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pivotTables/pivotTable3.xml" ContentType="application/vnd.openxmlformats-officedocument.spreadsheetml.pivotTable+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slicers/slicer2.xml" ContentType="application/vnd.ms-excel.slicer+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showSheetTabs="0" xWindow="0" yWindow="60" windowWidth="19200" windowHeight="13665" tabRatio="806" activeTab="2"/>
  </bookViews>
  <sheets>
    <sheet name="Inicio" sheetId="1" r:id="rId1"/>
    <sheet name="Listas desplegab" sheetId="15" state="hidden" r:id="rId2"/>
    <sheet name="Modulo I" sheetId="2" r:id="rId3"/>
    <sheet name="Base Dat Mod I" sheetId="5" r:id="rId4"/>
    <sheet name="Modulo II" sheetId="11" r:id="rId5"/>
    <sheet name="Base Dat Mod II" sheetId="6" r:id="rId6"/>
    <sheet name="Modulo III" sheetId="13" r:id="rId7"/>
    <sheet name="Base Dat Mod III" sheetId="7" r:id="rId8"/>
    <sheet name="Consulta Mod I y III" sheetId="9" r:id="rId9"/>
    <sheet name="Consulta Mod II" sheetId="16" r:id="rId10"/>
    <sheet name="Graficos Mod I y III" sheetId="10" r:id="rId11"/>
    <sheet name="Graficos Mod II" sheetId="17" r:id="rId12"/>
  </sheets>
  <definedNames>
    <definedName name="_xlnm.Print_Area" localSheetId="2">'Modulo I'!$A$1:$J$115</definedName>
    <definedName name="_xlnm.Print_Area" localSheetId="6">'Modulo III'!$A$1:$I$181</definedName>
    <definedName name="SegmentaciónDeDatos_¿Ha_asistido_a_controles_prenatales?">#N/A</definedName>
    <definedName name="SegmentaciónDeDatos_Diligenciar_el_NUIP">#N/A</definedName>
    <definedName name="SegmentaciónDeDatos_Estado_civil">#N/A</definedName>
    <definedName name="SegmentaciónDeDatos_Nombre_de_la_Unidad_de_Servicio_UDS__a_la_que_asiste_la_niña_o_el_niño">#N/A</definedName>
    <definedName name="SegmentaciónDeDatos_Servicio_Prestado_en_la_UDS">#N/A</definedName>
    <definedName name="SegmentaciónDeDatos_Tipo_de_tenencia_de_la_vivienda">#N/A</definedName>
    <definedName name="SegmentaciónDeDatos_Tipo_de_Vivienda">#N/A</definedName>
  </definedNames>
  <calcPr calcId="145621"/>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 i="13" l="1"/>
  <c r="F16" i="11"/>
  <c r="F18" i="2"/>
  <c r="F20" i="2" s="1"/>
  <c r="E57" i="16" l="1"/>
  <c r="E56" i="16"/>
  <c r="E55" i="16"/>
  <c r="E54" i="16"/>
  <c r="E53" i="16"/>
  <c r="E50" i="16"/>
  <c r="E51" i="16"/>
  <c r="E49" i="16"/>
  <c r="E48" i="16"/>
  <c r="E47" i="16"/>
  <c r="E44" i="16"/>
  <c r="E43" i="16"/>
  <c r="E42" i="16"/>
  <c r="C40" i="16"/>
  <c r="C39" i="16"/>
  <c r="C38" i="16"/>
  <c r="C37" i="16"/>
  <c r="C36" i="16"/>
  <c r="C35" i="16"/>
  <c r="C32" i="16"/>
  <c r="C31" i="16"/>
  <c r="C28" i="16"/>
  <c r="C27" i="16"/>
  <c r="C26" i="16"/>
  <c r="E23" i="16"/>
  <c r="E22" i="16"/>
  <c r="E21" i="16"/>
  <c r="C19" i="16"/>
  <c r="C18" i="16"/>
  <c r="C17" i="16"/>
  <c r="C16" i="16"/>
  <c r="C15" i="16"/>
  <c r="C14" i="16"/>
  <c r="C13" i="16"/>
  <c r="C12" i="16"/>
  <c r="E10" i="16"/>
  <c r="G69" i="9"/>
  <c r="G174" i="9"/>
  <c r="G173" i="9"/>
  <c r="G172" i="9"/>
  <c r="G171" i="9"/>
  <c r="G169" i="9"/>
  <c r="G168" i="9"/>
  <c r="G167" i="9"/>
  <c r="G166" i="9"/>
  <c r="G165" i="9"/>
  <c r="G163" i="9"/>
  <c r="G162" i="9"/>
  <c r="G161" i="9"/>
  <c r="G160" i="9"/>
  <c r="G159" i="9"/>
  <c r="G158" i="9"/>
  <c r="G156" i="9"/>
  <c r="G155" i="9"/>
  <c r="G154" i="9"/>
  <c r="G153" i="9"/>
  <c r="G152" i="9"/>
  <c r="G151" i="9"/>
  <c r="G150" i="9"/>
  <c r="G148" i="9"/>
  <c r="G147" i="9"/>
  <c r="G146" i="9"/>
  <c r="G145" i="9"/>
  <c r="G144" i="9"/>
  <c r="G141" i="9"/>
  <c r="G140" i="9"/>
  <c r="G139" i="9"/>
  <c r="G138" i="9"/>
  <c r="G137" i="9"/>
  <c r="G136" i="9"/>
  <c r="G135" i="9"/>
  <c r="G134" i="9"/>
  <c r="G133" i="9"/>
  <c r="G132" i="9"/>
  <c r="G131" i="9"/>
  <c r="G130" i="9"/>
  <c r="G129" i="9"/>
  <c r="G128" i="9"/>
  <c r="G127" i="9"/>
  <c r="I124" i="9"/>
  <c r="G122" i="9"/>
  <c r="G121" i="9"/>
  <c r="G120" i="9"/>
  <c r="G119" i="9"/>
  <c r="G117" i="9"/>
  <c r="G116" i="9"/>
  <c r="G115" i="9"/>
  <c r="G114" i="9"/>
  <c r="G111" i="9"/>
  <c r="G110" i="9"/>
  <c r="G109" i="9"/>
  <c r="G108" i="9"/>
  <c r="G107" i="9"/>
  <c r="G106" i="9"/>
  <c r="G105" i="9"/>
  <c r="G104" i="9"/>
  <c r="G103" i="9"/>
  <c r="G102" i="9"/>
  <c r="G101" i="9"/>
  <c r="I99" i="9"/>
  <c r="G97" i="9"/>
  <c r="G96" i="9"/>
  <c r="G95" i="9"/>
  <c r="G94" i="9"/>
  <c r="G92" i="9"/>
  <c r="G91" i="9"/>
  <c r="G90" i="9"/>
  <c r="G89" i="9"/>
  <c r="G88" i="9"/>
  <c r="G87" i="9"/>
  <c r="G86" i="9"/>
  <c r="G85" i="9"/>
  <c r="I83" i="9"/>
  <c r="I82" i="9"/>
  <c r="G80" i="9"/>
  <c r="G79" i="9"/>
  <c r="G78" i="9"/>
  <c r="G77" i="9"/>
  <c r="G76" i="9"/>
  <c r="G75" i="9"/>
  <c r="G74" i="9"/>
  <c r="G73" i="9"/>
  <c r="G70" i="9"/>
  <c r="G68" i="9"/>
  <c r="G67" i="9"/>
  <c r="G66" i="9"/>
  <c r="G65" i="9"/>
  <c r="G63" i="9"/>
  <c r="G62" i="9"/>
  <c r="G61" i="9"/>
  <c r="G60" i="9"/>
  <c r="G59" i="9"/>
  <c r="I57" i="9"/>
  <c r="I56" i="9"/>
  <c r="I55" i="9"/>
  <c r="I54" i="9"/>
  <c r="G52" i="9"/>
  <c r="G50" i="9"/>
  <c r="G49" i="9"/>
  <c r="G47" i="9"/>
  <c r="G46" i="9"/>
  <c r="I44" i="9"/>
  <c r="I42" i="9"/>
  <c r="G40" i="9"/>
  <c r="G39" i="9"/>
  <c r="G38" i="9"/>
  <c r="G37" i="9"/>
  <c r="G36" i="9"/>
  <c r="G35" i="9"/>
  <c r="G34" i="9"/>
  <c r="G33" i="9" l="1"/>
  <c r="G32" i="9"/>
  <c r="G29" i="9"/>
  <c r="G28" i="9"/>
  <c r="G27" i="9"/>
  <c r="G26" i="9"/>
  <c r="G25" i="9"/>
  <c r="G24" i="9"/>
  <c r="G23" i="9"/>
  <c r="G22" i="9"/>
  <c r="G20" i="9"/>
  <c r="G19" i="9"/>
  <c r="G18" i="9"/>
  <c r="G17" i="9"/>
  <c r="G16" i="9"/>
  <c r="G15" i="9"/>
  <c r="G14" i="9"/>
  <c r="G13" i="9"/>
  <c r="I10" i="9"/>
  <c r="B111" i="9"/>
  <c r="B109" i="9"/>
  <c r="B108" i="9"/>
  <c r="B105" i="9"/>
  <c r="B104" i="9"/>
  <c r="B103" i="9"/>
  <c r="B102" i="9"/>
  <c r="D99" i="9"/>
  <c r="B97" i="9"/>
  <c r="B96" i="9"/>
  <c r="B95" i="9"/>
  <c r="B94" i="9"/>
  <c r="B92" i="9"/>
  <c r="B90" i="9"/>
  <c r="B89" i="9"/>
  <c r="B88" i="9"/>
  <c r="B87" i="9"/>
  <c r="D83" i="9"/>
  <c r="D82" i="9"/>
  <c r="B77" i="9"/>
  <c r="B76" i="9"/>
  <c r="B75" i="9"/>
  <c r="B74" i="9"/>
  <c r="B73" i="9"/>
  <c r="B72" i="9"/>
  <c r="B67" i="9"/>
  <c r="B66" i="9"/>
  <c r="B65" i="9"/>
  <c r="B64" i="9"/>
  <c r="B63" i="9"/>
  <c r="B62" i="9"/>
  <c r="B60" i="9"/>
  <c r="B56" i="9"/>
  <c r="B55" i="9"/>
  <c r="B52" i="9"/>
  <c r="B51" i="9"/>
  <c r="B50" i="9"/>
  <c r="D48" i="9"/>
  <c r="D47" i="9"/>
  <c r="D44" i="9"/>
  <c r="D43" i="9"/>
  <c r="D42" i="9"/>
  <c r="D41" i="9"/>
  <c r="D40" i="9"/>
  <c r="D39" i="9"/>
  <c r="D38" i="9"/>
  <c r="D37" i="9"/>
  <c r="D36" i="9"/>
  <c r="D35" i="9"/>
  <c r="D34" i="9"/>
  <c r="D33" i="9"/>
  <c r="B30" i="9"/>
  <c r="B29" i="9"/>
  <c r="B28" i="9"/>
  <c r="D25" i="9"/>
  <c r="D24" i="9"/>
  <c r="D23" i="9"/>
  <c r="B21" i="9"/>
  <c r="B20" i="9"/>
  <c r="B19" i="9"/>
  <c r="B18" i="9"/>
  <c r="B17" i="9"/>
  <c r="B14" i="9"/>
  <c r="B13" i="9"/>
  <c r="B12" i="9"/>
  <c r="D10" i="9"/>
  <c r="F9" i="13" l="1"/>
  <c r="F18" i="11"/>
  <c r="H5" i="13" l="1"/>
  <c r="H5" i="11"/>
  <c r="H5" i="2" l="1"/>
</calcChain>
</file>

<file path=xl/sharedStrings.xml><?xml version="1.0" encoding="utf-8"?>
<sst xmlns="http://schemas.openxmlformats.org/spreadsheetml/2006/main" count="1094" uniqueCount="636">
  <si>
    <t xml:space="preserve">Fecha de diligenciamiento Inicial </t>
  </si>
  <si>
    <t>Primer Nombre</t>
  </si>
  <si>
    <t>Segundo Nombre</t>
  </si>
  <si>
    <t>Primer Apellido</t>
  </si>
  <si>
    <t>Segundo Apellido</t>
  </si>
  <si>
    <t>Tipo de Documento de Identidad</t>
  </si>
  <si>
    <t>Edad</t>
  </si>
  <si>
    <t>Codigo de la UDS en Cuentame</t>
  </si>
  <si>
    <t>Se encuentra afiliado al Sistema de Seguridad Social</t>
  </si>
  <si>
    <t>En caso de no estar afiliado al Sistema de Seguridad Social ¿Cuál es la razon?</t>
  </si>
  <si>
    <t>¿El beneficiario habla la lengua nativa del grupo ectnico al que pertenece?</t>
  </si>
  <si>
    <t>Datos de contacto del Adulto Responsable o Acudiente</t>
  </si>
  <si>
    <t>Parentesco</t>
  </si>
  <si>
    <t>NUTRICIÓN Y MEDIDAS ANTROPOMETRICAS</t>
  </si>
  <si>
    <t>SALUD</t>
  </si>
  <si>
    <t>Nombre de la Entidad Promotora de Salud a la que se encuentra afiliado</t>
  </si>
  <si>
    <t>Servicio Prestado en la UDS</t>
  </si>
  <si>
    <t>MUJER GESTANTE</t>
  </si>
  <si>
    <t>COMPOSICIÓN Y ESTRUCTURA FAMILIAR</t>
  </si>
  <si>
    <t>MIEMBROS QUE COMPONEN EL NUCLEO FAMILIAR DEL  BENEFICIARIO Y QUE CONVIVEN CON LA NIÑA/NIÑO</t>
  </si>
  <si>
    <t>MADRE</t>
  </si>
  <si>
    <t>Nivel de escolaridad</t>
  </si>
  <si>
    <t>Ocupación</t>
  </si>
  <si>
    <t>Sabe leer</t>
  </si>
  <si>
    <t>Sabe escribir</t>
  </si>
  <si>
    <t>Situación laboral</t>
  </si>
  <si>
    <t>Condicione especiales</t>
  </si>
  <si>
    <t>Aporta al sustento economico</t>
  </si>
  <si>
    <t>PADRE</t>
  </si>
  <si>
    <t>CARACTERISTICAS DE LA VIVIENDA DEL BENEFICIARIO</t>
  </si>
  <si>
    <t>Tipo de Vivienda</t>
  </si>
  <si>
    <t>Tipo de tenencia de la vivienda</t>
  </si>
  <si>
    <t>Numero de personas que conforman el nucleo familar y conviven en la misma vivienda</t>
  </si>
  <si>
    <t>¿La vivienda cuenta con espacios aseados? (Verificación a traves de visita domiciliaria)</t>
  </si>
  <si>
    <t>Cerca de la vivienda cuenta</t>
  </si>
  <si>
    <t>RELACIONES FAMILIARES</t>
  </si>
  <si>
    <t>Visita al parque</t>
  </si>
  <si>
    <t>Juegos (de mesa, rondas, etc…)</t>
  </si>
  <si>
    <t>Fiestas infantiles</t>
  </si>
  <si>
    <t>Ven televisión</t>
  </si>
  <si>
    <t>Desarrollo de artesanias y/o actividades diarias propias de su tradición y cultura</t>
  </si>
  <si>
    <t xml:space="preserve">Desarrollo de actividades comunitarias (festejos familiares, rituales) </t>
  </si>
  <si>
    <t>Actividades musicales y folclóricas</t>
  </si>
  <si>
    <t>Paseos familiares</t>
  </si>
  <si>
    <t>Mingas ( Aplica para comunidades indigenas)</t>
  </si>
  <si>
    <t>Preparación de alimentos</t>
  </si>
  <si>
    <t>Rutinas de Aseo e higiene personal</t>
  </si>
  <si>
    <t>Labores domesticas</t>
  </si>
  <si>
    <t>Oficios relacionados con el trabajo de los padres</t>
  </si>
  <si>
    <t>Recoger sus juguetes</t>
  </si>
  <si>
    <t>Organización de espacios de la vivienda</t>
  </si>
  <si>
    <t>Otras rutinas de aseo e higiene</t>
  </si>
  <si>
    <t>Cuidado de mascotas</t>
  </si>
  <si>
    <t>Otro, ¿cual?</t>
  </si>
  <si>
    <t>Le da un regalo</t>
  </si>
  <si>
    <t>Lo dejan salir a jugar</t>
  </si>
  <si>
    <t>Lo felicitan verbalmente</t>
  </si>
  <si>
    <t>Si la niña o el niño ha asistido a consultas medicas distintas a las de crecimiento y desarrollo (urgencias o consulta externa), indique el motivo de la  consulta</t>
  </si>
  <si>
    <t>INFORMACIÓN DEL USUARIO (NIÑA/NIÑO)</t>
  </si>
  <si>
    <t>Nombre de la Unidad de Servicio-UDS (a la que asiste la niña o el niño)</t>
  </si>
  <si>
    <t>INFORMACIÓN DE LA UNIDAD DE SERVICIO</t>
  </si>
  <si>
    <t>¿La niña o niño cuenta con el carnet de vacunación actualizado?</t>
  </si>
  <si>
    <t>En caso de que no contar con el carnet de vacunación al dia según la edad de la niña o el niño, ¿Cuál es la razón?</t>
  </si>
  <si>
    <t>Si la niña o el niño es mayor d e un (1) año, ¿Ha asistido a controles de salud oral?</t>
  </si>
  <si>
    <t>En caso de no haber asistido a controles de salud oral, ¿Cuál es el motivo por el cual no ha asistido a los controles?</t>
  </si>
  <si>
    <t>La niña o niño menor de cuatro (4) años ¿Ha recibido valoracion oftalmológica?</t>
  </si>
  <si>
    <t>La niña o niño menor de cinco(5) años ¿Ha recibido valoracion auditiva?</t>
  </si>
  <si>
    <t>¿La niña o niño es alérgico a algún medicamento?</t>
  </si>
  <si>
    <t>La niña o niño cuenta con el carnet actualizado de crecimiento y desarrollo</t>
  </si>
  <si>
    <t>Si la niña o niño asiste a controles de crecimiento y desarrollo, indique la fecha del último control</t>
  </si>
  <si>
    <t>En caso de haber recibido antiparasitarios, indique la última fecha en la que fue tomada por la niña o el niño</t>
  </si>
  <si>
    <t xml:space="preserve">La niña o el niño tiene alguna dieta especial, restricción alimentaria o alergia alimentaria </t>
  </si>
  <si>
    <t>INFORMACIÓN DE LA USUARIA</t>
  </si>
  <si>
    <t>DURANTE EL PERIODO DE GESTACIÓN USTED HA RECIBIDO CAPACITACIÓN EN:</t>
  </si>
  <si>
    <t>¿La niña o el niño tienen hermanos(as)? Si es así, ¿Cuántos?</t>
  </si>
  <si>
    <t>ACUDIENTE (diligenciar si es distinto a padre o madre)</t>
  </si>
  <si>
    <t>CONDICIONES DE HABITABILIDAD</t>
  </si>
  <si>
    <t>¿ Las niñas y niños duermen con adultos en la misma habitación?</t>
  </si>
  <si>
    <t>¿ Las niñas o niños duermen con adultos en la misma cama?</t>
  </si>
  <si>
    <t>¿La vivienda cuenta con espacios independientes para dormitorio, cocina y baños?</t>
  </si>
  <si>
    <t>En el nucleo familiar del beneficiario las niñas o niños menores de cinco (5) años duermen en (Verificación a traves de visita domiciliaria)</t>
  </si>
  <si>
    <t>EL NUCLEO FAMILIAR DEL BENEFICIARIO TIENE ACCESO A LOS SIGUIENTES SERVICIOS DOMICILIARIOS:</t>
  </si>
  <si>
    <t>Energia</t>
  </si>
  <si>
    <t>Telefonía fija</t>
  </si>
  <si>
    <t>Gas natural</t>
  </si>
  <si>
    <t>Acueducto</t>
  </si>
  <si>
    <t>Telefonía celular</t>
  </si>
  <si>
    <t>Alcantarillado</t>
  </si>
  <si>
    <t>¿El nucleo familiar recibe el servicio de agua con regularidad, es decir todos los días?</t>
  </si>
  <si>
    <t>¿El agua que se usa para consumo en el hogar, se le realiza algún tratamiento? ¿Cuál?</t>
  </si>
  <si>
    <t>¿El sanitario es de uso exclusivo para la familia o es compartido con otras familias?</t>
  </si>
  <si>
    <t>¿Con quién permanece la niña o el niño una vez salen de la unidad de servicio?</t>
  </si>
  <si>
    <t>¿CUÁLES DE ESTAS ACTIVIDADES REALIZA EL NUCLEO FAMILIAR DE LAS NIÑAS/NIÑOS MENORES DE CINCO (5) AÑOS DURANTE LA SEMANA PARA FORTALECER EL DIALOGO, VINCULO FAMILIARES Y LAZOS AFECTIVOS? (VERIFICAR CON VISITA DOMICILIARIA)</t>
  </si>
  <si>
    <t>Desarrollo de manualidades o actividades que motiven el aprendizaje</t>
  </si>
  <si>
    <t>LOS ADULTOS QUE CONFORMAN EL NUCLEO FAMILIAR PERMITEN QUE LAS NIÑAS O LOS NIÑOS PARTICIPEN EN ALGUNA DE LAS SIGUIENTES ACTIVIDADES DEL HOGAR</t>
  </si>
  <si>
    <t>¿QUE TIPO DE RECONOCIMIENTOS O INCENTIVOS SE LE DAN A LAS NIÑAS O LOS NIÑOS MENORES DE CINCO (5) AÑOS POR SUS LOGROS?</t>
  </si>
  <si>
    <t>EL AGUA QUE CONSUMEN Y UTILIZAN PARA LA PREPARACIÓN DE LOS ALIMENTOS LA OBTIENEN DE</t>
  </si>
  <si>
    <t>Aguatero</t>
  </si>
  <si>
    <t>Pozo-Aljibe</t>
  </si>
  <si>
    <t>Agua Lluvia</t>
  </si>
  <si>
    <t>Rio, Quebrada, Manantial</t>
  </si>
  <si>
    <t>Agua embotellada o en bolsa</t>
  </si>
  <si>
    <t>Pila Pública</t>
  </si>
  <si>
    <t>Carro Tanque</t>
  </si>
  <si>
    <t>¿CUAL ES EL TRATAMIENTO QUE LE DAN A LAS BASURAS?</t>
  </si>
  <si>
    <t>La recoge personal del servicio de aseo</t>
  </si>
  <si>
    <t>La tiran al rio o fuente hídrica</t>
  </si>
  <si>
    <t>La entierran</t>
  </si>
  <si>
    <t>La recoge un servicio informal</t>
  </si>
  <si>
    <t>La queman</t>
  </si>
  <si>
    <t>La tiran al patio o aun lote</t>
  </si>
  <si>
    <t>Reutilizan los desperdicios organicos para producir abono</t>
  </si>
  <si>
    <t>Otro ¿ Cual ?</t>
  </si>
  <si>
    <t>¿CON QUE TIPO DE SANITARIO CUENTA EL HOGAR?</t>
  </si>
  <si>
    <t>Inodoro conectado al alcantarillado</t>
  </si>
  <si>
    <t>Inodoro conectado a pozo séptico</t>
  </si>
  <si>
    <t>Letrina</t>
  </si>
  <si>
    <t>EL NUCLEO FAMILIAR COMPARTE SUS DIFICULTADES CON</t>
  </si>
  <si>
    <t>Familiares</t>
  </si>
  <si>
    <t>Amigos</t>
  </si>
  <si>
    <t>No los comparten</t>
  </si>
  <si>
    <t>EL NUCLEO FAMILIAR COMPARTE SUS ACONTECIMIENTOS ESPECIALES CON</t>
  </si>
  <si>
    <t>LA DISTRIBUCIÓN DE ROLES Y ACTIVIDADES DEL CUIDADO DE LAS NIÑAS Y LOS NIÑOS MENORES DE CINCO (5) AÑOS, EN EL NUCLEO FAMILAR SE REALIZA</t>
  </si>
  <si>
    <t>Labores exclusivas de la Madre</t>
  </si>
  <si>
    <t>Labores exclusivas del Padre</t>
  </si>
  <si>
    <t>Se delega a otros miembros de la familia</t>
  </si>
  <si>
    <t>Se le delega a hermanos mayores</t>
  </si>
  <si>
    <t>El Padre y Madre/ Padastro y Madrastra, comparten labores y responsabilidades</t>
  </si>
  <si>
    <t>¿CUÁL ES EL MOTIVO MAS FRECUENTE DE DISGUSTO ENTRE LOS ADULTOS DEL NUCLEO FAMILIAR</t>
  </si>
  <si>
    <t>Problemas económicos</t>
  </si>
  <si>
    <t>Manejo de autoridad</t>
  </si>
  <si>
    <t>Falta de comunicación</t>
  </si>
  <si>
    <t>¿COMO SE SOLUCIONAN LOS PROBLEMAS DENTRO DEL NUCLEO FAMILIAR?</t>
  </si>
  <si>
    <t>Dialogando</t>
  </si>
  <si>
    <t>Con agresión física</t>
  </si>
  <si>
    <t>No se solucionan</t>
  </si>
  <si>
    <t>Indiferencia</t>
  </si>
  <si>
    <t>Con agresión verbal</t>
  </si>
  <si>
    <t>Otras personas ajenas al nucleo familiar se involucran para dar solución</t>
  </si>
  <si>
    <t>Rango de edad</t>
  </si>
  <si>
    <t>Independiente</t>
  </si>
  <si>
    <t>Independiente con apoyo</t>
  </si>
  <si>
    <t>Independencia restringida</t>
  </si>
  <si>
    <t>Dependencia</t>
  </si>
  <si>
    <t>APOYO REQUERIDO (DESCRIBA EL APOYO REQUERIDO POR EL USUARIO)</t>
  </si>
  <si>
    <t>Horario</t>
  </si>
  <si>
    <t>Entidad</t>
  </si>
  <si>
    <t>Frecuencia</t>
  </si>
  <si>
    <t>¿Cuál?</t>
  </si>
  <si>
    <t>¿LA PERSONA ENCARGADA PRINCIPALMENTE DEL CUIDADO DE LA NIÑA O NIÑO, REALIZA ALGÚN OTRO TIPO DE ACTIVIDAD?</t>
  </si>
  <si>
    <t>Etnico</t>
  </si>
  <si>
    <t>Negro</t>
  </si>
  <si>
    <t>Afrocolombiano</t>
  </si>
  <si>
    <t>Indigena</t>
  </si>
  <si>
    <t>Rrom/Gitano</t>
  </si>
  <si>
    <t>Raizal del archipielago de San Andres,Providencia y Santa Catalina</t>
  </si>
  <si>
    <t>Palenquero</t>
  </si>
  <si>
    <t>No se autoreconoce en ninguno de los anteriores</t>
  </si>
  <si>
    <t>Decisión</t>
  </si>
  <si>
    <t>SI</t>
  </si>
  <si>
    <t>NO</t>
  </si>
  <si>
    <t>0 a 6 meses</t>
  </si>
  <si>
    <t>6 a 12 meses</t>
  </si>
  <si>
    <t>1 año y 1 día a 2 años</t>
  </si>
  <si>
    <t>2 años y 1 día a 3 años</t>
  </si>
  <si>
    <t>3 años y 1 día a 4 años</t>
  </si>
  <si>
    <t>4 años y 1 día a 5 años, 11 meses y 29 días</t>
  </si>
  <si>
    <t>Rangos de edad</t>
  </si>
  <si>
    <t>Otro ¿Cuál?</t>
  </si>
  <si>
    <t xml:space="preserve">Si la respuesta anterior es SI, indique la dieta,restriccioón o alergia alimentaria </t>
  </si>
  <si>
    <t>Si la respuesta anterior es SI, indique el medicamento al cual es alergico</t>
  </si>
  <si>
    <t>Modulo 1</t>
  </si>
  <si>
    <t>No de hijos</t>
  </si>
  <si>
    <t>Semanas de gestación</t>
  </si>
  <si>
    <t>Estado Civil de la madre gestante</t>
  </si>
  <si>
    <t>Soltera</t>
  </si>
  <si>
    <t>Casada</t>
  </si>
  <si>
    <t>Separada</t>
  </si>
  <si>
    <t>Viuda</t>
  </si>
  <si>
    <t>Nivel escolaridad</t>
  </si>
  <si>
    <t>Ninguno</t>
  </si>
  <si>
    <t>Primaria</t>
  </si>
  <si>
    <t>Secundaria</t>
  </si>
  <si>
    <t>Universitario</t>
  </si>
  <si>
    <t>Posgrado</t>
  </si>
  <si>
    <t>Condiciones especiales</t>
  </si>
  <si>
    <t>Tipo de vivienda</t>
  </si>
  <si>
    <t>Casa</t>
  </si>
  <si>
    <t>Cambuche</t>
  </si>
  <si>
    <t>Apartamento</t>
  </si>
  <si>
    <t>Vivienda Indigena</t>
  </si>
  <si>
    <t>Habitación</t>
  </si>
  <si>
    <t>Albergue</t>
  </si>
  <si>
    <t>Finca</t>
  </si>
  <si>
    <t>Inquilinato</t>
  </si>
  <si>
    <t>Tipo de tenencia vivienda</t>
  </si>
  <si>
    <t>Propia</t>
  </si>
  <si>
    <t>Familiar</t>
  </si>
  <si>
    <t>En arriendo o subarriendo</t>
  </si>
  <si>
    <t>Ocupante de hecho o poseedor</t>
  </si>
  <si>
    <t>En concesión</t>
  </si>
  <si>
    <t>Titulación comunitaria</t>
  </si>
  <si>
    <t>Años</t>
  </si>
  <si>
    <t>Meses</t>
  </si>
  <si>
    <t>TIEMPO DE PERMANENCIA DEL NUCLEO FAMILIAR EN EL BARRIO O CORREGIMIENTO</t>
  </si>
  <si>
    <t>No de personas, nucleo familiar</t>
  </si>
  <si>
    <t>Hamaca</t>
  </si>
  <si>
    <t>Cama</t>
  </si>
  <si>
    <t>Colchoneta</t>
  </si>
  <si>
    <t>Estera</t>
  </si>
  <si>
    <t xml:space="preserve">Otro, ¿Cuál? </t>
  </si>
  <si>
    <t>Tratamiento del agua</t>
  </si>
  <si>
    <t>La hierven</t>
  </si>
  <si>
    <t>La purifican con cloro</t>
  </si>
  <si>
    <t>Utilizan filtro</t>
  </si>
  <si>
    <t>La decantan</t>
  </si>
  <si>
    <t>Inodoro</t>
  </si>
  <si>
    <t>Exclusivo para el nucleo familiar</t>
  </si>
  <si>
    <t>Compartido con otros nucleos</t>
  </si>
  <si>
    <t>Vias de acceso</t>
  </si>
  <si>
    <t>Sedes educativas</t>
  </si>
  <si>
    <t>Bibliotecas publicas y privadas</t>
  </si>
  <si>
    <t>Centro de salud / Hospital</t>
  </si>
  <si>
    <t>Chagra</t>
  </si>
  <si>
    <t>Transporte publico</t>
  </si>
  <si>
    <t>Ludotecas</t>
  </si>
  <si>
    <t>Parques con estructura para la recreación de las niñas y los niños.</t>
  </si>
  <si>
    <t>Rio</t>
  </si>
  <si>
    <t>Lugares Sagrados</t>
  </si>
  <si>
    <t>Otro, ¿Cuál?</t>
  </si>
  <si>
    <t>Permanencia salida unidad</t>
  </si>
  <si>
    <t>Padre</t>
  </si>
  <si>
    <t>Madre</t>
  </si>
  <si>
    <t>Padrasto/ Madrasta</t>
  </si>
  <si>
    <t>Hermano(a)</t>
  </si>
  <si>
    <t>Tio(a)</t>
  </si>
  <si>
    <t>Primo(a)</t>
  </si>
  <si>
    <t>Pariente</t>
  </si>
  <si>
    <t>Empleada/Niñera</t>
  </si>
  <si>
    <t>Padrino/Madrina</t>
  </si>
  <si>
    <t>Abuelo/Abuela</t>
  </si>
  <si>
    <t>Sobrino(a)</t>
  </si>
  <si>
    <t>Cuñado(a)</t>
  </si>
  <si>
    <t>Amigo(a)</t>
  </si>
  <si>
    <t>Vecino(a)</t>
  </si>
  <si>
    <t>Sola(o)</t>
  </si>
  <si>
    <t>DISCAPACIDAD</t>
  </si>
  <si>
    <t>TIPIFICACIÓN DE LA DISCAPACIDAD</t>
  </si>
  <si>
    <t>GRADO DE LIMITACIÓN EN LA EJECUCIÓN DE ACTIVIDADES, DESDE LA INDEPENDENCIA FUNCIONAL</t>
  </si>
  <si>
    <t>Menjo de tiempo y reponsabilidades</t>
  </si>
  <si>
    <t>Abandono</t>
  </si>
  <si>
    <t>Permitir que otras personas ajenas al núcleo familiar opinen sobre la dinámica familiar</t>
  </si>
  <si>
    <t>ACTUALMENTE TIENE DENTRO DE SUS HABITOS EL USO Y/O CONSUMO:</t>
  </si>
  <si>
    <t>El embarazo del niño o niña usuario, fue planeado ?</t>
  </si>
  <si>
    <t>Peso al nacer de la niña o el niño</t>
  </si>
  <si>
    <t>Talla al nacer de de la niña o el niño</t>
  </si>
  <si>
    <t>Información para niñas y niños menores de 6 meses</t>
  </si>
  <si>
    <t>Si la respuesta anterior es NO, ¿Qué tipo de alimentación recibe la niña o niño?</t>
  </si>
  <si>
    <t>¿Cuáles alimentos predominan en su alimentación?</t>
  </si>
  <si>
    <t xml:space="preserve"> ¿ha recibido e el ultimo año antiparasitarios, por parte de algún servicio de salud?</t>
  </si>
  <si>
    <t>Movilidad/Física</t>
  </si>
  <si>
    <t>Sensorial</t>
  </si>
  <si>
    <t>Mental</t>
  </si>
  <si>
    <t>Multiple</t>
  </si>
  <si>
    <t>Información para niñas y niños entre 6 meses  y 1 año</t>
  </si>
  <si>
    <t>Información para niñas y niños mayores de 1 año</t>
  </si>
  <si>
    <t>No aplica</t>
  </si>
  <si>
    <t>Otra decision</t>
  </si>
  <si>
    <t>SI EL USUARIO RECIBE ALGUNA ATENCIÓN COMPLEMENTARIA EN OTRA ENTIDAD, INDIQUE LO SIGUIENTE</t>
  </si>
  <si>
    <t>Atención,¿Cuál?</t>
  </si>
  <si>
    <t>Registro Civil</t>
  </si>
  <si>
    <t>Tarjeta de Identidad</t>
  </si>
  <si>
    <t>Sin documento</t>
  </si>
  <si>
    <t>Parentesco (Acudiente)</t>
  </si>
  <si>
    <t>Numero de contacto en caso de emergencia (Acudiente)</t>
  </si>
  <si>
    <t>Nombres y apellidos (Acudiente)</t>
  </si>
  <si>
    <t>Salud</t>
  </si>
  <si>
    <t>¿ Esta siendo alimentado con leche materna de forma exclusiva?
(&lt;6meses)</t>
  </si>
  <si>
    <t>Leche materna (&lt;6meses)</t>
  </si>
  <si>
    <t>Leche de formula (&lt;6meses)</t>
  </si>
  <si>
    <t>Leche de vaca (&lt;6meses)</t>
  </si>
  <si>
    <t>Alimentación familiar (&lt;6meses)</t>
  </si>
  <si>
    <t>Leche de otro mamifero  (&lt;6meses)</t>
  </si>
  <si>
    <t>Otro ¿Cuál? (&lt;6meses)</t>
  </si>
  <si>
    <t>Leche materna (&gt;6meses
&lt;1año)</t>
  </si>
  <si>
    <t>Leche de formula (&gt;6meses
&lt;1año)</t>
  </si>
  <si>
    <t>Leche de vaca (&gt;6meses &lt;1año)</t>
  </si>
  <si>
    <t>Alimentación familiar (&gt;6meses
&lt;1año)</t>
  </si>
  <si>
    <t>Leche de otro mamifero  (&gt;6meses
&lt;1año)</t>
  </si>
  <si>
    <t>Otro ¿Cuál? (&gt;6meses 
&lt;1año)</t>
  </si>
  <si>
    <t>Entidad que diagnosticó la discapacidad</t>
  </si>
  <si>
    <t>Atención,
¿Cuál?</t>
  </si>
  <si>
    <t>Dieta especial( SI / NO)</t>
  </si>
  <si>
    <t>Actividad alterna persona encargada 
(SI / NO)</t>
  </si>
  <si>
    <r>
      <t>Nombre de la Unidad de Servicio-UDS (a la que asiste la niña o el niño)</t>
    </r>
    <r>
      <rPr>
        <i/>
        <sz val="14"/>
        <color theme="1"/>
        <rFont val="Calibri"/>
        <family val="2"/>
        <scheme val="minor"/>
      </rPr>
      <t>*</t>
    </r>
  </si>
  <si>
    <t>Codigo de la UDS en Cuentame*</t>
  </si>
  <si>
    <t>Servicio Prestado en la UDS*</t>
  </si>
  <si>
    <t>Primer Nombre*</t>
  </si>
  <si>
    <t>Primer Apellido*</t>
  </si>
  <si>
    <t>Tipo de Documento de Identidad*</t>
  </si>
  <si>
    <t>Grupo étnico con el que se identifica la niña o el niño*</t>
  </si>
  <si>
    <t>Si el Nucleo familiar del beneficiario se reconoce como Afrocolombiano o Indigena Indique a que comunidad, resguardo o territorio colectivo pertenece*</t>
  </si>
  <si>
    <t>¿El beneficiario habla la lengua nativa del grupo ectnico al que pertenece?*</t>
  </si>
  <si>
    <t>Nombres y apellidos*</t>
  </si>
  <si>
    <t>Parentesco*</t>
  </si>
  <si>
    <t>Numero de contacto en caso de emergencia*</t>
  </si>
  <si>
    <t>Se encuentra afiliado al Sistema de Seguridad Social*</t>
  </si>
  <si>
    <t>En caso de no estar afiliado al Sistema de Seguridad Social ¿Cuál es la razon?*</t>
  </si>
  <si>
    <t>Nombre de la Entidad Promotora de Salud a la que se encuentra afiliado*</t>
  </si>
  <si>
    <t>¿La niña o niño cuenta con el carnet de vacunación actualizado?*</t>
  </si>
  <si>
    <t>En caso de que no contar con el carnet de vacunación al dia según la edad de la niña o el niño, ¿Cuál es la razón?*</t>
  </si>
  <si>
    <t>En caso de no haber asistido a controles de salud oral, ¿Cuál es el motivo por el cual no ha asistido a los controles?*</t>
  </si>
  <si>
    <t>Si la niña o el niño es mayor d e un (1) año, ¿Ha asistido a controles de salud oral?*</t>
  </si>
  <si>
    <t>La niña o niño menor de cuatro (4) años ¿Ha recibido valoracion oftalmológica?*</t>
  </si>
  <si>
    <t>La niña o niño menor de cinco(5) años ¿Ha recibido valoracion auditiva?*</t>
  </si>
  <si>
    <t>Si la niña o el niño ha asistido a consultas medicas distintas a las de crecimiento y desarrollo (urgencias o consulta externa), indique el motivo de la  consulta*</t>
  </si>
  <si>
    <t>¿La niña o niño es alérgico a algún medicamento?*</t>
  </si>
  <si>
    <t>Si la respuesta anterior es SI, indique el medicamento al cual es alergico*</t>
  </si>
  <si>
    <t>La niña o niño cuenta con el carnet actualizado de crecimiento y desarrollo*</t>
  </si>
  <si>
    <t>Si la niña o niño asiste a controles de crecimiento y desarrollo, indique la fecha del último control*</t>
  </si>
  <si>
    <t>Rango de edad*</t>
  </si>
  <si>
    <t>Peso al nacer de la niña o el niño*</t>
  </si>
  <si>
    <t>Talla al nacer de de la niña o el niño*</t>
  </si>
  <si>
    <t>SI / NO*</t>
  </si>
  <si>
    <t>Si la respuesta anterior es SI, indique la dieta,restriccioón o alergia alimentaria*</t>
  </si>
  <si>
    <t>¿ Esta siendo alimentado con leche materna de forma exclusiva?*</t>
  </si>
  <si>
    <t>Leche materna*</t>
  </si>
  <si>
    <t>Leche de formula*</t>
  </si>
  <si>
    <t>Leche de vaca*</t>
  </si>
  <si>
    <t>Alimentación familiar*</t>
  </si>
  <si>
    <t>Leche de otro mamifero*</t>
  </si>
  <si>
    <t>Otro ¿Cuál?*</t>
  </si>
  <si>
    <t xml:space="preserve"> ¿ha recibido e el ultimo año antiparasitarios, por parte de algún servicio de salud?*</t>
  </si>
  <si>
    <t>En caso de haber recibido antiparasitarios, indique la última fecha en la que fue tomada por la niña o el niño*</t>
  </si>
  <si>
    <t>Movilidad/Física*</t>
  </si>
  <si>
    <t>Sensorial*</t>
  </si>
  <si>
    <t>Mental*</t>
  </si>
  <si>
    <t>Multiple*</t>
  </si>
  <si>
    <t>Independiente*</t>
  </si>
  <si>
    <t>Independiente con apoyo*</t>
  </si>
  <si>
    <t>Independencia restringida*</t>
  </si>
  <si>
    <t>Dependencia*</t>
  </si>
  <si>
    <t>¿Cuál?*</t>
  </si>
  <si>
    <t>ENTIDAD QUE DIAGNOSTICÓ LA DISCAPACIDAD*</t>
  </si>
  <si>
    <t>¿Es su primer hijo?*</t>
  </si>
  <si>
    <t>¿Cuántos hijos nacidos vivos ha tenido?*</t>
  </si>
  <si>
    <t>Cigarrillo*</t>
  </si>
  <si>
    <t>Bebidas Alcoholicas*</t>
  </si>
  <si>
    <t>Medicamentos con prescripción médica*</t>
  </si>
  <si>
    <t>Medicamentos sin prescripción médica*</t>
  </si>
  <si>
    <t>Sustancias psicoactivas*</t>
  </si>
  <si>
    <t>Otro (cuál)*</t>
  </si>
  <si>
    <t>Numero de semanas de gestación a la fecha de ingreso al servicio*</t>
  </si>
  <si>
    <t>¿Ha asistido a controles prenatales?*</t>
  </si>
  <si>
    <t>En caso de no haber asistido a los controles prenatales, explique el motivo*</t>
  </si>
  <si>
    <t>Prevención  y riesgos en salud*</t>
  </si>
  <si>
    <t>Fortalecimiento de los vínculos afectivos*</t>
  </si>
  <si>
    <t>Nutrición y Lactancia Materna*</t>
  </si>
  <si>
    <t>¿La gestante se encuentra participando del curso psicoprofiláctico?*</t>
  </si>
  <si>
    <t>Edad*</t>
  </si>
  <si>
    <t>Ocupación*</t>
  </si>
  <si>
    <t>Nivel de escolaridad*</t>
  </si>
  <si>
    <t>Sabe leer*</t>
  </si>
  <si>
    <t>Sabe escribir*</t>
  </si>
  <si>
    <t>Situación laboral*</t>
  </si>
  <si>
    <t>Condiciones especiales*</t>
  </si>
  <si>
    <t>Aporta al sustento economico*</t>
  </si>
  <si>
    <t>¿La niña o el niño tienen hermanos(as)? Si es así, ¿Cuántos?*</t>
  </si>
  <si>
    <t>Tipo de Vivienda*</t>
  </si>
  <si>
    <t>Tipo de tenencia de la vivienda*</t>
  </si>
  <si>
    <t>Años*</t>
  </si>
  <si>
    <t>Numero de personas que conforman el nucleo familar y conviven en la misma vivienda*</t>
  </si>
  <si>
    <t>¿ Las niñas y niños duermen con adultos en la misma habitación?*</t>
  </si>
  <si>
    <t>¿ Las niñas o niños duermen con adultos en la misma cama?*</t>
  </si>
  <si>
    <t>¿La vivienda cuenta con espacios independientes para dormitorio, cocina y baños?*</t>
  </si>
  <si>
    <t>¿La vivienda cuenta con espacios aseados? (Verificación a traves de visita domiciliaria)*</t>
  </si>
  <si>
    <t>Hamaca*</t>
  </si>
  <si>
    <t>Cama*</t>
  </si>
  <si>
    <t>Colchoneta*</t>
  </si>
  <si>
    <t>Estera*</t>
  </si>
  <si>
    <t>Energia*</t>
  </si>
  <si>
    <t>Acueducto*</t>
  </si>
  <si>
    <t>Alcantarillado*</t>
  </si>
  <si>
    <t>Gas natural*</t>
  </si>
  <si>
    <t>Telefonía fija*</t>
  </si>
  <si>
    <t>Telefonía celular*</t>
  </si>
  <si>
    <t>Aguatero*</t>
  </si>
  <si>
    <t>Pozo-Aljibe*</t>
  </si>
  <si>
    <t>Agua Lluvia*</t>
  </si>
  <si>
    <t>Rio, Quebrada, Manantial*</t>
  </si>
  <si>
    <t>Agua embotellada o en bolsa*</t>
  </si>
  <si>
    <t>Pila Pública*</t>
  </si>
  <si>
    <t>Carro Tanque*</t>
  </si>
  <si>
    <t>¿El nucleo familiar recibe el servicio de agua con regularidad, es decir todos los días?*</t>
  </si>
  <si>
    <t>¿El agua que se usa para consumo en el hogar, se le realiza algún tratamiento? ¿Cuál?*</t>
  </si>
  <si>
    <t>La recoge personal del servicio de aseo*</t>
  </si>
  <si>
    <t>La tiran al rio o fuente hídrica*</t>
  </si>
  <si>
    <t>La entierran*</t>
  </si>
  <si>
    <t>La recoge un servicio informal*</t>
  </si>
  <si>
    <t>La tiran al patio o aun lote*</t>
  </si>
  <si>
    <t>Reutilizan los desperdicios organicos para producir abono*</t>
  </si>
  <si>
    <t>Otro ¿ Cual ?*</t>
  </si>
  <si>
    <t>Inodoro conectado al alcantarillado*</t>
  </si>
  <si>
    <t>Inodoro conectado a pozo séptico*</t>
  </si>
  <si>
    <t>Inodoro sin conexión*</t>
  </si>
  <si>
    <t>Letrina*</t>
  </si>
  <si>
    <t>¿El sanitario es de uso exclusivo para la familia o es compartido con otras familias?*</t>
  </si>
  <si>
    <t>Vias de acceso*</t>
  </si>
  <si>
    <t>Sedes educativas*</t>
  </si>
  <si>
    <t>Bibliotecas publicas y privadas*</t>
  </si>
  <si>
    <t>Centro de salud / Hospital*</t>
  </si>
  <si>
    <t>Chagra*</t>
  </si>
  <si>
    <t>Transporte publico*</t>
  </si>
  <si>
    <t>Ludotecas*</t>
  </si>
  <si>
    <t>Parques con estructura para la recreación de las niñas y los niños*</t>
  </si>
  <si>
    <t>Rio*</t>
  </si>
  <si>
    <t>Lugares Sagrados*</t>
  </si>
  <si>
    <t>Familiares*</t>
  </si>
  <si>
    <t>Vecinos*</t>
  </si>
  <si>
    <t>Amigos*</t>
  </si>
  <si>
    <t>No los comparten*</t>
  </si>
  <si>
    <t>Visita al parque*</t>
  </si>
  <si>
    <t>Lecturas de cuentos*</t>
  </si>
  <si>
    <t>Juegos (de mesa, rondas, etc…)*</t>
  </si>
  <si>
    <t>Fiestas infantiles*</t>
  </si>
  <si>
    <t>Ven televisión*</t>
  </si>
  <si>
    <t>Desarrollo de manualidades o actividades que motiven el aprendizaje*</t>
  </si>
  <si>
    <t>Desarrollo de artesanias y/o actividades diarias propias de su tradición y cultura*</t>
  </si>
  <si>
    <t>Desarrollo de actividades comunitarias (festejos familiares, rituales)*</t>
  </si>
  <si>
    <t>Actividades musicales y folclóricas*</t>
  </si>
  <si>
    <t>Paseos familiares*</t>
  </si>
  <si>
    <t>Mingas ( Aplica para comunidades indigenas)*</t>
  </si>
  <si>
    <t>Preparación de alimentos*</t>
  </si>
  <si>
    <t>Rutinas de Aseo e higiene personal*</t>
  </si>
  <si>
    <t>Labores domesticas*</t>
  </si>
  <si>
    <t>Oficios relacionados con el trabajo de los padres*</t>
  </si>
  <si>
    <t>Labores exclusivas de la Madre*</t>
  </si>
  <si>
    <t>Labores exclusivas del Padre*</t>
  </si>
  <si>
    <t>Se delega a otros miembros de la familia*</t>
  </si>
  <si>
    <t>Se le delega a hermanos mayores*</t>
  </si>
  <si>
    <t>El Padre y Madre/ Padastro y Madrastra, comparten labores y responsabilidades*</t>
  </si>
  <si>
    <t>Problemas económicos*</t>
  </si>
  <si>
    <t>Manejo de autoridad*</t>
  </si>
  <si>
    <t>Falta de comunicación*</t>
  </si>
  <si>
    <t>Permitir que otras personas ajenas al núcleo familiar opinen sobre la dinámica familiar*</t>
  </si>
  <si>
    <t>Manejo de tiempo y reponsabilidades*</t>
  </si>
  <si>
    <t>Abandono*</t>
  </si>
  <si>
    <t>Dialogando*</t>
  </si>
  <si>
    <t>Con agresión física*</t>
  </si>
  <si>
    <t>Indiferencia*</t>
  </si>
  <si>
    <t>Con agresión verbal*</t>
  </si>
  <si>
    <t>Otras personas ajenas al nucleo familiar se involucran para dar solución*</t>
  </si>
  <si>
    <t>No se solucionan*</t>
  </si>
  <si>
    <t>Recoger sus juguetes*</t>
  </si>
  <si>
    <t>Organización de espacios de la vivienda*</t>
  </si>
  <si>
    <t>Otras rutinas de aseo e higiene*</t>
  </si>
  <si>
    <t>Cuidado de mascotas*</t>
  </si>
  <si>
    <t>Le da un regalo*</t>
  </si>
  <si>
    <t>Lo dejan salir a jugar*</t>
  </si>
  <si>
    <t>Lo felicitan verbalmente*</t>
  </si>
  <si>
    <t>No realiza ninguna acción*</t>
  </si>
  <si>
    <r>
      <t xml:space="preserve">Si esta afiliado, escriba
 </t>
    </r>
    <r>
      <rPr>
        <b/>
        <sz val="8"/>
        <color theme="1"/>
        <rFont val="Calibri"/>
        <family val="2"/>
        <scheme val="minor"/>
      </rPr>
      <t>No Aplica</t>
    </r>
  </si>
  <si>
    <r>
      <t xml:space="preserve">Si cuenta con carnet de vacunación, escriba
 </t>
    </r>
    <r>
      <rPr>
        <b/>
        <sz val="8"/>
        <color theme="1"/>
        <rFont val="Calibri"/>
        <family val="2"/>
        <scheme val="minor"/>
      </rPr>
      <t>No Aplica</t>
    </r>
  </si>
  <si>
    <r>
      <t xml:space="preserve">Si ha asistido a controles de salud oral, escriba
 </t>
    </r>
    <r>
      <rPr>
        <b/>
        <sz val="8"/>
        <color theme="1"/>
        <rFont val="Calibri"/>
        <family val="2"/>
        <scheme val="minor"/>
      </rPr>
      <t>No Aplica</t>
    </r>
  </si>
  <si>
    <r>
      <t xml:space="preserve">Si no ha asistido a consultas medicas distintasl, escriba
 </t>
    </r>
    <r>
      <rPr>
        <b/>
        <sz val="8"/>
        <color theme="1"/>
        <rFont val="Calibri"/>
        <family val="2"/>
        <scheme val="minor"/>
      </rPr>
      <t>No Aplica</t>
    </r>
  </si>
  <si>
    <r>
      <t xml:space="preserve">Si no es alergico a ningun medicamento, escriba
 </t>
    </r>
    <r>
      <rPr>
        <b/>
        <sz val="8"/>
        <color theme="1"/>
        <rFont val="Calibri"/>
        <family val="2"/>
        <scheme val="minor"/>
      </rPr>
      <t>No Aplica</t>
    </r>
  </si>
  <si>
    <t>Gramos</t>
  </si>
  <si>
    <t>Centimetros</t>
  </si>
  <si>
    <t>Dia/Mes/Año
(Ejemplo 01/01/2016)</t>
  </si>
  <si>
    <t>Diagnostico de la discapacidad</t>
  </si>
  <si>
    <t>Tipo de documentacion Niña /Niño</t>
  </si>
  <si>
    <t>Tipo de documentacion Madre</t>
  </si>
  <si>
    <t>Cedula de Ciudadania</t>
  </si>
  <si>
    <r>
      <t xml:space="preserve">Si ha asistido a controles prenatales, escriba </t>
    </r>
    <r>
      <rPr>
        <b/>
        <sz val="8"/>
        <color theme="1"/>
        <rFont val="Calibri"/>
        <family val="2"/>
        <scheme val="minor"/>
      </rPr>
      <t>No Aplica</t>
    </r>
  </si>
  <si>
    <t>ACUDIENTE (Diligenciar si es distinto a padre o madre - OPCIONAL)</t>
  </si>
  <si>
    <t>¿CUÁLES DE ESTAS ACTIVIDADES REALIZA EL NUCLEO FAMILIAR DE LAS NIÑAS/NIÑOS MENORES DE CINCO (5) AÑOS DURANTE LA SEMANA PARA FORTALECER EL DIÁLOGO, VINCULO FAMILIARES Y LAZOS AFECTIVOS? (VERIFICAR CON VISITA DOMICILIARIA)</t>
  </si>
  <si>
    <t>MODULO I</t>
  </si>
  <si>
    <t>MODULO III</t>
  </si>
  <si>
    <t>MODULO II</t>
  </si>
  <si>
    <t>(en blanco)</t>
  </si>
  <si>
    <t>Total general</t>
  </si>
  <si>
    <t>Etiquetas de fila</t>
  </si>
  <si>
    <t>Cuenta de Primer Nombre</t>
  </si>
  <si>
    <t>Modulo I</t>
  </si>
  <si>
    <t>Modulo III</t>
  </si>
  <si>
    <t>Cuenta de Tipo de tenencia de la vivienda</t>
  </si>
  <si>
    <r>
      <t xml:space="preserve">Diligenciar el </t>
    </r>
    <r>
      <rPr>
        <b/>
        <i/>
        <sz val="11"/>
        <color theme="1"/>
        <rFont val="Calibri"/>
        <family val="2"/>
        <scheme val="minor"/>
      </rPr>
      <t>NUIP</t>
    </r>
    <r>
      <rPr>
        <i/>
        <sz val="11"/>
        <color theme="1"/>
        <rFont val="Calibri"/>
        <family val="2"/>
        <scheme val="minor"/>
      </rPr>
      <t>*</t>
    </r>
  </si>
  <si>
    <t>Grupo étnico con el que se autoreconoce la niña o el niño*</t>
  </si>
  <si>
    <t>Si el Nucleo familiar del beneficiario se reconoce como miembro de un grupo étnico, Indique a que comunidad, resguardo o territorio colectivo pertenece*</t>
  </si>
  <si>
    <r>
      <t>Nombre de la Unidad de Servicio-UDS (a la que asiste la usuaria)</t>
    </r>
    <r>
      <rPr>
        <i/>
        <sz val="14"/>
        <color theme="1"/>
        <rFont val="Calibri"/>
        <family val="2"/>
        <scheme val="minor"/>
      </rPr>
      <t>*</t>
    </r>
  </si>
  <si>
    <t>Grupo étnico con el que se autoreconoce la usuaria*</t>
  </si>
  <si>
    <t>Indique a que comunidad, resguardo o territorio colectivo pertenece*</t>
  </si>
  <si>
    <t>¿La beneficiaria habla la lengua nativa del grupo étnico al que pertenece?*</t>
  </si>
  <si>
    <t>Datos de contacto en caso de emergencia</t>
  </si>
  <si>
    <t xml:space="preserve">Numero de contacto </t>
  </si>
  <si>
    <t>Promoción del desarrollo infantil*</t>
  </si>
  <si>
    <t>Otros*</t>
  </si>
  <si>
    <t>Durante la gestación ¿ Le han aplicado las vacunas de TOXOIDE TETANICO y DIFTERICO?*</t>
  </si>
  <si>
    <t>¿Le han recetado sumplementos nutricionales durante la gestación? Si es así, ¿cuáles?*</t>
  </si>
  <si>
    <t>Estado civil *</t>
  </si>
  <si>
    <t>¿Se encuentra trabajando?*</t>
  </si>
  <si>
    <t>Reconoce los riesgos que puedan afectar su vivienda
(Naturales, actividades hechas por humanos, sociales)</t>
  </si>
  <si>
    <t>Comunidad*</t>
  </si>
  <si>
    <t>Lecturas *</t>
  </si>
  <si>
    <t>NUIP</t>
  </si>
  <si>
    <t>Si el Nucleo familiar del beneficiario se reconoce como miembro de un grupo étnico, Indique a que comunidad, resguardo o territorio colectivo pertenece</t>
  </si>
  <si>
    <r>
      <t xml:space="preserve">Si no pertenece a un grupo étnico, escriba
 </t>
    </r>
    <r>
      <rPr>
        <b/>
        <sz val="8"/>
        <color theme="1"/>
        <rFont val="Calibri"/>
        <family val="2"/>
        <scheme val="minor"/>
      </rPr>
      <t>No Aplica</t>
    </r>
  </si>
  <si>
    <r>
      <t>En caso de no ser necesario diligenciar esta casilla, escriba 
"</t>
    </r>
    <r>
      <rPr>
        <b/>
        <i/>
        <sz val="11"/>
        <color theme="1"/>
        <rFont val="Calibri"/>
        <family val="2"/>
        <scheme val="minor"/>
      </rPr>
      <t>No Aplica</t>
    </r>
    <r>
      <rPr>
        <i/>
        <sz val="11"/>
        <color theme="1"/>
        <rFont val="Calibri"/>
        <family val="2"/>
        <scheme val="minor"/>
      </rPr>
      <t>".</t>
    </r>
  </si>
  <si>
    <r>
      <rPr>
        <b/>
        <i/>
        <sz val="11"/>
        <color theme="1"/>
        <rFont val="Calibri"/>
        <family val="2"/>
        <scheme val="minor"/>
      </rPr>
      <t>IMPORTANTE:</t>
    </r>
    <r>
      <rPr>
        <sz val="11"/>
        <color theme="1"/>
        <rFont val="Calibri"/>
        <family val="2"/>
        <scheme val="minor"/>
      </rPr>
      <t xml:space="preserve"> </t>
    </r>
    <r>
      <rPr>
        <i/>
        <sz val="11"/>
        <color theme="1"/>
        <rFont val="Calibri"/>
        <family val="2"/>
        <scheme val="minor"/>
      </rPr>
      <t>Para guardar la fidelidad de la información, agradecemos no alterar ni modificar este archivo. Las modificaciones o alteraciones totales o parciales pueden afectar los resultados de este ejercicio de caracterización que se encuentra directamente relacionado con el Sistema de Información de Primera Infancia. Es importante leer el instructivo de esta ficha, con el fin de asegurar el oportuno diligenciamiento de la información.</t>
    </r>
  </si>
  <si>
    <t>Comunidad</t>
  </si>
  <si>
    <t xml:space="preserve">Lecturas </t>
  </si>
  <si>
    <t>Nombre de la Unidad de Servicio-UDS (a la que asiste la usuaria)*</t>
  </si>
  <si>
    <r>
      <t xml:space="preserve">Diligenciar el </t>
    </r>
    <r>
      <rPr>
        <b/>
        <i/>
        <sz val="12"/>
        <color theme="1"/>
        <rFont val="Calibri"/>
        <family val="2"/>
        <scheme val="minor"/>
      </rPr>
      <t>NUIP</t>
    </r>
    <r>
      <rPr>
        <i/>
        <sz val="12"/>
        <color theme="1"/>
        <rFont val="Calibri"/>
        <family val="2"/>
        <scheme val="minor"/>
      </rPr>
      <t>*</t>
    </r>
  </si>
  <si>
    <t xml:space="preserve">Numero de contacto* </t>
  </si>
  <si>
    <t>Diligenciar el NUIP</t>
  </si>
  <si>
    <t>Otro, ¿Cuál?*</t>
  </si>
  <si>
    <r>
      <t>En caso de no ser necesario diligenciar esta casilla, escriba "</t>
    </r>
    <r>
      <rPr>
        <b/>
        <sz val="8"/>
        <color theme="1"/>
        <rFont val="Calibri"/>
        <family val="2"/>
        <scheme val="minor"/>
      </rPr>
      <t>No Aplica</t>
    </r>
    <r>
      <rPr>
        <sz val="8"/>
        <color theme="1"/>
        <rFont val="Calibri"/>
        <family val="2"/>
        <scheme val="minor"/>
      </rPr>
      <t>".</t>
    </r>
  </si>
  <si>
    <t xml:space="preserve">Esta tipificación debe responder a un diagnostico médico. Si este no se tiene marque NO. </t>
  </si>
  <si>
    <t>Remitase a los manuales operativos en el apartado de discapacidad.</t>
  </si>
  <si>
    <t>El embarazo de la niña o niño usuario, fue planeado ?*</t>
  </si>
  <si>
    <t>Estado Civil</t>
  </si>
  <si>
    <t>Cuenta de Estado civil *</t>
  </si>
  <si>
    <t>Asistencia a controles</t>
  </si>
  <si>
    <t>Verificar duplicidad de documento</t>
  </si>
  <si>
    <r>
      <t>En caso de no ser necesario diligenciar esta casilla, escriba 
"</t>
    </r>
    <r>
      <rPr>
        <b/>
        <sz val="9"/>
        <color theme="1"/>
        <rFont val="Calibri"/>
        <family val="2"/>
        <scheme val="minor"/>
      </rPr>
      <t>No Aplica</t>
    </r>
    <r>
      <rPr>
        <sz val="9"/>
        <color theme="1"/>
        <rFont val="Calibri"/>
        <family val="2"/>
        <scheme val="minor"/>
      </rPr>
      <t>".</t>
    </r>
  </si>
  <si>
    <t>Leche materna *</t>
  </si>
  <si>
    <t>Con empleo</t>
  </si>
  <si>
    <t>Sin empleo</t>
  </si>
  <si>
    <r>
      <t xml:space="preserve">Si NO esta afiliado, escriba
 </t>
    </r>
    <r>
      <rPr>
        <b/>
        <sz val="8"/>
        <color theme="1"/>
        <rFont val="Calibri"/>
        <family val="2"/>
        <scheme val="minor"/>
      </rPr>
      <t>No Aplica</t>
    </r>
  </si>
  <si>
    <t>ATENCIÓN A NIÑOS HASTA LOS 3 AÑOS EN ESTABLECIMIENTOS DE RECLUSIÓN A MUJERES INTEGRAL</t>
  </si>
  <si>
    <t>CDI CON ARRIENDO - INSTITUCIONAL INTEGRAL</t>
  </si>
  <si>
    <t>CDI SIN ARRIENDO -  INSTITUCIONAL INTEGRAL</t>
  </si>
  <si>
    <t>DESARROLLO INFANTIL EN MEDIO FAMILIAR - FAMILIAR INTEGRAL</t>
  </si>
  <si>
    <t>HCB  AGRUPADOS -INSTITUCIONAL TRADICIONAL</t>
  </si>
  <si>
    <t>HCB FAMI-FAMILIAR TRADICIONAL</t>
  </si>
  <si>
    <t>HCB INTEGRAL -COMUNITARIO  INTEGRAL</t>
  </si>
  <si>
    <t>HCB TRADICIONAL- COMUNITARIO (T)</t>
  </si>
  <si>
    <t>HOGARES EMPRESARIALES - INSTITUCIONAL INTEGRAL</t>
  </si>
  <si>
    <t>HOGARES INFANTILES - INSTITUCIONAL INTEGRAL</t>
  </si>
  <si>
    <t>HOGARES MULTIPLES - INSTITUCIONAL INTEGRAL</t>
  </si>
  <si>
    <t>JARDINES SOCIALES - INSTITUCIONAL INTEGRAL</t>
  </si>
  <si>
    <t>LACTANTES Y PREESCOLARES - INSTITUCIONAL INTEGRAL</t>
  </si>
  <si>
    <t>SERVICIO ESPECIAL PARA LA PRIMERA INFANCIA  - COMUNITARIO INTEGRAL</t>
  </si>
  <si>
    <t>SERVICIO ESPECIAL PARA LA PRIMERA INFANCIA - FAMILIAR INTEGRAL</t>
  </si>
  <si>
    <t>SERVICIO ESPECIAL PARA LA PRIMERA INFANCIA - INSTITUCIONAL INTEGRAL</t>
  </si>
  <si>
    <t>ATENCIÓN PROPIA E INTERCULTURAL</t>
  </si>
  <si>
    <t>DESARROLLO INFANTIL EN MEDIO FAMILIAR CON ARRIENDO - FAMILIAR INTEGRAL</t>
  </si>
  <si>
    <t>GRADO TRANSICIÓN CON ATENCIÓN INTEGRAL</t>
  </si>
  <si>
    <t>Técnico</t>
  </si>
  <si>
    <t>Tecnologo</t>
  </si>
  <si>
    <r>
      <t>En caso de no ser necesario diligenciar esta casilla, escriba "</t>
    </r>
    <r>
      <rPr>
        <b/>
        <i/>
        <sz val="11"/>
        <color theme="1"/>
        <rFont val="Calibri"/>
        <family val="2"/>
        <scheme val="minor"/>
      </rPr>
      <t>No Aplica</t>
    </r>
    <r>
      <rPr>
        <i/>
        <sz val="11"/>
        <color theme="1"/>
        <rFont val="Calibri"/>
        <family val="2"/>
        <scheme val="minor"/>
      </rPr>
      <t>".</t>
    </r>
  </si>
  <si>
    <t>Madrasta/Padrasto</t>
  </si>
  <si>
    <t>Madre Sustituta</t>
  </si>
  <si>
    <t>Esposo</t>
  </si>
  <si>
    <t>PROCESO PROMOCIÓN Y PREVENCIÓN</t>
  </si>
  <si>
    <t xml:space="preserve">F1.MO12.PP </t>
  </si>
  <si>
    <t>Pagina 1 de 1</t>
  </si>
  <si>
    <t>Clasificación de la Información Pública</t>
  </si>
  <si>
    <t>FICHA DE CARACTERIZACIÓN SOCIO-FAMILIAR</t>
  </si>
  <si>
    <t>Versión 3</t>
  </si>
  <si>
    <t>Menor a 1 año</t>
  </si>
  <si>
    <t>Diligenciar el documento de identidad</t>
  </si>
  <si>
    <t>¿El beneficiario habla la lengua nativa del grupo étnico al que pertenece?*</t>
  </si>
  <si>
    <t>Se encuentra afiliado al Sistema General de Seguridad Social en Salud*</t>
  </si>
  <si>
    <t>En caso de no estar afiliado al Sistema General de Seguridad Social en Salud ¿Cuál es la razon?*</t>
  </si>
  <si>
    <t>Si la niña o el niño es mayor de un (1) año, ¿Ha asistido a controles de salud oral?*</t>
  </si>
  <si>
    <t>¿La niña o niño cuenta con el carné de vacunación actualizado?*</t>
  </si>
  <si>
    <t>En caso de que no contar con el carné de vacunación al dia según la edad de la niña o el niño, ¿Cuál es la razón?*</t>
  </si>
  <si>
    <t>La niña o niño cuenta con el carné actualizado de crecimiento y desarrollo*</t>
  </si>
  <si>
    <t>La niña o niño menor de cinco(5) años ¿Ha recibido valoración auditiva?*</t>
  </si>
  <si>
    <t>La niña o niño menor de cuatro (4) años ¿Ha recibido valoración oftalmológica?*</t>
  </si>
  <si>
    <t>Si la niña o el niño ha asistido a consultas médicas distintas a las de crecimiento y desarrollo (urgencias o consulta externa), indique el motivo de la  consulta*</t>
  </si>
  <si>
    <t>Si la respuesta anterior es SI, indique el medicamento al cual es alérgico*</t>
  </si>
  <si>
    <r>
      <rPr>
        <b/>
        <i/>
        <sz val="12"/>
        <color theme="1"/>
        <rFont val="Calibri"/>
        <family val="2"/>
        <scheme val="minor"/>
      </rPr>
      <t xml:space="preserve">Gramos ( Mínimo 1000 - Máximo 5000). </t>
    </r>
    <r>
      <rPr>
        <b/>
        <i/>
        <sz val="11"/>
        <color theme="1"/>
        <rFont val="Calibri"/>
        <family val="2"/>
        <scheme val="minor"/>
      </rPr>
      <t xml:space="preserve">
</t>
    </r>
    <r>
      <rPr>
        <i/>
        <sz val="11"/>
        <color theme="1"/>
        <rFont val="Calibri"/>
        <family val="2"/>
        <scheme val="minor"/>
      </rPr>
      <t xml:space="preserve">En caso de que el beneficiario pertenezca a una comunidad etnica o rural dispersa y se desconozca el dato, diligenciar </t>
    </r>
    <r>
      <rPr>
        <b/>
        <i/>
        <sz val="11"/>
        <color theme="1"/>
        <rFont val="Calibri"/>
        <family val="2"/>
        <scheme val="minor"/>
      </rPr>
      <t>Sin Información.</t>
    </r>
  </si>
  <si>
    <r>
      <rPr>
        <b/>
        <i/>
        <sz val="12"/>
        <color theme="1"/>
        <rFont val="Calibri"/>
        <family val="2"/>
        <scheme val="minor"/>
      </rPr>
      <t>Centimetros (Mínimo 30- Máximo 65).</t>
    </r>
    <r>
      <rPr>
        <b/>
        <i/>
        <sz val="11"/>
        <color theme="1"/>
        <rFont val="Calibri"/>
        <family val="2"/>
        <scheme val="minor"/>
      </rPr>
      <t xml:space="preserve">
</t>
    </r>
    <r>
      <rPr>
        <i/>
        <sz val="11"/>
        <color theme="1"/>
        <rFont val="Calibri"/>
        <family val="2"/>
        <scheme val="minor"/>
      </rPr>
      <t xml:space="preserve">En caso de que el beneficiario pertenezca a una comunidad etnica o rural dispersa  y se desconozca el dato, diligenciar </t>
    </r>
    <r>
      <rPr>
        <b/>
        <i/>
        <sz val="11"/>
        <color theme="1"/>
        <rFont val="Calibri"/>
        <family val="2"/>
        <scheme val="minor"/>
      </rPr>
      <t>Sin Información.</t>
    </r>
  </si>
  <si>
    <t>Si la respuesta anterior es SI, indique la dieta,restricción o alergia alimentaria*</t>
  </si>
  <si>
    <t>Rango de edad actual*</t>
  </si>
  <si>
    <t>Talla al nacer de la niña o el niño*</t>
  </si>
  <si>
    <r>
      <t>Si no tiene ninguna dieta especial,restricción o alergia, escriba  "</t>
    </r>
    <r>
      <rPr>
        <b/>
        <i/>
        <sz val="11"/>
        <color theme="1"/>
        <rFont val="Calibri"/>
        <family val="2"/>
        <scheme val="minor"/>
      </rPr>
      <t>No Aplica"</t>
    </r>
  </si>
  <si>
    <t>Leche de otro mamífero*</t>
  </si>
  <si>
    <t xml:space="preserve"> ¿Ha recibido en el ultimo año antiparasitarios, por parte de algún servicio de salud?*</t>
  </si>
  <si>
    <t>Diagnóstico de la discapacidad</t>
  </si>
  <si>
    <t>Múltiple*</t>
  </si>
  <si>
    <r>
      <t>En caso de no ser necesario diligenciar esta casilla, escriba 
"</t>
    </r>
    <r>
      <rPr>
        <b/>
        <i/>
        <sz val="10"/>
        <color theme="1"/>
        <rFont val="Calibri"/>
        <family val="2"/>
        <scheme val="minor"/>
      </rPr>
      <t>No Aplica</t>
    </r>
    <r>
      <rPr>
        <i/>
        <sz val="10"/>
        <color theme="1"/>
        <rFont val="Calibri"/>
        <family val="2"/>
        <scheme val="minor"/>
      </rPr>
      <t>".</t>
    </r>
  </si>
  <si>
    <r>
      <t xml:space="preserve">En caso de no ser necesario diligenciar esta casilla, escriba 
</t>
    </r>
    <r>
      <rPr>
        <b/>
        <i/>
        <sz val="11"/>
        <color theme="1"/>
        <rFont val="Calibri"/>
        <family val="2"/>
        <scheme val="minor"/>
      </rPr>
      <t>"No Aplica"</t>
    </r>
  </si>
  <si>
    <r>
      <t xml:space="preserve">Si no recibe atención complementaria en otra entidad, escriba en todos los campos </t>
    </r>
    <r>
      <rPr>
        <b/>
        <i/>
        <sz val="11"/>
        <color theme="1"/>
        <rFont val="Calibri"/>
        <family val="2"/>
        <scheme val="minor"/>
      </rPr>
      <t>No aplica</t>
    </r>
  </si>
  <si>
    <r>
      <t xml:space="preserve">Si no realiza ninguna otra actividad, escriba </t>
    </r>
    <r>
      <rPr>
        <b/>
        <i/>
        <sz val="11"/>
        <rFont val="Calibri"/>
        <family val="2"/>
        <scheme val="minor"/>
      </rPr>
      <t>No aplica</t>
    </r>
  </si>
  <si>
    <r>
      <t>Si no se autoreconoce como parte de un grupo étnico, escriba"</t>
    </r>
    <r>
      <rPr>
        <b/>
        <i/>
        <sz val="10"/>
        <color theme="1"/>
        <rFont val="Calibri"/>
        <family val="2"/>
        <scheme val="minor"/>
      </rPr>
      <t>No aplica"</t>
    </r>
  </si>
  <si>
    <t>Pareja</t>
  </si>
  <si>
    <t xml:space="preserve">Número de contacto* </t>
  </si>
  <si>
    <t>Bebidas Alcohólicas*</t>
  </si>
  <si>
    <t>Número de semanas de gestación a la fecha de ingreso al servicio*</t>
  </si>
  <si>
    <r>
      <t xml:space="preserve">Si no tiene habitos diferentes a los mencionados anteriormente, escriba </t>
    </r>
    <r>
      <rPr>
        <b/>
        <i/>
        <sz val="11"/>
        <color theme="1"/>
        <rFont val="Calibri"/>
        <family val="2"/>
        <scheme val="minor"/>
      </rPr>
      <t>No Aplica</t>
    </r>
  </si>
  <si>
    <t>Si es su primer hijo, diligenciar 0.</t>
  </si>
  <si>
    <t>Promoción de la Salud y prevención de enfermedades*</t>
  </si>
  <si>
    <t>¿Cuáles sumplementos nutricionales le han suministrado durante la gestación? *</t>
  </si>
  <si>
    <r>
      <t xml:space="preserve">Si no le han suministrado sumplementos nutricionales,escriba </t>
    </r>
    <r>
      <rPr>
        <b/>
        <sz val="8"/>
        <color theme="1"/>
        <rFont val="Calibri"/>
        <family val="2"/>
        <scheme val="minor"/>
      </rPr>
      <t>No Aplica</t>
    </r>
  </si>
  <si>
    <t>Unión Marital de hecho</t>
  </si>
  <si>
    <t>Tecnológico</t>
  </si>
  <si>
    <t>Postgrado</t>
  </si>
  <si>
    <r>
      <t>Diligenciar el documento de identidad del beneficiario (</t>
    </r>
    <r>
      <rPr>
        <b/>
        <i/>
        <sz val="12"/>
        <rFont val="Calibri"/>
        <family val="2"/>
        <scheme val="minor"/>
      </rPr>
      <t>Cédula-Tarjeta de identidad-NUIP</t>
    </r>
    <r>
      <rPr>
        <b/>
        <i/>
        <sz val="11"/>
        <rFont val="Calibri"/>
        <family val="2"/>
        <scheme val="minor"/>
      </rPr>
      <t>)</t>
    </r>
    <r>
      <rPr>
        <i/>
        <sz val="11"/>
        <rFont val="Calibri"/>
        <family val="2"/>
        <scheme val="minor"/>
      </rPr>
      <t>*</t>
    </r>
  </si>
  <si>
    <t>Aporta al sustento económico*</t>
  </si>
  <si>
    <t>¿El embarazo del niño o niña usuario, fue planeado ?*</t>
  </si>
  <si>
    <t>Número de personas que conforman el nucleo familar y conviven en la misma vivienda*</t>
  </si>
  <si>
    <t>En el núcleo familiar del beneficiario (Mujer gestante- niñas o niños menores de cinco (5) años) duermen en (Verificación a través de visita domiciliaria)</t>
  </si>
  <si>
    <t>EL NÚCLEO FAMILIAR DEL BENEFICIARIO TIENE ACCESO A LOS SIGUIENTES SERVICIOS DOMICILIARIOS:</t>
  </si>
  <si>
    <t>¿El núcleo familiar recibe el servicio de agua con regularidad, es decir todos los días?*</t>
  </si>
  <si>
    <t>¿El agua que se usa para consumo en el hogar, se le realiza algún tratamiento para potabilizarla? ¿Cuál?*</t>
  </si>
  <si>
    <t>Pastillas purificadoras</t>
  </si>
  <si>
    <t>Otra</t>
  </si>
  <si>
    <t>¿CUÁL ES EL TRATAMIENTO QUE LE DAN A LAS BASURAS?</t>
  </si>
  <si>
    <t>Reutilizan los desperdicios orgánicos para producir abono*</t>
  </si>
  <si>
    <t>Otro ¿ Cuál ?*</t>
  </si>
  <si>
    <t>Otros, ¿ cuál?*</t>
  </si>
  <si>
    <t>Cerca de la vivienda cuenta con:</t>
  </si>
  <si>
    <t>Transporte público*</t>
  </si>
  <si>
    <t>Río*</t>
  </si>
  <si>
    <t>EL NÚCLEO FAMILIAR COMPARTE SUS DIFICULTADES CON</t>
  </si>
  <si>
    <t>EL NÚCLEO FAMILIAR COMPARTE SUS ACONTECIMIENTOS ESPECIALES CON</t>
  </si>
  <si>
    <t>¿Con quién permanece la niña o el niño una vez sale de la unidad de servicio?</t>
  </si>
  <si>
    <t>¿CUÁLES DE ESTAS ACTIVIDADES REALIZA EL NÚCLEO FAMILIAR DE LAS MUJERES GESTANTES/ NIÑAS/NIÑOS MENORES DE CINCO (5) AÑOS DURANTE LA SEMANA PARA FORTALECER EL DIÁLOGO, VÍNCULOS FAMILIARES Y LAZOS AFECTIVOS?</t>
  </si>
  <si>
    <t>Mingas ( Aplica para comunidades indígenas)*</t>
  </si>
  <si>
    <t>Labores domésticas*</t>
  </si>
  <si>
    <t>Exclusivas de la Madre*</t>
  </si>
  <si>
    <t>Exclusivas del Padre*</t>
  </si>
  <si>
    <t>LAS ACCIONES DE CUIDADO DE LAS NIÑAS Y LOS NIÑOS MENORES DE CINCO (5) AÑOS  EN EL NÚCLEO FAMILAR SON:</t>
  </si>
  <si>
    <t>Se delegan a otros miembros de la familia*</t>
  </si>
  <si>
    <t>Se le delegan a hermanos mayores de edad*</t>
  </si>
  <si>
    <t>Se comparten las acciones entre los miembros del núcleo familiar*</t>
  </si>
  <si>
    <t>Dificultades en la comunicación*</t>
  </si>
  <si>
    <t>Otro, ¿cuál?</t>
  </si>
  <si>
    <t>¿CUÁL ES EL MOTIVO MAS FRECUENTE DE DISGUSTO ENTRE LOS ADULTOS DEL NÚCLEO FAMILIAR?</t>
  </si>
  <si>
    <t>¿CÓMO SE INTENTA SOLUCIONAR LOS PROBLEMAS DENTRO DEL NÚCLEO FAMILIAR?</t>
  </si>
  <si>
    <t>Otras personas ajenas al núcleo familiar se involucran para dar solución*</t>
  </si>
  <si>
    <t>LOS ADULTOS QUE CONFORMAN EL NÚCLEO FAMILIAR PERMITEN QUE LAS NIÑAS O LOS NIÑOS PARTICIPEN EN ALGUNA DE LAS SIGUIENTES ACTIVIDADES DEL HOGAR</t>
  </si>
  <si>
    <t>Diligenciar el documento de identidad -Cedula*</t>
  </si>
</sst>
</file>

<file path=xl/styles.xml><?xml version="1.0" encoding="utf-8"?>
<styleSheet xmlns="http://schemas.openxmlformats.org/spreadsheetml/2006/main" xmlns:mc="http://schemas.openxmlformats.org/markup-compatibility/2006" xmlns:x14ac="http://schemas.microsoft.com/office/spreadsheetml/2009/9/ac" mc:Ignorable="x14ac">
  <fonts count="53" x14ac:knownFonts="1">
    <font>
      <sz val="11"/>
      <color theme="1"/>
      <name val="Calibri"/>
      <family val="2"/>
      <scheme val="minor"/>
    </font>
    <font>
      <b/>
      <sz val="11"/>
      <color theme="1"/>
      <name val="Calibri"/>
      <family val="2"/>
      <scheme val="minor"/>
    </font>
    <font>
      <i/>
      <sz val="11"/>
      <color theme="1"/>
      <name val="Calibri"/>
      <family val="2"/>
      <scheme val="minor"/>
    </font>
    <font>
      <b/>
      <i/>
      <sz val="11"/>
      <color theme="1"/>
      <name val="Calibri"/>
      <family val="2"/>
      <scheme val="minor"/>
    </font>
    <font>
      <sz val="24"/>
      <name val="Calibri"/>
      <family val="2"/>
      <scheme val="minor"/>
    </font>
    <font>
      <sz val="11"/>
      <color theme="0"/>
      <name val="Calibri"/>
      <family val="2"/>
      <scheme val="minor"/>
    </font>
    <font>
      <b/>
      <i/>
      <sz val="14"/>
      <color theme="1"/>
      <name val="Calibri"/>
      <family val="2"/>
      <scheme val="minor"/>
    </font>
    <font>
      <sz val="11"/>
      <name val="Calibri"/>
      <family val="2"/>
      <scheme val="minor"/>
    </font>
    <font>
      <sz val="16"/>
      <color theme="0"/>
      <name val="Calibri"/>
      <family val="2"/>
      <scheme val="minor"/>
    </font>
    <font>
      <i/>
      <sz val="14"/>
      <color theme="1"/>
      <name val="Calibri"/>
      <family val="2"/>
      <scheme val="minor"/>
    </font>
    <font>
      <b/>
      <sz val="11"/>
      <name val="Calibri"/>
      <family val="2"/>
      <scheme val="minor"/>
    </font>
    <font>
      <i/>
      <sz val="11"/>
      <color rgb="FFFF0000"/>
      <name val="Calibri"/>
      <family val="2"/>
      <scheme val="minor"/>
    </font>
    <font>
      <i/>
      <sz val="11"/>
      <name val="Calibri"/>
      <family val="2"/>
      <scheme val="minor"/>
    </font>
    <font>
      <b/>
      <i/>
      <sz val="11"/>
      <name val="Calibri"/>
      <family val="2"/>
      <scheme val="minor"/>
    </font>
    <font>
      <b/>
      <i/>
      <sz val="12"/>
      <color theme="1"/>
      <name val="Calibri"/>
      <family val="2"/>
      <scheme val="minor"/>
    </font>
    <font>
      <b/>
      <sz val="16"/>
      <color rgb="FF000000"/>
      <name val="Calibri"/>
      <family val="2"/>
    </font>
    <font>
      <b/>
      <sz val="14"/>
      <color rgb="FF000000"/>
      <name val="Calibri"/>
      <family val="2"/>
    </font>
    <font>
      <i/>
      <sz val="11"/>
      <color rgb="FF000000"/>
      <name val="Calibri"/>
      <family val="2"/>
    </font>
    <font>
      <b/>
      <sz val="12"/>
      <color theme="1"/>
      <name val="Calibri"/>
      <family val="2"/>
      <scheme val="minor"/>
    </font>
    <font>
      <b/>
      <sz val="14"/>
      <color theme="1"/>
      <name val="Calibri"/>
      <family val="2"/>
      <scheme val="minor"/>
    </font>
    <font>
      <b/>
      <sz val="9"/>
      <name val="Calibri"/>
      <family val="2"/>
      <scheme val="minor"/>
    </font>
    <font>
      <sz val="12"/>
      <color theme="1"/>
      <name val="Calibri"/>
      <family val="2"/>
      <scheme val="minor"/>
    </font>
    <font>
      <b/>
      <sz val="12"/>
      <name val="Calibri"/>
      <family val="2"/>
      <scheme val="minor"/>
    </font>
    <font>
      <i/>
      <sz val="12"/>
      <name val="Calibri"/>
      <family val="2"/>
      <scheme val="minor"/>
    </font>
    <font>
      <i/>
      <sz val="12"/>
      <color theme="1"/>
      <name val="Calibri"/>
      <family val="2"/>
      <scheme val="minor"/>
    </font>
    <font>
      <sz val="8"/>
      <color theme="1"/>
      <name val="Calibri"/>
      <family val="2"/>
      <scheme val="minor"/>
    </font>
    <font>
      <b/>
      <sz val="8"/>
      <color theme="1"/>
      <name val="Calibri"/>
      <family val="2"/>
      <scheme val="minor"/>
    </font>
    <font>
      <i/>
      <sz val="9"/>
      <color theme="1"/>
      <name val="Calibri"/>
      <family val="2"/>
      <scheme val="minor"/>
    </font>
    <font>
      <i/>
      <sz val="8"/>
      <color theme="1"/>
      <name val="Calibri"/>
      <family val="2"/>
      <scheme val="minor"/>
    </font>
    <font>
      <b/>
      <sz val="18"/>
      <color rgb="FF000000"/>
      <name val="Calibri"/>
      <family val="2"/>
    </font>
    <font>
      <sz val="12"/>
      <color rgb="FF000000"/>
      <name val="Calibri"/>
      <family val="2"/>
    </font>
    <font>
      <b/>
      <i/>
      <sz val="18"/>
      <color rgb="FF000000"/>
      <name val="Calibri"/>
      <family val="2"/>
    </font>
    <font>
      <sz val="22"/>
      <color rgb="FF000000"/>
      <name val="Calibri"/>
      <family val="2"/>
    </font>
    <font>
      <b/>
      <sz val="16"/>
      <color theme="1"/>
      <name val="Calibri"/>
      <family val="2"/>
      <scheme val="minor"/>
    </font>
    <font>
      <b/>
      <i/>
      <sz val="14"/>
      <color theme="0"/>
      <name val="Calibri"/>
      <family val="2"/>
      <scheme val="minor"/>
    </font>
    <font>
      <b/>
      <sz val="18"/>
      <color theme="1"/>
      <name val="Calibri"/>
      <family val="2"/>
      <scheme val="minor"/>
    </font>
    <font>
      <b/>
      <i/>
      <sz val="12"/>
      <name val="Calibri"/>
      <family val="2"/>
      <scheme val="minor"/>
    </font>
    <font>
      <sz val="9"/>
      <name val="Calibri"/>
      <family val="2"/>
      <scheme val="minor"/>
    </font>
    <font>
      <sz val="11"/>
      <color theme="1"/>
      <name val="Arial"/>
      <family val="2"/>
    </font>
    <font>
      <sz val="22"/>
      <color theme="1"/>
      <name val="Arial"/>
      <family val="2"/>
    </font>
    <font>
      <sz val="20"/>
      <color theme="1"/>
      <name val="Arial"/>
      <family val="2"/>
    </font>
    <font>
      <b/>
      <sz val="11"/>
      <color rgb="FF000000"/>
      <name val="Calibri"/>
      <family val="2"/>
    </font>
    <font>
      <b/>
      <sz val="12"/>
      <color rgb="FF000000"/>
      <name val="Calibri"/>
      <family val="2"/>
    </font>
    <font>
      <b/>
      <sz val="16"/>
      <color rgb="FFFF0000"/>
      <name val="Calibri"/>
      <family val="2"/>
      <scheme val="minor"/>
    </font>
    <font>
      <sz val="11"/>
      <color theme="0" tint="-4.9989318521683403E-2"/>
      <name val="Calibri"/>
      <family val="2"/>
      <scheme val="minor"/>
    </font>
    <font>
      <i/>
      <sz val="16"/>
      <color theme="1"/>
      <name val="Calibri"/>
      <family val="2"/>
      <scheme val="minor"/>
    </font>
    <font>
      <sz val="9"/>
      <color theme="1"/>
      <name val="Calibri"/>
      <family val="2"/>
      <scheme val="minor"/>
    </font>
    <font>
      <b/>
      <sz val="9"/>
      <color theme="1"/>
      <name val="Calibri"/>
      <family val="2"/>
      <scheme val="minor"/>
    </font>
    <font>
      <b/>
      <i/>
      <sz val="11"/>
      <color theme="2" tint="-0.749992370372631"/>
      <name val="Calibri"/>
      <family val="2"/>
      <scheme val="minor"/>
    </font>
    <font>
      <b/>
      <i/>
      <sz val="12"/>
      <color theme="2" tint="-0.749992370372631"/>
      <name val="Calibri"/>
      <family val="2"/>
      <scheme val="minor"/>
    </font>
    <font>
      <sz val="11"/>
      <color rgb="FF000000"/>
      <name val="Calibri"/>
      <family val="2"/>
    </font>
    <font>
      <i/>
      <sz val="10"/>
      <color theme="1"/>
      <name val="Calibri"/>
      <family val="2"/>
      <scheme val="minor"/>
    </font>
    <font>
      <b/>
      <i/>
      <sz val="10"/>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FFC000"/>
        <bgColor indexed="64"/>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
    <xf numFmtId="0" fontId="0" fillId="0" borderId="0"/>
  </cellStyleXfs>
  <cellXfs count="551">
    <xf numFmtId="0" fontId="0" fillId="0" borderId="0" xfId="0"/>
    <xf numFmtId="0" fontId="0" fillId="4" borderId="19" xfId="0" applyFill="1" applyBorder="1" applyAlignment="1">
      <alignment horizontal="center" vertical="center"/>
    </xf>
    <xf numFmtId="0" fontId="0" fillId="0" borderId="19" xfId="0" applyBorder="1" applyAlignment="1">
      <alignment horizontal="left" vertical="center"/>
    </xf>
    <xf numFmtId="0" fontId="0" fillId="0" borderId="19" xfId="0" applyBorder="1" applyAlignment="1">
      <alignment horizontal="left" vertical="center" wrapText="1"/>
    </xf>
    <xf numFmtId="0" fontId="0" fillId="0" borderId="19" xfId="0" applyBorder="1"/>
    <xf numFmtId="0" fontId="0" fillId="4" borderId="20" xfId="0" applyFill="1" applyBorder="1" applyAlignment="1">
      <alignment horizontal="center" vertical="center"/>
    </xf>
    <xf numFmtId="0" fontId="0" fillId="0" borderId="20" xfId="0" applyFont="1" applyBorder="1" applyAlignment="1" applyProtection="1">
      <alignment horizontal="left" vertical="center"/>
      <protection locked="0"/>
    </xf>
    <xf numFmtId="0" fontId="0" fillId="0" borderId="20" xfId="0" applyFont="1" applyBorder="1" applyAlignment="1" applyProtection="1">
      <alignment horizontal="left" vertical="center" wrapText="1"/>
      <protection locked="0"/>
    </xf>
    <xf numFmtId="0" fontId="0" fillId="0" borderId="20" xfId="0" applyBorder="1" applyAlignment="1">
      <alignment horizontal="left" vertical="center"/>
    </xf>
    <xf numFmtId="0" fontId="0" fillId="0" borderId="20" xfId="0" applyBorder="1"/>
    <xf numFmtId="0" fontId="0" fillId="4" borderId="19" xfId="0" applyFill="1" applyBorder="1" applyAlignment="1">
      <alignment horizontal="center" vertical="center" wrapText="1"/>
    </xf>
    <xf numFmtId="0" fontId="0" fillId="4" borderId="19" xfId="0" applyFill="1" applyBorder="1" applyAlignment="1">
      <alignment wrapText="1"/>
    </xf>
    <xf numFmtId="0" fontId="0" fillId="4" borderId="19" xfId="0" applyFill="1" applyBorder="1"/>
    <xf numFmtId="0" fontId="0" fillId="0" borderId="19" xfId="0" applyBorder="1" applyAlignment="1">
      <alignment wrapText="1"/>
    </xf>
    <xf numFmtId="0" fontId="0" fillId="4" borderId="21" xfId="0" applyFill="1" applyBorder="1" applyAlignment="1">
      <alignment wrapText="1"/>
    </xf>
    <xf numFmtId="0" fontId="0" fillId="0" borderId="19" xfId="0" applyFill="1" applyBorder="1"/>
    <xf numFmtId="0" fontId="0" fillId="0" borderId="21" xfId="0" applyFill="1" applyBorder="1"/>
    <xf numFmtId="14" fontId="0" fillId="0" borderId="0" xfId="0" applyNumberFormat="1"/>
    <xf numFmtId="14" fontId="0" fillId="0" borderId="0" xfId="0" applyNumberForma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35" fillId="0" borderId="0" xfId="0" applyFont="1" applyFill="1" applyAlignment="1"/>
    <xf numFmtId="0" fontId="38" fillId="0" borderId="0" xfId="0" applyFont="1"/>
    <xf numFmtId="0" fontId="38" fillId="3" borderId="0" xfId="0" applyFont="1" applyFill="1"/>
    <xf numFmtId="0" fontId="38" fillId="3" borderId="0" xfId="0" applyFont="1" applyFill="1" applyBorder="1"/>
    <xf numFmtId="0" fontId="40" fillId="3" borderId="0" xfId="0" applyFont="1" applyFill="1" applyBorder="1" applyAlignment="1">
      <alignment vertical="center"/>
    </xf>
    <xf numFmtId="0" fontId="40" fillId="2" borderId="1" xfId="0" applyFont="1" applyFill="1" applyBorder="1" applyAlignment="1">
      <alignment vertical="center"/>
    </xf>
    <xf numFmtId="0" fontId="40" fillId="2" borderId="2" xfId="0" applyFont="1" applyFill="1" applyBorder="1" applyAlignment="1">
      <alignment vertical="center"/>
    </xf>
    <xf numFmtId="0" fontId="40" fillId="2" borderId="3" xfId="0" applyFont="1" applyFill="1" applyBorder="1" applyAlignment="1">
      <alignment vertical="center"/>
    </xf>
    <xf numFmtId="0" fontId="40" fillId="2" borderId="4" xfId="0" applyFont="1" applyFill="1" applyBorder="1" applyAlignment="1">
      <alignment vertical="center"/>
    </xf>
    <xf numFmtId="0" fontId="40" fillId="2" borderId="0" xfId="0" applyFont="1" applyFill="1" applyBorder="1" applyAlignment="1">
      <alignment vertical="center"/>
    </xf>
    <xf numFmtId="0" fontId="40" fillId="2" borderId="5" xfId="0" applyFont="1" applyFill="1" applyBorder="1" applyAlignment="1">
      <alignment vertical="center"/>
    </xf>
    <xf numFmtId="0" fontId="38" fillId="3" borderId="0" xfId="0" applyFont="1" applyFill="1" applyAlignment="1">
      <alignment wrapText="1"/>
    </xf>
    <xf numFmtId="0" fontId="40" fillId="2" borderId="6" xfId="0" applyFont="1" applyFill="1" applyBorder="1" applyAlignment="1">
      <alignment vertical="center"/>
    </xf>
    <xf numFmtId="0" fontId="40" fillId="2" borderId="7" xfId="0" applyFont="1" applyFill="1" applyBorder="1" applyAlignment="1">
      <alignment vertical="center"/>
    </xf>
    <xf numFmtId="0" fontId="40" fillId="2" borderId="8" xfId="0" applyFont="1" applyFill="1" applyBorder="1" applyAlignment="1">
      <alignment vertical="center"/>
    </xf>
    <xf numFmtId="0" fontId="38" fillId="2" borderId="0" xfId="0" applyFont="1" applyFill="1"/>
    <xf numFmtId="0" fontId="0" fillId="0" borderId="0" xfId="0" applyProtection="1"/>
    <xf numFmtId="0" fontId="9" fillId="0" borderId="0" xfId="0" applyFont="1" applyAlignment="1" applyProtection="1">
      <alignment horizontal="right"/>
    </xf>
    <xf numFmtId="0" fontId="9" fillId="0" borderId="0" xfId="0" applyFont="1" applyBorder="1" applyAlignment="1" applyProtection="1">
      <alignment horizontal="right"/>
    </xf>
    <xf numFmtId="0" fontId="0" fillId="0" borderId="0" xfId="0" applyBorder="1" applyProtection="1"/>
    <xf numFmtId="14" fontId="0" fillId="2" borderId="12" xfId="0" applyNumberFormat="1" applyFont="1" applyFill="1" applyBorder="1" applyAlignment="1" applyProtection="1">
      <alignment horizontal="center" vertical="center"/>
    </xf>
    <xf numFmtId="0" fontId="2" fillId="4" borderId="12" xfId="0" applyFont="1" applyFill="1" applyBorder="1" applyAlignment="1" applyProtection="1">
      <alignment horizontal="right" vertical="center" wrapText="1"/>
    </xf>
    <xf numFmtId="0" fontId="0" fillId="2" borderId="12" xfId="0" applyFont="1" applyFill="1" applyBorder="1" applyAlignment="1" applyProtection="1">
      <alignment horizontal="center" vertical="center"/>
    </xf>
    <xf numFmtId="0" fontId="0" fillId="4" borderId="0" xfId="0" applyFill="1" applyBorder="1" applyProtection="1"/>
    <xf numFmtId="0" fontId="0" fillId="4" borderId="5" xfId="0" applyFill="1" applyBorder="1" applyProtection="1"/>
    <xf numFmtId="0" fontId="2" fillId="4" borderId="13" xfId="0" applyFont="1" applyFill="1" applyBorder="1" applyAlignment="1" applyProtection="1">
      <alignment horizontal="right" vertical="center" wrapText="1"/>
    </xf>
    <xf numFmtId="0" fontId="2" fillId="4" borderId="4" xfId="0" applyFont="1" applyFill="1" applyBorder="1" applyAlignment="1" applyProtection="1">
      <alignment horizontal="right" vertical="center" wrapText="1"/>
    </xf>
    <xf numFmtId="0" fontId="0" fillId="4" borderId="0" xfId="0" applyFont="1" applyFill="1" applyBorder="1" applyAlignment="1" applyProtection="1">
      <alignment horizontal="center" vertical="center"/>
    </xf>
    <xf numFmtId="0" fontId="2" fillId="4" borderId="2" xfId="0" applyFont="1" applyFill="1" applyBorder="1" applyAlignment="1" applyProtection="1">
      <alignment horizontal="right" vertical="center" wrapText="1"/>
    </xf>
    <xf numFmtId="0" fontId="2" fillId="4" borderId="10" xfId="0" applyFont="1" applyFill="1" applyBorder="1" applyAlignment="1" applyProtection="1">
      <alignment horizontal="right" vertical="center" wrapText="1"/>
    </xf>
    <xf numFmtId="0" fontId="2" fillId="4" borderId="14"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2" fillId="4" borderId="9" xfId="0" applyFont="1" applyFill="1" applyBorder="1" applyAlignment="1" applyProtection="1">
      <alignment horizontal="right" vertical="center" wrapText="1"/>
    </xf>
    <xf numFmtId="0" fontId="2" fillId="4" borderId="0" xfId="0" applyFont="1" applyFill="1" applyBorder="1" applyAlignment="1" applyProtection="1">
      <alignment vertical="center" wrapText="1"/>
    </xf>
    <xf numFmtId="0" fontId="0" fillId="4" borderId="4" xfId="0" applyFill="1" applyBorder="1" applyProtection="1"/>
    <xf numFmtId="0" fontId="0" fillId="4" borderId="5" xfId="0" applyFont="1" applyFill="1" applyBorder="1" applyAlignment="1" applyProtection="1">
      <alignment horizontal="center" vertical="center"/>
    </xf>
    <xf numFmtId="0" fontId="0" fillId="4" borderId="6" xfId="0" applyFill="1" applyBorder="1" applyProtection="1"/>
    <xf numFmtId="0" fontId="0" fillId="4" borderId="7" xfId="0" applyFill="1" applyBorder="1" applyProtection="1"/>
    <xf numFmtId="0" fontId="0" fillId="4" borderId="8" xfId="0" applyFill="1" applyBorder="1" applyProtection="1"/>
    <xf numFmtId="0" fontId="0" fillId="2" borderId="12" xfId="0" applyFill="1" applyBorder="1" applyAlignment="1" applyProtection="1">
      <alignment horizontal="center" vertical="center"/>
      <protection locked="0"/>
    </xf>
    <xf numFmtId="0" fontId="33" fillId="4" borderId="9" xfId="0" applyFont="1" applyFill="1" applyBorder="1" applyAlignment="1" applyProtection="1">
      <alignment horizontal="center"/>
    </xf>
    <xf numFmtId="14" fontId="21" fillId="2" borderId="12" xfId="0" applyNumberFormat="1" applyFont="1" applyFill="1" applyBorder="1" applyAlignment="1" applyProtection="1">
      <alignment horizontal="center" vertical="center"/>
    </xf>
    <xf numFmtId="0" fontId="21" fillId="2" borderId="12" xfId="0" applyNumberFormat="1" applyFont="1" applyFill="1" applyBorder="1" applyAlignment="1" applyProtection="1">
      <alignment horizontal="center" vertical="center"/>
    </xf>
    <xf numFmtId="0" fontId="0" fillId="4" borderId="0" xfId="0" applyFont="1" applyFill="1" applyBorder="1" applyAlignment="1" applyProtection="1">
      <alignment horizontal="right" vertical="center"/>
    </xf>
    <xf numFmtId="0" fontId="2" fillId="4" borderId="18" xfId="0" applyFont="1" applyFill="1" applyBorder="1" applyAlignment="1" applyProtection="1">
      <alignment horizontal="right" vertical="center" wrapText="1"/>
    </xf>
    <xf numFmtId="0" fontId="0" fillId="4" borderId="5" xfId="0" applyFont="1" applyFill="1" applyBorder="1" applyAlignment="1" applyProtection="1">
      <alignment horizontal="right" vertical="center"/>
    </xf>
    <xf numFmtId="0" fontId="0" fillId="4" borderId="0" xfId="0" applyFont="1" applyFill="1" applyBorder="1" applyProtection="1"/>
    <xf numFmtId="0" fontId="0" fillId="4" borderId="5" xfId="0" applyFont="1" applyFill="1" applyBorder="1" applyProtection="1"/>
    <xf numFmtId="0" fontId="2" fillId="4" borderId="6" xfId="0" applyFont="1" applyFill="1" applyBorder="1" applyAlignment="1" applyProtection="1">
      <alignment horizontal="right" vertical="center" wrapText="1"/>
    </xf>
    <xf numFmtId="0" fontId="0" fillId="4" borderId="7" xfId="0" applyFont="1" applyFill="1" applyBorder="1" applyAlignment="1" applyProtection="1">
      <alignment horizontal="right" vertical="center"/>
    </xf>
    <xf numFmtId="0" fontId="0" fillId="4" borderId="8" xfId="0" applyFont="1" applyFill="1" applyBorder="1" applyAlignment="1" applyProtection="1">
      <alignment horizontal="right" vertical="center"/>
    </xf>
    <xf numFmtId="0" fontId="2" fillId="4" borderId="14" xfId="0" applyFont="1" applyFill="1" applyBorder="1" applyAlignment="1" applyProtection="1">
      <alignment horizontal="right" vertical="center"/>
    </xf>
    <xf numFmtId="0" fontId="2" fillId="4" borderId="12" xfId="0" applyFont="1" applyFill="1" applyBorder="1" applyAlignment="1" applyProtection="1">
      <alignment horizontal="right" vertical="center"/>
    </xf>
    <xf numFmtId="0" fontId="0" fillId="4" borderId="4" xfId="0" applyFont="1" applyFill="1" applyBorder="1" applyProtection="1"/>
    <xf numFmtId="0" fontId="2" fillId="4" borderId="0" xfId="0" applyFont="1" applyFill="1" applyBorder="1" applyAlignment="1" applyProtection="1">
      <alignment horizontal="right" vertical="center" wrapText="1"/>
    </xf>
    <xf numFmtId="0" fontId="0" fillId="4" borderId="4" xfId="0" applyFont="1" applyFill="1" applyBorder="1" applyAlignment="1" applyProtection="1">
      <alignment horizontal="right"/>
    </xf>
    <xf numFmtId="0" fontId="0" fillId="4" borderId="0" xfId="0" applyFont="1" applyFill="1" applyBorder="1" applyAlignment="1" applyProtection="1">
      <alignment horizontal="right"/>
    </xf>
    <xf numFmtId="0" fontId="0" fillId="4" borderId="5" xfId="0" applyFont="1" applyFill="1" applyBorder="1" applyAlignment="1" applyProtection="1">
      <alignment horizontal="center"/>
    </xf>
    <xf numFmtId="0" fontId="7" fillId="4" borderId="12" xfId="0" applyFont="1" applyFill="1" applyBorder="1" applyAlignment="1" applyProtection="1">
      <alignment horizontal="right" vertical="center"/>
    </xf>
    <xf numFmtId="0" fontId="2" fillId="4" borderId="0" xfId="0" applyFont="1" applyFill="1" applyBorder="1" applyAlignment="1" applyProtection="1">
      <alignment horizontal="right" vertical="center"/>
    </xf>
    <xf numFmtId="0" fontId="2" fillId="4" borderId="4" xfId="0" applyFont="1" applyFill="1" applyBorder="1" applyAlignment="1" applyProtection="1">
      <alignment horizontal="right" vertical="center"/>
    </xf>
    <xf numFmtId="0" fontId="3" fillId="4" borderId="0" xfId="0" applyFont="1" applyFill="1" applyBorder="1" applyAlignment="1" applyProtection="1">
      <alignment horizontal="left" wrapText="1"/>
    </xf>
    <xf numFmtId="0" fontId="3" fillId="4" borderId="5" xfId="0" applyFont="1" applyFill="1" applyBorder="1" applyAlignment="1" applyProtection="1">
      <alignment horizontal="left" wrapText="1"/>
    </xf>
    <xf numFmtId="0" fontId="6" fillId="4" borderId="6" xfId="0" applyFont="1" applyFill="1" applyBorder="1" applyAlignment="1" applyProtection="1">
      <alignment horizontal="left" vertical="center"/>
    </xf>
    <xf numFmtId="0" fontId="6" fillId="4" borderId="7" xfId="0" applyFont="1" applyFill="1" applyBorder="1" applyAlignment="1" applyProtection="1">
      <alignment horizontal="left" vertical="center"/>
    </xf>
    <xf numFmtId="0" fontId="6" fillId="4" borderId="0" xfId="0" applyFont="1" applyFill="1" applyBorder="1" applyAlignment="1" applyProtection="1">
      <alignment horizontal="left" vertical="center"/>
    </xf>
    <xf numFmtId="0" fontId="6" fillId="4" borderId="5" xfId="0" applyFont="1" applyFill="1" applyBorder="1" applyAlignment="1" applyProtection="1">
      <alignment horizontal="left" vertical="center"/>
    </xf>
    <xf numFmtId="0" fontId="2" fillId="4" borderId="6" xfId="0" applyFont="1" applyFill="1" applyBorder="1" applyAlignment="1" applyProtection="1">
      <alignment vertical="center" wrapText="1"/>
    </xf>
    <xf numFmtId="0" fontId="2" fillId="4" borderId="0" xfId="0" applyFont="1" applyFill="1" applyBorder="1" applyAlignment="1" applyProtection="1">
      <alignment horizontal="center" vertical="center" wrapText="1"/>
    </xf>
    <xf numFmtId="0" fontId="2" fillId="4" borderId="5" xfId="0" applyFont="1" applyFill="1" applyBorder="1" applyAlignment="1" applyProtection="1">
      <alignment horizontal="center" vertical="center" wrapText="1"/>
    </xf>
    <xf numFmtId="0" fontId="2" fillId="4" borderId="9" xfId="0" applyFont="1" applyFill="1" applyBorder="1" applyAlignment="1" applyProtection="1">
      <alignment horizontal="right" vertical="center"/>
    </xf>
    <xf numFmtId="0" fontId="2" fillId="4" borderId="0" xfId="0" applyFont="1" applyFill="1" applyBorder="1" applyAlignment="1" applyProtection="1">
      <alignment horizontal="center" vertical="center" wrapText="1"/>
    </xf>
    <xf numFmtId="0" fontId="2" fillId="4" borderId="5" xfId="0" applyFont="1" applyFill="1" applyBorder="1" applyAlignment="1" applyProtection="1">
      <alignment vertical="center" wrapText="1"/>
    </xf>
    <xf numFmtId="0" fontId="2" fillId="4" borderId="4" xfId="0" applyFont="1" applyFill="1" applyBorder="1" applyAlignment="1" applyProtection="1">
      <alignment horizontal="center" vertical="center" wrapText="1"/>
    </xf>
    <xf numFmtId="0" fontId="2" fillId="4" borderId="6" xfId="0" applyFont="1" applyFill="1" applyBorder="1" applyAlignment="1" applyProtection="1">
      <alignment horizontal="right" vertical="center"/>
    </xf>
    <xf numFmtId="0" fontId="0" fillId="4" borderId="7" xfId="0" applyFont="1" applyFill="1" applyBorder="1" applyProtection="1"/>
    <xf numFmtId="0" fontId="0" fillId="4" borderId="8" xfId="0" applyFont="1" applyFill="1" applyBorder="1" applyProtection="1"/>
    <xf numFmtId="0" fontId="11" fillId="4" borderId="0" xfId="0" applyFont="1" applyFill="1" applyBorder="1" applyAlignment="1" applyProtection="1">
      <alignment horizontal="right" vertical="center" wrapText="1"/>
    </xf>
    <xf numFmtId="0" fontId="12" fillId="4" borderId="12" xfId="0" applyFont="1" applyFill="1" applyBorder="1" applyAlignment="1" applyProtection="1">
      <alignment horizontal="right" vertical="center"/>
    </xf>
    <xf numFmtId="0" fontId="12" fillId="4" borderId="4" xfId="0" applyFont="1" applyFill="1" applyBorder="1" applyAlignment="1" applyProtection="1">
      <alignment horizontal="right" vertical="center"/>
    </xf>
    <xf numFmtId="0" fontId="13" fillId="4" borderId="0" xfId="0" applyFont="1" applyFill="1" applyBorder="1" applyAlignment="1" applyProtection="1">
      <alignment horizontal="left" wrapText="1"/>
    </xf>
    <xf numFmtId="0" fontId="2" fillId="4" borderId="4" xfId="0" applyFont="1" applyFill="1" applyBorder="1" applyAlignment="1" applyProtection="1">
      <alignment vertical="center" wrapText="1"/>
    </xf>
    <xf numFmtId="0" fontId="0" fillId="4" borderId="2" xfId="0" applyFont="1" applyFill="1" applyBorder="1" applyAlignment="1" applyProtection="1">
      <alignment horizontal="right"/>
    </xf>
    <xf numFmtId="0" fontId="14" fillId="4" borderId="0" xfId="0" applyFont="1" applyFill="1" applyBorder="1" applyAlignment="1" applyProtection="1">
      <alignment horizontal="left" wrapText="1"/>
    </xf>
    <xf numFmtId="0" fontId="14" fillId="4" borderId="5" xfId="0" applyFont="1" applyFill="1" applyBorder="1" applyAlignment="1" applyProtection="1">
      <alignment horizontal="left" wrapText="1"/>
    </xf>
    <xf numFmtId="0" fontId="25" fillId="4" borderId="4" xfId="0" applyFont="1" applyFill="1" applyBorder="1" applyAlignment="1" applyProtection="1"/>
    <xf numFmtId="0" fontId="25" fillId="4" borderId="5" xfId="0" applyFont="1" applyFill="1" applyBorder="1" applyAlignment="1" applyProtection="1"/>
    <xf numFmtId="0" fontId="0" fillId="4" borderId="0" xfId="0" applyFont="1" applyFill="1" applyBorder="1" applyAlignment="1" applyProtection="1">
      <alignment horizontal="center"/>
    </xf>
    <xf numFmtId="0" fontId="10" fillId="4" borderId="12" xfId="0" applyFont="1" applyFill="1" applyBorder="1" applyAlignment="1" applyProtection="1">
      <alignment horizontal="right" wrapText="1"/>
    </xf>
    <xf numFmtId="0" fontId="20" fillId="4" borderId="0" xfId="0" applyFont="1" applyFill="1" applyBorder="1" applyAlignment="1" applyProtection="1"/>
    <xf numFmtId="0" fontId="20" fillId="4" borderId="5" xfId="0" applyFont="1" applyFill="1" applyBorder="1" applyAlignment="1" applyProtection="1"/>
    <xf numFmtId="0" fontId="2" fillId="4" borderId="1"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xf>
    <xf numFmtId="0" fontId="13" fillId="4" borderId="5" xfId="0" applyFont="1" applyFill="1" applyBorder="1" applyAlignment="1" applyProtection="1">
      <alignment horizontal="left" wrapText="1"/>
    </xf>
    <xf numFmtId="0" fontId="21" fillId="0" borderId="12" xfId="0" applyFont="1" applyBorder="1" applyAlignment="1" applyProtection="1">
      <alignment horizontal="center" vertical="center"/>
      <protection locked="0"/>
    </xf>
    <xf numFmtId="0" fontId="0" fillId="4" borderId="3" xfId="0" applyFont="1" applyFill="1" applyBorder="1" applyProtection="1"/>
    <xf numFmtId="0" fontId="0" fillId="0" borderId="0" xfId="0" applyFont="1" applyProtection="1"/>
    <xf numFmtId="0" fontId="0" fillId="4" borderId="1" xfId="0" applyFont="1" applyFill="1" applyBorder="1" applyAlignment="1" applyProtection="1"/>
    <xf numFmtId="0" fontId="0" fillId="4" borderId="2" xfId="0" applyFont="1" applyFill="1" applyBorder="1" applyAlignment="1" applyProtection="1"/>
    <xf numFmtId="0" fontId="0" fillId="4" borderId="2" xfId="0" applyFont="1" applyFill="1" applyBorder="1" applyProtection="1"/>
    <xf numFmtId="0" fontId="0" fillId="4" borderId="4" xfId="0" applyFont="1" applyFill="1" applyBorder="1" applyAlignment="1" applyProtection="1"/>
    <xf numFmtId="0" fontId="0" fillId="4" borderId="0" xfId="0" applyFont="1" applyFill="1" applyBorder="1" applyAlignment="1" applyProtection="1"/>
    <xf numFmtId="14" fontId="1" fillId="2" borderId="12" xfId="0" applyNumberFormat="1" applyFont="1" applyFill="1" applyBorder="1" applyAlignment="1" applyProtection="1">
      <alignment horizontal="center" vertical="center"/>
    </xf>
    <xf numFmtId="14" fontId="1" fillId="4" borderId="5" xfId="0" applyNumberFormat="1" applyFont="1" applyFill="1" applyBorder="1" applyAlignment="1" applyProtection="1">
      <alignment horizontal="center" vertical="center"/>
    </xf>
    <xf numFmtId="0" fontId="0" fillId="4" borderId="6" xfId="0" applyFont="1" applyFill="1" applyBorder="1" applyAlignment="1" applyProtection="1"/>
    <xf numFmtId="0" fontId="0" fillId="4" borderId="7" xfId="0" applyFont="1" applyFill="1" applyBorder="1" applyAlignment="1" applyProtection="1"/>
    <xf numFmtId="0" fontId="0" fillId="4" borderId="1" xfId="0" applyFont="1" applyFill="1" applyBorder="1" applyProtection="1"/>
    <xf numFmtId="0" fontId="5" fillId="4" borderId="2" xfId="0" applyFont="1" applyFill="1" applyBorder="1" applyAlignment="1" applyProtection="1">
      <alignment horizontal="center"/>
    </xf>
    <xf numFmtId="0" fontId="5" fillId="4" borderId="3" xfId="0" applyFont="1" applyFill="1" applyBorder="1" applyAlignment="1" applyProtection="1">
      <alignment horizontal="center"/>
    </xf>
    <xf numFmtId="0" fontId="0" fillId="4" borderId="6" xfId="0" applyFont="1" applyFill="1" applyBorder="1" applyProtection="1"/>
    <xf numFmtId="0" fontId="2" fillId="4" borderId="7" xfId="0" applyFont="1" applyFill="1" applyBorder="1" applyAlignment="1" applyProtection="1">
      <alignment horizontal="right" vertical="center"/>
    </xf>
    <xf numFmtId="0" fontId="2" fillId="4" borderId="8" xfId="0" applyFont="1" applyFill="1" applyBorder="1" applyAlignment="1" applyProtection="1">
      <alignment horizontal="right" vertical="center"/>
    </xf>
    <xf numFmtId="0" fontId="7" fillId="4" borderId="2" xfId="0" applyFont="1" applyFill="1" applyBorder="1" applyAlignment="1" applyProtection="1">
      <alignment horizontal="right" vertical="center"/>
    </xf>
    <xf numFmtId="0" fontId="5" fillId="4" borderId="2" xfId="0" applyFont="1" applyFill="1" applyBorder="1" applyAlignment="1" applyProtection="1">
      <alignment horizontal="right" vertical="center"/>
    </xf>
    <xf numFmtId="0" fontId="0" fillId="4" borderId="2" xfId="0" applyFont="1" applyFill="1" applyBorder="1" applyAlignment="1" applyProtection="1">
      <alignment horizontal="right" vertical="center"/>
    </xf>
    <xf numFmtId="0" fontId="5" fillId="4" borderId="3" xfId="0" applyFont="1" applyFill="1" applyBorder="1" applyAlignment="1" applyProtection="1">
      <alignment horizontal="right" vertical="center"/>
    </xf>
    <xf numFmtId="0" fontId="0" fillId="0" borderId="0" xfId="0" applyFont="1" applyFill="1" applyProtection="1"/>
    <xf numFmtId="0" fontId="0" fillId="4" borderId="4" xfId="0" applyFont="1" applyFill="1" applyBorder="1" applyAlignment="1" applyProtection="1">
      <alignment horizontal="right" vertical="center"/>
    </xf>
    <xf numFmtId="0" fontId="0" fillId="0" borderId="0" xfId="0" applyFont="1" applyAlignment="1" applyProtection="1">
      <alignment horizontal="right" vertical="center"/>
    </xf>
    <xf numFmtId="0" fontId="2" fillId="4" borderId="0" xfId="0" applyFont="1" applyFill="1" applyBorder="1" applyAlignment="1" applyProtection="1">
      <alignment horizontal="right"/>
    </xf>
    <xf numFmtId="0" fontId="2" fillId="4" borderId="0" xfId="0" applyFont="1" applyFill="1" applyBorder="1" applyProtection="1"/>
    <xf numFmtId="0" fontId="3" fillId="4" borderId="0" xfId="0" applyFont="1" applyFill="1" applyBorder="1" applyAlignment="1" applyProtection="1">
      <alignment horizontal="center"/>
    </xf>
    <xf numFmtId="0" fontId="2" fillId="4" borderId="0" xfId="0" applyFont="1" applyFill="1" applyBorder="1" applyAlignment="1" applyProtection="1">
      <alignment horizontal="center"/>
    </xf>
    <xf numFmtId="0" fontId="8" fillId="4" borderId="1" xfId="0" applyFont="1" applyFill="1" applyBorder="1" applyAlignment="1" applyProtection="1">
      <alignment horizontal="center" vertical="center"/>
    </xf>
    <xf numFmtId="0" fontId="8" fillId="4" borderId="2" xfId="0" applyFont="1" applyFill="1" applyBorder="1" applyAlignment="1" applyProtection="1">
      <alignment horizontal="center" vertical="center"/>
    </xf>
    <xf numFmtId="0" fontId="8" fillId="4" borderId="3" xfId="0" applyFont="1" applyFill="1" applyBorder="1" applyAlignment="1" applyProtection="1">
      <alignment horizontal="center" vertical="center"/>
    </xf>
    <xf numFmtId="0" fontId="8" fillId="4" borderId="4" xfId="0" applyFont="1" applyFill="1" applyBorder="1" applyAlignment="1" applyProtection="1">
      <alignment horizontal="center" vertical="center"/>
    </xf>
    <xf numFmtId="0" fontId="8" fillId="4" borderId="0" xfId="0" applyFont="1" applyFill="1" applyBorder="1" applyAlignment="1" applyProtection="1">
      <alignment horizontal="center" vertical="center"/>
    </xf>
    <xf numFmtId="0" fontId="8" fillId="4" borderId="5" xfId="0" applyFont="1" applyFill="1" applyBorder="1" applyAlignment="1" applyProtection="1">
      <alignment horizontal="center" vertical="center"/>
    </xf>
    <xf numFmtId="0" fontId="0" fillId="6" borderId="9" xfId="0" applyFont="1" applyFill="1" applyBorder="1" applyAlignment="1" applyProtection="1">
      <alignment horizontal="center"/>
    </xf>
    <xf numFmtId="0" fontId="0" fillId="6" borderId="10" xfId="0" applyFont="1" applyFill="1" applyBorder="1" applyAlignment="1" applyProtection="1">
      <alignment horizontal="center"/>
    </xf>
    <xf numFmtId="0" fontId="0" fillId="6" borderId="11" xfId="0" applyFont="1" applyFill="1" applyBorder="1" applyProtection="1"/>
    <xf numFmtId="0" fontId="0" fillId="4" borderId="4" xfId="0" applyFont="1" applyFill="1" applyBorder="1" applyAlignment="1" applyProtection="1">
      <alignment horizontal="center"/>
    </xf>
    <xf numFmtId="0" fontId="0" fillId="6" borderId="9" xfId="0" applyFont="1" applyFill="1" applyBorder="1" applyProtection="1"/>
    <xf numFmtId="0" fontId="0" fillId="6" borderId="10" xfId="0" applyFont="1" applyFill="1" applyBorder="1" applyProtection="1"/>
    <xf numFmtId="0" fontId="1" fillId="4" borderId="2" xfId="0" applyFont="1" applyFill="1" applyBorder="1" applyProtection="1"/>
    <xf numFmtId="0" fontId="12" fillId="4" borderId="0" xfId="0" applyFont="1" applyFill="1" applyBorder="1" applyAlignment="1" applyProtection="1">
      <alignment horizontal="right" vertical="center"/>
    </xf>
    <xf numFmtId="0" fontId="4" fillId="4" borderId="9" xfId="0" applyFont="1" applyFill="1" applyBorder="1" applyAlignment="1" applyProtection="1"/>
    <xf numFmtId="0" fontId="4" fillId="4" borderId="10" xfId="0" applyFont="1" applyFill="1" applyBorder="1" applyAlignment="1" applyProtection="1"/>
    <xf numFmtId="0" fontId="4" fillId="4" borderId="11" xfId="0" applyFont="1" applyFill="1" applyBorder="1" applyAlignment="1" applyProtection="1"/>
    <xf numFmtId="0" fontId="4" fillId="0" borderId="0" xfId="0" applyFont="1" applyFill="1" applyBorder="1" applyAlignment="1" applyProtection="1"/>
    <xf numFmtId="0" fontId="5" fillId="4" borderId="0" xfId="0" applyFont="1" applyFill="1" applyBorder="1" applyAlignment="1" applyProtection="1">
      <alignment horizontal="center"/>
    </xf>
    <xf numFmtId="0" fontId="5" fillId="4" borderId="5" xfId="0" applyFont="1" applyFill="1" applyBorder="1" applyAlignment="1" applyProtection="1">
      <alignment horizontal="center"/>
    </xf>
    <xf numFmtId="0" fontId="0" fillId="4" borderId="7" xfId="0" applyFont="1" applyFill="1" applyBorder="1" applyAlignment="1" applyProtection="1">
      <alignment horizontal="center" vertical="center"/>
    </xf>
    <xf numFmtId="0" fontId="2" fillId="4" borderId="7" xfId="0" applyFont="1" applyFill="1" applyBorder="1" applyAlignment="1" applyProtection="1">
      <alignment horizontal="right"/>
    </xf>
    <xf numFmtId="0" fontId="2" fillId="4" borderId="7" xfId="0" applyFont="1" applyFill="1" applyBorder="1" applyProtection="1"/>
    <xf numFmtId="0" fontId="0" fillId="6" borderId="1" xfId="0" applyFont="1" applyFill="1" applyBorder="1" applyAlignment="1" applyProtection="1"/>
    <xf numFmtId="0" fontId="0" fillId="6" borderId="2" xfId="0" applyFont="1" applyFill="1" applyBorder="1" applyAlignment="1" applyProtection="1"/>
    <xf numFmtId="0" fontId="0" fillId="6" borderId="2" xfId="0" applyFont="1" applyFill="1" applyBorder="1" applyProtection="1"/>
    <xf numFmtId="0" fontId="0" fillId="6" borderId="3" xfId="0" applyFont="1" applyFill="1" applyBorder="1" applyProtection="1"/>
    <xf numFmtId="0" fontId="0" fillId="6" borderId="4" xfId="0" applyFont="1" applyFill="1" applyBorder="1" applyAlignment="1" applyProtection="1"/>
    <xf numFmtId="0" fontId="0" fillId="6" borderId="0" xfId="0" applyFont="1" applyFill="1" applyBorder="1" applyAlignment="1" applyProtection="1"/>
    <xf numFmtId="0" fontId="0" fillId="6" borderId="0" xfId="0" applyFont="1" applyFill="1" applyBorder="1" applyProtection="1"/>
    <xf numFmtId="14" fontId="1" fillId="6" borderId="5" xfId="0" applyNumberFormat="1" applyFont="1" applyFill="1" applyBorder="1" applyAlignment="1" applyProtection="1">
      <alignment horizontal="center" vertical="center"/>
    </xf>
    <xf numFmtId="0" fontId="0" fillId="6" borderId="6" xfId="0" applyFont="1" applyFill="1" applyBorder="1" applyAlignment="1" applyProtection="1"/>
    <xf numFmtId="0" fontId="0" fillId="6" borderId="7" xfId="0" applyFont="1" applyFill="1" applyBorder="1" applyAlignment="1" applyProtection="1"/>
    <xf numFmtId="0" fontId="0" fillId="6" borderId="7" xfId="0" applyFont="1" applyFill="1" applyBorder="1" applyProtection="1"/>
    <xf numFmtId="0" fontId="0" fillId="6" borderId="8" xfId="0" applyFont="1" applyFill="1" applyBorder="1" applyProtection="1"/>
    <xf numFmtId="0" fontId="10" fillId="4" borderId="4" xfId="0" applyFont="1" applyFill="1" applyBorder="1" applyAlignment="1" applyProtection="1">
      <alignment vertical="center"/>
    </xf>
    <xf numFmtId="0" fontId="10" fillId="4" borderId="0" xfId="0" applyFont="1" applyFill="1" applyBorder="1" applyAlignment="1" applyProtection="1"/>
    <xf numFmtId="0" fontId="10" fillId="4" borderId="5" xfId="0" applyFont="1" applyFill="1" applyBorder="1" applyAlignment="1" applyProtection="1"/>
    <xf numFmtId="0" fontId="10" fillId="4" borderId="4" xfId="0" applyFont="1" applyFill="1" applyBorder="1" applyAlignment="1" applyProtection="1">
      <alignment horizontal="center"/>
    </xf>
    <xf numFmtId="0" fontId="0" fillId="0" borderId="0" xfId="0" applyFont="1" applyBorder="1" applyProtection="1"/>
    <xf numFmtId="0" fontId="0" fillId="7" borderId="1" xfId="0" applyFont="1" applyFill="1" applyBorder="1" applyProtection="1"/>
    <xf numFmtId="0" fontId="0" fillId="7" borderId="2" xfId="0" applyFont="1" applyFill="1" applyBorder="1" applyProtection="1"/>
    <xf numFmtId="0" fontId="0" fillId="7" borderId="3" xfId="0" applyFont="1" applyFill="1" applyBorder="1" applyProtection="1"/>
    <xf numFmtId="0" fontId="0" fillId="7" borderId="4" xfId="0" applyFont="1" applyFill="1" applyBorder="1" applyProtection="1"/>
    <xf numFmtId="0" fontId="0" fillId="7" borderId="0" xfId="0" applyFont="1" applyFill="1" applyBorder="1" applyProtection="1"/>
    <xf numFmtId="0" fontId="0" fillId="7" borderId="5" xfId="0" applyFont="1" applyFill="1" applyBorder="1" applyProtection="1"/>
    <xf numFmtId="0" fontId="0" fillId="7" borderId="6" xfId="0" applyFont="1" applyFill="1" applyBorder="1" applyProtection="1"/>
    <xf numFmtId="0" fontId="0" fillId="7" borderId="7" xfId="0" applyFont="1" applyFill="1" applyBorder="1" applyProtection="1"/>
    <xf numFmtId="0" fontId="0" fillId="7" borderId="8" xfId="0" applyFont="1" applyFill="1" applyBorder="1" applyProtection="1"/>
    <xf numFmtId="0" fontId="44" fillId="4" borderId="0" xfId="0" applyFont="1" applyFill="1" applyBorder="1" applyAlignment="1" applyProtection="1">
      <alignment horizontal="right" vertical="center"/>
    </xf>
    <xf numFmtId="0" fontId="45" fillId="4" borderId="0" xfId="0" applyFont="1" applyFill="1" applyBorder="1" applyProtection="1"/>
    <xf numFmtId="0" fontId="21" fillId="2" borderId="12" xfId="0" applyNumberFormat="1" applyFont="1" applyFill="1" applyBorder="1" applyAlignment="1" applyProtection="1">
      <alignment horizontal="center" vertical="center" wrapText="1"/>
    </xf>
    <xf numFmtId="0" fontId="0" fillId="0" borderId="0" xfId="0" applyNumberFormat="1" applyAlignment="1">
      <alignment horizontal="center" vertical="center" wrapText="1"/>
    </xf>
    <xf numFmtId="0" fontId="0" fillId="4" borderId="6" xfId="0" applyNumberFormat="1" applyFill="1" applyBorder="1"/>
    <xf numFmtId="0" fontId="1" fillId="4" borderId="7" xfId="0" applyNumberFormat="1" applyFont="1" applyFill="1" applyBorder="1" applyAlignment="1">
      <alignment horizontal="center" vertical="center" wrapText="1"/>
    </xf>
    <xf numFmtId="0" fontId="0" fillId="4" borderId="13" xfId="0" applyNumberFormat="1" applyFill="1" applyBorder="1"/>
    <xf numFmtId="0" fontId="0" fillId="4" borderId="12" xfId="0" applyNumberFormat="1" applyFill="1" applyBorder="1"/>
    <xf numFmtId="0" fontId="21" fillId="0" borderId="0" xfId="0" applyNumberFormat="1" applyFont="1"/>
    <xf numFmtId="0" fontId="14" fillId="2" borderId="9" xfId="0" applyNumberFormat="1" applyFont="1" applyFill="1" applyBorder="1" applyAlignment="1">
      <alignment vertical="center" wrapText="1"/>
    </xf>
    <xf numFmtId="0" fontId="14" fillId="2" borderId="10" xfId="0" applyNumberFormat="1" applyFont="1" applyFill="1" applyBorder="1" applyAlignment="1">
      <alignment vertical="center" wrapText="1"/>
    </xf>
    <xf numFmtId="0" fontId="24" fillId="0" borderId="0" xfId="0" applyNumberFormat="1" applyFont="1"/>
    <xf numFmtId="0" fontId="18" fillId="4" borderId="0" xfId="0" applyNumberFormat="1" applyFont="1" applyFill="1"/>
    <xf numFmtId="0" fontId="18" fillId="0" borderId="0" xfId="0" applyNumberFormat="1" applyFont="1"/>
    <xf numFmtId="0" fontId="36" fillId="4" borderId="12" xfId="0" applyNumberFormat="1" applyFont="1" applyFill="1" applyBorder="1" applyAlignment="1">
      <alignment horizontal="center" vertical="center" wrapText="1"/>
    </xf>
    <xf numFmtId="0" fontId="23" fillId="4" borderId="12" xfId="0" applyNumberFormat="1" applyFont="1" applyFill="1" applyBorder="1" applyAlignment="1">
      <alignment horizontal="center" vertical="center" wrapText="1"/>
    </xf>
    <xf numFmtId="0" fontId="24" fillId="4" borderId="12" xfId="0" applyNumberFormat="1" applyFont="1" applyFill="1" applyBorder="1" applyAlignment="1">
      <alignment horizontal="center" vertical="center" wrapText="1"/>
    </xf>
    <xf numFmtId="0" fontId="24" fillId="4" borderId="9" xfId="0" applyNumberFormat="1" applyFont="1" applyFill="1" applyBorder="1" applyAlignment="1">
      <alignment horizontal="center" vertical="center" wrapText="1"/>
    </xf>
    <xf numFmtId="0" fontId="23" fillId="4" borderId="9" xfId="0" applyNumberFormat="1" applyFont="1" applyFill="1" applyBorder="1" applyAlignment="1">
      <alignment horizontal="center" vertical="center" wrapText="1"/>
    </xf>
    <xf numFmtId="0" fontId="21" fillId="0" borderId="0" xfId="0" applyNumberFormat="1" applyFont="1" applyAlignment="1">
      <alignment horizontal="center" wrapText="1"/>
    </xf>
    <xf numFmtId="0" fontId="48" fillId="4" borderId="0" xfId="0" applyFont="1" applyFill="1" applyBorder="1" applyAlignment="1" applyProtection="1">
      <alignment horizontal="center" vertical="center"/>
    </xf>
    <xf numFmtId="0" fontId="49" fillId="2" borderId="12" xfId="0" applyFont="1" applyFill="1" applyBorder="1" applyAlignment="1" applyProtection="1">
      <alignment horizontal="center" vertical="center"/>
      <protection locked="0"/>
    </xf>
    <xf numFmtId="0" fontId="49" fillId="0" borderId="12" xfId="0" applyFont="1" applyFill="1" applyBorder="1" applyAlignment="1" applyProtection="1">
      <alignment horizontal="center" vertical="center" wrapText="1"/>
      <protection locked="0"/>
    </xf>
    <xf numFmtId="0" fontId="49" fillId="2" borderId="12" xfId="0" applyFont="1" applyFill="1" applyBorder="1" applyAlignment="1" applyProtection="1">
      <alignment horizontal="center"/>
      <protection locked="0"/>
    </xf>
    <xf numFmtId="0" fontId="49" fillId="2" borderId="13" xfId="0" applyFont="1" applyFill="1" applyBorder="1" applyAlignment="1" applyProtection="1">
      <alignment horizontal="center" vertical="center"/>
      <protection locked="0"/>
    </xf>
    <xf numFmtId="0" fontId="49" fillId="2" borderId="12" xfId="0" applyFont="1" applyFill="1" applyBorder="1" applyAlignment="1" applyProtection="1">
      <alignment horizontal="center" vertical="center" wrapText="1"/>
      <protection locked="0"/>
    </xf>
    <xf numFmtId="0" fontId="49" fillId="2" borderId="12" xfId="0" applyFont="1" applyFill="1" applyBorder="1" applyAlignment="1" applyProtection="1">
      <alignment horizontal="center" wrapText="1"/>
      <protection locked="0"/>
    </xf>
    <xf numFmtId="0" fontId="50" fillId="0" borderId="12" xfId="0" applyFont="1" applyBorder="1" applyAlignment="1">
      <alignment vertical="center" wrapText="1"/>
    </xf>
    <xf numFmtId="0" fontId="50" fillId="0" borderId="13" xfId="0" applyFont="1" applyBorder="1" applyAlignment="1">
      <alignment vertical="center" wrapText="1"/>
    </xf>
    <xf numFmtId="0" fontId="8" fillId="4" borderId="4" xfId="0" applyFont="1" applyFill="1" applyBorder="1" applyAlignment="1" applyProtection="1">
      <alignment horizontal="center"/>
    </xf>
    <xf numFmtId="0" fontId="8" fillId="4" borderId="0" xfId="0" applyFont="1" applyFill="1" applyBorder="1" applyAlignment="1" applyProtection="1">
      <alignment horizontal="center"/>
    </xf>
    <xf numFmtId="0" fontId="8" fillId="4" borderId="5" xfId="0" applyFont="1" applyFill="1" applyBorder="1" applyAlignment="1" applyProtection="1">
      <alignment horizontal="center"/>
    </xf>
    <xf numFmtId="1" fontId="21" fillId="2" borderId="12" xfId="0" applyNumberFormat="1" applyFont="1" applyFill="1" applyBorder="1" applyAlignment="1" applyProtection="1">
      <alignment horizontal="center" vertical="center"/>
    </xf>
    <xf numFmtId="14" fontId="24" fillId="4" borderId="9" xfId="0" applyNumberFormat="1" applyFont="1" applyFill="1" applyBorder="1" applyAlignment="1">
      <alignment horizontal="center" vertical="center" wrapText="1"/>
    </xf>
    <xf numFmtId="0" fontId="24" fillId="4" borderId="9"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2" xfId="0" applyFont="1" applyFill="1" applyBorder="1" applyAlignment="1">
      <alignment horizontal="center" vertical="center" wrapText="1"/>
    </xf>
    <xf numFmtId="1" fontId="49" fillId="2" borderId="12" xfId="0" applyNumberFormat="1" applyFont="1" applyFill="1" applyBorder="1" applyAlignment="1" applyProtection="1">
      <alignment horizontal="center" vertical="center" wrapText="1"/>
      <protection locked="0"/>
    </xf>
    <xf numFmtId="0" fontId="49" fillId="2" borderId="13" xfId="0" applyFont="1" applyFill="1" applyBorder="1" applyAlignment="1" applyProtection="1">
      <alignment horizontal="center" vertical="center" wrapText="1"/>
      <protection locked="0"/>
    </xf>
    <xf numFmtId="14" fontId="49" fillId="2" borderId="12" xfId="0" applyNumberFormat="1" applyFont="1" applyFill="1" applyBorder="1" applyAlignment="1" applyProtection="1">
      <alignment horizontal="center" wrapText="1"/>
      <protection locked="0"/>
    </xf>
    <xf numFmtId="0" fontId="49" fillId="0" borderId="12" xfId="0" applyFont="1" applyFill="1" applyBorder="1" applyAlignment="1" applyProtection="1">
      <alignment horizontal="center" wrapText="1"/>
      <protection locked="0"/>
    </xf>
    <xf numFmtId="0" fontId="49" fillId="0" borderId="12" xfId="0" applyFont="1" applyBorder="1" applyAlignment="1" applyProtection="1">
      <alignment horizontal="center" vertical="center" wrapText="1"/>
      <protection locked="0"/>
    </xf>
    <xf numFmtId="0" fontId="0" fillId="0" borderId="0" xfId="0" applyFont="1" applyAlignment="1" applyProtection="1">
      <alignment horizontal="left" vertical="center"/>
    </xf>
    <xf numFmtId="14" fontId="24" fillId="4" borderId="12" xfId="0" applyNumberFormat="1" applyFont="1" applyFill="1" applyBorder="1" applyAlignment="1">
      <alignment horizontal="center" vertical="center" wrapText="1"/>
    </xf>
    <xf numFmtId="14" fontId="2" fillId="4" borderId="12" xfId="0" applyNumberFormat="1" applyFont="1" applyFill="1" applyBorder="1" applyAlignment="1">
      <alignment horizontal="center" vertical="center" wrapText="1"/>
    </xf>
    <xf numFmtId="0" fontId="2" fillId="4" borderId="12" xfId="0" applyNumberFormat="1" applyFont="1" applyFill="1" applyBorder="1" applyAlignment="1">
      <alignment horizontal="center" vertical="center" wrapText="1"/>
    </xf>
    <xf numFmtId="0" fontId="2" fillId="4" borderId="15" xfId="0" applyNumberFormat="1" applyFont="1" applyFill="1" applyBorder="1" applyAlignment="1">
      <alignment horizontal="center" vertical="center" wrapText="1"/>
    </xf>
    <xf numFmtId="0" fontId="2" fillId="4" borderId="9" xfId="0" applyNumberFormat="1" applyFont="1" applyFill="1" applyBorder="1" applyAlignment="1">
      <alignment horizontal="center" vertical="center" wrapText="1"/>
    </xf>
    <xf numFmtId="0" fontId="7" fillId="4" borderId="12" xfId="0" applyNumberFormat="1" applyFont="1" applyFill="1" applyBorder="1" applyAlignment="1">
      <alignment horizontal="center" vertical="center" wrapText="1"/>
    </xf>
    <xf numFmtId="0" fontId="12" fillId="4" borderId="12" xfId="0" applyNumberFormat="1" applyFont="1" applyFill="1" applyBorder="1" applyAlignment="1">
      <alignment horizontal="center" vertical="center" wrapText="1"/>
    </xf>
    <xf numFmtId="0" fontId="1" fillId="2" borderId="9" xfId="0" applyFont="1" applyFill="1" applyBorder="1" applyAlignment="1">
      <alignment horizontal="center" vertical="center"/>
    </xf>
    <xf numFmtId="14" fontId="1" fillId="2" borderId="12" xfId="0" applyNumberFormat="1" applyFont="1" applyFill="1" applyBorder="1" applyAlignment="1">
      <alignment horizontal="center" vertical="center"/>
    </xf>
    <xf numFmtId="0" fontId="2" fillId="4" borderId="4"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2" fillId="4" borderId="9" xfId="0" applyFont="1" applyFill="1" applyBorder="1" applyAlignment="1" applyProtection="1">
      <alignment horizontal="right" vertical="center" wrapText="1"/>
    </xf>
    <xf numFmtId="0" fontId="2" fillId="4" borderId="1" xfId="0" applyFont="1" applyFill="1" applyBorder="1" applyAlignment="1" applyProtection="1">
      <alignment horizontal="right" vertical="center" wrapText="1"/>
    </xf>
    <xf numFmtId="0" fontId="0" fillId="0" borderId="0" xfId="0" applyFont="1" applyProtection="1">
      <protection locked="0"/>
    </xf>
    <xf numFmtId="0" fontId="12" fillId="4" borderId="12" xfId="0" applyFont="1" applyFill="1" applyBorder="1" applyAlignment="1" applyProtection="1">
      <alignment horizontal="right" vertical="center" wrapText="1"/>
    </xf>
    <xf numFmtId="0" fontId="0" fillId="4" borderId="2" xfId="0" applyFont="1" applyFill="1" applyBorder="1" applyAlignment="1" applyProtection="1">
      <alignment horizontal="center" vertical="center"/>
    </xf>
    <xf numFmtId="0" fontId="0" fillId="4" borderId="2" xfId="0" applyFill="1" applyBorder="1" applyProtection="1"/>
    <xf numFmtId="0" fontId="0" fillId="4" borderId="3" xfId="0" applyFill="1" applyBorder="1" applyProtection="1"/>
    <xf numFmtId="0" fontId="2" fillId="4" borderId="4" xfId="0" applyFont="1" applyFill="1" applyBorder="1" applyAlignment="1" applyProtection="1"/>
    <xf numFmtId="0" fontId="2" fillId="4" borderId="0" xfId="0" applyFont="1" applyFill="1" applyBorder="1" applyAlignment="1" applyProtection="1"/>
    <xf numFmtId="0" fontId="13" fillId="4" borderId="12" xfId="0" applyFont="1" applyFill="1" applyBorder="1" applyAlignment="1" applyProtection="1">
      <alignment horizontal="center" vertical="center"/>
    </xf>
    <xf numFmtId="0" fontId="39" fillId="2" borderId="1" xfId="0" applyFont="1" applyFill="1" applyBorder="1" applyAlignment="1">
      <alignment horizontal="center" vertical="center" wrapText="1"/>
    </xf>
    <xf numFmtId="0" fontId="39" fillId="2" borderId="2" xfId="0" applyFont="1" applyFill="1" applyBorder="1" applyAlignment="1">
      <alignment horizontal="center" vertical="center" wrapText="1"/>
    </xf>
    <xf numFmtId="0" fontId="39" fillId="2" borderId="3" xfId="0" applyFont="1" applyFill="1" applyBorder="1" applyAlignment="1">
      <alignment horizontal="center" vertical="center" wrapText="1"/>
    </xf>
    <xf numFmtId="0" fontId="39" fillId="2" borderId="6" xfId="0" applyFont="1" applyFill="1" applyBorder="1" applyAlignment="1">
      <alignment horizontal="center" vertical="center" wrapText="1"/>
    </xf>
    <xf numFmtId="0" fontId="39" fillId="2" borderId="7" xfId="0" applyFont="1" applyFill="1" applyBorder="1" applyAlignment="1">
      <alignment horizontal="center" vertical="center" wrapText="1"/>
    </xf>
    <xf numFmtId="0" fontId="39" fillId="2" borderId="8" xfId="0" applyFont="1" applyFill="1" applyBorder="1" applyAlignment="1">
      <alignment horizontal="center" vertical="center" wrapText="1"/>
    </xf>
    <xf numFmtId="0" fontId="0" fillId="2" borderId="9" xfId="0" applyFont="1" applyFill="1" applyBorder="1" applyAlignment="1">
      <alignment horizontal="left" vertical="distributed"/>
    </xf>
    <xf numFmtId="0" fontId="0" fillId="2" borderId="10" xfId="0" applyFont="1" applyFill="1" applyBorder="1" applyAlignment="1">
      <alignment horizontal="left" vertical="distributed"/>
    </xf>
    <xf numFmtId="0" fontId="0" fillId="2" borderId="11" xfId="0" applyFont="1" applyFill="1" applyBorder="1" applyAlignment="1">
      <alignment horizontal="left" vertical="distributed"/>
    </xf>
    <xf numFmtId="0" fontId="38" fillId="2" borderId="14" xfId="0" applyFont="1" applyFill="1" applyBorder="1" applyAlignment="1">
      <alignment horizontal="center"/>
    </xf>
    <xf numFmtId="0" fontId="38" fillId="2" borderId="18" xfId="0" applyFont="1" applyFill="1" applyBorder="1" applyAlignment="1">
      <alignment horizontal="center"/>
    </xf>
    <xf numFmtId="0" fontId="38" fillId="2" borderId="13" xfId="0" applyFont="1" applyFill="1" applyBorder="1" applyAlignment="1">
      <alignment horizontal="center"/>
    </xf>
    <xf numFmtId="0" fontId="1" fillId="2" borderId="15" xfId="0" applyFont="1" applyFill="1" applyBorder="1" applyAlignment="1">
      <alignment horizontal="center" vertical="center"/>
    </xf>
    <xf numFmtId="0" fontId="1" fillId="2" borderId="16"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22" xfId="0" applyFont="1" applyFill="1" applyBorder="1" applyAlignment="1">
      <alignment horizontal="center" vertical="center" wrapText="1"/>
    </xf>
    <xf numFmtId="0" fontId="1" fillId="2" borderId="23" xfId="0" applyFont="1" applyFill="1" applyBorder="1" applyAlignment="1">
      <alignment horizontal="center" vertical="center" wrapText="1"/>
    </xf>
    <xf numFmtId="0" fontId="1" fillId="2" borderId="24"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1" fillId="2" borderId="26" xfId="0" applyFont="1" applyFill="1" applyBorder="1" applyAlignment="1">
      <alignment horizontal="center" vertical="center" wrapText="1"/>
    </xf>
    <xf numFmtId="0" fontId="1" fillId="2" borderId="27" xfId="0" applyFont="1" applyFill="1" applyBorder="1" applyAlignment="1">
      <alignment horizontal="center" vertical="center" wrapText="1"/>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0" fillId="0" borderId="0" xfId="0" applyBorder="1" applyAlignment="1">
      <alignment horizontal="center"/>
    </xf>
    <xf numFmtId="0" fontId="2" fillId="4" borderId="0" xfId="0" applyFont="1" applyFill="1" applyBorder="1" applyAlignment="1" applyProtection="1">
      <alignment horizontal="left" vertical="center" wrapText="1"/>
    </xf>
    <xf numFmtId="0" fontId="2" fillId="4" borderId="4" xfId="0" applyFont="1" applyFill="1" applyBorder="1" applyAlignment="1" applyProtection="1">
      <alignment horizontal="left" wrapText="1"/>
    </xf>
    <xf numFmtId="0" fontId="2" fillId="4" borderId="0" xfId="0" applyFont="1" applyFill="1" applyBorder="1" applyAlignment="1" applyProtection="1">
      <alignment horizontal="left" wrapText="1"/>
    </xf>
    <xf numFmtId="0" fontId="2" fillId="4" borderId="5" xfId="0" applyFont="1" applyFill="1" applyBorder="1" applyAlignment="1" applyProtection="1">
      <alignment horizontal="left" wrapText="1"/>
    </xf>
    <xf numFmtId="0" fontId="37" fillId="4" borderId="4" xfId="0" applyFont="1" applyFill="1" applyBorder="1" applyAlignment="1" applyProtection="1">
      <alignment horizontal="left" vertical="center" wrapText="1"/>
    </xf>
    <xf numFmtId="0" fontId="37" fillId="4" borderId="0" xfId="0" applyFont="1" applyFill="1" applyBorder="1" applyAlignment="1" applyProtection="1">
      <alignment horizontal="left" vertical="center"/>
    </xf>
    <xf numFmtId="0" fontId="37" fillId="4" borderId="5" xfId="0" applyFont="1" applyFill="1" applyBorder="1" applyAlignment="1" applyProtection="1">
      <alignment horizontal="left" vertical="center"/>
    </xf>
    <xf numFmtId="0" fontId="25" fillId="4" borderId="4" xfId="0" applyFont="1" applyFill="1" applyBorder="1" applyAlignment="1" applyProtection="1">
      <alignment horizontal="left" vertical="center" wrapText="1"/>
    </xf>
    <xf numFmtId="0" fontId="25" fillId="4" borderId="0" xfId="0" applyFont="1" applyFill="1" applyBorder="1" applyAlignment="1" applyProtection="1">
      <alignment horizontal="left" vertical="center" wrapText="1"/>
    </xf>
    <xf numFmtId="0" fontId="25" fillId="4" borderId="5"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wrapText="1"/>
    </xf>
    <xf numFmtId="0" fontId="2" fillId="4" borderId="4" xfId="0" applyFont="1" applyFill="1" applyBorder="1" applyAlignment="1" applyProtection="1">
      <alignment horizontal="left" vertical="center" wrapText="1"/>
    </xf>
    <xf numFmtId="0" fontId="2" fillId="4" borderId="15" xfId="0" applyFont="1" applyFill="1" applyBorder="1" applyAlignment="1" applyProtection="1">
      <alignment horizontal="right" vertical="center" wrapText="1"/>
    </xf>
    <xf numFmtId="0" fontId="2" fillId="4" borderId="16" xfId="0" applyFont="1" applyFill="1" applyBorder="1" applyAlignment="1" applyProtection="1">
      <alignment horizontal="right" vertical="center" wrapText="1"/>
    </xf>
    <xf numFmtId="0" fontId="2" fillId="4" borderId="17" xfId="0" applyFont="1" applyFill="1" applyBorder="1" applyAlignment="1" applyProtection="1">
      <alignment horizontal="right" vertical="center" wrapText="1"/>
    </xf>
    <xf numFmtId="0" fontId="2" fillId="4" borderId="4"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6" fillId="6" borderId="10" xfId="0" applyFont="1" applyFill="1" applyBorder="1" applyAlignment="1" applyProtection="1">
      <alignment horizontal="left" vertical="center"/>
    </xf>
    <xf numFmtId="0" fontId="2" fillId="4" borderId="9" xfId="0" applyFont="1" applyFill="1" applyBorder="1" applyAlignment="1" applyProtection="1">
      <alignment horizontal="right" vertical="center" wrapText="1"/>
    </xf>
    <xf numFmtId="0" fontId="2" fillId="4" borderId="10" xfId="0" applyFont="1" applyFill="1" applyBorder="1" applyAlignment="1" applyProtection="1">
      <alignment horizontal="right" vertical="center" wrapText="1"/>
    </xf>
    <xf numFmtId="0" fontId="2" fillId="4" borderId="11" xfId="0" applyFont="1" applyFill="1" applyBorder="1" applyAlignment="1" applyProtection="1">
      <alignment horizontal="right" vertical="center" wrapText="1"/>
    </xf>
    <xf numFmtId="0" fontId="46" fillId="4" borderId="4" xfId="0" applyFont="1" applyFill="1" applyBorder="1" applyAlignment="1" applyProtection="1">
      <alignment horizontal="left" vertical="center" wrapText="1"/>
    </xf>
    <xf numFmtId="0" fontId="46" fillId="4" borderId="0" xfId="0" applyFont="1" applyFill="1" applyBorder="1" applyAlignment="1" applyProtection="1">
      <alignment horizontal="left" vertical="center" wrapText="1"/>
    </xf>
    <xf numFmtId="0" fontId="46" fillId="4" borderId="5" xfId="0" applyFont="1" applyFill="1" applyBorder="1" applyAlignment="1" applyProtection="1">
      <alignment horizontal="left" vertical="center" wrapText="1"/>
    </xf>
    <xf numFmtId="0" fontId="2" fillId="4" borderId="15" xfId="0" applyFont="1" applyFill="1" applyBorder="1" applyAlignment="1" applyProtection="1">
      <alignment horizontal="right" vertical="center"/>
    </xf>
    <xf numFmtId="0" fontId="2" fillId="4" borderId="16" xfId="0" applyFont="1" applyFill="1" applyBorder="1" applyAlignment="1" applyProtection="1">
      <alignment horizontal="right" vertical="center"/>
    </xf>
    <xf numFmtId="0" fontId="2" fillId="4" borderId="17" xfId="0" applyFont="1" applyFill="1" applyBorder="1" applyAlignment="1" applyProtection="1">
      <alignment horizontal="right" vertical="center"/>
    </xf>
    <xf numFmtId="0" fontId="2" fillId="4" borderId="9" xfId="0" applyFont="1" applyFill="1" applyBorder="1" applyAlignment="1" applyProtection="1">
      <alignment horizontal="right" vertical="center"/>
    </xf>
    <xf numFmtId="0" fontId="2" fillId="4" borderId="10" xfId="0" applyFont="1" applyFill="1" applyBorder="1" applyAlignment="1" applyProtection="1">
      <alignment horizontal="right" vertical="center"/>
    </xf>
    <xf numFmtId="0" fontId="2" fillId="4" borderId="11" xfId="0" applyFont="1" applyFill="1" applyBorder="1" applyAlignment="1" applyProtection="1">
      <alignment horizontal="right" vertical="center"/>
    </xf>
    <xf numFmtId="0" fontId="14" fillId="4" borderId="0" xfId="0" applyFont="1" applyFill="1" applyBorder="1" applyAlignment="1" applyProtection="1">
      <alignment horizontal="left" wrapText="1"/>
    </xf>
    <xf numFmtId="0" fontId="3" fillId="4" borderId="4" xfId="0" applyFont="1" applyFill="1" applyBorder="1" applyAlignment="1" applyProtection="1">
      <alignment horizontal="left" vertical="center" wrapText="1"/>
    </xf>
    <xf numFmtId="0" fontId="3" fillId="4" borderId="0" xfId="0" applyFont="1" applyFill="1" applyBorder="1" applyAlignment="1" applyProtection="1">
      <alignment horizontal="left" vertical="center" wrapText="1"/>
    </xf>
    <xf numFmtId="0" fontId="3" fillId="4" borderId="5" xfId="0" applyFont="1" applyFill="1" applyBorder="1" applyAlignment="1" applyProtection="1">
      <alignment horizontal="left" vertical="center" wrapText="1"/>
    </xf>
    <xf numFmtId="0" fontId="6" fillId="4" borderId="0" xfId="0" applyFont="1" applyFill="1" applyBorder="1" applyAlignment="1" applyProtection="1">
      <alignment horizontal="center"/>
    </xf>
    <xf numFmtId="0" fontId="8" fillId="5" borderId="9" xfId="0" applyFont="1" applyFill="1" applyBorder="1" applyAlignment="1" applyProtection="1">
      <alignment horizontal="center" vertical="center"/>
    </xf>
    <xf numFmtId="0" fontId="8" fillId="5" borderId="10" xfId="0" applyFont="1" applyFill="1" applyBorder="1" applyAlignment="1" applyProtection="1">
      <alignment horizontal="center" vertical="center"/>
    </xf>
    <xf numFmtId="0" fontId="8" fillId="5" borderId="11" xfId="0" applyFont="1" applyFill="1" applyBorder="1" applyAlignment="1" applyProtection="1">
      <alignment horizontal="center" vertical="center"/>
    </xf>
    <xf numFmtId="0" fontId="0" fillId="0" borderId="9" xfId="0" applyFont="1" applyBorder="1" applyAlignment="1" applyProtection="1">
      <alignment horizontal="center"/>
    </xf>
    <xf numFmtId="0" fontId="0" fillId="0" borderId="10" xfId="0" applyFont="1" applyBorder="1" applyAlignment="1" applyProtection="1">
      <alignment horizontal="center"/>
    </xf>
    <xf numFmtId="0" fontId="0" fillId="0" borderId="11" xfId="0" applyFont="1" applyBorder="1" applyAlignment="1" applyProtection="1">
      <alignment horizontal="center"/>
    </xf>
    <xf numFmtId="0" fontId="9" fillId="4" borderId="0" xfId="0" applyFont="1" applyFill="1" applyBorder="1" applyAlignment="1" applyProtection="1">
      <alignment horizontal="right"/>
    </xf>
    <xf numFmtId="0" fontId="9" fillId="4" borderId="5" xfId="0" applyFont="1" applyFill="1" applyBorder="1" applyAlignment="1" applyProtection="1">
      <alignment horizontal="right"/>
    </xf>
    <xf numFmtId="0" fontId="8" fillId="5" borderId="9" xfId="0" applyFont="1" applyFill="1" applyBorder="1" applyAlignment="1" applyProtection="1">
      <alignment horizontal="center"/>
    </xf>
    <xf numFmtId="0" fontId="8" fillId="5" borderId="10" xfId="0" applyFont="1" applyFill="1" applyBorder="1" applyAlignment="1" applyProtection="1">
      <alignment horizontal="center"/>
    </xf>
    <xf numFmtId="0" fontId="8" fillId="5" borderId="11" xfId="0" applyFont="1" applyFill="1" applyBorder="1" applyAlignment="1" applyProtection="1">
      <alignment horizontal="center"/>
    </xf>
    <xf numFmtId="0" fontId="7" fillId="4" borderId="2" xfId="0" applyFont="1" applyFill="1" applyBorder="1" applyAlignment="1" applyProtection="1">
      <alignment horizontal="right" vertical="center"/>
    </xf>
    <xf numFmtId="0" fontId="0" fillId="2" borderId="10" xfId="0" applyFont="1" applyFill="1" applyBorder="1" applyAlignment="1" applyProtection="1">
      <alignment horizontal="center"/>
    </xf>
    <xf numFmtId="0" fontId="43" fillId="4" borderId="0" xfId="0" applyFont="1" applyFill="1" applyBorder="1" applyAlignment="1" applyProtection="1">
      <alignment horizontal="left" vertical="center"/>
    </xf>
    <xf numFmtId="0" fontId="0" fillId="7" borderId="1" xfId="0" applyFont="1" applyFill="1" applyBorder="1" applyAlignment="1" applyProtection="1">
      <alignment horizontal="center"/>
    </xf>
    <xf numFmtId="0" fontId="0" fillId="7" borderId="2" xfId="0" applyFont="1" applyFill="1" applyBorder="1" applyAlignment="1" applyProtection="1">
      <alignment horizontal="center"/>
    </xf>
    <xf numFmtId="0" fontId="0" fillId="7" borderId="3" xfId="0" applyFont="1" applyFill="1" applyBorder="1" applyAlignment="1" applyProtection="1">
      <alignment horizontal="center"/>
    </xf>
    <xf numFmtId="0" fontId="0" fillId="7" borderId="4"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5" xfId="0" applyFont="1" applyFill="1" applyBorder="1" applyAlignment="1" applyProtection="1">
      <alignment horizontal="center"/>
    </xf>
    <xf numFmtId="0" fontId="0" fillId="7" borderId="6" xfId="0" applyFont="1" applyFill="1" applyBorder="1" applyAlignment="1" applyProtection="1">
      <alignment horizontal="center"/>
    </xf>
    <xf numFmtId="0" fontId="0" fillId="7" borderId="7" xfId="0" applyFont="1" applyFill="1" applyBorder="1" applyAlignment="1" applyProtection="1">
      <alignment horizontal="center"/>
    </xf>
    <xf numFmtId="0" fontId="0" fillId="7" borderId="8" xfId="0" applyFont="1" applyFill="1" applyBorder="1" applyAlignment="1" applyProtection="1">
      <alignment horizontal="center"/>
    </xf>
    <xf numFmtId="0" fontId="13" fillId="4" borderId="0" xfId="0" applyFont="1" applyFill="1" applyBorder="1" applyAlignment="1" applyProtection="1">
      <alignment horizontal="left"/>
    </xf>
    <xf numFmtId="0" fontId="3" fillId="4" borderId="0" xfId="0" applyFont="1" applyFill="1" applyBorder="1" applyAlignment="1" applyProtection="1">
      <alignment horizontal="left" wrapText="1"/>
    </xf>
    <xf numFmtId="0" fontId="8" fillId="5" borderId="6" xfId="0" applyFont="1" applyFill="1" applyBorder="1" applyAlignment="1" applyProtection="1">
      <alignment horizontal="center" vertical="center"/>
    </xf>
    <xf numFmtId="0" fontId="8" fillId="5" borderId="7" xfId="0" applyFont="1" applyFill="1" applyBorder="1" applyAlignment="1" applyProtection="1">
      <alignment horizontal="center" vertical="center"/>
    </xf>
    <xf numFmtId="0" fontId="8" fillId="5" borderId="8" xfId="0" applyFont="1" applyFill="1" applyBorder="1" applyAlignment="1" applyProtection="1">
      <alignment horizontal="center" vertical="center"/>
    </xf>
    <xf numFmtId="0" fontId="14" fillId="4" borderId="0" xfId="0" applyFont="1" applyFill="1" applyBorder="1" applyAlignment="1" applyProtection="1">
      <alignment horizontal="left" vertical="center" wrapText="1"/>
    </xf>
    <xf numFmtId="0" fontId="0" fillId="0" borderId="1" xfId="0" applyNumberFormat="1" applyBorder="1" applyAlignment="1">
      <alignment horizontal="center"/>
    </xf>
    <xf numFmtId="0" fontId="0" fillId="0" borderId="2" xfId="0" applyNumberFormat="1" applyBorder="1" applyAlignment="1">
      <alignment horizontal="center"/>
    </xf>
    <xf numFmtId="0" fontId="0" fillId="0" borderId="3" xfId="0" applyNumberFormat="1" applyBorder="1" applyAlignment="1">
      <alignment horizontal="center"/>
    </xf>
    <xf numFmtId="0" fontId="0" fillId="0" borderId="4" xfId="0" applyNumberFormat="1" applyBorder="1" applyAlignment="1">
      <alignment horizontal="center"/>
    </xf>
    <xf numFmtId="0" fontId="0" fillId="0" borderId="0" xfId="0" applyNumberFormat="1" applyBorder="1" applyAlignment="1">
      <alignment horizontal="center"/>
    </xf>
    <xf numFmtId="0" fontId="0" fillId="0" borderId="5" xfId="0" applyNumberFormat="1" applyBorder="1" applyAlignment="1">
      <alignment horizontal="center"/>
    </xf>
    <xf numFmtId="0" fontId="0" fillId="0" borderId="6" xfId="0" applyNumberFormat="1" applyBorder="1" applyAlignment="1">
      <alignment horizontal="center"/>
    </xf>
    <xf numFmtId="0" fontId="0" fillId="0" borderId="7" xfId="0" applyNumberFormat="1" applyBorder="1" applyAlignment="1">
      <alignment horizontal="center"/>
    </xf>
    <xf numFmtId="0" fontId="0" fillId="0" borderId="8" xfId="0" applyNumberFormat="1" applyBorder="1" applyAlignment="1">
      <alignment horizontal="center"/>
    </xf>
    <xf numFmtId="0" fontId="1" fillId="4" borderId="6" xfId="0" applyNumberFormat="1" applyFont="1" applyFill="1" applyBorder="1" applyAlignment="1">
      <alignment horizontal="center" vertical="center" wrapText="1"/>
    </xf>
    <xf numFmtId="0" fontId="1" fillId="4" borderId="7" xfId="0" applyNumberFormat="1" applyFont="1" applyFill="1" applyBorder="1" applyAlignment="1">
      <alignment horizontal="center" vertical="center" wrapText="1"/>
    </xf>
    <xf numFmtId="0" fontId="1" fillId="4" borderId="8" xfId="0" applyNumberFormat="1" applyFont="1" applyFill="1" applyBorder="1" applyAlignment="1">
      <alignment horizontal="center" vertical="center" wrapText="1"/>
    </xf>
    <xf numFmtId="0" fontId="19" fillId="4" borderId="6" xfId="0" applyNumberFormat="1" applyFont="1" applyFill="1" applyBorder="1" applyAlignment="1">
      <alignment horizontal="center"/>
    </xf>
    <xf numFmtId="0" fontId="19" fillId="4" borderId="7" xfId="0" applyNumberFormat="1" applyFont="1" applyFill="1" applyBorder="1" applyAlignment="1">
      <alignment horizontal="center"/>
    </xf>
    <xf numFmtId="0" fontId="19" fillId="4" borderId="8" xfId="0" applyNumberFormat="1" applyFont="1" applyFill="1" applyBorder="1" applyAlignment="1">
      <alignment horizontal="center"/>
    </xf>
    <xf numFmtId="0" fontId="1" fillId="4" borderId="9" xfId="0" applyNumberFormat="1" applyFont="1" applyFill="1" applyBorder="1" applyAlignment="1">
      <alignment horizontal="center" wrapText="1"/>
    </xf>
    <xf numFmtId="0" fontId="1" fillId="4" borderId="11" xfId="0" applyNumberFormat="1" applyFont="1" applyFill="1" applyBorder="1" applyAlignment="1">
      <alignment horizontal="center" wrapText="1"/>
    </xf>
    <xf numFmtId="0" fontId="3" fillId="4" borderId="9" xfId="0" applyNumberFormat="1" applyFont="1" applyFill="1" applyBorder="1" applyAlignment="1">
      <alignment horizontal="center" vertical="center" wrapText="1"/>
    </xf>
    <xf numFmtId="0" fontId="3" fillId="4" borderId="10" xfId="0" applyNumberFormat="1" applyFont="1" applyFill="1" applyBorder="1" applyAlignment="1">
      <alignment horizontal="center" vertical="center" wrapText="1"/>
    </xf>
    <xf numFmtId="0" fontId="3" fillId="4" borderId="11" xfId="0" applyNumberFormat="1" applyFont="1" applyFill="1" applyBorder="1" applyAlignment="1">
      <alignment horizontal="center" vertical="center" wrapText="1"/>
    </xf>
    <xf numFmtId="0" fontId="6" fillId="4" borderId="9" xfId="0" applyNumberFormat="1" applyFont="1" applyFill="1" applyBorder="1" applyAlignment="1">
      <alignment horizontal="center" vertical="center" wrapText="1"/>
    </xf>
    <xf numFmtId="0" fontId="6" fillId="4" borderId="10" xfId="0" applyNumberFormat="1" applyFont="1" applyFill="1" applyBorder="1" applyAlignment="1">
      <alignment horizontal="center" vertical="center" wrapText="1"/>
    </xf>
    <xf numFmtId="0" fontId="6" fillId="4" borderId="11" xfId="0" applyNumberFormat="1" applyFont="1" applyFill="1" applyBorder="1" applyAlignment="1">
      <alignment horizontal="center" vertical="center" wrapText="1"/>
    </xf>
    <xf numFmtId="0" fontId="6" fillId="4" borderId="9" xfId="0" applyNumberFormat="1" applyFont="1" applyFill="1" applyBorder="1" applyAlignment="1">
      <alignment horizontal="center" wrapText="1"/>
    </xf>
    <xf numFmtId="0" fontId="6" fillId="4" borderId="10" xfId="0" applyNumberFormat="1" applyFont="1" applyFill="1" applyBorder="1" applyAlignment="1">
      <alignment horizontal="center" wrapText="1"/>
    </xf>
    <xf numFmtId="0" fontId="6" fillId="4" borderId="11" xfId="0" applyNumberFormat="1" applyFont="1" applyFill="1" applyBorder="1" applyAlignment="1">
      <alignment horizontal="center" wrapText="1"/>
    </xf>
    <xf numFmtId="0" fontId="1" fillId="4" borderId="6" xfId="0" applyNumberFormat="1" applyFont="1" applyFill="1" applyBorder="1" applyAlignment="1">
      <alignment horizontal="center" wrapText="1"/>
    </xf>
    <xf numFmtId="0" fontId="1" fillId="4" borderId="7" xfId="0" applyNumberFormat="1" applyFont="1" applyFill="1" applyBorder="1" applyAlignment="1">
      <alignment horizontal="center" wrapText="1"/>
    </xf>
    <xf numFmtId="0" fontId="1" fillId="4" borderId="8" xfId="0" applyNumberFormat="1" applyFont="1" applyFill="1" applyBorder="1" applyAlignment="1">
      <alignment horizontal="center" wrapText="1"/>
    </xf>
    <xf numFmtId="0" fontId="18" fillId="4" borderId="6" xfId="0" applyNumberFormat="1" applyFont="1" applyFill="1" applyBorder="1" applyAlignment="1">
      <alignment horizontal="center"/>
    </xf>
    <xf numFmtId="0" fontId="18" fillId="4" borderId="7" xfId="0" applyNumberFormat="1" applyFont="1" applyFill="1" applyBorder="1" applyAlignment="1">
      <alignment horizontal="center"/>
    </xf>
    <xf numFmtId="0" fontId="18" fillId="4" borderId="8" xfId="0" applyNumberFormat="1" applyFont="1" applyFill="1" applyBorder="1" applyAlignment="1">
      <alignment horizontal="center"/>
    </xf>
    <xf numFmtId="0" fontId="9" fillId="4" borderId="0" xfId="0" applyFont="1" applyFill="1" applyBorder="1" applyAlignment="1" applyProtection="1">
      <alignment horizontal="right" vertical="center"/>
    </xf>
    <xf numFmtId="0" fontId="9" fillId="4" borderId="5" xfId="0" applyFont="1" applyFill="1" applyBorder="1" applyAlignment="1" applyProtection="1">
      <alignment horizontal="right" vertical="center"/>
    </xf>
    <xf numFmtId="0" fontId="51" fillId="4" borderId="4" xfId="0" applyFont="1" applyFill="1" applyBorder="1" applyAlignment="1" applyProtection="1">
      <alignment horizontal="left" vertical="center" wrapText="1"/>
    </xf>
    <xf numFmtId="0" fontId="51" fillId="4" borderId="0" xfId="0" applyFont="1" applyFill="1" applyBorder="1" applyAlignment="1" applyProtection="1">
      <alignment horizontal="left" vertical="center" wrapText="1"/>
    </xf>
    <xf numFmtId="0" fontId="51" fillId="4" borderId="5" xfId="0" applyFont="1" applyFill="1" applyBorder="1" applyAlignment="1" applyProtection="1">
      <alignment horizontal="left" vertical="center" wrapText="1"/>
    </xf>
    <xf numFmtId="0" fontId="2" fillId="4" borderId="1" xfId="0" applyFont="1" applyFill="1" applyBorder="1" applyAlignment="1" applyProtection="1">
      <alignment horizontal="right" vertical="center" wrapText="1"/>
    </xf>
    <xf numFmtId="0" fontId="2" fillId="4" borderId="2" xfId="0" applyFont="1" applyFill="1" applyBorder="1" applyAlignment="1" applyProtection="1">
      <alignment horizontal="right" vertical="center" wrapText="1"/>
    </xf>
    <xf numFmtId="0" fontId="2" fillId="4" borderId="3" xfId="0" applyFont="1" applyFill="1" applyBorder="1" applyAlignment="1" applyProtection="1">
      <alignment horizontal="right" vertical="center" wrapText="1"/>
    </xf>
    <xf numFmtId="0" fontId="3" fillId="4" borderId="0" xfId="0" applyFont="1" applyFill="1" applyBorder="1" applyAlignment="1" applyProtection="1">
      <alignment horizontal="center" vertical="center" wrapText="1"/>
    </xf>
    <xf numFmtId="0" fontId="0" fillId="4" borderId="4"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5" xfId="0" applyFont="1" applyFill="1" applyBorder="1" applyAlignment="1" applyProtection="1">
      <alignment horizontal="center"/>
    </xf>
    <xf numFmtId="14" fontId="0" fillId="0" borderId="1" xfId="0" applyNumberFormat="1" applyBorder="1" applyAlignment="1">
      <alignment horizontal="center" vertical="center"/>
    </xf>
    <xf numFmtId="14" fontId="0" fillId="0" borderId="2" xfId="0" applyNumberFormat="1" applyBorder="1" applyAlignment="1">
      <alignment horizontal="center" vertical="center"/>
    </xf>
    <xf numFmtId="14" fontId="0" fillId="0" borderId="3" xfId="0" applyNumberFormat="1" applyBorder="1" applyAlignment="1">
      <alignment horizontal="center" vertical="center"/>
    </xf>
    <xf numFmtId="14" fontId="0" fillId="0" borderId="4" xfId="0" applyNumberFormat="1" applyBorder="1" applyAlignment="1">
      <alignment horizontal="center" vertical="center"/>
    </xf>
    <xf numFmtId="14" fontId="0" fillId="0" borderId="0" xfId="0" applyNumberFormat="1" applyBorder="1" applyAlignment="1">
      <alignment horizontal="center" vertical="center"/>
    </xf>
    <xf numFmtId="14" fontId="0" fillId="0" borderId="5" xfId="0" applyNumberFormat="1" applyBorder="1" applyAlignment="1">
      <alignment horizontal="center" vertical="center"/>
    </xf>
    <xf numFmtId="14" fontId="0" fillId="0" borderId="6" xfId="0" applyNumberFormat="1" applyBorder="1" applyAlignment="1">
      <alignment horizontal="center" vertical="center"/>
    </xf>
    <xf numFmtId="14" fontId="0" fillId="0" borderId="7" xfId="0" applyNumberFormat="1" applyBorder="1" applyAlignment="1">
      <alignment horizontal="center" vertical="center"/>
    </xf>
    <xf numFmtId="14" fontId="0" fillId="0" borderId="8" xfId="0" applyNumberFormat="1" applyBorder="1" applyAlignment="1">
      <alignment horizontal="center" vertical="center"/>
    </xf>
    <xf numFmtId="14" fontId="6" fillId="4" borderId="9" xfId="0" applyNumberFormat="1" applyFont="1" applyFill="1" applyBorder="1" applyAlignment="1">
      <alignment horizontal="center"/>
    </xf>
    <xf numFmtId="14" fontId="6" fillId="4" borderId="10" xfId="0" applyNumberFormat="1" applyFont="1" applyFill="1" applyBorder="1" applyAlignment="1">
      <alignment horizontal="center"/>
    </xf>
    <xf numFmtId="14" fontId="6" fillId="4" borderId="11" xfId="0" applyNumberFormat="1" applyFont="1" applyFill="1" applyBorder="1" applyAlignment="1">
      <alignment horizontal="center"/>
    </xf>
    <xf numFmtId="14" fontId="3" fillId="4" borderId="9" xfId="0" applyNumberFormat="1" applyFont="1" applyFill="1" applyBorder="1" applyAlignment="1">
      <alignment horizontal="center" wrapText="1"/>
    </xf>
    <xf numFmtId="14" fontId="3" fillId="4" borderId="10" xfId="0" applyNumberFormat="1" applyFont="1" applyFill="1" applyBorder="1" applyAlignment="1">
      <alignment horizontal="center" wrapText="1"/>
    </xf>
    <xf numFmtId="14" fontId="3" fillId="4" borderId="11" xfId="0" applyNumberFormat="1" applyFont="1" applyFill="1" applyBorder="1" applyAlignment="1">
      <alignment horizontal="center" wrapText="1"/>
    </xf>
    <xf numFmtId="0" fontId="1" fillId="4" borderId="9" xfId="0" applyFont="1" applyFill="1" applyBorder="1" applyAlignment="1">
      <alignment horizontal="center" wrapText="1"/>
    </xf>
    <xf numFmtId="0" fontId="1" fillId="4" borderId="10" xfId="0" applyFont="1" applyFill="1" applyBorder="1" applyAlignment="1">
      <alignment horizontal="center" wrapText="1"/>
    </xf>
    <xf numFmtId="0" fontId="1" fillId="4" borderId="11" xfId="0" applyFont="1" applyFill="1" applyBorder="1" applyAlignment="1">
      <alignment horizontal="center" wrapText="1"/>
    </xf>
    <xf numFmtId="0" fontId="13" fillId="4" borderId="2" xfId="0" applyFont="1" applyFill="1" applyBorder="1" applyAlignment="1" applyProtection="1">
      <alignment horizontal="left" wrapText="1"/>
    </xf>
    <xf numFmtId="0" fontId="13" fillId="4" borderId="0" xfId="0" applyFont="1" applyFill="1" applyBorder="1" applyAlignment="1" applyProtection="1">
      <alignment horizontal="left" wrapText="1"/>
    </xf>
    <xf numFmtId="0" fontId="14" fillId="4" borderId="2" xfId="0" applyFont="1" applyFill="1" applyBorder="1" applyAlignment="1" applyProtection="1">
      <alignment horizontal="left" wrapText="1"/>
    </xf>
    <xf numFmtId="0" fontId="1" fillId="4" borderId="0" xfId="0" applyFont="1" applyFill="1" applyBorder="1" applyAlignment="1" applyProtection="1">
      <alignment horizontal="left" wrapText="1"/>
    </xf>
    <xf numFmtId="0" fontId="12" fillId="4" borderId="9" xfId="0" applyFont="1" applyFill="1" applyBorder="1" applyAlignment="1" applyProtection="1">
      <alignment horizontal="right" vertical="center" wrapText="1"/>
    </xf>
    <xf numFmtId="0" fontId="12" fillId="4" borderId="10" xfId="0" applyFont="1" applyFill="1" applyBorder="1" applyAlignment="1" applyProtection="1">
      <alignment horizontal="right" vertical="center" wrapText="1"/>
    </xf>
    <xf numFmtId="0" fontId="12" fillId="4" borderId="11" xfId="0" applyFont="1" applyFill="1" applyBorder="1" applyAlignment="1" applyProtection="1">
      <alignment horizontal="right" vertical="center" wrapText="1"/>
    </xf>
    <xf numFmtId="0" fontId="9" fillId="6" borderId="0" xfId="0" applyFont="1" applyFill="1" applyBorder="1" applyAlignment="1" applyProtection="1">
      <alignment horizontal="right"/>
    </xf>
    <xf numFmtId="0" fontId="9" fillId="6" borderId="5" xfId="0" applyFont="1" applyFill="1" applyBorder="1" applyAlignment="1" applyProtection="1">
      <alignment horizontal="right"/>
    </xf>
    <xf numFmtId="0" fontId="3" fillId="4" borderId="10" xfId="0" applyFont="1" applyFill="1" applyBorder="1" applyAlignment="1" applyProtection="1">
      <alignment horizontal="left" wrapText="1"/>
    </xf>
    <xf numFmtId="0" fontId="10" fillId="4" borderId="7" xfId="0" applyFont="1" applyFill="1" applyBorder="1" applyAlignment="1" applyProtection="1">
      <alignment horizontal="left"/>
    </xf>
    <xf numFmtId="0" fontId="10" fillId="4" borderId="4" xfId="0" applyFont="1" applyFill="1" applyBorder="1" applyAlignment="1" applyProtection="1">
      <alignment horizontal="center"/>
    </xf>
    <xf numFmtId="0" fontId="10" fillId="4" borderId="0" xfId="0" applyFont="1" applyFill="1" applyBorder="1" applyAlignment="1" applyProtection="1">
      <alignment horizontal="center"/>
    </xf>
    <xf numFmtId="0" fontId="10" fillId="4" borderId="5" xfId="0" applyFont="1" applyFill="1" applyBorder="1" applyAlignment="1" applyProtection="1">
      <alignment horizontal="center"/>
    </xf>
    <xf numFmtId="0" fontId="2" fillId="4" borderId="0" xfId="0" applyFont="1" applyFill="1" applyBorder="1" applyAlignment="1" applyProtection="1">
      <alignment horizontal="center" vertical="center" wrapText="1"/>
    </xf>
    <xf numFmtId="0" fontId="0" fillId="4" borderId="9" xfId="0" applyFont="1" applyFill="1" applyBorder="1" applyAlignment="1" applyProtection="1">
      <alignment horizontal="right"/>
    </xf>
    <xf numFmtId="0" fontId="0" fillId="4" borderId="10" xfId="0" applyFont="1" applyFill="1" applyBorder="1" applyAlignment="1" applyProtection="1">
      <alignment horizontal="right"/>
    </xf>
    <xf numFmtId="0" fontId="0" fillId="4" borderId="11" xfId="0" applyFont="1" applyFill="1" applyBorder="1" applyAlignment="1" applyProtection="1">
      <alignment horizontal="right"/>
    </xf>
    <xf numFmtId="0" fontId="14" fillId="4" borderId="9" xfId="0" applyNumberFormat="1" applyFont="1" applyFill="1" applyBorder="1" applyAlignment="1">
      <alignment horizontal="center" vertical="center" wrapText="1"/>
    </xf>
    <xf numFmtId="0" fontId="14" fillId="4" borderId="10" xfId="0" applyNumberFormat="1" applyFont="1" applyFill="1" applyBorder="1" applyAlignment="1">
      <alignment horizontal="center" vertical="center" wrapText="1"/>
    </xf>
    <xf numFmtId="0" fontId="14" fillId="4" borderId="11" xfId="0" applyNumberFormat="1" applyFont="1" applyFill="1" applyBorder="1" applyAlignment="1">
      <alignment horizontal="center" vertical="center" wrapText="1"/>
    </xf>
    <xf numFmtId="0" fontId="14" fillId="4" borderId="9" xfId="0" applyNumberFormat="1" applyFont="1" applyFill="1" applyBorder="1" applyAlignment="1">
      <alignment horizontal="center" vertical="center"/>
    </xf>
    <xf numFmtId="0" fontId="14" fillId="4" borderId="10" xfId="0" applyNumberFormat="1" applyFont="1" applyFill="1" applyBorder="1" applyAlignment="1">
      <alignment horizontal="center" vertical="center"/>
    </xf>
    <xf numFmtId="0" fontId="14" fillId="4" borderId="11" xfId="0" applyNumberFormat="1" applyFont="1" applyFill="1" applyBorder="1" applyAlignment="1">
      <alignment horizontal="center" vertical="center"/>
    </xf>
    <xf numFmtId="0" fontId="18" fillId="4" borderId="9" xfId="0" applyNumberFormat="1" applyFont="1" applyFill="1" applyBorder="1" applyAlignment="1">
      <alignment horizontal="center" wrapText="1"/>
    </xf>
    <xf numFmtId="0" fontId="18" fillId="4" borderId="11" xfId="0" applyNumberFormat="1" applyFont="1" applyFill="1" applyBorder="1" applyAlignment="1">
      <alignment horizontal="center" wrapText="1"/>
    </xf>
    <xf numFmtId="0" fontId="21" fillId="0" borderId="1" xfId="0" applyNumberFormat="1" applyFont="1" applyBorder="1" applyAlignment="1">
      <alignment horizontal="center"/>
    </xf>
    <xf numFmtId="0" fontId="21" fillId="0" borderId="2" xfId="0" applyNumberFormat="1" applyFont="1" applyBorder="1" applyAlignment="1">
      <alignment horizontal="center"/>
    </xf>
    <xf numFmtId="0" fontId="21" fillId="0" borderId="3" xfId="0" applyNumberFormat="1" applyFont="1" applyBorder="1" applyAlignment="1">
      <alignment horizontal="center"/>
    </xf>
    <xf numFmtId="0" fontId="21" fillId="0" borderId="4" xfId="0" applyNumberFormat="1" applyFont="1" applyBorder="1" applyAlignment="1">
      <alignment horizontal="center"/>
    </xf>
    <xf numFmtId="0" fontId="21" fillId="0" borderId="0" xfId="0" applyNumberFormat="1" applyFont="1" applyBorder="1" applyAlignment="1">
      <alignment horizontal="center"/>
    </xf>
    <xf numFmtId="0" fontId="21" fillId="0" borderId="5" xfId="0" applyNumberFormat="1" applyFont="1" applyBorder="1" applyAlignment="1">
      <alignment horizontal="center"/>
    </xf>
    <xf numFmtId="0" fontId="21" fillId="0" borderId="6" xfId="0" applyNumberFormat="1" applyFont="1" applyBorder="1" applyAlignment="1">
      <alignment horizontal="center"/>
    </xf>
    <xf numFmtId="0" fontId="21" fillId="0" borderId="7" xfId="0" applyNumberFormat="1" applyFont="1" applyBorder="1" applyAlignment="1">
      <alignment horizontal="center"/>
    </xf>
    <xf numFmtId="0" fontId="21" fillId="0" borderId="8" xfId="0" applyNumberFormat="1" applyFont="1" applyBorder="1" applyAlignment="1">
      <alignment horizontal="center"/>
    </xf>
    <xf numFmtId="0" fontId="22" fillId="4" borderId="6" xfId="0" applyNumberFormat="1" applyFont="1" applyFill="1" applyBorder="1" applyAlignment="1">
      <alignment horizontal="center" vertical="center" wrapText="1"/>
    </xf>
    <xf numFmtId="0" fontId="22" fillId="4" borderId="7" xfId="0" applyNumberFormat="1" applyFont="1" applyFill="1" applyBorder="1" applyAlignment="1">
      <alignment horizontal="center" vertical="center" wrapText="1"/>
    </xf>
    <xf numFmtId="0" fontId="22" fillId="4" borderId="8" xfId="0" applyNumberFormat="1" applyFont="1" applyFill="1" applyBorder="1" applyAlignment="1">
      <alignment horizontal="center" vertical="center" wrapText="1"/>
    </xf>
    <xf numFmtId="0" fontId="18" fillId="4" borderId="6" xfId="0" applyNumberFormat="1" applyFont="1" applyFill="1" applyBorder="1" applyAlignment="1">
      <alignment horizontal="center" vertical="center" wrapText="1"/>
    </xf>
    <xf numFmtId="0" fontId="18" fillId="4" borderId="7" xfId="0" applyNumberFormat="1" applyFont="1" applyFill="1" applyBorder="1" applyAlignment="1">
      <alignment horizontal="center" vertical="center" wrapText="1"/>
    </xf>
    <xf numFmtId="0" fontId="18" fillId="4" borderId="8" xfId="0" applyNumberFormat="1" applyFont="1" applyFill="1" applyBorder="1" applyAlignment="1">
      <alignment horizontal="center" vertical="center" wrapText="1"/>
    </xf>
    <xf numFmtId="0" fontId="18" fillId="4" borderId="6" xfId="0" applyNumberFormat="1" applyFont="1" applyFill="1" applyBorder="1" applyAlignment="1">
      <alignment horizontal="center" wrapText="1"/>
    </xf>
    <xf numFmtId="0" fontId="18" fillId="4" borderId="7" xfId="0" applyNumberFormat="1" applyFont="1" applyFill="1" applyBorder="1" applyAlignment="1">
      <alignment horizontal="center" wrapText="1"/>
    </xf>
    <xf numFmtId="0" fontId="18" fillId="4" borderId="8" xfId="0" applyNumberFormat="1" applyFont="1" applyFill="1" applyBorder="1" applyAlignment="1">
      <alignment horizontal="center" wrapText="1"/>
    </xf>
    <xf numFmtId="0" fontId="18" fillId="4" borderId="6" xfId="0" applyNumberFormat="1" applyFont="1" applyFill="1" applyBorder="1" applyAlignment="1">
      <alignment horizontal="center" vertical="center"/>
    </xf>
    <xf numFmtId="0" fontId="18" fillId="4" borderId="7" xfId="0" applyNumberFormat="1" applyFont="1" applyFill="1" applyBorder="1" applyAlignment="1">
      <alignment horizontal="center" vertical="center"/>
    </xf>
    <xf numFmtId="0" fontId="18" fillId="4" borderId="8" xfId="0" applyNumberFormat="1" applyFont="1" applyFill="1" applyBorder="1" applyAlignment="1">
      <alignment horizontal="center" vertical="center"/>
    </xf>
    <xf numFmtId="0" fontId="22" fillId="4" borderId="6" xfId="0" applyNumberFormat="1" applyFont="1" applyFill="1" applyBorder="1" applyAlignment="1">
      <alignment horizontal="center"/>
    </xf>
    <xf numFmtId="0" fontId="22" fillId="4" borderId="7" xfId="0" applyNumberFormat="1" applyFont="1" applyFill="1" applyBorder="1" applyAlignment="1">
      <alignment horizontal="center"/>
    </xf>
    <xf numFmtId="0" fontId="22" fillId="4" borderId="8" xfId="0" applyNumberFormat="1" applyFont="1" applyFill="1" applyBorder="1" applyAlignment="1">
      <alignment horizontal="center"/>
    </xf>
    <xf numFmtId="0" fontId="1" fillId="4" borderId="4" xfId="0" applyFont="1" applyFill="1" applyBorder="1" applyAlignment="1" applyProtection="1">
      <alignment horizontal="left" wrapText="1"/>
    </xf>
    <xf numFmtId="0" fontId="1" fillId="4" borderId="5" xfId="0" applyFont="1" applyFill="1" applyBorder="1" applyAlignment="1" applyProtection="1">
      <alignment horizontal="left" wrapText="1"/>
    </xf>
    <xf numFmtId="0" fontId="13" fillId="4" borderId="4" xfId="0" applyFont="1" applyFill="1" applyBorder="1" applyAlignment="1" applyProtection="1">
      <alignment horizontal="left" wrapText="1"/>
    </xf>
    <xf numFmtId="0" fontId="13" fillId="4" borderId="5" xfId="0" applyFont="1" applyFill="1" applyBorder="1" applyAlignment="1" applyProtection="1">
      <alignment horizontal="left" wrapText="1"/>
    </xf>
    <xf numFmtId="0" fontId="3" fillId="4" borderId="4" xfId="0" applyFont="1" applyFill="1" applyBorder="1" applyAlignment="1" applyProtection="1">
      <alignment horizontal="left" wrapText="1"/>
    </xf>
    <xf numFmtId="0" fontId="3" fillId="4" borderId="5" xfId="0" applyFont="1" applyFill="1" applyBorder="1" applyAlignment="1" applyProtection="1">
      <alignment horizontal="left" wrapText="1"/>
    </xf>
    <xf numFmtId="0" fontId="14" fillId="4" borderId="1" xfId="0" applyFont="1" applyFill="1" applyBorder="1" applyAlignment="1" applyProtection="1">
      <alignment horizontal="left" wrapText="1"/>
    </xf>
    <xf numFmtId="0" fontId="14" fillId="4" borderId="3" xfId="0" applyFont="1" applyFill="1" applyBorder="1" applyAlignment="1" applyProtection="1">
      <alignment horizontal="left" wrapText="1"/>
    </xf>
    <xf numFmtId="0" fontId="1" fillId="7" borderId="6" xfId="0" applyFont="1" applyFill="1" applyBorder="1" applyAlignment="1" applyProtection="1">
      <alignment horizontal="center"/>
    </xf>
    <xf numFmtId="0" fontId="1" fillId="7" borderId="7" xfId="0" applyFont="1" applyFill="1" applyBorder="1" applyAlignment="1" applyProtection="1">
      <alignment horizontal="center"/>
    </xf>
    <xf numFmtId="0" fontId="1" fillId="7" borderId="8" xfId="0" applyFont="1" applyFill="1" applyBorder="1" applyAlignment="1" applyProtection="1">
      <alignment horizontal="center"/>
    </xf>
    <xf numFmtId="0" fontId="1" fillId="7" borderId="4" xfId="0" applyFont="1" applyFill="1" applyBorder="1" applyAlignment="1" applyProtection="1">
      <alignment horizontal="center"/>
    </xf>
    <xf numFmtId="0" fontId="1" fillId="7" borderId="0" xfId="0" applyFont="1" applyFill="1" applyBorder="1" applyAlignment="1" applyProtection="1">
      <alignment horizontal="center"/>
    </xf>
    <xf numFmtId="0" fontId="1" fillId="7" borderId="5" xfId="0" applyFont="1" applyFill="1" applyBorder="1" applyAlignment="1" applyProtection="1">
      <alignment horizontal="center"/>
    </xf>
    <xf numFmtId="0" fontId="2" fillId="4" borderId="4" xfId="0" applyFont="1" applyFill="1" applyBorder="1" applyAlignment="1" applyProtection="1">
      <alignment horizontal="center" vertical="center" wrapText="1"/>
    </xf>
    <xf numFmtId="0" fontId="2" fillId="4" borderId="5" xfId="0" applyFont="1" applyFill="1" applyBorder="1" applyAlignment="1" applyProtection="1">
      <alignment horizontal="center" vertical="center" wrapText="1"/>
    </xf>
    <xf numFmtId="0" fontId="13" fillId="4" borderId="1" xfId="0" applyFont="1" applyFill="1" applyBorder="1" applyAlignment="1" applyProtection="1">
      <alignment horizontal="left" wrapText="1"/>
    </xf>
    <xf numFmtId="0" fontId="18" fillId="7" borderId="4" xfId="0" applyFont="1" applyFill="1" applyBorder="1" applyAlignment="1" applyProtection="1">
      <alignment horizontal="center"/>
    </xf>
    <xf numFmtId="0" fontId="18" fillId="7" borderId="0" xfId="0" applyFont="1" applyFill="1" applyBorder="1" applyAlignment="1" applyProtection="1">
      <alignment horizontal="center"/>
    </xf>
    <xf numFmtId="0" fontId="18" fillId="7" borderId="5" xfId="0" applyFont="1" applyFill="1" applyBorder="1" applyAlignment="1" applyProtection="1">
      <alignment horizontal="center"/>
    </xf>
    <xf numFmtId="0" fontId="10" fillId="4" borderId="6" xfId="0" applyFont="1" applyFill="1" applyBorder="1" applyAlignment="1" applyProtection="1">
      <alignment horizontal="left"/>
    </xf>
    <xf numFmtId="0" fontId="3" fillId="4" borderId="9" xfId="0" applyFont="1" applyFill="1" applyBorder="1" applyAlignment="1" applyProtection="1">
      <alignment horizontal="left" wrapText="1"/>
    </xf>
    <xf numFmtId="0" fontId="1" fillId="7" borderId="1" xfId="0" applyFont="1" applyFill="1" applyBorder="1" applyAlignment="1" applyProtection="1">
      <alignment horizontal="center"/>
    </xf>
    <xf numFmtId="0" fontId="1" fillId="7" borderId="2" xfId="0" applyFont="1" applyFill="1" applyBorder="1" applyAlignment="1" applyProtection="1">
      <alignment horizontal="center"/>
    </xf>
    <xf numFmtId="0" fontId="1" fillId="7" borderId="3" xfId="0" applyFont="1" applyFill="1" applyBorder="1" applyAlignment="1" applyProtection="1">
      <alignment horizontal="center"/>
    </xf>
    <xf numFmtId="0" fontId="10" fillId="4" borderId="4" xfId="0" applyFont="1" applyFill="1" applyBorder="1" applyAlignment="1" applyProtection="1">
      <alignment horizontal="left"/>
    </xf>
    <xf numFmtId="0" fontId="10" fillId="4" borderId="0" xfId="0" applyFont="1" applyFill="1" applyBorder="1" applyAlignment="1" applyProtection="1">
      <alignment horizontal="left"/>
    </xf>
    <xf numFmtId="0" fontId="10" fillId="4" borderId="5" xfId="0" applyFont="1" applyFill="1" applyBorder="1" applyAlignment="1" applyProtection="1">
      <alignment horizontal="left"/>
    </xf>
    <xf numFmtId="0" fontId="2" fillId="4" borderId="9" xfId="0" applyFont="1" applyFill="1" applyBorder="1" applyAlignment="1" applyProtection="1">
      <alignment horizontal="left" vertical="center" wrapText="1"/>
    </xf>
    <xf numFmtId="0" fontId="2" fillId="4" borderId="10" xfId="0" applyFont="1" applyFill="1" applyBorder="1" applyAlignment="1" applyProtection="1">
      <alignment horizontal="left" vertical="center" wrapText="1"/>
    </xf>
    <xf numFmtId="0" fontId="2" fillId="4" borderId="11" xfId="0" applyFont="1" applyFill="1" applyBorder="1" applyAlignment="1" applyProtection="1">
      <alignment horizontal="left" vertical="center" wrapText="1"/>
    </xf>
    <xf numFmtId="0" fontId="14" fillId="4" borderId="4" xfId="0" applyFont="1" applyFill="1" applyBorder="1" applyAlignment="1" applyProtection="1">
      <alignment horizontal="left" wrapText="1"/>
    </xf>
    <xf numFmtId="0" fontId="14" fillId="4" borderId="5" xfId="0" applyFont="1" applyFill="1" applyBorder="1" applyAlignment="1" applyProtection="1">
      <alignment horizontal="left" wrapText="1"/>
    </xf>
    <xf numFmtId="0" fontId="14" fillId="4" borderId="4" xfId="0" applyFont="1" applyFill="1" applyBorder="1" applyAlignment="1" applyProtection="1">
      <alignment horizontal="left" vertical="center" wrapText="1"/>
    </xf>
    <xf numFmtId="0" fontId="14" fillId="4" borderId="5" xfId="0" applyFont="1" applyFill="1" applyBorder="1" applyAlignment="1" applyProtection="1">
      <alignment horizontal="left" vertical="center" wrapText="1"/>
    </xf>
    <xf numFmtId="0" fontId="14" fillId="6" borderId="9" xfId="0" applyFont="1" applyFill="1" applyBorder="1" applyAlignment="1" applyProtection="1">
      <alignment horizontal="left" vertical="center"/>
    </xf>
    <xf numFmtId="0" fontId="14" fillId="6" borderId="10" xfId="0" applyFont="1" applyFill="1" applyBorder="1" applyAlignment="1" applyProtection="1">
      <alignment horizontal="left" vertical="center"/>
    </xf>
    <xf numFmtId="0" fontId="14" fillId="6" borderId="11" xfId="0" applyFont="1" applyFill="1" applyBorder="1" applyAlignment="1" applyProtection="1">
      <alignment horizontal="left" vertical="center"/>
    </xf>
    <xf numFmtId="0" fontId="18" fillId="7" borderId="6" xfId="0" applyFont="1" applyFill="1" applyBorder="1" applyAlignment="1" applyProtection="1">
      <alignment horizontal="center"/>
    </xf>
    <xf numFmtId="0" fontId="18" fillId="7" borderId="7" xfId="0" applyFont="1" applyFill="1" applyBorder="1" applyAlignment="1" applyProtection="1">
      <alignment horizontal="center"/>
    </xf>
    <xf numFmtId="0" fontId="18" fillId="7" borderId="8" xfId="0" applyFont="1" applyFill="1" applyBorder="1" applyAlignment="1" applyProtection="1">
      <alignment horizontal="center"/>
    </xf>
    <xf numFmtId="0" fontId="18" fillId="7" borderId="4" xfId="0" applyFont="1" applyFill="1" applyBorder="1" applyAlignment="1" applyProtection="1">
      <alignment horizontal="center" vertical="center" wrapText="1"/>
    </xf>
    <xf numFmtId="0" fontId="18" fillId="7" borderId="0" xfId="0" applyFont="1" applyFill="1" applyBorder="1" applyAlignment="1" applyProtection="1">
      <alignment horizontal="center" vertical="center" wrapText="1"/>
    </xf>
    <xf numFmtId="0" fontId="18" fillId="7" borderId="5" xfId="0" applyFont="1" applyFill="1" applyBorder="1" applyAlignment="1" applyProtection="1">
      <alignment horizontal="center" vertical="center" wrapText="1"/>
    </xf>
    <xf numFmtId="0" fontId="18" fillId="7" borderId="1" xfId="0" applyFont="1" applyFill="1" applyBorder="1" applyAlignment="1" applyProtection="1">
      <alignment horizontal="center"/>
    </xf>
    <xf numFmtId="0" fontId="18" fillId="7" borderId="2" xfId="0" applyFont="1" applyFill="1" applyBorder="1" applyAlignment="1" applyProtection="1">
      <alignment horizontal="center"/>
    </xf>
    <xf numFmtId="0" fontId="18" fillId="7" borderId="3" xfId="0" applyFont="1" applyFill="1" applyBorder="1" applyAlignment="1" applyProtection="1">
      <alignment horizontal="center"/>
    </xf>
    <xf numFmtId="0" fontId="33" fillId="9" borderId="1" xfId="0" applyFont="1" applyFill="1" applyBorder="1" applyAlignment="1" applyProtection="1">
      <alignment horizontal="center"/>
    </xf>
    <xf numFmtId="0" fontId="33" fillId="9" borderId="2" xfId="0" applyFont="1" applyFill="1" applyBorder="1" applyAlignment="1" applyProtection="1">
      <alignment horizontal="center"/>
    </xf>
    <xf numFmtId="0" fontId="33" fillId="9" borderId="3" xfId="0" applyFont="1" applyFill="1" applyBorder="1" applyAlignment="1" applyProtection="1">
      <alignment horizontal="center"/>
    </xf>
    <xf numFmtId="0" fontId="24" fillId="4" borderId="10" xfId="0" applyFont="1" applyFill="1" applyBorder="1" applyAlignment="1" applyProtection="1">
      <alignment horizontal="right"/>
    </xf>
    <xf numFmtId="0" fontId="24" fillId="4" borderId="11" xfId="0" applyFont="1" applyFill="1" applyBorder="1" applyAlignment="1" applyProtection="1">
      <alignment horizontal="right"/>
    </xf>
    <xf numFmtId="0" fontId="6" fillId="4" borderId="4" xfId="0" applyFont="1" applyFill="1" applyBorder="1" applyAlignment="1" applyProtection="1">
      <alignment horizontal="center"/>
    </xf>
    <xf numFmtId="0" fontId="0" fillId="0" borderId="1" xfId="0"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0" fillId="0" borderId="4" xfId="0" applyBorder="1" applyAlignment="1" applyProtection="1">
      <alignment horizontal="center"/>
    </xf>
    <xf numFmtId="0" fontId="0" fillId="0" borderId="0" xfId="0" applyBorder="1" applyAlignment="1" applyProtection="1">
      <alignment horizontal="center"/>
    </xf>
    <xf numFmtId="0" fontId="0" fillId="0" borderId="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0" fillId="0" borderId="8" xfId="0" applyBorder="1" applyAlignment="1" applyProtection="1">
      <alignment horizontal="center"/>
    </xf>
    <xf numFmtId="0" fontId="34" fillId="10" borderId="0" xfId="0" applyFont="1" applyFill="1" applyAlignment="1" applyProtection="1">
      <alignment horizontal="right"/>
    </xf>
    <xf numFmtId="0" fontId="34" fillId="10" borderId="5" xfId="0" applyFont="1" applyFill="1" applyBorder="1" applyAlignment="1" applyProtection="1">
      <alignment horizontal="right"/>
    </xf>
    <xf numFmtId="0" fontId="1" fillId="7" borderId="4" xfId="0" applyFont="1" applyFill="1" applyBorder="1" applyAlignment="1" applyProtection="1">
      <alignment horizontal="center" vertical="center" wrapText="1"/>
    </xf>
    <xf numFmtId="0" fontId="1" fillId="7" borderId="0" xfId="0" applyFont="1" applyFill="1" applyBorder="1" applyAlignment="1" applyProtection="1">
      <alignment horizontal="center" vertical="center" wrapText="1"/>
    </xf>
    <xf numFmtId="0" fontId="1" fillId="7" borderId="5" xfId="0" applyFont="1" applyFill="1" applyBorder="1" applyAlignment="1" applyProtection="1">
      <alignment horizontal="center" vertical="center" wrapText="1"/>
    </xf>
    <xf numFmtId="0" fontId="0" fillId="2" borderId="1" xfId="0" applyFill="1" applyBorder="1" applyAlignment="1" applyProtection="1">
      <alignment horizontal="center"/>
    </xf>
    <xf numFmtId="0" fontId="0" fillId="2" borderId="2" xfId="0" applyFill="1" applyBorder="1" applyAlignment="1" applyProtection="1">
      <alignment horizontal="center"/>
    </xf>
    <xf numFmtId="0" fontId="0" fillId="2" borderId="3" xfId="0" applyFill="1" applyBorder="1" applyAlignment="1" applyProtection="1">
      <alignment horizontal="center"/>
    </xf>
    <xf numFmtId="0" fontId="0" fillId="2" borderId="4" xfId="0" applyFill="1" applyBorder="1" applyAlignment="1" applyProtection="1">
      <alignment horizontal="center"/>
    </xf>
    <xf numFmtId="0" fontId="0" fillId="2" borderId="0" xfId="0" applyFill="1" applyBorder="1" applyAlignment="1" applyProtection="1">
      <alignment horizontal="center"/>
    </xf>
    <xf numFmtId="0" fontId="0" fillId="2" borderId="5" xfId="0" applyFill="1" applyBorder="1" applyAlignment="1" applyProtection="1">
      <alignment horizontal="center"/>
    </xf>
    <xf numFmtId="0" fontId="0" fillId="2" borderId="6" xfId="0" applyFill="1" applyBorder="1" applyAlignment="1" applyProtection="1">
      <alignment horizontal="center"/>
    </xf>
    <xf numFmtId="0" fontId="0" fillId="2" borderId="7" xfId="0" applyFill="1" applyBorder="1" applyAlignment="1" applyProtection="1">
      <alignment horizontal="center"/>
    </xf>
    <xf numFmtId="0" fontId="0" fillId="2" borderId="8" xfId="0" applyFill="1" applyBorder="1" applyAlignment="1" applyProtection="1">
      <alignment horizontal="center"/>
    </xf>
    <xf numFmtId="0" fontId="33" fillId="0" borderId="1" xfId="0" applyFont="1" applyBorder="1" applyAlignment="1" applyProtection="1">
      <alignment horizontal="center"/>
    </xf>
    <xf numFmtId="0" fontId="33" fillId="0" borderId="2" xfId="0" applyFont="1" applyBorder="1" applyAlignment="1" applyProtection="1">
      <alignment horizontal="center"/>
    </xf>
    <xf numFmtId="0" fontId="33" fillId="0" borderId="3" xfId="0" applyFont="1" applyBorder="1" applyAlignment="1" applyProtection="1">
      <alignment horizontal="center"/>
    </xf>
    <xf numFmtId="0" fontId="9" fillId="4" borderId="9" xfId="0" applyFont="1" applyFill="1" applyBorder="1" applyAlignment="1" applyProtection="1">
      <alignment horizontal="right" vertical="center"/>
    </xf>
    <xf numFmtId="0" fontId="9" fillId="4" borderId="10" xfId="0" applyFont="1" applyFill="1" applyBorder="1" applyAlignment="1" applyProtection="1">
      <alignment horizontal="right" vertical="center"/>
    </xf>
    <xf numFmtId="0" fontId="9" fillId="4" borderId="11" xfId="0" applyFont="1" applyFill="1" applyBorder="1" applyAlignment="1" applyProtection="1">
      <alignment horizontal="right" vertical="center"/>
    </xf>
    <xf numFmtId="0" fontId="27" fillId="4" borderId="4" xfId="0" applyFont="1" applyFill="1" applyBorder="1" applyAlignment="1" applyProtection="1">
      <alignment horizontal="left" vertical="center" wrapText="1"/>
    </xf>
    <xf numFmtId="0" fontId="27" fillId="4" borderId="5" xfId="0" applyFont="1" applyFill="1" applyBorder="1" applyAlignment="1" applyProtection="1">
      <alignment horizontal="left" vertical="center" wrapText="1"/>
    </xf>
    <xf numFmtId="0" fontId="28" fillId="4" borderId="4" xfId="0" applyFont="1" applyFill="1" applyBorder="1" applyAlignment="1" applyProtection="1">
      <alignment horizontal="left" vertical="center" wrapText="1"/>
    </xf>
    <xf numFmtId="0" fontId="28" fillId="4" borderId="5" xfId="0" applyFont="1" applyFill="1" applyBorder="1" applyAlignment="1" applyProtection="1">
      <alignment horizontal="left" vertical="center" wrapText="1"/>
    </xf>
    <xf numFmtId="0" fontId="3" fillId="4" borderId="4" xfId="0" applyFont="1" applyFill="1" applyBorder="1" applyAlignment="1" applyProtection="1">
      <alignment horizontal="center" vertical="center" wrapText="1"/>
    </xf>
    <xf numFmtId="0" fontId="3" fillId="4" borderId="5" xfId="0" applyFont="1" applyFill="1" applyBorder="1" applyAlignment="1" applyProtection="1">
      <alignment horizontal="center" vertical="center" wrapText="1"/>
    </xf>
    <xf numFmtId="0" fontId="35" fillId="8" borderId="0" xfId="0" applyFont="1" applyFill="1" applyAlignment="1">
      <alignment horizontal="center"/>
    </xf>
  </cellXfs>
  <cellStyles count="1">
    <cellStyle name="Normal" xfId="0" builtinId="0"/>
  </cellStyles>
  <dxfs count="9">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imprimir.xlsm]Graficos Mod I y III!Tabla dinámica1</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sERVICIO PRESTADO</a:t>
            </a:r>
          </a:p>
        </c:rich>
      </c:tx>
      <c:layout>
        <c:manualLayout>
          <c:xMode val="edge"/>
          <c:yMode val="edge"/>
          <c:x val="0.55345122484689402"/>
          <c:y val="3.2407407407407406E-2"/>
        </c:manualLayout>
      </c:layout>
      <c:overlay val="0"/>
      <c:spPr>
        <a:noFill/>
        <a:ln>
          <a:noFill/>
        </a:ln>
        <a:effectLst/>
      </c:spPr>
    </c:title>
    <c:autoTitleDeleted val="0"/>
    <c:pivotFmts>
      <c:pivotFmt>
        <c:idx val="0"/>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pivotFmt>
    </c:pivotFmts>
    <c:plotArea>
      <c:layout/>
      <c:lineChart>
        <c:grouping val="stacked"/>
        <c:varyColors val="0"/>
        <c:ser>
          <c:idx val="0"/>
          <c:order val="0"/>
          <c:tx>
            <c:strRef>
              <c:f>'Graficos Mod I y III'!$B$12</c:f>
              <c:strCache>
                <c:ptCount val="1"/>
                <c:pt idx="0">
                  <c:v>Total</c:v>
                </c:pt>
              </c:strCache>
            </c:strRef>
          </c:tx>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cat>
            <c:multiLvlStrRef>
              <c:f>'Graficos Mod I y III'!$A$13:$A$15</c:f>
              <c:multiLvlStrCache>
                <c:ptCount val="1"/>
                <c:lvl>
                  <c:pt idx="0">
                    <c:v>(en blanco)</c:v>
                  </c:pt>
                </c:lvl>
                <c:lvl>
                  <c:pt idx="0">
                    <c:v>(en blanco)</c:v>
                  </c:pt>
                </c:lvl>
              </c:multiLvlStrCache>
            </c:multiLvlStrRef>
          </c:cat>
          <c:val>
            <c:numRef>
              <c:f>'Graficos Mod I y III'!$B$13:$B$15</c:f>
              <c:numCache>
                <c:formatCode>General</c:formatCode>
                <c:ptCount val="1"/>
              </c:numCache>
            </c:numRef>
          </c:val>
          <c:smooth val="0"/>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41800448"/>
        <c:axId val="41801984"/>
      </c:lineChart>
      <c:catAx>
        <c:axId val="4180044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CO"/>
          </a:p>
        </c:txPr>
        <c:crossAx val="41801984"/>
        <c:crosses val="autoZero"/>
        <c:auto val="1"/>
        <c:lblAlgn val="ctr"/>
        <c:lblOffset val="100"/>
        <c:noMultiLvlLbl val="0"/>
      </c:catAx>
      <c:valAx>
        <c:axId val="418019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CO"/>
          </a:p>
        </c:txPr>
        <c:crossAx val="41800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CO"/>
        </a:p>
      </c:txPr>
    </c:legend>
    <c:plotVisOnly val="1"/>
    <c:dispBlanksAs val="zero"/>
    <c:showDLblsOverMax val="0"/>
  </c:chart>
  <c:spPr>
    <a:solidFill>
      <a:schemeClr val="accent6"/>
    </a:solidFill>
    <a:ln w="9525" cap="flat" cmpd="sng" algn="ctr">
      <a:solidFill>
        <a:schemeClr val="accent6"/>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imprimir.xlsm]Graficos Mod I y III!Tabla dinámica2</c:name>
    <c:fmtId val="3"/>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pivotFmts>
      <c:pivotFmt>
        <c:idx val="0"/>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254000" sx="102000" sy="102000" algn="ctr" rotWithShape="0">
              <a:prstClr val="black">
                <a:alpha val="20000"/>
              </a:prstClr>
            </a:outerShdw>
          </a:effectLst>
          <a:sp3d/>
        </c:spPr>
      </c:pivotFmt>
      <c:pivotFmt>
        <c:idx val="2"/>
        <c:spPr>
          <a:solidFill>
            <a:schemeClr val="accent6"/>
          </a:solidFill>
          <a:ln>
            <a:noFill/>
          </a:ln>
          <a:effectLst>
            <a:outerShdw blurRad="254000" sx="102000" sy="102000" algn="ctr" rotWithShape="0">
              <a:prstClr val="black">
                <a:alpha val="20000"/>
              </a:prstClr>
            </a:outerShdw>
          </a:effectLst>
          <a:sp3d/>
        </c:spPr>
      </c:pivotFmt>
    </c:pivotFmts>
    <c:view3D>
      <c:rotX val="50"/>
      <c:rotY val="0"/>
      <c:depthPercent val="100"/>
      <c:rAngAx val="0"/>
      <c:perspective val="3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'Graficos Mod I y III'!$K$12</c:f>
              <c:strCache>
                <c:ptCount val="1"/>
                <c:pt idx="0">
                  <c:v>Total</c:v>
                </c:pt>
              </c:strCache>
            </c:strRef>
          </c:tx>
          <c:dPt>
            <c:idx val="0"/>
            <c:bubble3D val="0"/>
            <c:spPr>
              <a:solidFill>
                <a:schemeClr val="accent6"/>
              </a:solidFill>
              <a:ln>
                <a:noFill/>
              </a:ln>
              <a:effectLst>
                <a:outerShdw blurRad="254000" sx="102000" sy="102000" algn="ctr" rotWithShape="0">
                  <a:prstClr val="black">
                    <a:alpha val="20000"/>
                  </a:prstClr>
                </a:outerShdw>
              </a:effectLst>
              <a:sp3d/>
            </c:spPr>
          </c:dPt>
          <c:dPt>
            <c:idx val="1"/>
            <c:bubble3D val="0"/>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dLbls>
          <c:cat>
            <c:multiLvlStrRef>
              <c:f>'Graficos Mod I y III'!$J$13:$J$15</c:f>
              <c:multiLvlStrCache>
                <c:ptCount val="1"/>
                <c:lvl>
                  <c:pt idx="0">
                    <c:v>(en blanco)</c:v>
                  </c:pt>
                </c:lvl>
                <c:lvl>
                  <c:pt idx="0">
                    <c:v>(en blanco)</c:v>
                  </c:pt>
                </c:lvl>
              </c:multiLvlStrCache>
            </c:multiLvlStrRef>
          </c:cat>
          <c:val>
            <c:numRef>
              <c:f>'Graficos Mod I y III'!$K$13:$K$15</c:f>
              <c:numCache>
                <c:formatCode>General</c:formatCode>
                <c:ptCount val="1"/>
              </c:numCache>
            </c:numRef>
          </c:val>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imprimir.xlsm]Graficos Mod II!Tabla dinámica1</c:name>
    <c:fmtId val="0"/>
  </c:pivotSource>
  <c:chart>
    <c:title>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s-CO"/>
        </a:p>
      </c:txPr>
    </c:title>
    <c:autoTitleDeleted val="0"/>
    <c:pivotFmts>
      <c:pivotFmt>
        <c:idx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3"/>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4"/>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5"/>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6"/>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7"/>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8"/>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9"/>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1"/>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2"/>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3"/>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s>
    <c:view3D>
      <c:rotX val="30"/>
      <c:rotY val="0"/>
      <c:depthPercent val="1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'Graficos Mod II'!$B$14:$B$15</c:f>
              <c:strCache>
                <c:ptCount val="1"/>
                <c:pt idx="0">
                  <c:v>(en blanco)</c:v>
                </c:pt>
              </c:strCache>
            </c:strRef>
          </c:tx>
          <c:dPt>
            <c:idx val="0"/>
            <c:bubble3D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dPt>
          <c:dPt>
            <c:idx val="1"/>
            <c:bubble3D val="0"/>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dLbls>
          <c:cat>
            <c:multiLvlStrRef>
              <c:f>'Graficos Mod II'!$A$16:$A$18</c:f>
              <c:multiLvlStrCache>
                <c:ptCount val="1"/>
                <c:lvl>
                  <c:pt idx="0">
                    <c:v>(en blanco)</c:v>
                  </c:pt>
                </c:lvl>
                <c:lvl>
                  <c:pt idx="0">
                    <c:v>(en blanco)</c:v>
                  </c:pt>
                </c:lvl>
              </c:multiLvlStrCache>
            </c:multiLvlStrRef>
          </c:cat>
          <c:val>
            <c:numRef>
              <c:f>'Graficos Mod II'!$B$16:$B$18</c:f>
              <c:numCache>
                <c:formatCode>General</c:formatCode>
                <c:ptCount val="1"/>
              </c:numCache>
            </c:numRef>
          </c:val>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gap"/>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8" Type="http://schemas.openxmlformats.org/officeDocument/2006/relationships/image" Target="../media/image23.png"/><Relationship Id="rId13" Type="http://schemas.microsoft.com/office/2007/relationships/hdphoto" Target="../media/hdphoto2.wdp"/><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6.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s>
</file>

<file path=xl/drawings/_rels/drawing4.xml.rels><?xml version="1.0" encoding="UTF-8" standalone="yes"?>
<Relationships xmlns="http://schemas.openxmlformats.org/package/2006/relationships"><Relationship Id="rId8" Type="http://schemas.microsoft.com/office/2007/relationships/hdphoto" Target="../media/hdphoto3.wdp"/><Relationship Id="rId3" Type="http://schemas.openxmlformats.org/officeDocument/2006/relationships/image" Target="../media/image11.png"/><Relationship Id="rId7" Type="http://schemas.openxmlformats.org/officeDocument/2006/relationships/image" Target="../media/image28.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5.png"/></Relationships>
</file>

<file path=xl/drawings/_rels/drawing5.xml.rels><?xml version="1.0" encoding="UTF-8" standalone="yes"?>
<Relationships xmlns="http://schemas.openxmlformats.org/package/2006/relationships"><Relationship Id="rId8" Type="http://schemas.openxmlformats.org/officeDocument/2006/relationships/image" Target="../media/image23.png"/><Relationship Id="rId13" Type="http://schemas.microsoft.com/office/2007/relationships/hdphoto" Target="../media/hdphoto2.wdp"/><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9.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s>
</file>

<file path=xl/drawings/_rels/drawing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1.png"/><Relationship Id="rId7" Type="http://schemas.openxmlformats.org/officeDocument/2006/relationships/image" Target="../media/image30.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36.png"/><Relationship Id="rId13" Type="http://schemas.microsoft.com/office/2007/relationships/hdphoto" Target="../media/hdphoto2.wdp"/><Relationship Id="rId3" Type="http://schemas.openxmlformats.org/officeDocument/2006/relationships/image" Target="../media/image31.png"/><Relationship Id="rId7" Type="http://schemas.openxmlformats.org/officeDocument/2006/relationships/image" Target="../media/image35.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9.png"/><Relationship Id="rId5" Type="http://schemas.openxmlformats.org/officeDocument/2006/relationships/image" Target="../media/image33.png"/><Relationship Id="rId10" Type="http://schemas.openxmlformats.org/officeDocument/2006/relationships/image" Target="../media/image38.png"/><Relationship Id="rId4" Type="http://schemas.openxmlformats.org/officeDocument/2006/relationships/image" Target="../media/image32.png"/><Relationship Id="rId9" Type="http://schemas.openxmlformats.org/officeDocument/2006/relationships/image" Target="../media/image37.png"/></Relationships>
</file>

<file path=xl/drawings/_rels/drawing8.xml.rels><?xml version="1.0" encoding="UTF-8" standalone="yes"?>
<Relationships xmlns="http://schemas.openxmlformats.org/package/2006/relationships"><Relationship Id="rId3" Type="http://schemas.microsoft.com/office/2007/relationships/hdphoto" Target="../media/hdphoto5.wdp"/><Relationship Id="rId2" Type="http://schemas.openxmlformats.org/officeDocument/2006/relationships/image" Target="../media/image40.png"/><Relationship Id="rId1" Type="http://schemas.openxmlformats.org/officeDocument/2006/relationships/image" Target="../media/image1.png"/><Relationship Id="rId6" Type="http://schemas.openxmlformats.org/officeDocument/2006/relationships/image" Target="../media/image41.png"/><Relationship Id="rId5" Type="http://schemas.openxmlformats.org/officeDocument/2006/relationships/image" Target="../media/image14.png"/><Relationship Id="rId4" Type="http://schemas.openxmlformats.org/officeDocument/2006/relationships/image" Target="../media/image13.png"/></Relationships>
</file>

<file path=xl/drawings/_rels/drawing9.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5.png"/><Relationship Id="rId1" Type="http://schemas.openxmlformats.org/officeDocument/2006/relationships/image" Target="../media/image1.png"/><Relationship Id="rId5" Type="http://schemas.openxmlformats.org/officeDocument/2006/relationships/image" Target="../media/image41.png"/><Relationship Id="rId4" Type="http://schemas.microsoft.com/office/2007/relationships/hdphoto" Target="../media/hdphoto6.wdp"/></Relationships>
</file>

<file path=xl/drawings/_rels/drawing10.xml.rels><?xml version="1.0" encoding="UTF-8" standalone="yes"?>
<Relationships xmlns="http://schemas.openxmlformats.org/package/2006/relationships"><Relationship Id="rId8" Type="http://schemas.openxmlformats.org/officeDocument/2006/relationships/chart" Target="../charts/chart2.xml"/><Relationship Id="rId3" Type="http://schemas.microsoft.com/office/2007/relationships/hdphoto" Target="../media/hdphoto6.wdp"/><Relationship Id="rId7" Type="http://schemas.openxmlformats.org/officeDocument/2006/relationships/chart" Target="../charts/chart1.xml"/><Relationship Id="rId2" Type="http://schemas.openxmlformats.org/officeDocument/2006/relationships/image" Target="../media/image42.png"/><Relationship Id="rId1" Type="http://schemas.openxmlformats.org/officeDocument/2006/relationships/image" Target="../media/image1.png"/><Relationship Id="rId6" Type="http://schemas.openxmlformats.org/officeDocument/2006/relationships/image" Target="../media/image43.png"/><Relationship Id="rId5" Type="http://schemas.openxmlformats.org/officeDocument/2006/relationships/image" Target="../media/image14.png"/><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43.png"/><Relationship Id="rId4" Type="http://schemas.microsoft.com/office/2007/relationships/hdphoto" Target="../media/hdphoto6.wdp"/></Relationships>
</file>

<file path=xl/drawings/drawing1.xml><?xml version="1.0" encoding="utf-8"?>
<xdr:wsDr xmlns:xdr="http://schemas.openxmlformats.org/drawingml/2006/spreadsheetDrawing" xmlns:a="http://schemas.openxmlformats.org/drawingml/2006/main">
  <xdr:twoCellAnchor>
    <xdr:from>
      <xdr:col>6</xdr:col>
      <xdr:colOff>94204</xdr:colOff>
      <xdr:row>18</xdr:row>
      <xdr:rowOff>17067</xdr:rowOff>
    </xdr:from>
    <xdr:to>
      <xdr:col>9</xdr:col>
      <xdr:colOff>2585357</xdr:colOff>
      <xdr:row>20</xdr:row>
      <xdr:rowOff>56755</xdr:rowOff>
    </xdr:to>
    <xdr:sp macro="" textlink="">
      <xdr:nvSpPr>
        <xdr:cNvPr id="39" name="Rectángulo 38"/>
        <xdr:cNvSpPr/>
      </xdr:nvSpPr>
      <xdr:spPr>
        <a:xfrm>
          <a:off x="4333352" y="3199045"/>
          <a:ext cx="5694065" cy="416501"/>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162238</xdr:colOff>
      <xdr:row>15</xdr:row>
      <xdr:rowOff>9922</xdr:rowOff>
    </xdr:from>
    <xdr:to>
      <xdr:col>9</xdr:col>
      <xdr:colOff>3475054</xdr:colOff>
      <xdr:row>16</xdr:row>
      <xdr:rowOff>238126</xdr:rowOff>
    </xdr:to>
    <xdr:sp macro="" textlink="">
      <xdr:nvSpPr>
        <xdr:cNvPr id="37" name="Rectángulo 36"/>
        <xdr:cNvSpPr/>
      </xdr:nvSpPr>
      <xdr:spPr>
        <a:xfrm>
          <a:off x="3637293" y="2417340"/>
          <a:ext cx="7279821" cy="416610"/>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136069</xdr:colOff>
      <xdr:row>9</xdr:row>
      <xdr:rowOff>29221</xdr:rowOff>
    </xdr:from>
    <xdr:to>
      <xdr:col>9</xdr:col>
      <xdr:colOff>3464587</xdr:colOff>
      <xdr:row>12</xdr:row>
      <xdr:rowOff>88752</xdr:rowOff>
    </xdr:to>
    <xdr:sp macro="" textlink="">
      <xdr:nvSpPr>
        <xdr:cNvPr id="4" name="Rectángulo 3"/>
        <xdr:cNvSpPr/>
      </xdr:nvSpPr>
      <xdr:spPr>
        <a:xfrm>
          <a:off x="3611124" y="1044523"/>
          <a:ext cx="7295523" cy="886427"/>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xdr:col>
      <xdr:colOff>9582</xdr:colOff>
      <xdr:row>5</xdr:row>
      <xdr:rowOff>22054</xdr:rowOff>
    </xdr:from>
    <xdr:to>
      <xdr:col>9</xdr:col>
      <xdr:colOff>3558791</xdr:colOff>
      <xdr:row>6</xdr:row>
      <xdr:rowOff>352923</xdr:rowOff>
    </xdr:to>
    <xdr:pic>
      <xdr:nvPicPr>
        <xdr:cNvPr id="30" name="Imagen 29" descr="Resultado de imagen para banner verde 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56450" y="210461"/>
          <a:ext cx="9044401" cy="5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15366</xdr:colOff>
      <xdr:row>21</xdr:row>
      <xdr:rowOff>99765</xdr:rowOff>
    </xdr:from>
    <xdr:to>
      <xdr:col>9</xdr:col>
      <xdr:colOff>3579726</xdr:colOff>
      <xdr:row>25</xdr:row>
      <xdr:rowOff>189062</xdr:rowOff>
    </xdr:to>
    <xdr:pic>
      <xdr:nvPicPr>
        <xdr:cNvPr id="10" name="Imagen 9" descr="Resultado de imagen para vector green 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62234" y="3846963"/>
          <a:ext cx="9059552" cy="12720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727223</xdr:colOff>
      <xdr:row>9</xdr:row>
      <xdr:rowOff>236621</xdr:rowOff>
    </xdr:from>
    <xdr:to>
      <xdr:col>5</xdr:col>
      <xdr:colOff>61825</xdr:colOff>
      <xdr:row>12</xdr:row>
      <xdr:rowOff>148964</xdr:rowOff>
    </xdr:to>
    <xdr:pic>
      <xdr:nvPicPr>
        <xdr:cNvPr id="3" name="Imagen 2" descr="Resultado de imagen para todos por un nuevo pais"/>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4674" b="20175"/>
        <a:stretch/>
      </xdr:blipFill>
      <xdr:spPr bwMode="auto">
        <a:xfrm>
          <a:off x="1909998" y="1251923"/>
          <a:ext cx="1626882" cy="739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287497</xdr:colOff>
      <xdr:row>19</xdr:row>
      <xdr:rowOff>137224</xdr:rowOff>
    </xdr:from>
    <xdr:to>
      <xdr:col>4</xdr:col>
      <xdr:colOff>373732</xdr:colOff>
      <xdr:row>24</xdr:row>
      <xdr:rowOff>158414</xdr:rowOff>
    </xdr:to>
    <xdr:pic>
      <xdr:nvPicPr>
        <xdr:cNvPr id="5" name="Imagen 4" descr="Resultado de imagen para ICBF"/>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34365" y="3507609"/>
          <a:ext cx="850329" cy="9632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88519</xdr:colOff>
      <xdr:row>14</xdr:row>
      <xdr:rowOff>72167</xdr:rowOff>
    </xdr:from>
    <xdr:to>
      <xdr:col>4</xdr:col>
      <xdr:colOff>690792</xdr:colOff>
      <xdr:row>19</xdr:row>
      <xdr:rowOff>26166</xdr:rowOff>
    </xdr:to>
    <xdr:pic>
      <xdr:nvPicPr>
        <xdr:cNvPr id="20" name="Imagen 19"/>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035387" y="2291178"/>
          <a:ext cx="1366367" cy="1105373"/>
        </a:xfrm>
        <a:prstGeom prst="rect">
          <a:avLst/>
        </a:prstGeom>
      </xdr:spPr>
    </xdr:pic>
    <xdr:clientData/>
  </xdr:twoCellAnchor>
  <xdr:twoCellAnchor>
    <xdr:from>
      <xdr:col>5</xdr:col>
      <xdr:colOff>630778</xdr:colOff>
      <xdr:row>5</xdr:row>
      <xdr:rowOff>70079</xdr:rowOff>
    </xdr:from>
    <xdr:to>
      <xdr:col>9</xdr:col>
      <xdr:colOff>1925935</xdr:colOff>
      <xdr:row>6</xdr:row>
      <xdr:rowOff>327422</xdr:rowOff>
    </xdr:to>
    <xdr:sp macro="" textlink="">
      <xdr:nvSpPr>
        <xdr:cNvPr id="25" name="CuadroTexto 24"/>
        <xdr:cNvSpPr txBox="1"/>
      </xdr:nvSpPr>
      <xdr:spPr>
        <a:xfrm>
          <a:off x="4105833" y="1221453"/>
          <a:ext cx="5262162" cy="44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Ficha De Caracterización Socio-Familiar</a:t>
          </a:r>
        </a:p>
      </xdr:txBody>
    </xdr:sp>
    <xdr:clientData/>
  </xdr:twoCellAnchor>
  <mc:AlternateContent xmlns:mc="http://schemas.openxmlformats.org/markup-compatibility/2006">
    <mc:Choice xmlns:a14="http://schemas.microsoft.com/office/drawing/2010/main" Requires="a14">
      <xdr:twoCellAnchor>
        <xdr:from>
          <xdr:col>5</xdr:col>
          <xdr:colOff>304800</xdr:colOff>
          <xdr:row>10</xdr:row>
          <xdr:rowOff>152400</xdr:rowOff>
        </xdr:from>
        <xdr:to>
          <xdr:col>8</xdr:col>
          <xdr:colOff>228600</xdr:colOff>
          <xdr:row>13</xdr:row>
          <xdr:rowOff>95250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Módulo I  </a:t>
              </a:r>
            </a:p>
            <a:p>
              <a:pPr algn="ctr" rtl="0">
                <a:defRPr sz="1000"/>
              </a:pPr>
              <a:r>
                <a:rPr lang="es-CO" sz="1100" b="0" i="1" u="none" strike="noStrike" baseline="0">
                  <a:solidFill>
                    <a:srgbClr val="000000"/>
                  </a:solidFill>
                  <a:latin typeface="Calibri"/>
                  <a:cs typeface="Calibri"/>
                </a:rPr>
                <a:t>Información Niña/Niño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1085850</xdr:colOff>
          <xdr:row>10</xdr:row>
          <xdr:rowOff>152400</xdr:rowOff>
        </xdr:from>
        <xdr:to>
          <xdr:col>9</xdr:col>
          <xdr:colOff>3276600</xdr:colOff>
          <xdr:row>13</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Módulo III</a:t>
              </a:r>
            </a:p>
            <a:p>
              <a:pPr algn="ctr" rtl="0">
                <a:defRPr sz="1000"/>
              </a:pPr>
              <a:r>
                <a:rPr lang="es-CO" sz="1100" b="0" i="1" u="none" strike="noStrike" baseline="0">
                  <a:solidFill>
                    <a:srgbClr val="000000"/>
                  </a:solidFill>
                  <a:latin typeface="Calibri"/>
                  <a:cs typeface="Calibr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447675</xdr:colOff>
          <xdr:row>10</xdr:row>
          <xdr:rowOff>152400</xdr:rowOff>
        </xdr:from>
        <xdr:to>
          <xdr:col>9</xdr:col>
          <xdr:colOff>876300</xdr:colOff>
          <xdr:row>13</xdr:row>
          <xdr:rowOff>104775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Módulo II</a:t>
              </a:r>
            </a:p>
            <a:p>
              <a:pPr algn="ctr" rtl="0">
                <a:defRPr sz="1000"/>
              </a:pPr>
              <a:r>
                <a:rPr lang="es-CO" sz="1100" b="0" i="1" u="none" strike="noStrike" baseline="0">
                  <a:solidFill>
                    <a:srgbClr val="000000"/>
                  </a:solidFill>
                  <a:latin typeface="Calibri"/>
                  <a:cs typeface="Calibri"/>
                </a:rPr>
                <a:t>Mujer gestante</a:t>
              </a:r>
            </a:p>
          </xdr:txBody>
        </xdr:sp>
        <xdr:clientData fPrintsWithSheet="0"/>
      </xdr:twoCellAnchor>
    </mc:Choice>
    <mc:Fallback/>
  </mc:AlternateContent>
  <xdr:twoCellAnchor>
    <xdr:from>
      <xdr:col>7</xdr:col>
      <xdr:colOff>667710</xdr:colOff>
      <xdr:row>8</xdr:row>
      <xdr:rowOff>85297</xdr:rowOff>
    </xdr:from>
    <xdr:to>
      <xdr:col>9</xdr:col>
      <xdr:colOff>1511070</xdr:colOff>
      <xdr:row>10</xdr:row>
      <xdr:rowOff>168672</xdr:rowOff>
    </xdr:to>
    <xdr:grpSp>
      <xdr:nvGrpSpPr>
        <xdr:cNvPr id="8" name="Grupo 7"/>
        <xdr:cNvGrpSpPr/>
      </xdr:nvGrpSpPr>
      <xdr:grpSpPr>
        <a:xfrm>
          <a:off x="5685759" y="1618590"/>
          <a:ext cx="3282689" cy="722247"/>
          <a:chOff x="5042929" y="912193"/>
          <a:chExt cx="3282178" cy="721864"/>
        </a:xfrm>
      </xdr:grpSpPr>
      <xdr:sp macro="" textlink="">
        <xdr:nvSpPr>
          <xdr:cNvPr id="2" name="CuadroTexto 1"/>
          <xdr:cNvSpPr txBox="1"/>
        </xdr:nvSpPr>
        <xdr:spPr>
          <a:xfrm>
            <a:off x="5380272" y="1054990"/>
            <a:ext cx="2944835" cy="579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a:t>Registrar</a:t>
            </a:r>
            <a:r>
              <a:rPr lang="es-CO" sz="2000" baseline="0"/>
              <a:t> Información</a:t>
            </a:r>
            <a:endParaRPr lang="es-CO" sz="2000"/>
          </a:p>
        </xdr:txBody>
      </xdr:sp>
      <xdr:pic>
        <xdr:nvPicPr>
          <xdr:cNvPr id="33" name="Imagen 32" descr="Resultado de imagen para icono nuevo registro pn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042929" y="912193"/>
            <a:ext cx="684411" cy="68217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xdr:from>
          <xdr:col>7</xdr:col>
          <xdr:colOff>0</xdr:colOff>
          <xdr:row>17</xdr:row>
          <xdr:rowOff>152400</xdr:rowOff>
        </xdr:from>
        <xdr:to>
          <xdr:col>8</xdr:col>
          <xdr:colOff>1209675</xdr:colOff>
          <xdr:row>20</xdr:row>
          <xdr:rowOff>142875</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Cosultar Mod. I - III</a:t>
              </a:r>
            </a:p>
            <a:p>
              <a:pPr algn="ctr" rtl="0">
                <a:defRPr sz="1000"/>
              </a:pPr>
              <a:r>
                <a:rPr lang="es-CO" sz="1100" b="0" i="1" u="none" strike="noStrike" baseline="0">
                  <a:solidFill>
                    <a:srgbClr val="000000"/>
                  </a:solidFill>
                  <a:latin typeface="Calibri"/>
                  <a:cs typeface="Calibri"/>
                </a:rPr>
                <a:t>Información Niña/Niño y 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1590675</xdr:colOff>
          <xdr:row>17</xdr:row>
          <xdr:rowOff>152400</xdr:rowOff>
        </xdr:from>
        <xdr:to>
          <xdr:col>9</xdr:col>
          <xdr:colOff>1847850</xdr:colOff>
          <xdr:row>20</xdr:row>
          <xdr:rowOff>152400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Consultar Mod. II</a:t>
              </a:r>
            </a:p>
            <a:p>
              <a:pPr algn="ctr" rtl="0">
                <a:defRPr sz="1000"/>
              </a:pPr>
              <a:r>
                <a:rPr lang="es-CO"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14</xdr:row>
          <xdr:rowOff>85725</xdr:rowOff>
        </xdr:from>
        <xdr:to>
          <xdr:col>8</xdr:col>
          <xdr:colOff>228600</xdr:colOff>
          <xdr:row>16</xdr:row>
          <xdr:rowOff>276225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Base de Datos Mod. I</a:t>
              </a:r>
              <a:r>
                <a:rPr lang="es-CO" sz="1400" b="1" i="0" u="none" strike="noStrike" baseline="0">
                  <a:solidFill>
                    <a:srgbClr val="000000"/>
                  </a:solidFill>
                  <a:latin typeface="Calibri"/>
                  <a:cs typeface="Calibri"/>
                </a:rPr>
                <a:t> </a:t>
              </a:r>
              <a:endParaRPr lang="es-CO" sz="1600" b="1" i="0" u="none" strike="noStrike" baseline="0">
                <a:solidFill>
                  <a:srgbClr val="000000"/>
                </a:solidFill>
                <a:latin typeface="Calibri"/>
                <a:cs typeface="Calibri"/>
              </a:endParaRPr>
            </a:p>
            <a:p>
              <a:pPr algn="ctr" rtl="0">
                <a:defRPr sz="1000"/>
              </a:pPr>
              <a:r>
                <a:rPr lang="es-CO" sz="1100" b="0" i="1" u="none" strike="noStrike" baseline="0">
                  <a:solidFill>
                    <a:srgbClr val="000000"/>
                  </a:solidFill>
                  <a:latin typeface="Calibri"/>
                  <a:cs typeface="Calibri"/>
                </a:rPr>
                <a:t>Información Niña/Niño</a:t>
              </a:r>
            </a:p>
          </xdr:txBody>
        </xdr:sp>
        <xdr:clientData fPrintsWithSheet="0"/>
      </xdr:twoCellAnchor>
    </mc:Choice>
    <mc:Fallback/>
  </mc:AlternateContent>
  <xdr:twoCellAnchor>
    <xdr:from>
      <xdr:col>6</xdr:col>
      <xdr:colOff>94204</xdr:colOff>
      <xdr:row>22</xdr:row>
      <xdr:rowOff>58935</xdr:rowOff>
    </xdr:from>
    <xdr:to>
      <xdr:col>9</xdr:col>
      <xdr:colOff>2585357</xdr:colOff>
      <xdr:row>24</xdr:row>
      <xdr:rowOff>98622</xdr:rowOff>
    </xdr:to>
    <xdr:sp macro="" textlink="">
      <xdr:nvSpPr>
        <xdr:cNvPr id="28" name="Rectángulo 27"/>
        <xdr:cNvSpPr/>
      </xdr:nvSpPr>
      <xdr:spPr>
        <a:xfrm>
          <a:off x="4333352" y="3994539"/>
          <a:ext cx="5694065" cy="416501"/>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xdr:from>
          <xdr:col>8</xdr:col>
          <xdr:colOff>447675</xdr:colOff>
          <xdr:row>14</xdr:row>
          <xdr:rowOff>85725</xdr:rowOff>
        </xdr:from>
        <xdr:to>
          <xdr:col>9</xdr:col>
          <xdr:colOff>876300</xdr:colOff>
          <xdr:row>16</xdr:row>
          <xdr:rowOff>285750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Base de Datos Mod. II</a:t>
              </a:r>
            </a:p>
            <a:p>
              <a:pPr algn="ctr" rtl="0">
                <a:defRPr sz="1000"/>
              </a:pPr>
              <a:r>
                <a:rPr lang="es-CO"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21</xdr:row>
          <xdr:rowOff>171450</xdr:rowOff>
        </xdr:from>
        <xdr:to>
          <xdr:col>8</xdr:col>
          <xdr:colOff>1219200</xdr:colOff>
          <xdr:row>24</xdr:row>
          <xdr:rowOff>171450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Gráficos Mod. I - III</a:t>
              </a:r>
            </a:p>
            <a:p>
              <a:pPr algn="ctr" rtl="0">
                <a:defRPr sz="1000"/>
              </a:pPr>
              <a:r>
                <a:rPr lang="es-CO" sz="1100" b="0" i="1" u="none" strike="noStrike" baseline="0">
                  <a:solidFill>
                    <a:srgbClr val="000000"/>
                  </a:solidFill>
                  <a:latin typeface="Calibri"/>
                  <a:cs typeface="Calibri"/>
                </a:rPr>
                <a:t>Información Niña/Niño y 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1590675</xdr:colOff>
          <xdr:row>21</xdr:row>
          <xdr:rowOff>171450</xdr:rowOff>
        </xdr:from>
        <xdr:to>
          <xdr:col>9</xdr:col>
          <xdr:colOff>1847850</xdr:colOff>
          <xdr:row>24</xdr:row>
          <xdr:rowOff>171450</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Gráficos Mod. II</a:t>
              </a:r>
            </a:p>
            <a:p>
              <a:pPr algn="ctr" rtl="0">
                <a:defRPr sz="1000"/>
              </a:pPr>
              <a:r>
                <a:rPr lang="es-CO"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1076325</xdr:colOff>
          <xdr:row>14</xdr:row>
          <xdr:rowOff>85725</xdr:rowOff>
        </xdr:from>
        <xdr:to>
          <xdr:col>9</xdr:col>
          <xdr:colOff>3276600</xdr:colOff>
          <xdr:row>16</xdr:row>
          <xdr:rowOff>276225</xdr:rowOff>
        </xdr:to>
        <xdr:sp macro="" textlink="">
          <xdr:nvSpPr>
            <xdr:cNvPr id="1046" name="Button 22" hidden="1">
              <a:extLst>
                <a:ext uri="{63B3BB69-23CF-44E3-9099-C40C66FF867C}">
                  <a14:compatExt spid="_x0000_s104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Base de Datos Mod. III </a:t>
              </a:r>
            </a:p>
            <a:p>
              <a:pPr algn="ctr" rtl="0">
                <a:defRPr sz="1000"/>
              </a:pPr>
              <a:r>
                <a:rPr lang="es-CO" sz="1100" b="0" i="1" u="none" strike="noStrike" baseline="0">
                  <a:solidFill>
                    <a:srgbClr val="000000"/>
                  </a:solidFill>
                  <a:latin typeface="Calibri"/>
                  <a:cs typeface="Calibri"/>
                </a:rPr>
                <a:t>Familia</a:t>
              </a:r>
            </a:p>
          </xdr:txBody>
        </xdr:sp>
        <xdr:clientData fPrintsWithSheet="0"/>
      </xdr:twoCellAnchor>
    </mc:Choice>
    <mc:Fallback/>
  </mc:AlternateContent>
  <xdr:twoCellAnchor editAs="oneCell">
    <xdr:from>
      <xdr:col>9</xdr:col>
      <xdr:colOff>1822832</xdr:colOff>
      <xdr:row>19</xdr:row>
      <xdr:rowOff>83736</xdr:rowOff>
    </xdr:from>
    <xdr:to>
      <xdr:col>9</xdr:col>
      <xdr:colOff>3516923</xdr:colOff>
      <xdr:row>25</xdr:row>
      <xdr:rowOff>188406</xdr:rowOff>
    </xdr:to>
    <xdr:pic>
      <xdr:nvPicPr>
        <xdr:cNvPr id="32" name="Imagen 31"/>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b="38335"/>
        <a:stretch/>
      </xdr:blipFill>
      <xdr:spPr>
        <a:xfrm flipH="1">
          <a:off x="9264892" y="3454121"/>
          <a:ext cx="1694091" cy="1664258"/>
        </a:xfrm>
        <a:prstGeom prst="rect">
          <a:avLst/>
        </a:prstGeom>
      </xdr:spPr>
    </xdr:pic>
    <xdr:clientData/>
  </xdr:twoCellAnchor>
  <xdr:twoCellAnchor editAs="oneCell">
    <xdr:from>
      <xdr:col>4</xdr:col>
      <xdr:colOff>548619</xdr:colOff>
      <xdr:row>19</xdr:row>
      <xdr:rowOff>110696</xdr:rowOff>
    </xdr:from>
    <xdr:to>
      <xdr:col>6</xdr:col>
      <xdr:colOff>701291</xdr:colOff>
      <xdr:row>25</xdr:row>
      <xdr:rowOff>188405</xdr:rowOff>
    </xdr:to>
    <xdr:pic>
      <xdr:nvPicPr>
        <xdr:cNvPr id="36" name="Imagen 35"/>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b="36623"/>
        <a:stretch/>
      </xdr:blipFill>
      <xdr:spPr>
        <a:xfrm flipH="1">
          <a:off x="3259581" y="3481081"/>
          <a:ext cx="1680858" cy="1637297"/>
        </a:xfrm>
        <a:prstGeom prst="rect">
          <a:avLst/>
        </a:prstGeom>
      </xdr:spPr>
    </xdr:pic>
    <xdr:clientData/>
  </xdr:twoCellAnchor>
  <xdr:twoCellAnchor editAs="oneCell">
    <xdr:from>
      <xdr:col>3</xdr:col>
      <xdr:colOff>125604</xdr:colOff>
      <xdr:row>1</xdr:row>
      <xdr:rowOff>49807</xdr:rowOff>
    </xdr:from>
    <xdr:to>
      <xdr:col>3</xdr:col>
      <xdr:colOff>683305</xdr:colOff>
      <xdr:row>3</xdr:row>
      <xdr:rowOff>317566</xdr:rowOff>
    </xdr:to>
    <xdr:pic>
      <xdr:nvPicPr>
        <xdr:cNvPr id="27" name="Imagen 26" descr="Resultado de imagen para ICBF"/>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068704" y="116482"/>
          <a:ext cx="557701" cy="6213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2590800</xdr:colOff>
          <xdr:row>2</xdr:row>
          <xdr:rowOff>114300</xdr:rowOff>
        </xdr:from>
        <xdr:to>
          <xdr:col>8</xdr:col>
          <xdr:colOff>238125</xdr:colOff>
          <xdr:row>2</xdr:row>
          <xdr:rowOff>628650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36576" tIns="36576" rIns="36576" bIns="0" anchor="t" upright="1"/>
            <a:lstStyle/>
            <a:p>
              <a:pPr algn="ctr" rtl="0">
                <a:defRPr sz="1000"/>
              </a:pPr>
              <a:r>
                <a:rPr lang="es-CO" sz="1800" b="1" i="0" u="none" strike="noStrike" baseline="0">
                  <a:solidFill>
                    <a:srgbClr val="000000"/>
                  </a:solidFill>
                  <a:latin typeface="Calibri"/>
                  <a:cs typeface="Calibri"/>
                </a:rPr>
                <a:t>Ir a Modulo III</a:t>
              </a:r>
            </a:p>
            <a:p>
              <a:pPr algn="ctr" rtl="0">
                <a:defRPr sz="1000"/>
              </a:pPr>
              <a:r>
                <a:rPr lang="es-CO" sz="1200" b="0" i="0" u="none" strike="noStrike" baseline="0">
                  <a:solidFill>
                    <a:srgbClr val="000000"/>
                  </a:solidFill>
                  <a:latin typeface="Calibri"/>
                  <a:cs typeface="Calibri"/>
                </a:rPr>
                <a:t>Diligenciar</a:t>
              </a:r>
            </a:p>
          </xdr:txBody>
        </xdr:sp>
        <xdr:clientData fPrintsWithSheet="0"/>
      </xdr:twoCellAnchor>
    </mc:Choice>
    <mc:Fallback/>
  </mc:AlternateContent>
  <xdr:twoCellAnchor editAs="oneCell">
    <xdr:from>
      <xdr:col>1</xdr:col>
      <xdr:colOff>19843</xdr:colOff>
      <xdr:row>1</xdr:row>
      <xdr:rowOff>19037</xdr:rowOff>
    </xdr:from>
    <xdr:to>
      <xdr:col>8</xdr:col>
      <xdr:colOff>62802</xdr:colOff>
      <xdr:row>1</xdr:row>
      <xdr:rowOff>847714</xdr:rowOff>
    </xdr:to>
    <xdr:pic>
      <xdr:nvPicPr>
        <xdr:cNvPr id="5" name="Imagen 4" descr="Resultado de imagen para banner verde 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7783" y="217911"/>
          <a:ext cx="12048645" cy="828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3065860</xdr:colOff>
      <xdr:row>1</xdr:row>
      <xdr:rowOff>206631</xdr:rowOff>
    </xdr:from>
    <xdr:to>
      <xdr:col>7</xdr:col>
      <xdr:colOff>676747</xdr:colOff>
      <xdr:row>1</xdr:row>
      <xdr:rowOff>652380</xdr:rowOff>
    </xdr:to>
    <xdr:sp macro="" textlink="">
      <xdr:nvSpPr>
        <xdr:cNvPr id="6" name="CuadroTexto 5"/>
        <xdr:cNvSpPr txBox="1"/>
      </xdr:nvSpPr>
      <xdr:spPr>
        <a:xfrm>
          <a:off x="3988594" y="405069"/>
          <a:ext cx="7145809" cy="44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 - </a:t>
          </a:r>
          <a:r>
            <a:rPr lang="es-CO" sz="2800" b="1" baseline="0"/>
            <a:t>INFORMACIÓN DE NIÑAS Y NIÑOS</a:t>
          </a:r>
        </a:p>
        <a:p>
          <a:endParaRPr lang="es-CO" sz="2800" b="1" baseline="0"/>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666750</xdr:colOff>
          <xdr:row>1</xdr:row>
          <xdr:rowOff>190500</xdr:rowOff>
        </xdr:from>
        <xdr:to>
          <xdr:col>2</xdr:col>
          <xdr:colOff>1514475</xdr:colOff>
          <xdr:row>1</xdr:row>
          <xdr:rowOff>666750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2171700</xdr:colOff>
          <xdr:row>2</xdr:row>
          <xdr:rowOff>114300</xdr:rowOff>
        </xdr:from>
        <xdr:to>
          <xdr:col>5</xdr:col>
          <xdr:colOff>1704975</xdr:colOff>
          <xdr:row>2</xdr:row>
          <xdr:rowOff>647700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36576" tIns="36576" rIns="36576" bIns="0" anchor="t" upright="1"/>
            <a:lstStyle/>
            <a:p>
              <a:pPr algn="ctr" rtl="0">
                <a:defRPr sz="1000"/>
              </a:pPr>
              <a:r>
                <a:rPr lang="es-CO" sz="1800" b="1" i="0" u="none" strike="noStrike" baseline="0">
                  <a:solidFill>
                    <a:srgbClr val="000000"/>
                  </a:solidFill>
                  <a:latin typeface="Calibri"/>
                  <a:cs typeface="Calibri"/>
                </a:rPr>
                <a:t>Ir a Modulo II</a:t>
              </a:r>
              <a:endParaRPr lang="es-CO" sz="1800" b="1" i="1" u="none" strike="noStrike" baseline="0">
                <a:solidFill>
                  <a:srgbClr val="000000"/>
                </a:solidFill>
                <a:latin typeface="Calibri"/>
                <a:cs typeface="Calibri"/>
              </a:endParaRPr>
            </a:p>
            <a:p>
              <a:pPr algn="ctr" rtl="0">
                <a:defRPr sz="1000"/>
              </a:pPr>
              <a:r>
                <a:rPr lang="es-CO"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116</xdr:row>
          <xdr:rowOff>114300</xdr:rowOff>
        </xdr:from>
        <xdr:to>
          <xdr:col>3</xdr:col>
          <xdr:colOff>1619250</xdr:colOff>
          <xdr:row>119</xdr:row>
          <xdr:rowOff>0</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s-CO"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2219325</xdr:colOff>
          <xdr:row>116</xdr:row>
          <xdr:rowOff>85725</xdr:rowOff>
        </xdr:from>
        <xdr:to>
          <xdr:col>5</xdr:col>
          <xdr:colOff>3009900</xdr:colOff>
          <xdr:row>119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s-CO"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1064654</xdr:colOff>
      <xdr:row>116</xdr:row>
      <xdr:rowOff>29765</xdr:rowOff>
    </xdr:from>
    <xdr:to>
      <xdr:col>2</xdr:col>
      <xdr:colOff>1824828</xdr:colOff>
      <xdr:row>119</xdr:row>
      <xdr:rowOff>131761</xdr:rowOff>
    </xdr:to>
    <xdr:pic>
      <xdr:nvPicPr>
        <xdr:cNvPr id="17" name="Imagen 16" descr="Resultado de imagen para icono guardar 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87388" y="33526015"/>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2629299</xdr:colOff>
      <xdr:row>115</xdr:row>
      <xdr:rowOff>93267</xdr:rowOff>
    </xdr:from>
    <xdr:to>
      <xdr:col>6</xdr:col>
      <xdr:colOff>12891</xdr:colOff>
      <xdr:row>120</xdr:row>
      <xdr:rowOff>6748</xdr:rowOff>
    </xdr:to>
    <xdr:pic>
      <xdr:nvPicPr>
        <xdr:cNvPr id="22" name="Imagen 21" descr="Imagen relacionada"/>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64690" y="33490298"/>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148829</xdr:colOff>
      <xdr:row>1</xdr:row>
      <xdr:rowOff>9923</xdr:rowOff>
    </xdr:from>
    <xdr:to>
      <xdr:col>2</xdr:col>
      <xdr:colOff>129060</xdr:colOff>
      <xdr:row>2</xdr:row>
      <xdr:rowOff>39688</xdr:rowOff>
    </xdr:to>
    <xdr:pic>
      <xdr:nvPicPr>
        <xdr:cNvPr id="15" name="Imagen 14"/>
        <xdr:cNvPicPr>
          <a:picLocks noChangeAspect="1"/>
        </xdr:cNvPicPr>
      </xdr:nvPicPr>
      <xdr:blipFill rotWithShape="1">
        <a:blip xmlns:r="http://schemas.openxmlformats.org/officeDocument/2006/relationships" r:embed="rId4" cstate="print">
          <a:extLst>
            <a:ext uri="{BEBA8EAE-BF5A-486C-A8C5-ECC9F3942E4B}">
              <a14:imgProps xmlns:a14="http://schemas.microsoft.com/office/drawing/2010/main">
                <a14:imgLayer r:embed="rId5">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48829" y="208361"/>
          <a:ext cx="902965" cy="883046"/>
        </a:xfrm>
        <a:prstGeom prst="rect">
          <a:avLst/>
        </a:prstGeom>
      </xdr:spPr>
    </xdr:pic>
    <xdr:clientData/>
  </xdr:twoCellAnchor>
  <xdr:twoCellAnchor editAs="oneCell">
    <xdr:from>
      <xdr:col>7</xdr:col>
      <xdr:colOff>877094</xdr:colOff>
      <xdr:row>0</xdr:row>
      <xdr:rowOff>0</xdr:rowOff>
    </xdr:from>
    <xdr:to>
      <xdr:col>9</xdr:col>
      <xdr:colOff>367903</xdr:colOff>
      <xdr:row>2</xdr:row>
      <xdr:rowOff>238125</xdr:rowOff>
    </xdr:to>
    <xdr:pic>
      <xdr:nvPicPr>
        <xdr:cNvPr id="16" name="Imagen 15"/>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5485" t="21059" r="19024" b="21904"/>
        <a:stretch/>
      </xdr:blipFill>
      <xdr:spPr>
        <a:xfrm>
          <a:off x="12027694" y="0"/>
          <a:ext cx="1345009" cy="1304925"/>
        </a:xfrm>
        <a:prstGeom prst="rect">
          <a:avLst/>
        </a:prstGeom>
      </xdr:spPr>
    </xdr:pic>
    <xdr:clientData/>
  </xdr:twoCellAnchor>
  <xdr:twoCellAnchor editAs="oneCell">
    <xdr:from>
      <xdr:col>5</xdr:col>
      <xdr:colOff>1979360</xdr:colOff>
      <xdr:row>1</xdr:row>
      <xdr:rowOff>694073</xdr:rowOff>
    </xdr:from>
    <xdr:to>
      <xdr:col>5</xdr:col>
      <xdr:colOff>2944992</xdr:colOff>
      <xdr:row>4</xdr:row>
      <xdr:rowOff>6958</xdr:rowOff>
    </xdr:to>
    <xdr:pic>
      <xdr:nvPicPr>
        <xdr:cNvPr id="18" name="Imagen 17"/>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22405" t="15584" r="20355" b="20543"/>
        <a:stretch/>
      </xdr:blipFill>
      <xdr:spPr>
        <a:xfrm>
          <a:off x="8914751" y="892511"/>
          <a:ext cx="965632" cy="1009525"/>
        </a:xfrm>
        <a:prstGeom prst="rect">
          <a:avLst/>
        </a:prstGeom>
      </xdr:spPr>
    </xdr:pic>
    <xdr:clientData/>
  </xdr:twoCellAnchor>
  <xdr:twoCellAnchor editAs="oneCell">
    <xdr:from>
      <xdr:col>3</xdr:col>
      <xdr:colOff>1547812</xdr:colOff>
      <xdr:row>1</xdr:row>
      <xdr:rowOff>699491</xdr:rowOff>
    </xdr:from>
    <xdr:to>
      <xdr:col>3</xdr:col>
      <xdr:colOff>2589609</xdr:colOff>
      <xdr:row>4</xdr:row>
      <xdr:rowOff>1539</xdr:rowOff>
    </xdr:to>
    <xdr:pic>
      <xdr:nvPicPr>
        <xdr:cNvPr id="19" name="Imagen 18"/>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20798" t="16976" r="17658" b="19265"/>
        <a:stretch/>
      </xdr:blipFill>
      <xdr:spPr>
        <a:xfrm>
          <a:off x="5784453" y="897929"/>
          <a:ext cx="1041797" cy="99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10948</xdr:colOff>
      <xdr:row>0</xdr:row>
      <xdr:rowOff>0</xdr:rowOff>
    </xdr:from>
    <xdr:to>
      <xdr:col>66</xdr:col>
      <xdr:colOff>1248102</xdr:colOff>
      <xdr:row>4</xdr:row>
      <xdr:rowOff>317500</xdr:rowOff>
    </xdr:to>
    <xdr:pic>
      <xdr:nvPicPr>
        <xdr:cNvPr id="2" name="Imagen 1" descr="Imagen relacionada"/>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10948" y="0"/>
          <a:ext cx="84608275" cy="1061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94786</xdr:colOff>
      <xdr:row>0</xdr:row>
      <xdr:rowOff>37663</xdr:rowOff>
    </xdr:from>
    <xdr:to>
      <xdr:col>3</xdr:col>
      <xdr:colOff>638154</xdr:colOff>
      <xdr:row>4</xdr:row>
      <xdr:rowOff>94813</xdr:rowOff>
    </xdr:to>
    <xdr:pic>
      <xdr:nvPicPr>
        <xdr:cNvPr id="3" name="Imagen 2" descr="Resultado de imagen para todos por un nuevo pais"/>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2448665" y="37663"/>
          <a:ext cx="1802420" cy="801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529404</xdr:colOff>
      <xdr:row>0</xdr:row>
      <xdr:rowOff>140269</xdr:rowOff>
    </xdr:from>
    <xdr:to>
      <xdr:col>1</xdr:col>
      <xdr:colOff>1113238</xdr:colOff>
      <xdr:row>4</xdr:row>
      <xdr:rowOff>44377</xdr:rowOff>
    </xdr:to>
    <xdr:pic>
      <xdr:nvPicPr>
        <xdr:cNvPr id="4" name="Imagen 3" descr="Resultado de imagen para ICBF"/>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24232" y="140269"/>
          <a:ext cx="583834" cy="6485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130614</xdr:colOff>
      <xdr:row>1</xdr:row>
      <xdr:rowOff>81455</xdr:rowOff>
    </xdr:from>
    <xdr:to>
      <xdr:col>1</xdr:col>
      <xdr:colOff>56094</xdr:colOff>
      <xdr:row>4</xdr:row>
      <xdr:rowOff>31718</xdr:rowOff>
    </xdr:to>
    <xdr:pic>
      <xdr:nvPicPr>
        <xdr:cNvPr id="5" name="Imagen 4"/>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130614" y="267576"/>
          <a:ext cx="1020308" cy="508625"/>
        </a:xfrm>
        <a:prstGeom prst="rect">
          <a:avLst/>
        </a:prstGeom>
      </xdr:spPr>
    </xdr:pic>
    <xdr:clientData/>
  </xdr:twoCellAnchor>
  <xdr:twoCellAnchor editAs="oneCell">
    <xdr:from>
      <xdr:col>12</xdr:col>
      <xdr:colOff>892323</xdr:colOff>
      <xdr:row>0</xdr:row>
      <xdr:rowOff>0</xdr:rowOff>
    </xdr:from>
    <xdr:to>
      <xdr:col>13</xdr:col>
      <xdr:colOff>301556</xdr:colOff>
      <xdr:row>5</xdr:row>
      <xdr:rowOff>26689</xdr:rowOff>
    </xdr:to>
    <xdr:pic>
      <xdr:nvPicPr>
        <xdr:cNvPr id="6" name="Imagen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000944" y="0"/>
          <a:ext cx="668284" cy="1099620"/>
        </a:xfrm>
        <a:prstGeom prst="rect">
          <a:avLst/>
        </a:prstGeom>
      </xdr:spPr>
    </xdr:pic>
    <xdr:clientData/>
  </xdr:twoCellAnchor>
  <xdr:twoCellAnchor editAs="oneCell">
    <xdr:from>
      <xdr:col>13</xdr:col>
      <xdr:colOff>635757</xdr:colOff>
      <xdr:row>0</xdr:row>
      <xdr:rowOff>76638</xdr:rowOff>
    </xdr:from>
    <xdr:to>
      <xdr:col>14</xdr:col>
      <xdr:colOff>86023</xdr:colOff>
      <xdr:row>5</xdr:row>
      <xdr:rowOff>103327</xdr:rowOff>
    </xdr:to>
    <xdr:pic>
      <xdr:nvPicPr>
        <xdr:cNvPr id="7" name="Imagen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6839205" y="76638"/>
          <a:ext cx="709318" cy="1099620"/>
        </a:xfrm>
        <a:prstGeom prst="rect">
          <a:avLst/>
        </a:prstGeom>
      </xdr:spPr>
    </xdr:pic>
    <xdr:clientData/>
  </xdr:twoCellAnchor>
  <xdr:twoCellAnchor editAs="oneCell">
    <xdr:from>
      <xdr:col>13</xdr:col>
      <xdr:colOff>176554</xdr:colOff>
      <xdr:row>0</xdr:row>
      <xdr:rowOff>0</xdr:rowOff>
    </xdr:from>
    <xdr:to>
      <xdr:col>13</xdr:col>
      <xdr:colOff>838884</xdr:colOff>
      <xdr:row>5</xdr:row>
      <xdr:rowOff>26689</xdr:rowOff>
    </xdr:to>
    <xdr:pic>
      <xdr:nvPicPr>
        <xdr:cNvPr id="8" name="Imagen 7"/>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6380002" y="0"/>
          <a:ext cx="662330" cy="1099620"/>
        </a:xfrm>
        <a:prstGeom prst="rect">
          <a:avLst/>
        </a:prstGeom>
      </xdr:spPr>
    </xdr:pic>
    <xdr:clientData/>
  </xdr:twoCellAnchor>
  <xdr:twoCellAnchor editAs="oneCell">
    <xdr:from>
      <xdr:col>17</xdr:col>
      <xdr:colOff>46317</xdr:colOff>
      <xdr:row>0</xdr:row>
      <xdr:rowOff>56168</xdr:rowOff>
    </xdr:from>
    <xdr:to>
      <xdr:col>17</xdr:col>
      <xdr:colOff>757843</xdr:colOff>
      <xdr:row>5</xdr:row>
      <xdr:rowOff>3570</xdr:rowOff>
    </xdr:to>
    <xdr:pic>
      <xdr:nvPicPr>
        <xdr:cNvPr id="9" name="Imagen 8"/>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15</xdr:col>
      <xdr:colOff>698834</xdr:colOff>
      <xdr:row>0</xdr:row>
      <xdr:rowOff>34408</xdr:rowOff>
    </xdr:from>
    <xdr:to>
      <xdr:col>16</xdr:col>
      <xdr:colOff>106492</xdr:colOff>
      <xdr:row>5</xdr:row>
      <xdr:rowOff>8447</xdr:rowOff>
    </xdr:to>
    <xdr:pic>
      <xdr:nvPicPr>
        <xdr:cNvPr id="10" name="Imagen 9"/>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9584610" y="34408"/>
          <a:ext cx="666709" cy="1046970"/>
        </a:xfrm>
        <a:prstGeom prst="rect">
          <a:avLst/>
        </a:prstGeom>
      </xdr:spPr>
    </xdr:pic>
    <xdr:clientData/>
  </xdr:twoCellAnchor>
  <xdr:twoCellAnchor editAs="oneCell">
    <xdr:from>
      <xdr:col>16</xdr:col>
      <xdr:colOff>601437</xdr:colOff>
      <xdr:row>0</xdr:row>
      <xdr:rowOff>44966</xdr:rowOff>
    </xdr:from>
    <xdr:to>
      <xdr:col>17</xdr:col>
      <xdr:colOff>116869</xdr:colOff>
      <xdr:row>5</xdr:row>
      <xdr:rowOff>64113</xdr:rowOff>
    </xdr:to>
    <xdr:pic>
      <xdr:nvPicPr>
        <xdr:cNvPr id="11" name="Imagen 10"/>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20746265" y="44966"/>
          <a:ext cx="774484" cy="1092078"/>
        </a:xfrm>
        <a:prstGeom prst="rect">
          <a:avLst/>
        </a:prstGeom>
      </xdr:spPr>
    </xdr:pic>
    <xdr:clientData/>
  </xdr:twoCellAnchor>
  <xdr:twoCellAnchor>
    <xdr:from>
      <xdr:col>5</xdr:col>
      <xdr:colOff>960649</xdr:colOff>
      <xdr:row>1</xdr:row>
      <xdr:rowOff>13997</xdr:rowOff>
    </xdr:from>
    <xdr:to>
      <xdr:col>11</xdr:col>
      <xdr:colOff>910755</xdr:colOff>
      <xdr:row>4</xdr:row>
      <xdr:rowOff>179550</xdr:rowOff>
    </xdr:to>
    <xdr:sp macro="" textlink="">
      <xdr:nvSpPr>
        <xdr:cNvPr id="12" name="CuadroTexto 11"/>
        <xdr:cNvSpPr txBox="1"/>
      </xdr:nvSpPr>
      <xdr:spPr>
        <a:xfrm>
          <a:off x="7091683" y="200118"/>
          <a:ext cx="7504417" cy="723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a:t>
          </a:r>
          <a:endParaRPr lang="es-CO" sz="4000"/>
        </a:p>
      </xdr:txBody>
    </xdr:sp>
    <xdr:clientData/>
  </xdr:twoCellAnchor>
  <xdr:twoCellAnchor editAs="oneCell">
    <xdr:from>
      <xdr:col>16</xdr:col>
      <xdr:colOff>11458</xdr:colOff>
      <xdr:row>0</xdr:row>
      <xdr:rowOff>0</xdr:rowOff>
    </xdr:from>
    <xdr:to>
      <xdr:col>16</xdr:col>
      <xdr:colOff>698853</xdr:colOff>
      <xdr:row>5</xdr:row>
      <xdr:rowOff>42144</xdr:rowOff>
    </xdr:to>
    <xdr:pic>
      <xdr:nvPicPr>
        <xdr:cNvPr id="13" name="Imagen 12"/>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20156286" y="0"/>
          <a:ext cx="687395" cy="1115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695325</xdr:colOff>
          <xdr:row>5</xdr:row>
          <xdr:rowOff>180975</xdr:rowOff>
        </xdr:from>
        <xdr:to>
          <xdr:col>1</xdr:col>
          <xdr:colOff>1200150</xdr:colOff>
          <xdr:row>6</xdr:row>
          <xdr:rowOff>323850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0</xdr:colOff>
      <xdr:row>5</xdr:row>
      <xdr:rowOff>0</xdr:rowOff>
    </xdr:from>
    <xdr:to>
      <xdr:col>0</xdr:col>
      <xdr:colOff>907331</xdr:colOff>
      <xdr:row>6</xdr:row>
      <xdr:rowOff>564917</xdr:rowOff>
    </xdr:to>
    <xdr:pic>
      <xdr:nvPicPr>
        <xdr:cNvPr id="15" name="Imagen 14"/>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0" y="1072931"/>
          <a:ext cx="907331" cy="893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19047</xdr:colOff>
      <xdr:row>1</xdr:row>
      <xdr:rowOff>19045</xdr:rowOff>
    </xdr:from>
    <xdr:to>
      <xdr:col>8</xdr:col>
      <xdr:colOff>542924</xdr:colOff>
      <xdr:row>1</xdr:row>
      <xdr:rowOff>847722</xdr:rowOff>
    </xdr:to>
    <xdr:pic>
      <xdr:nvPicPr>
        <xdr:cNvPr id="2" name="Imagen 1" descr="Resultado de imagen para banner verde 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247647" y="219070"/>
          <a:ext cx="10982327" cy="828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2002631</xdr:colOff>
      <xdr:row>1</xdr:row>
      <xdr:rowOff>152400</xdr:rowOff>
    </xdr:from>
    <xdr:to>
      <xdr:col>7</xdr:col>
      <xdr:colOff>902891</xdr:colOff>
      <xdr:row>1</xdr:row>
      <xdr:rowOff>685800</xdr:rowOff>
    </xdr:to>
    <xdr:sp macro="" textlink="">
      <xdr:nvSpPr>
        <xdr:cNvPr id="3" name="CuadroTexto 2"/>
        <xdr:cNvSpPr txBox="1"/>
      </xdr:nvSpPr>
      <xdr:spPr>
        <a:xfrm>
          <a:off x="5485209" y="350838"/>
          <a:ext cx="5022057"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II</a:t>
          </a:r>
          <a:r>
            <a:rPr lang="es-CO" sz="2800" b="1" baseline="0"/>
            <a:t> </a:t>
          </a:r>
          <a:r>
            <a:rPr lang="es-CO" sz="2800" b="1"/>
            <a:t>- MUJER</a:t>
          </a:r>
          <a:r>
            <a:rPr lang="es-CO" sz="2800" b="1" baseline="0"/>
            <a:t> GESTANTE </a:t>
          </a:r>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590550</xdr:colOff>
          <xdr:row>1</xdr:row>
          <xdr:rowOff>180975</xdr:rowOff>
        </xdr:from>
        <xdr:to>
          <xdr:col>2</xdr:col>
          <xdr:colOff>1419225</xdr:colOff>
          <xdr:row>1</xdr:row>
          <xdr:rowOff>657225</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2419350</xdr:colOff>
          <xdr:row>2</xdr:row>
          <xdr:rowOff>95250</xdr:rowOff>
        </xdr:from>
        <xdr:to>
          <xdr:col>8</xdr:col>
          <xdr:colOff>542925</xdr:colOff>
          <xdr:row>2</xdr:row>
          <xdr:rowOff>619125</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36576" tIns="36576" rIns="36576" bIns="0" anchor="t" upright="1"/>
            <a:lstStyle/>
            <a:p>
              <a:pPr algn="ctr" rtl="0">
                <a:defRPr sz="1000"/>
              </a:pPr>
              <a:r>
                <a:rPr lang="es-CO" sz="1800" b="1" i="0" u="none" strike="noStrike" baseline="0">
                  <a:solidFill>
                    <a:srgbClr val="000000"/>
                  </a:solidFill>
                  <a:latin typeface="Calibri"/>
                  <a:cs typeface="Calibri"/>
                </a:rPr>
                <a:t>Ir a Modulo III</a:t>
              </a:r>
            </a:p>
            <a:p>
              <a:pPr algn="ctr" rtl="0">
                <a:defRPr sz="1000"/>
              </a:pPr>
              <a:r>
                <a:rPr lang="es-CO"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2600325</xdr:colOff>
          <xdr:row>2</xdr:row>
          <xdr:rowOff>85725</xdr:rowOff>
        </xdr:from>
        <xdr:to>
          <xdr:col>5</xdr:col>
          <xdr:colOff>1714500</xdr:colOff>
          <xdr:row>2</xdr:row>
          <xdr:rowOff>619125</xdr:rowOff>
        </xdr:to>
        <xdr:sp macro="" textlink="">
          <xdr:nvSpPr>
            <xdr:cNvPr id="4101" name="Button 5" hidden="1">
              <a:extLst>
                <a:ext uri="{63B3BB69-23CF-44E3-9099-C40C66FF867C}">
                  <a14:compatExt spid="_x0000_s4101"/>
                </a:ext>
              </a:extLst>
            </xdr:cNvPr>
            <xdr:cNvSpPr/>
          </xdr:nvSpPr>
          <xdr:spPr>
            <a:xfrm>
              <a:off x="0" y="0"/>
              <a:ext cx="0" cy="0"/>
            </a:xfrm>
            <a:prstGeom prst="rect">
              <a:avLst/>
            </a:prstGeom>
          </xdr:spPr>
          <xdr:txBody>
            <a:bodyPr vertOverflow="clip" wrap="square" lIns="36576" tIns="36576" rIns="36576" bIns="0" anchor="t" upright="1"/>
            <a:lstStyle/>
            <a:p>
              <a:pPr algn="ctr" rtl="0">
                <a:defRPr sz="1000"/>
              </a:pPr>
              <a:r>
                <a:rPr lang="es-CO" sz="1800" b="1" i="0" u="none" strike="noStrike" baseline="0">
                  <a:solidFill>
                    <a:srgbClr val="000000"/>
                  </a:solidFill>
                  <a:latin typeface="Calibri"/>
                  <a:cs typeface="Calibri"/>
                </a:rPr>
                <a:t>Ir a Modulo I</a:t>
              </a:r>
              <a:endParaRPr lang="es-CO" sz="1800" b="1" i="1" u="none" strike="noStrike" baseline="0">
                <a:solidFill>
                  <a:srgbClr val="000000"/>
                </a:solidFill>
                <a:latin typeface="Calibri"/>
                <a:cs typeface="Calibri"/>
              </a:endParaRPr>
            </a:p>
            <a:p>
              <a:pPr algn="ctr" rtl="0">
                <a:defRPr sz="1000"/>
              </a:pPr>
              <a:r>
                <a:rPr lang="es-CO"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59</xdr:row>
          <xdr:rowOff>123825</xdr:rowOff>
        </xdr:from>
        <xdr:to>
          <xdr:col>3</xdr:col>
          <xdr:colOff>1943100</xdr:colOff>
          <xdr:row>62</xdr:row>
          <xdr:rowOff>95250</xdr:rowOff>
        </xdr:to>
        <xdr:sp macro="" textlink="">
          <xdr:nvSpPr>
            <xdr:cNvPr id="4103" name="Button 7" hidden="1">
              <a:extLst>
                <a:ext uri="{63B3BB69-23CF-44E3-9099-C40C66FF867C}">
                  <a14:compatExt spid="_x0000_s4103"/>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s-CO"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2543175</xdr:colOff>
          <xdr:row>59</xdr:row>
          <xdr:rowOff>95250</xdr:rowOff>
        </xdr:from>
        <xdr:to>
          <xdr:col>6</xdr:col>
          <xdr:colOff>47625</xdr:colOff>
          <xdr:row>62</xdr:row>
          <xdr:rowOff>95250</xdr:rowOff>
        </xdr:to>
        <xdr:sp macro="" textlink="">
          <xdr:nvSpPr>
            <xdr:cNvPr id="4104" name="Button 8" hidden="1">
              <a:extLst>
                <a:ext uri="{63B3BB69-23CF-44E3-9099-C40C66FF867C}">
                  <a14:compatExt spid="_x0000_s4104"/>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s-CO"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565547</xdr:colOff>
      <xdr:row>59</xdr:row>
      <xdr:rowOff>35717</xdr:rowOff>
    </xdr:from>
    <xdr:to>
      <xdr:col>2</xdr:col>
      <xdr:colOff>1325721</xdr:colOff>
      <xdr:row>62</xdr:row>
      <xdr:rowOff>227010</xdr:rowOff>
    </xdr:to>
    <xdr:pic>
      <xdr:nvPicPr>
        <xdr:cNvPr id="13" name="Imagen 12" descr="Resultado de imagen para icono guardar 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735" y="13172280"/>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2536990</xdr:colOff>
      <xdr:row>59</xdr:row>
      <xdr:rowOff>23812</xdr:rowOff>
    </xdr:from>
    <xdr:to>
      <xdr:col>7</xdr:col>
      <xdr:colOff>347222</xdr:colOff>
      <xdr:row>63</xdr:row>
      <xdr:rowOff>6746</xdr:rowOff>
    </xdr:to>
    <xdr:pic>
      <xdr:nvPicPr>
        <xdr:cNvPr id="14" name="Imagen 13" descr="Imagen relacionada"/>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135037" y="13160375"/>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635000</xdr:colOff>
      <xdr:row>0</xdr:row>
      <xdr:rowOff>0</xdr:rowOff>
    </xdr:from>
    <xdr:to>
      <xdr:col>9</xdr:col>
      <xdr:colOff>19844</xdr:colOff>
      <xdr:row>2</xdr:row>
      <xdr:rowOff>270354</xdr:rowOff>
    </xdr:to>
    <xdr:pic>
      <xdr:nvPicPr>
        <xdr:cNvPr id="15" name="Imagen 14"/>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0798" t="16976" r="17658" b="19265"/>
        <a:stretch/>
      </xdr:blipFill>
      <xdr:spPr>
        <a:xfrm>
          <a:off x="10239375" y="0"/>
          <a:ext cx="1379141" cy="1322073"/>
        </a:xfrm>
        <a:prstGeom prst="rect">
          <a:avLst/>
        </a:prstGeom>
      </xdr:spPr>
    </xdr:pic>
    <xdr:clientData/>
  </xdr:twoCellAnchor>
  <xdr:twoCellAnchor editAs="oneCell">
    <xdr:from>
      <xdr:col>3</xdr:col>
      <xdr:colOff>2068764</xdr:colOff>
      <xdr:row>1</xdr:row>
      <xdr:rowOff>708830</xdr:rowOff>
    </xdr:from>
    <xdr:to>
      <xdr:col>4</xdr:col>
      <xdr:colOff>69453</xdr:colOff>
      <xdr:row>4</xdr:row>
      <xdr:rowOff>51731</xdr:rowOff>
    </xdr:to>
    <xdr:pic>
      <xdr:nvPicPr>
        <xdr:cNvPr id="16" name="Imagen 15"/>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5485" t="21059" r="19024" b="21904"/>
        <a:stretch/>
      </xdr:blipFill>
      <xdr:spPr>
        <a:xfrm>
          <a:off x="5551342" y="907268"/>
          <a:ext cx="997095" cy="960166"/>
        </a:xfrm>
        <a:prstGeom prst="rect">
          <a:avLst/>
        </a:prstGeom>
      </xdr:spPr>
    </xdr:pic>
    <xdr:clientData/>
  </xdr:twoCellAnchor>
  <xdr:twoCellAnchor editAs="oneCell">
    <xdr:from>
      <xdr:col>5</xdr:col>
      <xdr:colOff>1914922</xdr:colOff>
      <xdr:row>1</xdr:row>
      <xdr:rowOff>684151</xdr:rowOff>
    </xdr:from>
    <xdr:to>
      <xdr:col>6</xdr:col>
      <xdr:colOff>13132</xdr:colOff>
      <xdr:row>4</xdr:row>
      <xdr:rowOff>76411</xdr:rowOff>
    </xdr:to>
    <xdr:pic>
      <xdr:nvPicPr>
        <xdr:cNvPr id="17" name="Imagen 16"/>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2405" t="15584" r="20355" b="20543"/>
        <a:stretch/>
      </xdr:blipFill>
      <xdr:spPr>
        <a:xfrm>
          <a:off x="8512969" y="882589"/>
          <a:ext cx="965632" cy="1009525"/>
        </a:xfrm>
        <a:prstGeom prst="rect">
          <a:avLst/>
        </a:prstGeom>
      </xdr:spPr>
    </xdr:pic>
    <xdr:clientData/>
  </xdr:twoCellAnchor>
  <xdr:twoCellAnchor editAs="oneCell">
    <xdr:from>
      <xdr:col>0</xdr:col>
      <xdr:colOff>188515</xdr:colOff>
      <xdr:row>0</xdr:row>
      <xdr:rowOff>188516</xdr:rowOff>
    </xdr:from>
    <xdr:to>
      <xdr:col>2</xdr:col>
      <xdr:colOff>99292</xdr:colOff>
      <xdr:row>2</xdr:row>
      <xdr:rowOff>19843</xdr:rowOff>
    </xdr:to>
    <xdr:pic>
      <xdr:nvPicPr>
        <xdr:cNvPr id="18" name="Imagen 17"/>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88515" y="188516"/>
          <a:ext cx="902965" cy="8830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21896</xdr:rowOff>
    </xdr:from>
    <xdr:to>
      <xdr:col>26</xdr:col>
      <xdr:colOff>1379483</xdr:colOff>
      <xdr:row>4</xdr:row>
      <xdr:rowOff>284655</xdr:rowOff>
    </xdr:to>
    <xdr:pic>
      <xdr:nvPicPr>
        <xdr:cNvPr id="2" name="Imagen 1" descr="Imagen relacionada"/>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0" y="21896"/>
          <a:ext cx="29330431" cy="10072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160478</xdr:colOff>
      <xdr:row>0</xdr:row>
      <xdr:rowOff>125249</xdr:rowOff>
    </xdr:from>
    <xdr:to>
      <xdr:col>5</xdr:col>
      <xdr:colOff>145485</xdr:colOff>
      <xdr:row>4</xdr:row>
      <xdr:rowOff>182399</xdr:rowOff>
    </xdr:to>
    <xdr:pic>
      <xdr:nvPicPr>
        <xdr:cNvPr id="3" name="Imagen 2" descr="Resultado de imagen para todos por un nuevo pais"/>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2886599" y="125249"/>
          <a:ext cx="1802420" cy="801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803112</xdr:colOff>
      <xdr:row>1</xdr:row>
      <xdr:rowOff>8889</xdr:rowOff>
    </xdr:from>
    <xdr:to>
      <xdr:col>2</xdr:col>
      <xdr:colOff>478239</xdr:colOff>
      <xdr:row>4</xdr:row>
      <xdr:rowOff>99118</xdr:rowOff>
    </xdr:to>
    <xdr:pic>
      <xdr:nvPicPr>
        <xdr:cNvPr id="4" name="Imagen 3" descr="Resultado de imagen para ICBF"/>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11819" y="195010"/>
          <a:ext cx="583834" cy="6485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119665</xdr:colOff>
      <xdr:row>1</xdr:row>
      <xdr:rowOff>125248</xdr:rowOff>
    </xdr:from>
    <xdr:to>
      <xdr:col>1</xdr:col>
      <xdr:colOff>231266</xdr:colOff>
      <xdr:row>4</xdr:row>
      <xdr:rowOff>75511</xdr:rowOff>
    </xdr:to>
    <xdr:pic>
      <xdr:nvPicPr>
        <xdr:cNvPr id="5" name="Imagen 4"/>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119665" y="311369"/>
          <a:ext cx="1020308" cy="508625"/>
        </a:xfrm>
        <a:prstGeom prst="rect">
          <a:avLst/>
        </a:prstGeom>
      </xdr:spPr>
    </xdr:pic>
    <xdr:clientData/>
  </xdr:twoCellAnchor>
  <xdr:twoCellAnchor editAs="oneCell">
    <xdr:from>
      <xdr:col>13</xdr:col>
      <xdr:colOff>366807</xdr:colOff>
      <xdr:row>0</xdr:row>
      <xdr:rowOff>22678</xdr:rowOff>
    </xdr:from>
    <xdr:to>
      <xdr:col>14</xdr:col>
      <xdr:colOff>126384</xdr:colOff>
      <xdr:row>5</xdr:row>
      <xdr:rowOff>82212</xdr:rowOff>
    </xdr:to>
    <xdr:pic>
      <xdr:nvPicPr>
        <xdr:cNvPr id="6" name="Imagen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3417152" y="22678"/>
          <a:ext cx="668284" cy="1099620"/>
        </a:xfrm>
        <a:prstGeom prst="rect">
          <a:avLst/>
        </a:prstGeom>
      </xdr:spPr>
    </xdr:pic>
    <xdr:clientData/>
  </xdr:twoCellAnchor>
  <xdr:twoCellAnchor editAs="oneCell">
    <xdr:from>
      <xdr:col>12</xdr:col>
      <xdr:colOff>679551</xdr:colOff>
      <xdr:row>0</xdr:row>
      <xdr:rowOff>45357</xdr:rowOff>
    </xdr:from>
    <xdr:to>
      <xdr:col>13</xdr:col>
      <xdr:colOff>206455</xdr:colOff>
      <xdr:row>5</xdr:row>
      <xdr:rowOff>104891</xdr:rowOff>
    </xdr:to>
    <xdr:pic>
      <xdr:nvPicPr>
        <xdr:cNvPr id="7" name="Imagen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0585551" y="45357"/>
          <a:ext cx="704939" cy="1125896"/>
        </a:xfrm>
        <a:prstGeom prst="rect">
          <a:avLst/>
        </a:prstGeom>
      </xdr:spPr>
    </xdr:pic>
    <xdr:clientData/>
  </xdr:twoCellAnchor>
  <xdr:twoCellAnchor editAs="oneCell">
    <xdr:from>
      <xdr:col>14</xdr:col>
      <xdr:colOff>67070</xdr:colOff>
      <xdr:row>0</xdr:row>
      <xdr:rowOff>22678</xdr:rowOff>
    </xdr:from>
    <xdr:to>
      <xdr:col>14</xdr:col>
      <xdr:colOff>729400</xdr:colOff>
      <xdr:row>5</xdr:row>
      <xdr:rowOff>82212</xdr:rowOff>
    </xdr:to>
    <xdr:pic>
      <xdr:nvPicPr>
        <xdr:cNvPr id="8" name="Imagen 7"/>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1497070" y="22678"/>
          <a:ext cx="662330" cy="1125896"/>
        </a:xfrm>
        <a:prstGeom prst="rect">
          <a:avLst/>
        </a:prstGeom>
      </xdr:spPr>
    </xdr:pic>
    <xdr:clientData/>
  </xdr:twoCellAnchor>
  <xdr:twoCellAnchor editAs="oneCell">
    <xdr:from>
      <xdr:col>16</xdr:col>
      <xdr:colOff>46317</xdr:colOff>
      <xdr:row>0</xdr:row>
      <xdr:rowOff>56168</xdr:rowOff>
    </xdr:from>
    <xdr:to>
      <xdr:col>16</xdr:col>
      <xdr:colOff>757843</xdr:colOff>
      <xdr:row>5</xdr:row>
      <xdr:rowOff>36415</xdr:rowOff>
    </xdr:to>
    <xdr:pic>
      <xdr:nvPicPr>
        <xdr:cNvPr id="9" name="Imagen 8"/>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14</xdr:col>
      <xdr:colOff>425127</xdr:colOff>
      <xdr:row>0</xdr:row>
      <xdr:rowOff>45356</xdr:rowOff>
    </xdr:from>
    <xdr:to>
      <xdr:col>14</xdr:col>
      <xdr:colOff>1091836</xdr:colOff>
      <xdr:row>5</xdr:row>
      <xdr:rowOff>52240</xdr:rowOff>
    </xdr:to>
    <xdr:pic>
      <xdr:nvPicPr>
        <xdr:cNvPr id="10" name="Imagen 9"/>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1855127" y="45356"/>
          <a:ext cx="662330" cy="1068867"/>
        </a:xfrm>
        <a:prstGeom prst="rect">
          <a:avLst/>
        </a:prstGeom>
      </xdr:spPr>
    </xdr:pic>
    <xdr:clientData/>
  </xdr:twoCellAnchor>
  <xdr:twoCellAnchor editAs="oneCell">
    <xdr:from>
      <xdr:col>15</xdr:col>
      <xdr:colOff>393420</xdr:colOff>
      <xdr:row>0</xdr:row>
      <xdr:rowOff>34017</xdr:rowOff>
    </xdr:from>
    <xdr:to>
      <xdr:col>16</xdr:col>
      <xdr:colOff>259197</xdr:colOff>
      <xdr:row>5</xdr:row>
      <xdr:rowOff>86009</xdr:rowOff>
    </xdr:to>
    <xdr:pic>
      <xdr:nvPicPr>
        <xdr:cNvPr id="11" name="Imagen 10"/>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585420" y="34017"/>
          <a:ext cx="770105" cy="1118354"/>
        </a:xfrm>
        <a:prstGeom prst="rect">
          <a:avLst/>
        </a:prstGeom>
      </xdr:spPr>
    </xdr:pic>
    <xdr:clientData/>
  </xdr:twoCellAnchor>
  <xdr:twoCellAnchor>
    <xdr:from>
      <xdr:col>5</xdr:col>
      <xdr:colOff>566511</xdr:colOff>
      <xdr:row>1</xdr:row>
      <xdr:rowOff>24946</xdr:rowOff>
    </xdr:from>
    <xdr:to>
      <xdr:col>12</xdr:col>
      <xdr:colOff>516618</xdr:colOff>
      <xdr:row>4</xdr:row>
      <xdr:rowOff>190499</xdr:rowOff>
    </xdr:to>
    <xdr:sp macro="" textlink="">
      <xdr:nvSpPr>
        <xdr:cNvPr id="12" name="CuadroTexto 11"/>
        <xdr:cNvSpPr txBox="1"/>
      </xdr:nvSpPr>
      <xdr:spPr>
        <a:xfrm>
          <a:off x="5138511" y="215446"/>
          <a:ext cx="5284107" cy="737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II</a:t>
          </a:r>
          <a:endParaRPr lang="es-CO" sz="4000"/>
        </a:p>
      </xdr:txBody>
    </xdr:sp>
    <xdr:clientData/>
  </xdr:twoCellAnchor>
  <xdr:twoCellAnchor editAs="oneCell">
    <xdr:from>
      <xdr:col>15</xdr:col>
      <xdr:colOff>66675</xdr:colOff>
      <xdr:row>0</xdr:row>
      <xdr:rowOff>9525</xdr:rowOff>
    </xdr:from>
    <xdr:to>
      <xdr:col>15</xdr:col>
      <xdr:colOff>754070</xdr:colOff>
      <xdr:row>5</xdr:row>
      <xdr:rowOff>73438</xdr:rowOff>
    </xdr:to>
    <xdr:pic>
      <xdr:nvPicPr>
        <xdr:cNvPr id="13" name="Imagen 12"/>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12258675" y="9525"/>
          <a:ext cx="687395" cy="112589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695325</xdr:colOff>
          <xdr:row>5</xdr:row>
          <xdr:rowOff>180975</xdr:rowOff>
        </xdr:from>
        <xdr:to>
          <xdr:col>2</xdr:col>
          <xdr:colOff>542925</xdr:colOff>
          <xdr:row>7</xdr:row>
          <xdr:rowOff>66675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43793</xdr:colOff>
      <xdr:row>5</xdr:row>
      <xdr:rowOff>54741</xdr:rowOff>
    </xdr:from>
    <xdr:to>
      <xdr:col>1</xdr:col>
      <xdr:colOff>42417</xdr:colOff>
      <xdr:row>8</xdr:row>
      <xdr:rowOff>83192</xdr:rowOff>
    </xdr:to>
    <xdr:pic>
      <xdr:nvPicPr>
        <xdr:cNvPr id="15" name="Imagen 14"/>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43793" y="1094827"/>
          <a:ext cx="907331" cy="8933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19844</xdr:colOff>
      <xdr:row>1</xdr:row>
      <xdr:rowOff>9922</xdr:rowOff>
    </xdr:from>
    <xdr:to>
      <xdr:col>8</xdr:col>
      <xdr:colOff>39688</xdr:colOff>
      <xdr:row>1</xdr:row>
      <xdr:rowOff>813593</xdr:rowOff>
    </xdr:to>
    <xdr:pic>
      <xdr:nvPicPr>
        <xdr:cNvPr id="2" name="Imagen 1" descr="Resultado de imagen para banner verde 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8438" y="208360"/>
          <a:ext cx="11558984" cy="8036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396876</xdr:colOff>
      <xdr:row>1</xdr:row>
      <xdr:rowOff>208359</xdr:rowOff>
    </xdr:from>
    <xdr:to>
      <xdr:col>7</xdr:col>
      <xdr:colOff>248047</xdr:colOff>
      <xdr:row>1</xdr:row>
      <xdr:rowOff>741678</xdr:rowOff>
    </xdr:to>
    <xdr:sp macro="" textlink="">
      <xdr:nvSpPr>
        <xdr:cNvPr id="3" name="CuadroTexto 2"/>
        <xdr:cNvSpPr txBox="1"/>
      </xdr:nvSpPr>
      <xdr:spPr>
        <a:xfrm>
          <a:off x="7213204" y="406797"/>
          <a:ext cx="3522265" cy="53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III</a:t>
          </a:r>
          <a:r>
            <a:rPr lang="es-CO" sz="2800" b="1" baseline="0"/>
            <a:t> - FAMILIA</a:t>
          </a:r>
        </a:p>
        <a:p>
          <a:endParaRPr lang="es-CO" sz="2800" b="1" baseline="0"/>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695325</xdr:colOff>
          <xdr:row>1</xdr:row>
          <xdr:rowOff>209550</xdr:rowOff>
        </xdr:from>
        <xdr:to>
          <xdr:col>2</xdr:col>
          <xdr:colOff>1543050</xdr:colOff>
          <xdr:row>1</xdr:row>
          <xdr:rowOff>685800</xdr:rowOff>
        </xdr:to>
        <xdr:sp macro="" textlink="">
          <xdr:nvSpPr>
            <xdr:cNvPr id="6151" name="Button 7" hidden="1">
              <a:extLst>
                <a:ext uri="{63B3BB69-23CF-44E3-9099-C40C66FF867C}">
                  <a14:compatExt spid="_x0000_s615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2428875</xdr:colOff>
          <xdr:row>2</xdr:row>
          <xdr:rowOff>85725</xdr:rowOff>
        </xdr:from>
        <xdr:to>
          <xdr:col>5</xdr:col>
          <xdr:colOff>1962150</xdr:colOff>
          <xdr:row>2</xdr:row>
          <xdr:rowOff>619125</xdr:rowOff>
        </xdr:to>
        <xdr:sp macro="" textlink="">
          <xdr:nvSpPr>
            <xdr:cNvPr id="6152" name="Button 8" hidden="1">
              <a:extLst>
                <a:ext uri="{63B3BB69-23CF-44E3-9099-C40C66FF867C}">
                  <a14:compatExt spid="_x0000_s6152"/>
                </a:ext>
              </a:extLst>
            </xdr:cNvPr>
            <xdr:cNvSpPr/>
          </xdr:nvSpPr>
          <xdr:spPr>
            <a:xfrm>
              <a:off x="0" y="0"/>
              <a:ext cx="0" cy="0"/>
            </a:xfrm>
            <a:prstGeom prst="rect">
              <a:avLst/>
            </a:prstGeom>
          </xdr:spPr>
          <xdr:txBody>
            <a:bodyPr vertOverflow="clip" wrap="square" lIns="36576" tIns="36576" rIns="36576" bIns="0" anchor="t" upright="1"/>
            <a:lstStyle/>
            <a:p>
              <a:pPr algn="ctr" rtl="0">
                <a:defRPr sz="1000"/>
              </a:pPr>
              <a:r>
                <a:rPr lang="es-CO" sz="1800" b="1" i="0" u="none" strike="noStrike" baseline="0">
                  <a:solidFill>
                    <a:srgbClr val="000000"/>
                  </a:solidFill>
                  <a:latin typeface="Calibri"/>
                  <a:cs typeface="Calibri"/>
                </a:rPr>
                <a:t>Ir a Modulo I</a:t>
              </a:r>
              <a:endParaRPr lang="es-CO" sz="1800" b="1" i="1" u="none" strike="noStrike" baseline="0">
                <a:solidFill>
                  <a:srgbClr val="000000"/>
                </a:solidFill>
                <a:latin typeface="Calibri"/>
                <a:cs typeface="Calibri"/>
              </a:endParaRPr>
            </a:p>
            <a:p>
              <a:pPr algn="ctr" rtl="0">
                <a:defRPr sz="1000"/>
              </a:pPr>
              <a:r>
                <a:rPr lang="es-CO"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2752725</xdr:colOff>
          <xdr:row>2</xdr:row>
          <xdr:rowOff>85725</xdr:rowOff>
        </xdr:from>
        <xdr:to>
          <xdr:col>8</xdr:col>
          <xdr:colOff>76200</xdr:colOff>
          <xdr:row>2</xdr:row>
          <xdr:rowOff>619125</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36576" tIns="36576" rIns="36576" bIns="0" anchor="t" upright="1"/>
            <a:lstStyle/>
            <a:p>
              <a:pPr algn="ctr" rtl="0">
                <a:defRPr sz="1000"/>
              </a:pPr>
              <a:r>
                <a:rPr lang="es-CO" sz="1800" b="1" i="0" u="none" strike="noStrike" baseline="0">
                  <a:solidFill>
                    <a:srgbClr val="000000"/>
                  </a:solidFill>
                  <a:latin typeface="Calibri"/>
                  <a:cs typeface="Calibri"/>
                </a:rPr>
                <a:t>Ir a Modulo II</a:t>
              </a:r>
              <a:endParaRPr lang="es-CO" sz="1800" b="1" i="1" u="none" strike="noStrike" baseline="0">
                <a:solidFill>
                  <a:srgbClr val="000000"/>
                </a:solidFill>
                <a:latin typeface="Calibri"/>
                <a:cs typeface="Calibri"/>
              </a:endParaRPr>
            </a:p>
            <a:p>
              <a:pPr algn="ctr" rtl="0">
                <a:defRPr sz="1000"/>
              </a:pPr>
              <a:r>
                <a:rPr lang="es-CO"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1304925</xdr:colOff>
          <xdr:row>182</xdr:row>
          <xdr:rowOff>114300</xdr:rowOff>
        </xdr:from>
        <xdr:to>
          <xdr:col>3</xdr:col>
          <xdr:colOff>1600200</xdr:colOff>
          <xdr:row>185</xdr:row>
          <xdr:rowOff>95250</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s-CO"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2200275</xdr:colOff>
          <xdr:row>182</xdr:row>
          <xdr:rowOff>85725</xdr:rowOff>
        </xdr:from>
        <xdr:to>
          <xdr:col>5</xdr:col>
          <xdr:colOff>2990850</xdr:colOff>
          <xdr:row>185</xdr:row>
          <xdr:rowOff>95250</xdr:rowOff>
        </xdr:to>
        <xdr:sp macro="" textlink="">
          <xdr:nvSpPr>
            <xdr:cNvPr id="6155" name="Button 11" hidden="1">
              <a:extLst>
                <a:ext uri="{63B3BB69-23CF-44E3-9099-C40C66FF867C}">
                  <a14:compatExt spid="_x0000_s615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s-CO"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922734</xdr:colOff>
      <xdr:row>182</xdr:row>
      <xdr:rowOff>31749</xdr:rowOff>
    </xdr:from>
    <xdr:to>
      <xdr:col>2</xdr:col>
      <xdr:colOff>1682908</xdr:colOff>
      <xdr:row>185</xdr:row>
      <xdr:rowOff>223042</xdr:rowOff>
    </xdr:to>
    <xdr:pic>
      <xdr:nvPicPr>
        <xdr:cNvPr id="13" name="Imagen 12" descr="Resultado de imagen para icono guardar 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45468" y="55881983"/>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2606442</xdr:colOff>
      <xdr:row>182</xdr:row>
      <xdr:rowOff>19844</xdr:rowOff>
    </xdr:from>
    <xdr:to>
      <xdr:col>5</xdr:col>
      <xdr:colOff>3423002</xdr:colOff>
      <xdr:row>185</xdr:row>
      <xdr:rowOff>260747</xdr:rowOff>
    </xdr:to>
    <xdr:pic>
      <xdr:nvPicPr>
        <xdr:cNvPr id="14" name="Imagen 13" descr="Imagen relacionada"/>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22770" y="55870078"/>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1766094</xdr:colOff>
      <xdr:row>1</xdr:row>
      <xdr:rowOff>679523</xdr:rowOff>
    </xdr:from>
    <xdr:to>
      <xdr:col>5</xdr:col>
      <xdr:colOff>64439</xdr:colOff>
      <xdr:row>4</xdr:row>
      <xdr:rowOff>81955</xdr:rowOff>
    </xdr:to>
    <xdr:pic>
      <xdr:nvPicPr>
        <xdr:cNvPr id="15" name="Imagen 14"/>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5883672" y="877961"/>
          <a:ext cx="997095" cy="960166"/>
        </a:xfrm>
        <a:prstGeom prst="rect">
          <a:avLst/>
        </a:prstGeom>
      </xdr:spPr>
    </xdr:pic>
    <xdr:clientData/>
  </xdr:twoCellAnchor>
  <xdr:twoCellAnchor editAs="oneCell">
    <xdr:from>
      <xdr:col>7</xdr:col>
      <xdr:colOff>491078</xdr:colOff>
      <xdr:row>0</xdr:row>
      <xdr:rowOff>0</xdr:rowOff>
    </xdr:from>
    <xdr:to>
      <xdr:col>9</xdr:col>
      <xdr:colOff>466328</xdr:colOff>
      <xdr:row>2</xdr:row>
      <xdr:rowOff>261860</xdr:rowOff>
    </xdr:to>
    <xdr:pic>
      <xdr:nvPicPr>
        <xdr:cNvPr id="16" name="Imagen 15"/>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0978500" y="0"/>
          <a:ext cx="1284937" cy="1283813"/>
        </a:xfrm>
        <a:prstGeom prst="rect">
          <a:avLst/>
        </a:prstGeom>
      </xdr:spPr>
    </xdr:pic>
    <xdr:clientData/>
  </xdr:twoCellAnchor>
  <xdr:twoCellAnchor editAs="oneCell">
    <xdr:from>
      <xdr:col>5</xdr:col>
      <xdr:colOff>2063749</xdr:colOff>
      <xdr:row>1</xdr:row>
      <xdr:rowOff>654843</xdr:rowOff>
    </xdr:from>
    <xdr:to>
      <xdr:col>5</xdr:col>
      <xdr:colOff>3105546</xdr:colOff>
      <xdr:row>4</xdr:row>
      <xdr:rowOff>95797</xdr:rowOff>
    </xdr:to>
    <xdr:pic>
      <xdr:nvPicPr>
        <xdr:cNvPr id="17" name="Imagen 16"/>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0798" t="16976" r="17658" b="19265"/>
        <a:stretch/>
      </xdr:blipFill>
      <xdr:spPr>
        <a:xfrm>
          <a:off x="8880077" y="853281"/>
          <a:ext cx="1041797" cy="998688"/>
        </a:xfrm>
        <a:prstGeom prst="rect">
          <a:avLst/>
        </a:prstGeom>
      </xdr:spPr>
    </xdr:pic>
    <xdr:clientData/>
  </xdr:twoCellAnchor>
  <xdr:twoCellAnchor editAs="oneCell">
    <xdr:from>
      <xdr:col>1</xdr:col>
      <xdr:colOff>9922</xdr:colOff>
      <xdr:row>0</xdr:row>
      <xdr:rowOff>188515</xdr:rowOff>
    </xdr:from>
    <xdr:to>
      <xdr:col>2</xdr:col>
      <xdr:colOff>168747</xdr:colOff>
      <xdr:row>2</xdr:row>
      <xdr:rowOff>49608</xdr:rowOff>
    </xdr:to>
    <xdr:pic>
      <xdr:nvPicPr>
        <xdr:cNvPr id="18" name="Imagen 17"/>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88516" y="188515"/>
          <a:ext cx="902965" cy="8830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134</xdr:col>
      <xdr:colOff>11339</xdr:colOff>
      <xdr:row>4</xdr:row>
      <xdr:rowOff>283482</xdr:rowOff>
    </xdr:to>
    <xdr:pic>
      <xdr:nvPicPr>
        <xdr:cNvPr id="2" name="Imagen 1" descr="Imagen relacionada"/>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0" y="0"/>
          <a:ext cx="197541696" cy="10999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111208</xdr:colOff>
      <xdr:row>0</xdr:row>
      <xdr:rowOff>80283</xdr:rowOff>
    </xdr:from>
    <xdr:to>
      <xdr:col>3</xdr:col>
      <xdr:colOff>426227</xdr:colOff>
      <xdr:row>4</xdr:row>
      <xdr:rowOff>92075</xdr:rowOff>
    </xdr:to>
    <xdr:pic>
      <xdr:nvPicPr>
        <xdr:cNvPr id="3" name="Imagen 2" descr="Resultado de imagen para todos por un nuevo pais"/>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3059422" y="80283"/>
          <a:ext cx="1789126" cy="8282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520411</xdr:colOff>
      <xdr:row>0</xdr:row>
      <xdr:rowOff>156804</xdr:rowOff>
    </xdr:from>
    <xdr:to>
      <xdr:col>1</xdr:col>
      <xdr:colOff>1104245</xdr:colOff>
      <xdr:row>4</xdr:row>
      <xdr:rowOff>15554</xdr:rowOff>
    </xdr:to>
    <xdr:pic>
      <xdr:nvPicPr>
        <xdr:cNvPr id="4" name="Imagen 3" descr="Resultado de imagen para ICBF"/>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94518" y="156804"/>
          <a:ext cx="583834" cy="6751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371475</xdr:colOff>
      <xdr:row>1</xdr:row>
      <xdr:rowOff>71361</xdr:rowOff>
    </xdr:from>
    <xdr:to>
      <xdr:col>0</xdr:col>
      <xdr:colOff>1385136</xdr:colOff>
      <xdr:row>3</xdr:row>
      <xdr:rowOff>191713</xdr:rowOff>
    </xdr:to>
    <xdr:pic>
      <xdr:nvPicPr>
        <xdr:cNvPr id="5" name="Imagen 4"/>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371475" y="275468"/>
          <a:ext cx="1013661" cy="528566"/>
        </a:xfrm>
        <a:prstGeom prst="rect">
          <a:avLst/>
        </a:prstGeom>
      </xdr:spPr>
    </xdr:pic>
    <xdr:clientData/>
  </xdr:twoCellAnchor>
  <xdr:twoCellAnchor editAs="oneCell">
    <xdr:from>
      <xdr:col>14</xdr:col>
      <xdr:colOff>388703</xdr:colOff>
      <xdr:row>0</xdr:row>
      <xdr:rowOff>22678</xdr:rowOff>
    </xdr:from>
    <xdr:to>
      <xdr:col>14</xdr:col>
      <xdr:colOff>1050339</xdr:colOff>
      <xdr:row>5</xdr:row>
      <xdr:rowOff>39592</xdr:rowOff>
    </xdr:to>
    <xdr:pic>
      <xdr:nvPicPr>
        <xdr:cNvPr id="6" name="Imagen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1056703" y="22678"/>
          <a:ext cx="663904" cy="1125896"/>
        </a:xfrm>
        <a:prstGeom prst="rect">
          <a:avLst/>
        </a:prstGeom>
      </xdr:spPr>
    </xdr:pic>
    <xdr:clientData/>
  </xdr:twoCellAnchor>
  <xdr:twoCellAnchor editAs="oneCell">
    <xdr:from>
      <xdr:col>13</xdr:col>
      <xdr:colOff>679551</xdr:colOff>
      <xdr:row>0</xdr:row>
      <xdr:rowOff>45357</xdr:rowOff>
    </xdr:from>
    <xdr:to>
      <xdr:col>13</xdr:col>
      <xdr:colOff>1382222</xdr:colOff>
      <xdr:row>5</xdr:row>
      <xdr:rowOff>62271</xdr:rowOff>
    </xdr:to>
    <xdr:pic>
      <xdr:nvPicPr>
        <xdr:cNvPr id="7" name="Imagen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0585551" y="45357"/>
          <a:ext cx="704939" cy="1125896"/>
        </a:xfrm>
        <a:prstGeom prst="rect">
          <a:avLst/>
        </a:prstGeom>
      </xdr:spPr>
    </xdr:pic>
    <xdr:clientData/>
  </xdr:twoCellAnchor>
  <xdr:twoCellAnchor editAs="oneCell">
    <xdr:from>
      <xdr:col>15</xdr:col>
      <xdr:colOff>67070</xdr:colOff>
      <xdr:row>0</xdr:row>
      <xdr:rowOff>22678</xdr:rowOff>
    </xdr:from>
    <xdr:to>
      <xdr:col>15</xdr:col>
      <xdr:colOff>729400</xdr:colOff>
      <xdr:row>5</xdr:row>
      <xdr:rowOff>39592</xdr:rowOff>
    </xdr:to>
    <xdr:pic>
      <xdr:nvPicPr>
        <xdr:cNvPr id="8" name="Imagen 7"/>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1497070" y="22678"/>
          <a:ext cx="662330" cy="1125896"/>
        </a:xfrm>
        <a:prstGeom prst="rect">
          <a:avLst/>
        </a:prstGeom>
      </xdr:spPr>
    </xdr:pic>
    <xdr:clientData/>
  </xdr:twoCellAnchor>
  <xdr:twoCellAnchor editAs="oneCell">
    <xdr:from>
      <xdr:col>17</xdr:col>
      <xdr:colOff>46317</xdr:colOff>
      <xdr:row>0</xdr:row>
      <xdr:rowOff>56168</xdr:rowOff>
    </xdr:from>
    <xdr:to>
      <xdr:col>17</xdr:col>
      <xdr:colOff>757843</xdr:colOff>
      <xdr:row>4</xdr:row>
      <xdr:rowOff>293308</xdr:rowOff>
    </xdr:to>
    <xdr:pic>
      <xdr:nvPicPr>
        <xdr:cNvPr id="9" name="Imagen 8"/>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15</xdr:col>
      <xdr:colOff>425127</xdr:colOff>
      <xdr:row>0</xdr:row>
      <xdr:rowOff>45356</xdr:rowOff>
    </xdr:from>
    <xdr:to>
      <xdr:col>15</xdr:col>
      <xdr:colOff>1085189</xdr:colOff>
      <xdr:row>5</xdr:row>
      <xdr:rowOff>2973</xdr:rowOff>
    </xdr:to>
    <xdr:pic>
      <xdr:nvPicPr>
        <xdr:cNvPr id="10" name="Imagen 9"/>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1855127" y="45356"/>
          <a:ext cx="662330" cy="1068867"/>
        </a:xfrm>
        <a:prstGeom prst="rect">
          <a:avLst/>
        </a:prstGeom>
      </xdr:spPr>
    </xdr:pic>
    <xdr:clientData/>
  </xdr:twoCellAnchor>
  <xdr:twoCellAnchor editAs="oneCell">
    <xdr:from>
      <xdr:col>16</xdr:col>
      <xdr:colOff>393420</xdr:colOff>
      <xdr:row>0</xdr:row>
      <xdr:rowOff>34017</xdr:rowOff>
    </xdr:from>
    <xdr:to>
      <xdr:col>16</xdr:col>
      <xdr:colOff>1161257</xdr:colOff>
      <xdr:row>5</xdr:row>
      <xdr:rowOff>43389</xdr:rowOff>
    </xdr:to>
    <xdr:pic>
      <xdr:nvPicPr>
        <xdr:cNvPr id="11" name="Imagen 10"/>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585420" y="34017"/>
          <a:ext cx="770105" cy="1118354"/>
        </a:xfrm>
        <a:prstGeom prst="rect">
          <a:avLst/>
        </a:prstGeom>
      </xdr:spPr>
    </xdr:pic>
    <xdr:clientData/>
  </xdr:twoCellAnchor>
  <xdr:twoCellAnchor>
    <xdr:from>
      <xdr:col>6</xdr:col>
      <xdr:colOff>247651</xdr:colOff>
      <xdr:row>1</xdr:row>
      <xdr:rowOff>24946</xdr:rowOff>
    </xdr:from>
    <xdr:to>
      <xdr:col>13</xdr:col>
      <xdr:colOff>516619</xdr:colOff>
      <xdr:row>4</xdr:row>
      <xdr:rowOff>190499</xdr:rowOff>
    </xdr:to>
    <xdr:sp macro="" textlink="">
      <xdr:nvSpPr>
        <xdr:cNvPr id="12" name="CuadroTexto 11"/>
        <xdr:cNvSpPr txBox="1"/>
      </xdr:nvSpPr>
      <xdr:spPr>
        <a:xfrm>
          <a:off x="4819651" y="215446"/>
          <a:ext cx="5602968" cy="737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III</a:t>
          </a:r>
          <a:endParaRPr lang="es-CO" sz="4000"/>
        </a:p>
      </xdr:txBody>
    </xdr:sp>
    <xdr:clientData/>
  </xdr:twoCellAnchor>
  <xdr:twoCellAnchor editAs="oneCell">
    <xdr:from>
      <xdr:col>16</xdr:col>
      <xdr:colOff>19050</xdr:colOff>
      <xdr:row>0</xdr:row>
      <xdr:rowOff>0</xdr:rowOff>
    </xdr:from>
    <xdr:to>
      <xdr:col>16</xdr:col>
      <xdr:colOff>706445</xdr:colOff>
      <xdr:row>5</xdr:row>
      <xdr:rowOff>14646</xdr:rowOff>
    </xdr:to>
    <xdr:pic>
      <xdr:nvPicPr>
        <xdr:cNvPr id="13" name="Imagen 12"/>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12211050" y="0"/>
          <a:ext cx="687395" cy="112589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942975</xdr:colOff>
          <xdr:row>5</xdr:row>
          <xdr:rowOff>200025</xdr:rowOff>
        </xdr:from>
        <xdr:to>
          <xdr:col>1</xdr:col>
          <xdr:colOff>1066800</xdr:colOff>
          <xdr:row>5</xdr:row>
          <xdr:rowOff>666750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238124</xdr:colOff>
      <xdr:row>5</xdr:row>
      <xdr:rowOff>11340</xdr:rowOff>
    </xdr:from>
    <xdr:to>
      <xdr:col>0</xdr:col>
      <xdr:colOff>1145455</xdr:colOff>
      <xdr:row>6</xdr:row>
      <xdr:rowOff>20240</xdr:rowOff>
    </xdr:to>
    <xdr:pic>
      <xdr:nvPicPr>
        <xdr:cNvPr id="17" name="Imagen 16"/>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38124" y="1133929"/>
          <a:ext cx="907331" cy="89336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49607</xdr:colOff>
      <xdr:row>1</xdr:row>
      <xdr:rowOff>26974</xdr:rowOff>
    </xdr:from>
    <xdr:to>
      <xdr:col>8</xdr:col>
      <xdr:colOff>1391292</xdr:colOff>
      <xdr:row>4</xdr:row>
      <xdr:rowOff>514348</xdr:rowOff>
    </xdr:to>
    <xdr:pic>
      <xdr:nvPicPr>
        <xdr:cNvPr id="2" name="Imagen 1" descr="Resultado de imagen para banner verde 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49607" y="176805"/>
          <a:ext cx="16442556" cy="106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704850</xdr:colOff>
          <xdr:row>2</xdr:row>
          <xdr:rowOff>133350</xdr:rowOff>
        </xdr:from>
        <xdr:to>
          <xdr:col>1</xdr:col>
          <xdr:colOff>295275</xdr:colOff>
          <xdr:row>4</xdr:row>
          <xdr:rowOff>228600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38100</xdr:colOff>
      <xdr:row>1</xdr:row>
      <xdr:rowOff>132161</xdr:rowOff>
    </xdr:from>
    <xdr:to>
      <xdr:col>0</xdr:col>
      <xdr:colOff>941065</xdr:colOff>
      <xdr:row>4</xdr:row>
      <xdr:rowOff>443707</xdr:rowOff>
    </xdr:to>
    <xdr:pic>
      <xdr:nvPicPr>
        <xdr:cNvPr id="4" name="Imagen 3"/>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38100" y="284561"/>
          <a:ext cx="902965" cy="883046"/>
        </a:xfrm>
        <a:prstGeom prst="rect">
          <a:avLst/>
        </a:prstGeom>
      </xdr:spPr>
    </xdr:pic>
    <xdr:clientData/>
  </xdr:twoCellAnchor>
  <xdr:twoCellAnchor editAs="oneCell">
    <xdr:from>
      <xdr:col>7</xdr:col>
      <xdr:colOff>1815530</xdr:colOff>
      <xdr:row>1</xdr:row>
      <xdr:rowOff>160534</xdr:rowOff>
    </xdr:from>
    <xdr:to>
      <xdr:col>8</xdr:col>
      <xdr:colOff>1310704</xdr:colOff>
      <xdr:row>7</xdr:row>
      <xdr:rowOff>139720</xdr:rowOff>
    </xdr:to>
    <xdr:pic>
      <xdr:nvPicPr>
        <xdr:cNvPr id="5" name="Imagen 4"/>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14144519" y="310365"/>
          <a:ext cx="1592815" cy="1541715"/>
        </a:xfrm>
        <a:prstGeom prst="rect">
          <a:avLst/>
        </a:prstGeom>
      </xdr:spPr>
    </xdr:pic>
    <xdr:clientData/>
  </xdr:twoCellAnchor>
  <xdr:twoCellAnchor>
    <xdr:from>
      <xdr:col>3</xdr:col>
      <xdr:colOff>1882362</xdr:colOff>
      <xdr:row>1</xdr:row>
      <xdr:rowOff>110467</xdr:rowOff>
    </xdr:from>
    <xdr:to>
      <xdr:col>7</xdr:col>
      <xdr:colOff>1768928</xdr:colOff>
      <xdr:row>5</xdr:row>
      <xdr:rowOff>177142</xdr:rowOff>
    </xdr:to>
    <xdr:sp macro="" textlink="">
      <xdr:nvSpPr>
        <xdr:cNvPr id="6" name="CuadroTexto 5"/>
        <xdr:cNvSpPr txBox="1"/>
      </xdr:nvSpPr>
      <xdr:spPr>
        <a:xfrm>
          <a:off x="6929375" y="258909"/>
          <a:ext cx="6900430" cy="1155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CONSULTA</a:t>
          </a:r>
          <a:r>
            <a:rPr lang="es-CO" sz="2800" b="1" baseline="0"/>
            <a:t> </a:t>
          </a:r>
          <a:r>
            <a:rPr lang="es-CO" sz="2800" b="1"/>
            <a:t>MODULO I Y III</a:t>
          </a:r>
        </a:p>
        <a:p>
          <a:r>
            <a:rPr lang="es-CO" sz="2800" b="1" baseline="0"/>
            <a:t>INFORMACIÓN DE NIÑA/NIÑO Y FAMILIA</a:t>
          </a:r>
        </a:p>
        <a:p>
          <a:endParaRPr lang="es-CO" sz="2800" b="1" baseline="0"/>
        </a:p>
        <a:p>
          <a:endParaRPr lang="es-CO" sz="2800" b="1"/>
        </a:p>
      </xdr:txBody>
    </xdr:sp>
    <xdr:clientData/>
  </xdr:twoCellAnchor>
  <xdr:twoCellAnchor editAs="oneCell">
    <xdr:from>
      <xdr:col>8</xdr:col>
      <xdr:colOff>1048301</xdr:colOff>
      <xdr:row>0</xdr:row>
      <xdr:rowOff>0</xdr:rowOff>
    </xdr:from>
    <xdr:to>
      <xdr:col>9</xdr:col>
      <xdr:colOff>484557</xdr:colOff>
      <xdr:row>6</xdr:row>
      <xdr:rowOff>65342</xdr:rowOff>
    </xdr:to>
    <xdr:pic>
      <xdr:nvPicPr>
        <xdr:cNvPr id="7" name="Imagen 6"/>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5474930" y="0"/>
          <a:ext cx="1533896" cy="1531550"/>
        </a:xfrm>
        <a:prstGeom prst="rect">
          <a:avLst/>
        </a:prstGeom>
      </xdr:spPr>
    </xdr:pic>
    <xdr:clientData/>
  </xdr:twoCellAnchor>
  <xdr:twoCellAnchor editAs="oneCell">
    <xdr:from>
      <xdr:col>3</xdr:col>
      <xdr:colOff>576571</xdr:colOff>
      <xdr:row>0</xdr:row>
      <xdr:rowOff>43791</xdr:rowOff>
    </xdr:from>
    <xdr:to>
      <xdr:col>3</xdr:col>
      <xdr:colOff>2053812</xdr:colOff>
      <xdr:row>5</xdr:row>
      <xdr:rowOff>177140</xdr:rowOff>
    </xdr:to>
    <xdr:pic>
      <xdr:nvPicPr>
        <xdr:cNvPr id="3" name="Imagen 2"/>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18546" t="18954" r="20291" b="19553"/>
        <a:stretch/>
      </xdr:blipFill>
      <xdr:spPr>
        <a:xfrm>
          <a:off x="5623584" y="43791"/>
          <a:ext cx="1477241" cy="137036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11104</xdr:colOff>
      <xdr:row>1</xdr:row>
      <xdr:rowOff>11339</xdr:rowOff>
    </xdr:from>
    <xdr:to>
      <xdr:col>4</xdr:col>
      <xdr:colOff>3197678</xdr:colOff>
      <xdr:row>4</xdr:row>
      <xdr:rowOff>800099</xdr:rowOff>
    </xdr:to>
    <xdr:pic>
      <xdr:nvPicPr>
        <xdr:cNvPr id="2" name="Imagen 1" descr="Resultado de imagen para banner verde 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294586" y="215446"/>
          <a:ext cx="8085146" cy="13670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391374</xdr:colOff>
      <xdr:row>1</xdr:row>
      <xdr:rowOff>109990</xdr:rowOff>
    </xdr:from>
    <xdr:to>
      <xdr:col>4</xdr:col>
      <xdr:colOff>2982233</xdr:colOff>
      <xdr:row>4</xdr:row>
      <xdr:rowOff>759732</xdr:rowOff>
    </xdr:to>
    <xdr:sp macro="" textlink="">
      <xdr:nvSpPr>
        <xdr:cNvPr id="3" name="CuadroTexto 2"/>
        <xdr:cNvSpPr txBox="1"/>
      </xdr:nvSpPr>
      <xdr:spPr>
        <a:xfrm>
          <a:off x="5573428" y="314097"/>
          <a:ext cx="2590859" cy="122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CONSULTA</a:t>
          </a:r>
        </a:p>
        <a:p>
          <a:r>
            <a:rPr lang="es-CO" sz="2400" b="1"/>
            <a:t>MODULO II</a:t>
          </a:r>
          <a:r>
            <a:rPr lang="es-CO" sz="2400" b="1" baseline="0"/>
            <a:t> </a:t>
          </a:r>
          <a:r>
            <a:rPr lang="es-CO" sz="2400" b="1"/>
            <a:t>- </a:t>
          </a:r>
        </a:p>
        <a:p>
          <a:r>
            <a:rPr lang="es-CO" sz="2400" b="1"/>
            <a:t>MUJER</a:t>
          </a:r>
          <a:r>
            <a:rPr lang="es-CO" sz="2400" b="1" baseline="0"/>
            <a:t> GESTANTE </a:t>
          </a:r>
        </a:p>
        <a:p>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619125</xdr:colOff>
          <xdr:row>3</xdr:row>
          <xdr:rowOff>38100</xdr:rowOff>
        </xdr:from>
        <xdr:to>
          <xdr:col>2</xdr:col>
          <xdr:colOff>200025</xdr:colOff>
          <xdr:row>4</xdr:row>
          <xdr:rowOff>428625</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4</xdr:col>
      <xdr:colOff>2517320</xdr:colOff>
      <xdr:row>0</xdr:row>
      <xdr:rowOff>0</xdr:rowOff>
    </xdr:from>
    <xdr:to>
      <xdr:col>6</xdr:col>
      <xdr:colOff>564979</xdr:colOff>
      <xdr:row>6</xdr:row>
      <xdr:rowOff>129012</xdr:rowOff>
    </xdr:to>
    <xdr:pic>
      <xdr:nvPicPr>
        <xdr:cNvPr id="5" name="Imagen 4"/>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798" t="18079" r="17658" b="19266"/>
        <a:stretch/>
      </xdr:blipFill>
      <xdr:spPr>
        <a:xfrm>
          <a:off x="7699374" y="0"/>
          <a:ext cx="2039087" cy="1931958"/>
        </a:xfrm>
        <a:prstGeom prst="rect">
          <a:avLst/>
        </a:prstGeom>
      </xdr:spPr>
    </xdr:pic>
    <xdr:clientData/>
  </xdr:twoCellAnchor>
  <xdr:twoCellAnchor editAs="oneCell">
    <xdr:from>
      <xdr:col>1</xdr:col>
      <xdr:colOff>1814</xdr:colOff>
      <xdr:row>1</xdr:row>
      <xdr:rowOff>134056</xdr:rowOff>
    </xdr:from>
    <xdr:to>
      <xdr:col>1</xdr:col>
      <xdr:colOff>1195614</xdr:colOff>
      <xdr:row>4</xdr:row>
      <xdr:rowOff>730022</xdr:rowOff>
    </xdr:to>
    <xdr:pic>
      <xdr:nvPicPr>
        <xdr:cNvPr id="6" name="Imagen 5"/>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85296" y="338163"/>
          <a:ext cx="1193800" cy="1174270"/>
        </a:xfrm>
        <a:prstGeom prst="rect">
          <a:avLst/>
        </a:prstGeom>
      </xdr:spPr>
    </xdr:pic>
    <xdr:clientData/>
  </xdr:twoCellAnchor>
  <xdr:twoCellAnchor editAs="oneCell">
    <xdr:from>
      <xdr:col>2</xdr:col>
      <xdr:colOff>1355272</xdr:colOff>
      <xdr:row>1</xdr:row>
      <xdr:rowOff>17690</xdr:rowOff>
    </xdr:from>
    <xdr:to>
      <xdr:col>4</xdr:col>
      <xdr:colOff>522019</xdr:colOff>
      <xdr:row>5</xdr:row>
      <xdr:rowOff>26883</xdr:rowOff>
    </xdr:to>
    <xdr:pic>
      <xdr:nvPicPr>
        <xdr:cNvPr id="10" name="Imagen 9"/>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8546" t="18954" r="20291" b="19553"/>
        <a:stretch/>
      </xdr:blipFill>
      <xdr:spPr>
        <a:xfrm>
          <a:off x="4224111" y="221797"/>
          <a:ext cx="1479962" cy="14039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40082</xdr:colOff>
      <xdr:row>0</xdr:row>
      <xdr:rowOff>190496</xdr:rowOff>
    </xdr:from>
    <xdr:to>
      <xdr:col>17</xdr:col>
      <xdr:colOff>230815</xdr:colOff>
      <xdr:row>7</xdr:row>
      <xdr:rowOff>85721</xdr:rowOff>
    </xdr:to>
    <xdr:pic>
      <xdr:nvPicPr>
        <xdr:cNvPr id="2" name="Imagen 1" descr="Resultado de imagen para banner verde 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40082" y="190496"/>
          <a:ext cx="17181118"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1095375</xdr:colOff>
          <xdr:row>3</xdr:row>
          <xdr:rowOff>57150</xdr:rowOff>
        </xdr:from>
        <xdr:to>
          <xdr:col>2</xdr:col>
          <xdr:colOff>733425</xdr:colOff>
          <xdr:row>5</xdr:row>
          <xdr:rowOff>152400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206228</xdr:colOff>
      <xdr:row>0</xdr:row>
      <xdr:rowOff>180317</xdr:rowOff>
    </xdr:from>
    <xdr:to>
      <xdr:col>1</xdr:col>
      <xdr:colOff>321192</xdr:colOff>
      <xdr:row>7</xdr:row>
      <xdr:rowOff>159318</xdr:rowOff>
    </xdr:to>
    <xdr:pic>
      <xdr:nvPicPr>
        <xdr:cNvPr id="4" name="Imagen 3"/>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06228" y="180317"/>
          <a:ext cx="1333278" cy="1296995"/>
        </a:xfrm>
        <a:prstGeom prst="rect">
          <a:avLst/>
        </a:prstGeom>
      </xdr:spPr>
    </xdr:pic>
    <xdr:clientData/>
  </xdr:twoCellAnchor>
  <xdr:twoCellAnchor editAs="oneCell">
    <xdr:from>
      <xdr:col>13</xdr:col>
      <xdr:colOff>742844</xdr:colOff>
      <xdr:row>2</xdr:row>
      <xdr:rowOff>100815</xdr:rowOff>
    </xdr:from>
    <xdr:to>
      <xdr:col>16</xdr:col>
      <xdr:colOff>49659</xdr:colOff>
      <xdr:row>8</xdr:row>
      <xdr:rowOff>213780</xdr:rowOff>
    </xdr:to>
    <xdr:pic>
      <xdr:nvPicPr>
        <xdr:cNvPr id="5" name="Imagen 4"/>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10648844" y="481815"/>
          <a:ext cx="1592815" cy="1541715"/>
        </a:xfrm>
        <a:prstGeom prst="rect">
          <a:avLst/>
        </a:prstGeom>
      </xdr:spPr>
    </xdr:pic>
    <xdr:clientData/>
  </xdr:twoCellAnchor>
  <xdr:twoCellAnchor>
    <xdr:from>
      <xdr:col>7</xdr:col>
      <xdr:colOff>560206</xdr:colOff>
      <xdr:row>1</xdr:row>
      <xdr:rowOff>145998</xdr:rowOff>
    </xdr:from>
    <xdr:to>
      <xdr:col>14</xdr:col>
      <xdr:colOff>447675</xdr:colOff>
      <xdr:row>8</xdr:row>
      <xdr:rowOff>85725</xdr:rowOff>
    </xdr:to>
    <xdr:sp macro="" textlink="">
      <xdr:nvSpPr>
        <xdr:cNvPr id="6" name="CuadroTexto 5"/>
        <xdr:cNvSpPr txBox="1"/>
      </xdr:nvSpPr>
      <xdr:spPr>
        <a:xfrm>
          <a:off x="5894206" y="336498"/>
          <a:ext cx="5221469" cy="1273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100" b="1"/>
            <a:t>GRÁFICOS</a:t>
          </a:r>
        </a:p>
        <a:p>
          <a:r>
            <a:rPr lang="es-CO" sz="2100" b="1"/>
            <a:t>MODULO I Y III</a:t>
          </a:r>
        </a:p>
        <a:p>
          <a:r>
            <a:rPr lang="es-CO" sz="2100" b="1" baseline="0"/>
            <a:t>INFORMACIÓN DE NIÑA/NIÑO Y FAMILIA</a:t>
          </a:r>
        </a:p>
        <a:p>
          <a:endParaRPr lang="es-CO" sz="2100" b="1" baseline="0"/>
        </a:p>
        <a:p>
          <a:endParaRPr lang="es-CO" sz="2100" b="1"/>
        </a:p>
      </xdr:txBody>
    </xdr:sp>
    <xdr:clientData/>
  </xdr:twoCellAnchor>
  <xdr:twoCellAnchor editAs="oneCell">
    <xdr:from>
      <xdr:col>15</xdr:col>
      <xdr:colOff>368280</xdr:colOff>
      <xdr:row>0</xdr:row>
      <xdr:rowOff>9525</xdr:rowOff>
    </xdr:from>
    <xdr:to>
      <xdr:col>17</xdr:col>
      <xdr:colOff>378176</xdr:colOff>
      <xdr:row>7</xdr:row>
      <xdr:rowOff>207575</xdr:rowOff>
    </xdr:to>
    <xdr:pic>
      <xdr:nvPicPr>
        <xdr:cNvPr id="7" name="Imagen 6"/>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1798280" y="9525"/>
          <a:ext cx="1533896" cy="1531550"/>
        </a:xfrm>
        <a:prstGeom prst="rect">
          <a:avLst/>
        </a:prstGeom>
      </xdr:spPr>
    </xdr:pic>
    <xdr:clientData/>
  </xdr:twoCellAnchor>
  <xdr:twoCellAnchor editAs="oneCell">
    <xdr:from>
      <xdr:col>5</xdr:col>
      <xdr:colOff>485775</xdr:colOff>
      <xdr:row>0</xdr:row>
      <xdr:rowOff>19050</xdr:rowOff>
    </xdr:from>
    <xdr:to>
      <xdr:col>7</xdr:col>
      <xdr:colOff>815838</xdr:colOff>
      <xdr:row>7</xdr:row>
      <xdr:rowOff>285750</xdr:rowOff>
    </xdr:to>
    <xdr:pic>
      <xdr:nvPicPr>
        <xdr:cNvPr id="8" name="Imagen 7" descr="Resultado de imagen para ESTADISTICAS PN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295775" y="19050"/>
          <a:ext cx="1854064"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76200</xdr:colOff>
      <xdr:row>10</xdr:row>
      <xdr:rowOff>185737</xdr:rowOff>
    </xdr:from>
    <xdr:to>
      <xdr:col>8</xdr:col>
      <xdr:colOff>0</xdr:colOff>
      <xdr:row>25</xdr:row>
      <xdr:rowOff>71437</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761999</xdr:colOff>
      <xdr:row>25</xdr:row>
      <xdr:rowOff>76200</xdr:rowOff>
    </xdr:from>
    <xdr:to>
      <xdr:col>6</xdr:col>
      <xdr:colOff>47623</xdr:colOff>
      <xdr:row>38</xdr:row>
      <xdr:rowOff>66675</xdr:rowOff>
    </xdr:to>
    <mc:AlternateContent xmlns:mc="http://schemas.openxmlformats.org/markup-compatibility/2006" xmlns:a14="http://schemas.microsoft.com/office/drawing/2010/main">
      <mc:Choice Requires="a14">
        <xdr:graphicFrame macro="">
          <xdr:nvGraphicFramePr>
            <xdr:cNvPr id="10" name="Nombre de la Unidad de Servicio-UDS (a la que asiste la niña o el niño)"/>
            <xdr:cNvGraphicFramePr/>
          </xdr:nvGraphicFramePr>
          <xdr:xfrm>
            <a:off x="0" y="0"/>
            <a:ext cx="0" cy="0"/>
          </xdr:xfrm>
          <a:graphic>
            <a:graphicData uri="http://schemas.microsoft.com/office/drawing/2010/slicer">
              <sle:slicer xmlns:sle="http://schemas.microsoft.com/office/drawing/2010/slicer" name="Nombre de la Unidad de Servicio-UDS (a la que asiste la niña o el niño)"/>
            </a:graphicData>
          </a:graphic>
        </xdr:graphicFrame>
      </mc:Choice>
      <mc:Fallback xmlns="">
        <xdr:sp macro="" textlink="">
          <xdr:nvSpPr>
            <xdr:cNvPr id="0" name=""/>
            <xdr:cNvSpPr>
              <a:spLocks noTextEdit="1"/>
            </xdr:cNvSpPr>
          </xdr:nvSpPr>
          <xdr:spPr>
            <a:xfrm>
              <a:off x="4524374" y="5229225"/>
              <a:ext cx="1571625" cy="24669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6</xdr:col>
      <xdr:colOff>85724</xdr:colOff>
      <xdr:row>25</xdr:row>
      <xdr:rowOff>95250</xdr:rowOff>
    </xdr:from>
    <xdr:to>
      <xdr:col>8</xdr:col>
      <xdr:colOff>4873</xdr:colOff>
      <xdr:row>38</xdr:row>
      <xdr:rowOff>95250</xdr:rowOff>
    </xdr:to>
    <mc:AlternateContent xmlns:mc="http://schemas.openxmlformats.org/markup-compatibility/2006" xmlns:a14="http://schemas.microsoft.com/office/drawing/2010/main">
      <mc:Choice Requires="a14">
        <xdr:graphicFrame macro="">
          <xdr:nvGraphicFramePr>
            <xdr:cNvPr id="11" name="Servicio Prestado en la UDS"/>
            <xdr:cNvGraphicFramePr/>
          </xdr:nvGraphicFramePr>
          <xdr:xfrm>
            <a:off x="0" y="0"/>
            <a:ext cx="0" cy="0"/>
          </xdr:xfrm>
          <a:graphic>
            <a:graphicData uri="http://schemas.microsoft.com/office/drawing/2010/slicer">
              <sle:slicer xmlns:sle="http://schemas.microsoft.com/office/drawing/2010/slicer" name="Servicio Prestado en la UDS"/>
            </a:graphicData>
          </a:graphic>
        </xdr:graphicFrame>
      </mc:Choice>
      <mc:Fallback xmlns="">
        <xdr:sp macro="" textlink="">
          <xdr:nvSpPr>
            <xdr:cNvPr id="0" name=""/>
            <xdr:cNvSpPr>
              <a:spLocks noTextEdit="1"/>
            </xdr:cNvSpPr>
          </xdr:nvSpPr>
          <xdr:spPr>
            <a:xfrm>
              <a:off x="6134099" y="5248275"/>
              <a:ext cx="1666875" cy="24765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11</xdr:col>
      <xdr:colOff>142875</xdr:colOff>
      <xdr:row>9</xdr:row>
      <xdr:rowOff>100012</xdr:rowOff>
    </xdr:from>
    <xdr:to>
      <xdr:col>17</xdr:col>
      <xdr:colOff>28575</xdr:colOff>
      <xdr:row>23</xdr:row>
      <xdr:rowOff>176212</xdr:rowOff>
    </xdr:to>
    <xdr:graphicFrame macro="">
      <xdr:nvGraphicFramePr>
        <xdr:cNvPr id="15" name="Gráfico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228600</xdr:colOff>
      <xdr:row>24</xdr:row>
      <xdr:rowOff>38100</xdr:rowOff>
    </xdr:from>
    <xdr:to>
      <xdr:col>15</xdr:col>
      <xdr:colOff>190500</xdr:colOff>
      <xdr:row>37</xdr:row>
      <xdr:rowOff>85725</xdr:rowOff>
    </xdr:to>
    <mc:AlternateContent xmlns:mc="http://schemas.openxmlformats.org/markup-compatibility/2006" xmlns:a14="http://schemas.microsoft.com/office/drawing/2010/main">
      <mc:Choice Requires="a14">
        <xdr:graphicFrame macro="">
          <xdr:nvGraphicFramePr>
            <xdr:cNvPr id="17" name="Tipo de Vivienda"/>
            <xdr:cNvGraphicFramePr/>
          </xdr:nvGraphicFramePr>
          <xdr:xfrm>
            <a:off x="0" y="0"/>
            <a:ext cx="0" cy="0"/>
          </xdr:xfrm>
          <a:graphic>
            <a:graphicData uri="http://schemas.microsoft.com/office/drawing/2010/slicer">
              <sle:slicer xmlns:sle="http://schemas.microsoft.com/office/drawing/2010/slicer" name="Tipo de Vivienda"/>
            </a:graphicData>
          </a:graphic>
        </xdr:graphicFrame>
      </mc:Choice>
      <mc:Fallback xmlns="">
        <xdr:sp macro="" textlink="">
          <xdr:nvSpPr>
            <xdr:cNvPr id="0" name=""/>
            <xdr:cNvSpPr>
              <a:spLocks noTextEdit="1"/>
            </xdr:cNvSpPr>
          </xdr:nvSpPr>
          <xdr:spPr>
            <a:xfrm>
              <a:off x="14744700" y="5000625"/>
              <a:ext cx="14859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15</xdr:col>
      <xdr:colOff>228600</xdr:colOff>
      <xdr:row>24</xdr:row>
      <xdr:rowOff>28575</xdr:rowOff>
    </xdr:from>
    <xdr:to>
      <xdr:col>17</xdr:col>
      <xdr:colOff>66675</xdr:colOff>
      <xdr:row>37</xdr:row>
      <xdr:rowOff>76200</xdr:rowOff>
    </xdr:to>
    <mc:AlternateContent xmlns:mc="http://schemas.openxmlformats.org/markup-compatibility/2006" xmlns:a14="http://schemas.microsoft.com/office/drawing/2010/main">
      <mc:Choice Requires="a14">
        <xdr:graphicFrame macro="">
          <xdr:nvGraphicFramePr>
            <xdr:cNvPr id="18" name="Tipo de tenencia de la vivienda"/>
            <xdr:cNvGraphicFramePr/>
          </xdr:nvGraphicFramePr>
          <xdr:xfrm>
            <a:off x="0" y="0"/>
            <a:ext cx="0" cy="0"/>
          </xdr:xfrm>
          <a:graphic>
            <a:graphicData uri="http://schemas.microsoft.com/office/drawing/2010/slicer">
              <sle:slicer xmlns:sle="http://schemas.microsoft.com/office/drawing/2010/slicer" name="Tipo de tenencia de la vivienda"/>
            </a:graphicData>
          </a:graphic>
        </xdr:graphicFrame>
      </mc:Choice>
      <mc:Fallback xmlns="">
        <xdr:sp macro="" textlink="">
          <xdr:nvSpPr>
            <xdr:cNvPr id="0" name=""/>
            <xdr:cNvSpPr>
              <a:spLocks noTextEdit="1"/>
            </xdr:cNvSpPr>
          </xdr:nvSpPr>
          <xdr:spPr>
            <a:xfrm>
              <a:off x="16268700" y="4991100"/>
              <a:ext cx="1362075"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266700</xdr:colOff>
          <xdr:row>9</xdr:row>
          <xdr:rowOff>114300</xdr:rowOff>
        </xdr:from>
        <xdr:to>
          <xdr:col>1</xdr:col>
          <xdr:colOff>447675</xdr:colOff>
          <xdr:row>10</xdr:row>
          <xdr:rowOff>342900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cs typeface="Calibri"/>
                </a:rPr>
                <a:t>Actualizar Graficos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9</xdr:row>
          <xdr:rowOff>123825</xdr:rowOff>
        </xdr:from>
        <xdr:to>
          <xdr:col>9</xdr:col>
          <xdr:colOff>1657350</xdr:colOff>
          <xdr:row>10</xdr:row>
          <xdr:rowOff>342900</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cs typeface="Calibri"/>
                </a:rPr>
                <a:t>Actualizar Graficos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9290</xdr:colOff>
      <xdr:row>2</xdr:row>
      <xdr:rowOff>5896</xdr:rowOff>
    </xdr:from>
    <xdr:to>
      <xdr:col>13</xdr:col>
      <xdr:colOff>293182</xdr:colOff>
      <xdr:row>9</xdr:row>
      <xdr:rowOff>39460</xdr:rowOff>
    </xdr:to>
    <xdr:pic>
      <xdr:nvPicPr>
        <xdr:cNvPr id="2" name="Imagen 1" descr="Resultado de imagen para banner verde 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9290" y="386896"/>
          <a:ext cx="12163660" cy="13670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601098</xdr:colOff>
      <xdr:row>2</xdr:row>
      <xdr:rowOff>146869</xdr:rowOff>
    </xdr:from>
    <xdr:to>
      <xdr:col>10</xdr:col>
      <xdr:colOff>219808</xdr:colOff>
      <xdr:row>9</xdr:row>
      <xdr:rowOff>43509</xdr:rowOff>
    </xdr:to>
    <xdr:sp macro="" textlink="">
      <xdr:nvSpPr>
        <xdr:cNvPr id="3" name="CuadroTexto 2"/>
        <xdr:cNvSpPr txBox="1"/>
      </xdr:nvSpPr>
      <xdr:spPr>
        <a:xfrm>
          <a:off x="7038323" y="523682"/>
          <a:ext cx="2675084" cy="1215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GRÁFICOS</a:t>
          </a:r>
        </a:p>
        <a:p>
          <a:r>
            <a:rPr lang="es-CO" sz="2400" b="1"/>
            <a:t>MODULO II</a:t>
          </a:r>
          <a:r>
            <a:rPr lang="es-CO" sz="2400" b="1" baseline="0"/>
            <a:t> </a:t>
          </a:r>
        </a:p>
        <a:p>
          <a:r>
            <a:rPr lang="es-CO" sz="2400" b="1"/>
            <a:t>MUJER</a:t>
          </a:r>
          <a:r>
            <a:rPr lang="es-CO" sz="2400" b="1" baseline="0"/>
            <a:t> GESTANTE </a:t>
          </a:r>
        </a:p>
        <a:p>
          <a:endParaRPr lang="es-CO" sz="2400" b="1"/>
        </a:p>
      </xdr:txBody>
    </xdr:sp>
    <xdr:clientData/>
  </xdr:twoCellAnchor>
  <mc:AlternateContent xmlns:mc="http://schemas.openxmlformats.org/markup-compatibility/2006">
    <mc:Choice xmlns:a14="http://schemas.microsoft.com/office/drawing/2010/main" Requires="a14">
      <xdr:twoCellAnchor>
        <xdr:from>
          <xdr:col>0</xdr:col>
          <xdr:colOff>923925</xdr:colOff>
          <xdr:row>4</xdr:row>
          <xdr:rowOff>28575</xdr:rowOff>
        </xdr:from>
        <xdr:to>
          <xdr:col>1</xdr:col>
          <xdr:colOff>971550</xdr:colOff>
          <xdr:row>7</xdr:row>
          <xdr:rowOff>47625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CO"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9</xdr:col>
      <xdr:colOff>445861</xdr:colOff>
      <xdr:row>0</xdr:row>
      <xdr:rowOff>150132</xdr:rowOff>
    </xdr:from>
    <xdr:to>
      <xdr:col>12</xdr:col>
      <xdr:colOff>201215</xdr:colOff>
      <xdr:row>10</xdr:row>
      <xdr:rowOff>177090</xdr:rowOff>
    </xdr:to>
    <xdr:pic>
      <xdr:nvPicPr>
        <xdr:cNvPr id="5" name="Imagen 4"/>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798" t="18079" r="17658" b="19266"/>
        <a:stretch/>
      </xdr:blipFill>
      <xdr:spPr>
        <a:xfrm>
          <a:off x="10980057" y="150132"/>
          <a:ext cx="2034551" cy="1954637"/>
        </a:xfrm>
        <a:prstGeom prst="rect">
          <a:avLst/>
        </a:prstGeom>
      </xdr:spPr>
    </xdr:pic>
    <xdr:clientData/>
  </xdr:twoCellAnchor>
  <xdr:twoCellAnchor editAs="oneCell">
    <xdr:from>
      <xdr:col>0</xdr:col>
      <xdr:colOff>0</xdr:colOff>
      <xdr:row>2</xdr:row>
      <xdr:rowOff>128613</xdr:rowOff>
    </xdr:from>
    <xdr:to>
      <xdr:col>0</xdr:col>
      <xdr:colOff>1193800</xdr:colOff>
      <xdr:row>8</xdr:row>
      <xdr:rowOff>159883</xdr:rowOff>
    </xdr:to>
    <xdr:pic>
      <xdr:nvPicPr>
        <xdr:cNvPr id="6" name="Imagen 5"/>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0" y="509613"/>
          <a:ext cx="1193800" cy="1174270"/>
        </a:xfrm>
        <a:prstGeom prst="rect">
          <a:avLst/>
        </a:prstGeom>
      </xdr:spPr>
    </xdr:pic>
    <xdr:clientData/>
  </xdr:twoCellAnchor>
  <xdr:twoCellAnchor editAs="oneCell">
    <xdr:from>
      <xdr:col>4</xdr:col>
      <xdr:colOff>416416</xdr:colOff>
      <xdr:row>0</xdr:row>
      <xdr:rowOff>145772</xdr:rowOff>
    </xdr:from>
    <xdr:to>
      <xdr:col>6</xdr:col>
      <xdr:colOff>612374</xdr:colOff>
      <xdr:row>10</xdr:row>
      <xdr:rowOff>56192</xdr:rowOff>
    </xdr:to>
    <xdr:pic>
      <xdr:nvPicPr>
        <xdr:cNvPr id="7" name="Imagen 6" descr="Resultado de imagen para ESTADISTICAS 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959108" y="145772"/>
          <a:ext cx="2090491" cy="17944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404028</xdr:colOff>
      <xdr:row>10</xdr:row>
      <xdr:rowOff>67615</xdr:rowOff>
    </xdr:from>
    <xdr:to>
      <xdr:col>11</xdr:col>
      <xdr:colOff>282610</xdr:colOff>
      <xdr:row>26</xdr:row>
      <xdr:rowOff>115138</xdr:rowOff>
    </xdr:to>
    <xdr:graphicFrame macro="">
      <xdr:nvGraphicFramePr>
        <xdr:cNvPr id="4" name="Gráfico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397538</xdr:colOff>
      <xdr:row>26</xdr:row>
      <xdr:rowOff>188197</xdr:rowOff>
    </xdr:from>
    <xdr:to>
      <xdr:col>6</xdr:col>
      <xdr:colOff>331805</xdr:colOff>
      <xdr:row>40</xdr:row>
      <xdr:rowOff>74629</xdr:rowOff>
    </xdr:to>
    <mc:AlternateContent xmlns:mc="http://schemas.openxmlformats.org/markup-compatibility/2006" xmlns:a14="http://schemas.microsoft.com/office/drawing/2010/main">
      <mc:Choice Requires="a14">
        <xdr:graphicFrame macro="">
          <xdr:nvGraphicFramePr>
            <xdr:cNvPr id="12" name="Diligenciar el NUIP*"/>
            <xdr:cNvGraphicFramePr/>
          </xdr:nvGraphicFramePr>
          <xdr:xfrm>
            <a:off x="0" y="0"/>
            <a:ext cx="0" cy="0"/>
          </xdr:xfrm>
          <a:graphic>
            <a:graphicData uri="http://schemas.microsoft.com/office/drawing/2010/slicer">
              <sle:slicer xmlns:sle="http://schemas.microsoft.com/office/drawing/2010/slicer" name="Diligenciar el NUIP*"/>
            </a:graphicData>
          </a:graphic>
        </xdr:graphicFrame>
      </mc:Choice>
      <mc:Fallback xmlns="">
        <xdr:sp macro="" textlink="">
          <xdr:nvSpPr>
            <xdr:cNvPr id="0" name=""/>
            <xdr:cNvSpPr>
              <a:spLocks noTextEdit="1"/>
            </xdr:cNvSpPr>
          </xdr:nvSpPr>
          <xdr:spPr>
            <a:xfrm>
              <a:off x="4940230" y="5086768"/>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6</xdr:col>
      <xdr:colOff>381837</xdr:colOff>
      <xdr:row>27</xdr:row>
      <xdr:rowOff>15491</xdr:rowOff>
    </xdr:from>
    <xdr:to>
      <xdr:col>8</xdr:col>
      <xdr:colOff>682451</xdr:colOff>
      <xdr:row>40</xdr:row>
      <xdr:rowOff>90330</xdr:rowOff>
    </xdr:to>
    <mc:AlternateContent xmlns:mc="http://schemas.openxmlformats.org/markup-compatibility/2006" xmlns:a14="http://schemas.microsoft.com/office/drawing/2010/main">
      <mc:Choice Requires="a14">
        <xdr:graphicFrame macro="">
          <xdr:nvGraphicFramePr>
            <xdr:cNvPr id="13" name="¿Ha asistido a controles prenatales?*"/>
            <xdr:cNvGraphicFramePr/>
          </xdr:nvGraphicFramePr>
          <xdr:xfrm>
            <a:off x="0" y="0"/>
            <a:ext cx="0" cy="0"/>
          </xdr:xfrm>
          <a:graphic>
            <a:graphicData uri="http://schemas.microsoft.com/office/drawing/2010/slicer">
              <sle:slicer xmlns:sle="http://schemas.microsoft.com/office/drawing/2010/slicer" name="¿Ha asistido a controles prenatales?*"/>
            </a:graphicData>
          </a:graphic>
        </xdr:graphicFrame>
      </mc:Choice>
      <mc:Fallback xmlns="">
        <xdr:sp macro="" textlink="">
          <xdr:nvSpPr>
            <xdr:cNvPr id="0" name=""/>
            <xdr:cNvSpPr>
              <a:spLocks noTextEdit="1"/>
            </xdr:cNvSpPr>
          </xdr:nvSpPr>
          <xdr:spPr>
            <a:xfrm>
              <a:off x="6819062" y="510246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742950</xdr:colOff>
      <xdr:row>27</xdr:row>
      <xdr:rowOff>20724</xdr:rowOff>
    </xdr:from>
    <xdr:to>
      <xdr:col>11</xdr:col>
      <xdr:colOff>279469</xdr:colOff>
      <xdr:row>40</xdr:row>
      <xdr:rowOff>95563</xdr:rowOff>
    </xdr:to>
    <mc:AlternateContent xmlns:mc="http://schemas.openxmlformats.org/markup-compatibility/2006" xmlns:a14="http://schemas.microsoft.com/office/drawing/2010/main">
      <mc:Choice Requires="a14">
        <xdr:graphicFrame macro="">
          <xdr:nvGraphicFramePr>
            <xdr:cNvPr id="14" name="Estado civil *"/>
            <xdr:cNvGraphicFramePr/>
          </xdr:nvGraphicFramePr>
          <xdr:xfrm>
            <a:off x="0" y="0"/>
            <a:ext cx="0" cy="0"/>
          </xdr:xfrm>
          <a:graphic>
            <a:graphicData uri="http://schemas.microsoft.com/office/drawing/2010/slicer">
              <sle:slicer xmlns:sle="http://schemas.microsoft.com/office/drawing/2010/slicer" name="Estado civil *"/>
            </a:graphicData>
          </a:graphic>
        </xdr:graphicFrame>
      </mc:Choice>
      <mc:Fallback xmlns="">
        <xdr:sp macro="" textlink="">
          <xdr:nvSpPr>
            <xdr:cNvPr id="0" name=""/>
            <xdr:cNvSpPr>
              <a:spLocks noTextEdit="1"/>
            </xdr:cNvSpPr>
          </xdr:nvSpPr>
          <xdr:spPr>
            <a:xfrm>
              <a:off x="8708362" y="5107702"/>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342900</xdr:colOff>
          <xdr:row>10</xdr:row>
          <xdr:rowOff>28575</xdr:rowOff>
        </xdr:from>
        <xdr:to>
          <xdr:col>1</xdr:col>
          <xdr:colOff>466725</xdr:colOff>
          <xdr:row>12</xdr:row>
          <xdr:rowOff>104775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200" b="1" i="0" u="none" strike="noStrike" baseline="0">
                  <a:solidFill>
                    <a:srgbClr val="000000"/>
                  </a:solidFill>
                  <a:latin typeface="Calibri"/>
                  <a:cs typeface="Calibri"/>
                </a:rPr>
                <a:t>Actualizar Tabla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lexis Alveiro Burbano Quevedo" refreshedDate="42761.700342939817" createdVersion="5" refreshedVersion="5" minRefreshableVersion="3" recordCount="2">
  <cacheSource type="worksheet">
    <worksheetSource ref="A8:BO999" sheet="Base Dat Mod I"/>
  </cacheSource>
  <cacheFields count="67">
    <cacheField name="NUIP" numFmtId="0">
      <sharedItems containsNonDate="0" containsString="0" containsBlank="1"/>
    </cacheField>
    <cacheField name="Fecha de diligenciamiento Inicial " numFmtId="14">
      <sharedItems containsNonDate="0" containsString="0" containsBlank="1"/>
    </cacheField>
    <cacheField name="Nombre de la Unidad de Servicio-UDS (a la que asiste la niña o el niño)" numFmtId="0">
      <sharedItems containsNonDate="0" containsBlank="1" count="4">
        <m/>
        <s v="Paticos" u="1"/>
        <s v="PRUEBA2" u="1"/>
        <s v="PRUEBA" u="1"/>
      </sharedItems>
    </cacheField>
    <cacheField name="Codigo de la UDS en Cuentame" numFmtId="0">
      <sharedItems containsNonDate="0" containsString="0" containsBlank="1"/>
    </cacheField>
    <cacheField name="Servicio Prestado en la UDS" numFmtId="0">
      <sharedItems containsNonDate="0" containsBlank="1" count="4">
        <m/>
        <s v="PRUEBA2" u="1"/>
        <s v="PRUEBA" u="1"/>
        <s v="Educación Inicial" u="1"/>
      </sharedItems>
    </cacheField>
    <cacheField name="Primer Nombre" numFmtId="0">
      <sharedItems containsNonDate="0" containsString="0" containsBlank="1"/>
    </cacheField>
    <cacheField name="Segundo Nombre" numFmtId="0">
      <sharedItems containsNonDate="0" containsString="0" containsBlank="1"/>
    </cacheField>
    <cacheField name="Primer Apellido" numFmtId="0">
      <sharedItems containsNonDate="0" containsString="0" containsBlank="1"/>
    </cacheField>
    <cacheField name="Segundo Apellido" numFmtId="0">
      <sharedItems containsNonDate="0" containsString="0" containsBlank="1"/>
    </cacheField>
    <cacheField name="Tipo de Documento de Identidad" numFmtId="0">
      <sharedItems containsNonDate="0" containsString="0" containsBlank="1"/>
    </cacheField>
    <cacheField name="Grupo étnico con el que se autoreconoce la niña o el niño*" numFmtId="0">
      <sharedItems containsNonDate="0" containsString="0" containsBlank="1"/>
    </cacheField>
    <cacheField name="Si el Nucleo familiar del beneficiario se reconoce como miembro de un grupo étnico, Indique a que comunidad, resguardo o territorio colectivo pertenece" numFmtId="0">
      <sharedItems containsNonDate="0" containsString="0" containsBlank="1"/>
    </cacheField>
    <cacheField name="¿El beneficiario habla la lengua nativa del grupo ectnico al que pertenece?" numFmtId="0">
      <sharedItems containsNonDate="0" containsString="0" containsBlank="1"/>
    </cacheField>
    <cacheField name="Nombres y apellidos (Acudiente)" numFmtId="0">
      <sharedItems containsNonDate="0" containsString="0" containsBlank="1"/>
    </cacheField>
    <cacheField name="Parentesco (Acudiente)" numFmtId="0">
      <sharedItems containsNonDate="0" containsString="0" containsBlank="1"/>
    </cacheField>
    <cacheField name="Numero de contacto en caso de emergencia (Acudiente)" numFmtId="0">
      <sharedItems containsNonDate="0" containsString="0" containsBlank="1"/>
    </cacheField>
    <cacheField name="Se encuentra afiliado al Sistema de Seguridad Social" numFmtId="0">
      <sharedItems containsNonDate="0" containsString="0" containsBlank="1"/>
    </cacheField>
    <cacheField name="En caso de no estar afiliado al Sistema de Seguridad Social ¿Cuál es la razon?" numFmtId="0">
      <sharedItems containsNonDate="0" containsString="0" containsBlank="1"/>
    </cacheField>
    <cacheField name="Nombre de la Entidad Promotora de Salud a la que se encuentra afiliado" numFmtId="0">
      <sharedItems containsNonDate="0" containsString="0" containsBlank="1"/>
    </cacheField>
    <cacheField name="¿La niña o niño cuenta con el carnet de vacunación actualizado?" numFmtId="0">
      <sharedItems containsNonDate="0" containsString="0" containsBlank="1"/>
    </cacheField>
    <cacheField name="En caso de que no contar con el carnet de vacunación al dia según la edad de la niña o el niño, ¿Cuál es la razón?" numFmtId="0">
      <sharedItems containsNonDate="0" containsString="0" containsBlank="1"/>
    </cacheField>
    <cacheField name="Si la niña o el niño es mayor d e un (1) año, ¿Ha asistido a controles de salud oral?" numFmtId="0">
      <sharedItems containsNonDate="0" containsString="0" containsBlank="1"/>
    </cacheField>
    <cacheField name="En caso de no haber asistido a controles de salud oral, ¿Cuál es el motivo por el cual no ha asistido a los controles?" numFmtId="0">
      <sharedItems containsNonDate="0" containsString="0" containsBlank="1"/>
    </cacheField>
    <cacheField name="La niña o niño menor de cuatro (4) años ¿Ha recibido valoracion oftalmológica?" numFmtId="0">
      <sharedItems containsNonDate="0" containsString="0" containsBlank="1"/>
    </cacheField>
    <cacheField name="La niña o niño menor de cinco(5) años ¿Ha recibido valoracion auditiva?" numFmtId="0">
      <sharedItems containsNonDate="0" containsString="0" containsBlank="1"/>
    </cacheField>
    <cacheField name="Si la niña o el niño ha asistido a consultas medicas distintas a las de crecimiento y desarrollo (urgencias o consulta externa), indique el motivo de la  consulta" numFmtId="0">
      <sharedItems containsNonDate="0" containsString="0" containsBlank="1"/>
    </cacheField>
    <cacheField name="¿La niña o niño es alérgico a algún medicamento?" numFmtId="0">
      <sharedItems containsNonDate="0" containsString="0" containsBlank="1"/>
    </cacheField>
    <cacheField name="Si la respuesta anterior es SI, indique el medicamento al cual es alergico" numFmtId="0">
      <sharedItems containsNonDate="0" containsString="0" containsBlank="1"/>
    </cacheField>
    <cacheField name="La niña o niño cuenta con el carnet actualizado de crecimiento y desarrollo" numFmtId="0">
      <sharedItems containsNonDate="0" containsString="0" containsBlank="1"/>
    </cacheField>
    <cacheField name="Si la niña o niño asiste a controles de crecimiento y desarrollo, indique la fecha del último control" numFmtId="14">
      <sharedItems containsNonDate="0" containsString="0" containsBlank="1"/>
    </cacheField>
    <cacheField name="Rango de edad" numFmtId="0">
      <sharedItems containsNonDate="0" containsString="0" containsBlank="1"/>
    </cacheField>
    <cacheField name="Peso al nacer de la niña o el niño" numFmtId="0">
      <sharedItems containsNonDate="0" containsString="0" containsBlank="1"/>
    </cacheField>
    <cacheField name="Talla al nacer de de la niña o el niño" numFmtId="0">
      <sharedItems containsNonDate="0" containsString="0" containsBlank="1"/>
    </cacheField>
    <cacheField name="Dieta especial( SI / NO)" numFmtId="0">
      <sharedItems containsNonDate="0" containsString="0" containsBlank="1"/>
    </cacheField>
    <cacheField name="Si la respuesta anterior es SI, indique la dieta,restriccioón o alergia alimentaria " numFmtId="0">
      <sharedItems containsNonDate="0" containsString="0" containsBlank="1"/>
    </cacheField>
    <cacheField name="¿ Esta siendo alimentado con leche materna de forma exclusiva?_x000a_(&lt;6meses)" numFmtId="0">
      <sharedItems containsNonDate="0" containsString="0" containsBlank="1"/>
    </cacheField>
    <cacheField name="Leche materna (&lt;6meses)" numFmtId="0">
      <sharedItems containsNonDate="0" containsString="0" containsBlank="1"/>
    </cacheField>
    <cacheField name="Leche de formula (&lt;6meses)" numFmtId="0">
      <sharedItems containsNonDate="0" containsString="0" containsBlank="1"/>
    </cacheField>
    <cacheField name="Leche de vaca (&lt;6meses)" numFmtId="0">
      <sharedItems containsNonDate="0" containsString="0" containsBlank="1"/>
    </cacheField>
    <cacheField name="Alimentación familiar (&lt;6meses)" numFmtId="0">
      <sharedItems containsNonDate="0" containsString="0" containsBlank="1"/>
    </cacheField>
    <cacheField name="Leche de otro mamifero  (&lt;6meses)" numFmtId="0">
      <sharedItems containsNonDate="0" containsString="0" containsBlank="1"/>
    </cacheField>
    <cacheField name="Otro ¿Cuál? (&lt;6meses)" numFmtId="0">
      <sharedItems containsNonDate="0" containsString="0" containsBlank="1"/>
    </cacheField>
    <cacheField name="Leche materna (&gt;6meses_x000a_&lt;1año)" numFmtId="0">
      <sharedItems containsNonDate="0" containsString="0" containsBlank="1"/>
    </cacheField>
    <cacheField name="Leche de formula (&gt;6meses_x000a_&lt;1año)" numFmtId="0">
      <sharedItems containsNonDate="0" containsString="0" containsBlank="1"/>
    </cacheField>
    <cacheField name="Leche de vaca (&gt;6meses &lt;1año)" numFmtId="0">
      <sharedItems containsNonDate="0" containsString="0" containsBlank="1"/>
    </cacheField>
    <cacheField name="Alimentación familiar (&gt;6meses_x000a_&lt;1año)" numFmtId="0">
      <sharedItems containsNonDate="0" containsString="0" containsBlank="1"/>
    </cacheField>
    <cacheField name="Leche de otro mamifero  (&gt;6meses_x000a_&lt;1año)" numFmtId="0">
      <sharedItems containsNonDate="0" containsString="0" containsBlank="1"/>
    </cacheField>
    <cacheField name="Otro ¿Cuál? (&gt;6meses _x000a_&lt;1año)" numFmtId="0">
      <sharedItems containsNonDate="0" containsString="0" containsBlank="1"/>
    </cacheField>
    <cacheField name=" ¿ha recibido e el ultimo año antiparasitarios, por parte de algún servicio de salud?" numFmtId="0">
      <sharedItems containsNonDate="0" containsString="0" containsBlank="1"/>
    </cacheField>
    <cacheField name="En caso de haber recibido antiparasitarios, indique la última fecha en la que fue tomada por la niña o el niño" numFmtId="14">
      <sharedItems containsNonDate="0" containsString="0" containsBlank="1"/>
    </cacheField>
    <cacheField name="Movilidad/Física" numFmtId="0">
      <sharedItems containsNonDate="0" containsString="0" containsBlank="1"/>
    </cacheField>
    <cacheField name="Sensorial" numFmtId="0">
      <sharedItems containsNonDate="0" containsString="0" containsBlank="1"/>
    </cacheField>
    <cacheField name="Mental" numFmtId="0">
      <sharedItems containsNonDate="0" containsString="0" containsBlank="1"/>
    </cacheField>
    <cacheField name="Multiple" numFmtId="0">
      <sharedItems containsNonDate="0" containsString="0" containsBlank="1"/>
    </cacheField>
    <cacheField name="Diagnostico de la discapacidad" numFmtId="0">
      <sharedItems containsNonDate="0" containsString="0" containsBlank="1"/>
    </cacheField>
    <cacheField name="Independiente" numFmtId="0">
      <sharedItems containsNonDate="0" containsString="0" containsBlank="1"/>
    </cacheField>
    <cacheField name="Independiente con apoyo" numFmtId="0">
      <sharedItems containsNonDate="0" containsString="0" containsBlank="1"/>
    </cacheField>
    <cacheField name="Independencia restringida" numFmtId="0">
      <sharedItems containsNonDate="0" containsString="0" containsBlank="1"/>
    </cacheField>
    <cacheField name="Dependencia" numFmtId="0">
      <sharedItems containsNonDate="0" containsString="0" containsBlank="1"/>
    </cacheField>
    <cacheField name="APOYO REQUERIDO (DESCRIBA EL APOYO REQUERIDO POR EL USUARIO)" numFmtId="0">
      <sharedItems containsNonDate="0" containsString="0" containsBlank="1"/>
    </cacheField>
    <cacheField name="Atención,_x000a_¿Cuál?" numFmtId="0">
      <sharedItems containsNonDate="0" containsString="0" containsBlank="1"/>
    </cacheField>
    <cacheField name="Horario" numFmtId="0">
      <sharedItems containsNonDate="0" containsString="0" containsBlank="1"/>
    </cacheField>
    <cacheField name="Entidad" numFmtId="0">
      <sharedItems containsNonDate="0" containsString="0" containsBlank="1"/>
    </cacheField>
    <cacheField name="Frecuencia" numFmtId="0">
      <sharedItems containsNonDate="0" containsString="0" containsBlank="1"/>
    </cacheField>
    <cacheField name="Actividad alterna persona encargada _x000a_(SI / NO)" numFmtId="0">
      <sharedItems containsNonDate="0" containsString="0" containsBlank="1"/>
    </cacheField>
    <cacheField name="¿Cuál?" numFmtId="0">
      <sharedItems containsNonDate="0" containsString="0" containsBlank="1"/>
    </cacheField>
    <cacheField name="Entidad que diagnosticó la discapacidad" numFmtId="0">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lexis Alveiro Burbano Quevedo" refreshedDate="42761.70035590278" createdVersion="5" refreshedVersion="5" minRefreshableVersion="3" recordCount="2">
  <cacheSource type="worksheet">
    <worksheetSource ref="A8:ED999" sheet="Base Dat Mod III"/>
  </cacheSource>
  <cacheFields count="134">
    <cacheField name="NUIP" numFmtId="0">
      <sharedItems containsNonDate="0" containsString="0" containsBlank="1"/>
    </cacheField>
    <cacheField name="Fecha de diligenciamiento Inicial " numFmtId="0">
      <sharedItems containsNonDate="0" containsString="0" containsBlank="1"/>
    </cacheField>
    <cacheField name="Edad" numFmtId="0">
      <sharedItems containsNonDate="0" containsString="0" containsBlank="1"/>
    </cacheField>
    <cacheField name="Nivel de escolaridad" numFmtId="0">
      <sharedItems containsNonDate="0" containsString="0" containsBlank="1"/>
    </cacheField>
    <cacheField name="Ocupación" numFmtId="0">
      <sharedItems containsNonDate="0" containsString="0" containsBlank="1"/>
    </cacheField>
    <cacheField name="Sabe leer" numFmtId="0">
      <sharedItems containsNonDate="0" containsString="0" containsBlank="1"/>
    </cacheField>
    <cacheField name="Sabe escribir" numFmtId="0">
      <sharedItems containsNonDate="0" containsString="0" containsBlank="1"/>
    </cacheField>
    <cacheField name="Situación laboral" numFmtId="0">
      <sharedItems containsNonDate="0" containsString="0" containsBlank="1"/>
    </cacheField>
    <cacheField name="Condiciones especiales" numFmtId="0">
      <sharedItems containsNonDate="0" containsString="0" containsBlank="1"/>
    </cacheField>
    <cacheField name="Aporta al sustento economico" numFmtId="0">
      <sharedItems containsNonDate="0" containsString="0" containsBlank="1"/>
    </cacheField>
    <cacheField name="Edad2" numFmtId="0">
      <sharedItems containsNonDate="0" containsString="0" containsBlank="1"/>
    </cacheField>
    <cacheField name="Nivel de escolaridad2" numFmtId="0">
      <sharedItems containsNonDate="0" containsString="0" containsBlank="1"/>
    </cacheField>
    <cacheField name="Ocupación2" numFmtId="0">
      <sharedItems containsNonDate="0" containsString="0" containsBlank="1"/>
    </cacheField>
    <cacheField name="Sabe leer2" numFmtId="0">
      <sharedItems containsNonDate="0" containsString="0" containsBlank="1"/>
    </cacheField>
    <cacheField name="Sabe escribir2" numFmtId="0">
      <sharedItems containsNonDate="0" containsString="0" containsBlank="1"/>
    </cacheField>
    <cacheField name="Situación laboral2" numFmtId="0">
      <sharedItems containsNonDate="0" containsString="0" containsBlank="1"/>
    </cacheField>
    <cacheField name="Condiciones especiales2" numFmtId="0">
      <sharedItems containsNonDate="0" containsString="0" containsBlank="1"/>
    </cacheField>
    <cacheField name="Aporta al sustento economico2" numFmtId="0">
      <sharedItems containsNonDate="0" containsString="0" containsBlank="1"/>
    </cacheField>
    <cacheField name="Parentesco" numFmtId="0">
      <sharedItems containsNonDate="0" containsString="0" containsBlank="1"/>
    </cacheField>
    <cacheField name="Edad3" numFmtId="0">
      <sharedItems containsNonDate="0" containsString="0" containsBlank="1"/>
    </cacheField>
    <cacheField name="Nivel de escolaridad3" numFmtId="0">
      <sharedItems containsNonDate="0" containsString="0" containsBlank="1"/>
    </cacheField>
    <cacheField name="Ocupación3" numFmtId="0">
      <sharedItems containsNonDate="0" containsString="0" containsBlank="1"/>
    </cacheField>
    <cacheField name="Sabe leer3" numFmtId="0">
      <sharedItems containsNonDate="0" containsString="0" containsBlank="1"/>
    </cacheField>
    <cacheField name="Sabe escribir3" numFmtId="0">
      <sharedItems containsNonDate="0" containsString="0" containsBlank="1"/>
    </cacheField>
    <cacheField name="Situación laboral3" numFmtId="0">
      <sharedItems containsNonDate="0" containsString="0" containsBlank="1"/>
    </cacheField>
    <cacheField name="Condicione especiales" numFmtId="0">
      <sharedItems containsNonDate="0" containsString="0" containsBlank="1"/>
    </cacheField>
    <cacheField name="Aporta al sustento economico3" numFmtId="0">
      <sharedItems containsNonDate="0" containsString="0" containsBlank="1"/>
    </cacheField>
    <cacheField name="¿La niña o el niño tienen hermanos(as)? Si es así, ¿Cuántos?" numFmtId="0">
      <sharedItems containsNonDate="0" containsString="0" containsBlank="1"/>
    </cacheField>
    <cacheField name="El embarazo del niño o niña usuario, fue planeado ?" numFmtId="0">
      <sharedItems containsNonDate="0" containsString="0" containsBlank="1"/>
    </cacheField>
    <cacheField name="Tipo de Vivienda" numFmtId="0">
      <sharedItems containsNonDate="0" containsBlank="1" count="2">
        <m/>
        <s v="Casa" u="1"/>
      </sharedItems>
    </cacheField>
    <cacheField name="Tipo de tenencia de la vivienda" numFmtId="0">
      <sharedItems containsNonDate="0" containsBlank="1" count="2">
        <m/>
        <s v="En arriendo o subarriendo" u="1"/>
      </sharedItems>
    </cacheField>
    <cacheField name="Años" numFmtId="0">
      <sharedItems containsNonDate="0" containsString="0" containsBlank="1"/>
    </cacheField>
    <cacheField name="Reconoce los riesgos que puedan afectar su vivienda_x000a_(Naturales, actividades hechas por humanos, sociales)" numFmtId="0">
      <sharedItems containsNonDate="0" containsString="0" containsBlank="1"/>
    </cacheField>
    <cacheField name="Numero de personas que conforman el nucleo familar y conviven en la misma vivienda" numFmtId="0">
      <sharedItems containsNonDate="0" containsString="0" containsBlank="1"/>
    </cacheField>
    <cacheField name="¿ Las niñas y niños duermen con adultos en la misma habitación?" numFmtId="0">
      <sharedItems containsNonDate="0" containsString="0" containsBlank="1"/>
    </cacheField>
    <cacheField name="¿ Las niñas o niños duermen con adultos en la misma cama?" numFmtId="0">
      <sharedItems containsNonDate="0" containsString="0" containsBlank="1"/>
    </cacheField>
    <cacheField name="¿La vivienda cuenta con espacios independientes para dormitorio, cocina y baños?" numFmtId="0">
      <sharedItems containsNonDate="0" containsString="0" containsBlank="1"/>
    </cacheField>
    <cacheField name="¿La vivienda cuenta con espacios aseados? (Verificación a traves de visita domiciliaria)" numFmtId="0">
      <sharedItems containsNonDate="0" containsString="0" containsBlank="1"/>
    </cacheField>
    <cacheField name="Hamaca" numFmtId="0">
      <sharedItems containsNonDate="0" containsString="0" containsBlank="1"/>
    </cacheField>
    <cacheField name="Cama" numFmtId="0">
      <sharedItems containsNonDate="0" containsString="0" containsBlank="1"/>
    </cacheField>
    <cacheField name="Colchoneta" numFmtId="0">
      <sharedItems containsNonDate="0" containsString="0" containsBlank="1"/>
    </cacheField>
    <cacheField name="Estera" numFmtId="0">
      <sharedItems containsNonDate="0" containsString="0" containsBlank="1"/>
    </cacheField>
    <cacheField name="Otro, ¿Cuál? " numFmtId="0">
      <sharedItems containsNonDate="0" containsString="0" containsBlank="1"/>
    </cacheField>
    <cacheField name="Energia" numFmtId="0">
      <sharedItems containsNonDate="0" containsString="0" containsBlank="1"/>
    </cacheField>
    <cacheField name="Acueducto" numFmtId="0">
      <sharedItems containsNonDate="0" containsString="0" containsBlank="1"/>
    </cacheField>
    <cacheField name="Alcantarillado" numFmtId="0">
      <sharedItems containsNonDate="0" containsString="0" containsBlank="1"/>
    </cacheField>
    <cacheField name="Gas natural" numFmtId="0">
      <sharedItems containsNonDate="0" containsString="0" containsBlank="1"/>
    </cacheField>
    <cacheField name="Telefonía fija" numFmtId="0">
      <sharedItems containsNonDate="0" containsString="0" containsBlank="1"/>
    </cacheField>
    <cacheField name="Telefonía celular" numFmtId="0">
      <sharedItems containsNonDate="0" containsString="0" containsBlank="1"/>
    </cacheField>
    <cacheField name="Acueducto2" numFmtId="0">
      <sharedItems containsNonDate="0" containsString="0" containsBlank="1"/>
    </cacheField>
    <cacheField name="Aguatero" numFmtId="0">
      <sharedItems containsNonDate="0" containsString="0" containsBlank="1"/>
    </cacheField>
    <cacheField name="Pozo-Aljibe" numFmtId="0">
      <sharedItems containsNonDate="0" containsString="0" containsBlank="1"/>
    </cacheField>
    <cacheField name="Agua Lluvia" numFmtId="0">
      <sharedItems containsNonDate="0" containsString="0" containsBlank="1"/>
    </cacheField>
    <cacheField name="Rio, Quebrada, Manantial" numFmtId="0">
      <sharedItems containsNonDate="0" containsString="0" containsBlank="1"/>
    </cacheField>
    <cacheField name="Agua embotellada o en bolsa" numFmtId="0">
      <sharedItems containsNonDate="0" containsString="0" containsBlank="1"/>
    </cacheField>
    <cacheField name="Pila Pública" numFmtId="0">
      <sharedItems containsNonDate="0" containsString="0" containsBlank="1"/>
    </cacheField>
    <cacheField name="Carro Tanque" numFmtId="0">
      <sharedItems containsNonDate="0" containsString="0" containsBlank="1"/>
    </cacheField>
    <cacheField name="¿El nucleo familiar recibe el servicio de agua con regularidad, es decir todos los días?" numFmtId="0">
      <sharedItems containsNonDate="0" containsString="0" containsBlank="1"/>
    </cacheField>
    <cacheField name="¿El agua que se usa para consumo en el hogar, se le realiza algún tratamiento? ¿Cuál?" numFmtId="0">
      <sharedItems containsNonDate="0" containsString="0" containsBlank="1"/>
    </cacheField>
    <cacheField name="La recoge personal del servicio de aseo" numFmtId="0">
      <sharedItems containsNonDate="0" containsString="0" containsBlank="1"/>
    </cacheField>
    <cacheField name="La tiran al rio o fuente hídrica" numFmtId="0">
      <sharedItems containsNonDate="0" containsString="0" containsBlank="1"/>
    </cacheField>
    <cacheField name="La entierran" numFmtId="0">
      <sharedItems containsNonDate="0" containsString="0" containsBlank="1"/>
    </cacheField>
    <cacheField name="La recoge un servicio informal" numFmtId="0">
      <sharedItems containsNonDate="0" containsString="0" containsBlank="1"/>
    </cacheField>
    <cacheField name="La queman" numFmtId="0">
      <sharedItems containsNonDate="0" containsString="0" containsBlank="1"/>
    </cacheField>
    <cacheField name="La tiran al patio o aun lote" numFmtId="0">
      <sharedItems containsNonDate="0" containsString="0" containsBlank="1"/>
    </cacheField>
    <cacheField name="Reutilizan los desperdicios organicos para producir abono" numFmtId="0">
      <sharedItems containsNonDate="0" containsString="0" containsBlank="1"/>
    </cacheField>
    <cacheField name="Otro ¿ Cual ?" numFmtId="0">
      <sharedItems containsNonDate="0" containsString="0" containsBlank="1"/>
    </cacheField>
    <cacheField name="Inodoro conectado al alcantarillado" numFmtId="0">
      <sharedItems containsNonDate="0" containsString="0" containsBlank="1"/>
    </cacheField>
    <cacheField name="Inodoro conectado a pozo séptico" numFmtId="0">
      <sharedItems containsNonDate="0" containsString="0" containsBlank="1"/>
    </cacheField>
    <cacheField name="Letrina" numFmtId="0">
      <sharedItems containsNonDate="0" containsString="0" containsBlank="1"/>
    </cacheField>
    <cacheField name="Otro, ¿cual?" numFmtId="0">
      <sharedItems containsNonDate="0" containsString="0" containsBlank="1"/>
    </cacheField>
    <cacheField name="¿El sanitario es de uso exclusivo para la familia o es compartido con otras familias?" numFmtId="0">
      <sharedItems containsNonDate="0" containsString="0" containsBlank="1"/>
    </cacheField>
    <cacheField name="Vias de acceso" numFmtId="0">
      <sharedItems containsNonDate="0" containsString="0" containsBlank="1"/>
    </cacheField>
    <cacheField name="Sedes educativas" numFmtId="0">
      <sharedItems containsNonDate="0" containsString="0" containsBlank="1"/>
    </cacheField>
    <cacheField name="Bibliotecas publicas y privadas" numFmtId="0">
      <sharedItems containsNonDate="0" containsString="0" containsBlank="1"/>
    </cacheField>
    <cacheField name="Centro de salud / Hospital" numFmtId="0">
      <sharedItems containsNonDate="0" containsString="0" containsBlank="1"/>
    </cacheField>
    <cacheField name="Chagra" numFmtId="0">
      <sharedItems containsNonDate="0" containsString="0" containsBlank="1"/>
    </cacheField>
    <cacheField name="Transporte publico" numFmtId="0">
      <sharedItems containsNonDate="0" containsString="0" containsBlank="1"/>
    </cacheField>
    <cacheField name="Ludotecas" numFmtId="0">
      <sharedItems containsNonDate="0" containsString="0" containsBlank="1"/>
    </cacheField>
    <cacheField name="Parques con estructura para la recreación de las niñas y los niños." numFmtId="0">
      <sharedItems containsNonDate="0" containsString="0" containsBlank="1"/>
    </cacheField>
    <cacheField name="Rio" numFmtId="0">
      <sharedItems containsNonDate="0" containsString="0" containsBlank="1"/>
    </cacheField>
    <cacheField name="Lugares Sagrados" numFmtId="0">
      <sharedItems containsNonDate="0" containsString="0" containsBlank="1"/>
    </cacheField>
    <cacheField name="Otro, ¿Cuál?" numFmtId="0">
      <sharedItems containsNonDate="0" containsString="0" containsBlank="1"/>
    </cacheField>
    <cacheField name="Familiares" numFmtId="0">
      <sharedItems containsNonDate="0" containsString="0" containsBlank="1"/>
    </cacheField>
    <cacheField name="Comunidad" numFmtId="0">
      <sharedItems containsNonDate="0" containsString="0" containsBlank="1"/>
    </cacheField>
    <cacheField name="Amigos" numFmtId="0">
      <sharedItems containsNonDate="0" containsString="0" containsBlank="1"/>
    </cacheField>
    <cacheField name="No los comparten" numFmtId="0">
      <sharedItems containsNonDate="0" containsString="0" containsBlank="1"/>
    </cacheField>
    <cacheField name="Familiares2" numFmtId="0">
      <sharedItems containsNonDate="0" containsString="0" containsBlank="1"/>
    </cacheField>
    <cacheField name="Comunidad2" numFmtId="0">
      <sharedItems containsNonDate="0" containsString="0" containsBlank="1"/>
    </cacheField>
    <cacheField name="Amigos2" numFmtId="0">
      <sharedItems containsNonDate="0" containsString="0" containsBlank="1"/>
    </cacheField>
    <cacheField name="No los comparten2" numFmtId="0">
      <sharedItems containsNonDate="0" containsString="0" containsBlank="1"/>
    </cacheField>
    <cacheField name="¿Con quién permanece la niña o el niño una vez salen de la unidad de servicio?" numFmtId="0">
      <sharedItems containsNonDate="0" containsString="0" containsBlank="1"/>
    </cacheField>
    <cacheField name="Visita al parque" numFmtId="0">
      <sharedItems containsNonDate="0" containsString="0" containsBlank="1"/>
    </cacheField>
    <cacheField name="Lecturas " numFmtId="0">
      <sharedItems containsNonDate="0" containsString="0" containsBlank="1"/>
    </cacheField>
    <cacheField name="Juegos (de mesa, rondas, etc…)" numFmtId="0">
      <sharedItems containsNonDate="0" containsString="0" containsBlank="1"/>
    </cacheField>
    <cacheField name="Fiestas infantiles" numFmtId="0">
      <sharedItems containsNonDate="0" containsString="0" containsBlank="1"/>
    </cacheField>
    <cacheField name="Ven televisión" numFmtId="0">
      <sharedItems containsNonDate="0" containsString="0" containsBlank="1"/>
    </cacheField>
    <cacheField name="Desarrollo de manualidades o actividades que motiven el aprendizaje" numFmtId="0">
      <sharedItems containsNonDate="0" containsString="0" containsBlank="1"/>
    </cacheField>
    <cacheField name="Desarrollo de artesanias y/o actividades diarias propias de su tradición y cultura" numFmtId="0">
      <sharedItems containsNonDate="0" containsString="0" containsBlank="1"/>
    </cacheField>
    <cacheField name="Desarrollo de actividades comunitarias (festejos familiares, rituales) " numFmtId="0">
      <sharedItems containsNonDate="0" containsString="0" containsBlank="1"/>
    </cacheField>
    <cacheField name="Actividades musicales y folclóricas" numFmtId="0">
      <sharedItems containsNonDate="0" containsString="0" containsBlank="1"/>
    </cacheField>
    <cacheField name="Paseos familiares" numFmtId="0">
      <sharedItems containsNonDate="0" containsString="0" containsBlank="1"/>
    </cacheField>
    <cacheField name="Mingas ( Aplica para comunidades indigenas)" numFmtId="0">
      <sharedItems containsNonDate="0" containsString="0" containsBlank="1"/>
    </cacheField>
    <cacheField name="Preparación de alimentos" numFmtId="0">
      <sharedItems containsNonDate="0" containsString="0" containsBlank="1"/>
    </cacheField>
    <cacheField name="Rutinas de Aseo e higiene personal" numFmtId="0">
      <sharedItems containsNonDate="0" containsString="0" containsBlank="1"/>
    </cacheField>
    <cacheField name="Labores domesticas" numFmtId="0">
      <sharedItems containsNonDate="0" containsString="0" containsBlank="1"/>
    </cacheField>
    <cacheField name="Oficios relacionados con el trabajo de los padres" numFmtId="0">
      <sharedItems containsNonDate="0" containsString="0" containsBlank="1"/>
    </cacheField>
    <cacheField name="Labores exclusivas de la Madre" numFmtId="0">
      <sharedItems containsNonDate="0" containsString="0" containsBlank="1"/>
    </cacheField>
    <cacheField name="Labores exclusivas del Padre" numFmtId="0">
      <sharedItems containsNonDate="0" containsString="0" containsBlank="1"/>
    </cacheField>
    <cacheField name="Se delega a otros miembros de la familia" numFmtId="0">
      <sharedItems containsNonDate="0" containsString="0" containsBlank="1"/>
    </cacheField>
    <cacheField name="Se le delega a hermanos mayores" numFmtId="0">
      <sharedItems containsNonDate="0" containsString="0" containsBlank="1"/>
    </cacheField>
    <cacheField name="El Padre y Madre/ Padastro y Madrastra, comparten labores y responsabilidades" numFmtId="0">
      <sharedItems containsNonDate="0" containsString="0" containsBlank="1"/>
    </cacheField>
    <cacheField name="Problemas económicos" numFmtId="0">
      <sharedItems containsNonDate="0" containsString="0" containsBlank="1"/>
    </cacheField>
    <cacheField name="Manejo de autoridad" numFmtId="0">
      <sharedItems containsNonDate="0" containsString="0" containsBlank="1"/>
    </cacheField>
    <cacheField name="Falta de comunicación" numFmtId="0">
      <sharedItems containsNonDate="0" containsString="0" containsBlank="1"/>
    </cacheField>
    <cacheField name="Permitir que otras personas ajenas al núcleo familiar opinen sobre la dinámica familiar" numFmtId="0">
      <sharedItems containsNonDate="0" containsString="0" containsBlank="1"/>
    </cacheField>
    <cacheField name="Menjo de tiempo y reponsabilidades" numFmtId="0">
      <sharedItems containsNonDate="0" containsString="0" containsBlank="1"/>
    </cacheField>
    <cacheField name="Abandono" numFmtId="0">
      <sharedItems containsNonDate="0" containsString="0" containsBlank="1"/>
    </cacheField>
    <cacheField name="Otro, ¿cual?2" numFmtId="0">
      <sharedItems containsNonDate="0" containsString="0" containsBlank="1"/>
    </cacheField>
    <cacheField name="Dialogando" numFmtId="0">
      <sharedItems containsNonDate="0" containsString="0" containsBlank="1"/>
    </cacheField>
    <cacheField name="Con agresión física" numFmtId="0">
      <sharedItems containsNonDate="0" containsString="0" containsBlank="1"/>
    </cacheField>
    <cacheField name="Indiferencia" numFmtId="0">
      <sharedItems containsNonDate="0" containsString="0" containsBlank="1"/>
    </cacheField>
    <cacheField name="Con agresión verbal" numFmtId="0">
      <sharedItems containsNonDate="0" containsString="0" containsBlank="1"/>
    </cacheField>
    <cacheField name="Otras personas ajenas al nucleo familiar se involucran para dar solución" numFmtId="0">
      <sharedItems containsNonDate="0" containsString="0" containsBlank="1"/>
    </cacheField>
    <cacheField name="No se solucionan" numFmtId="0">
      <sharedItems containsNonDate="0" containsString="0" containsBlank="1"/>
    </cacheField>
    <cacheField name="Recoger sus juguetes" numFmtId="0">
      <sharedItems containsNonDate="0" containsString="0" containsBlank="1"/>
    </cacheField>
    <cacheField name="Organización de espacios de la vivienda" numFmtId="0">
      <sharedItems containsNonDate="0" containsString="0" containsBlank="1"/>
    </cacheField>
    <cacheField name="Otras rutinas de aseo e higiene" numFmtId="0">
      <sharedItems containsNonDate="0" containsString="0" containsBlank="1"/>
    </cacheField>
    <cacheField name="Cuidado de mascotas" numFmtId="0">
      <sharedItems containsNonDate="0" containsString="0" containsBlank="1"/>
    </cacheField>
    <cacheField name="Otro, ¿cual?3" numFmtId="0">
      <sharedItems containsNonDate="0" containsString="0" containsBlank="1"/>
    </cacheField>
    <cacheField name="Le da un regalo" numFmtId="0">
      <sharedItems containsNonDate="0" containsString="0" containsBlank="1"/>
    </cacheField>
    <cacheField name="Lo dejan salir a jugar" numFmtId="0">
      <sharedItems containsNonDate="0" containsString="0" containsBlank="1"/>
    </cacheField>
    <cacheField name="Lo felicitan verbalmente" numFmtId="0">
      <sharedItems containsNonDate="0" containsString="0" containsBlank="1"/>
    </cacheField>
    <cacheField name="Otro, ¿cual?4" numFmtId="0">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Alexis Alveiro Burbano Quevedo" refreshedDate="42782.417193055553" createdVersion="5" refreshedVersion="5" minRefreshableVersion="3" recordCount="1">
  <cacheSource type="worksheet">
    <worksheetSource ref="A11:AK993" sheet="Base Dat Mod II"/>
  </cacheSource>
  <cacheFields count="37">
    <cacheField name="Diligenciar el NUIP*" numFmtId="14">
      <sharedItems containsNonDate="0" containsString="0" containsBlank="1" containsNumber="1" containsInteger="1" minValue="112233" maxValue="1112227775" count="3">
        <m/>
        <n v="112233" u="1"/>
        <n v="1112227775" u="1"/>
      </sharedItems>
    </cacheField>
    <cacheField name="Fecha de diligenciamiento Inicial " numFmtId="14">
      <sharedItems containsNonDate="0" containsString="0" containsBlank="1"/>
    </cacheField>
    <cacheField name="Nombre de la Unidad de Servicio-UDS (a la que asiste la usuaria)*" numFmtId="14">
      <sharedItems containsNonDate="0" containsString="0" containsBlank="1"/>
    </cacheField>
    <cacheField name="Codigo de la UDS en Cuentame*" numFmtId="14">
      <sharedItems containsNonDate="0" containsString="0" containsBlank="1"/>
    </cacheField>
    <cacheField name="Servicio Prestado en la UDS*" numFmtId="14">
      <sharedItems containsNonDate="0" containsString="0" containsBlank="1"/>
    </cacheField>
    <cacheField name="Primer Nombre*" numFmtId="14">
      <sharedItems containsNonDate="0" containsString="0" containsBlank="1"/>
    </cacheField>
    <cacheField name="Segundo Nombre" numFmtId="14">
      <sharedItems containsNonDate="0" containsString="0" containsBlank="1"/>
    </cacheField>
    <cacheField name="Primer Apellido*" numFmtId="14">
      <sharedItems containsNonDate="0" containsString="0" containsBlank="1"/>
    </cacheField>
    <cacheField name="Segundo Apellido" numFmtId="14">
      <sharedItems containsNonDate="0" containsString="0" containsBlank="1"/>
    </cacheField>
    <cacheField name="Tipo de Documento de Identidad*" numFmtId="14">
      <sharedItems containsNonDate="0" containsString="0" containsBlank="1"/>
    </cacheField>
    <cacheField name="Grupo étnico con el que se autoreconoce la usuaria*" numFmtId="14">
      <sharedItems containsNonDate="0" containsString="0" containsBlank="1"/>
    </cacheField>
    <cacheField name="Indique a que comunidad, resguardo o territorio colectivo pertenece*" numFmtId="14">
      <sharedItems containsNonDate="0" containsString="0" containsBlank="1"/>
    </cacheField>
    <cacheField name="¿La beneficiaria habla la lengua nativa del grupo étnico al que pertenece?*" numFmtId="14">
      <sharedItems containsNonDate="0" containsString="0" containsBlank="1"/>
    </cacheField>
    <cacheField name="Nombres y apellidos*" numFmtId="14">
      <sharedItems containsNonDate="0" containsString="0" containsBlank="1"/>
    </cacheField>
    <cacheField name="Parentesco*" numFmtId="14">
      <sharedItems containsNonDate="0" containsString="0" containsBlank="1"/>
    </cacheField>
    <cacheField name="Numero de contacto " numFmtId="14">
      <sharedItems containsNonDate="0" containsString="0" containsBlank="1"/>
    </cacheField>
    <cacheField name="¿Es su primer hijo?*" numFmtId="14">
      <sharedItems containsNonDate="0" containsString="0" containsBlank="1"/>
    </cacheField>
    <cacheField name="¿Cuántos hijos nacidos vivos ha tenido?*" numFmtId="14">
      <sharedItems containsNonDate="0" containsString="0" containsBlank="1"/>
    </cacheField>
    <cacheField name="Cigarrillo*" numFmtId="14">
      <sharedItems containsNonDate="0" containsString="0" containsBlank="1"/>
    </cacheField>
    <cacheField name="Bebidas Alcoholicas*" numFmtId="14">
      <sharedItems containsNonDate="0" containsString="0" containsBlank="1"/>
    </cacheField>
    <cacheField name="Medicamentos con prescripción médica*" numFmtId="14">
      <sharedItems containsNonDate="0" containsString="0" containsBlank="1"/>
    </cacheField>
    <cacheField name="Medicamentos sin prescripción médica*" numFmtId="14">
      <sharedItems containsNonDate="0" containsString="0" containsBlank="1"/>
    </cacheField>
    <cacheField name="Sustancias psicoactivas*" numFmtId="14">
      <sharedItems containsNonDate="0" containsString="0" containsBlank="1"/>
    </cacheField>
    <cacheField name="Otro (cuál)*" numFmtId="14">
      <sharedItems containsNonDate="0" containsString="0" containsBlank="1"/>
    </cacheField>
    <cacheField name="Numero de semanas de gestación a la fecha de ingreso al servicio*" numFmtId="14">
      <sharedItems containsNonDate="0" containsString="0" containsBlank="1"/>
    </cacheField>
    <cacheField name="¿Ha asistido a controles prenatales?*" numFmtId="14">
      <sharedItems containsNonDate="0" containsBlank="1" count="2">
        <m/>
        <s v="SI" u="1"/>
      </sharedItems>
    </cacheField>
    <cacheField name="En caso de no haber asistido a los controles prenatales, explique el motivo*" numFmtId="14">
      <sharedItems containsNonDate="0" containsString="0" containsBlank="1"/>
    </cacheField>
    <cacheField name="Prevención  y riesgos en salud*" numFmtId="0">
      <sharedItems containsNonDate="0" containsString="0" containsBlank="1"/>
    </cacheField>
    <cacheField name="Fortalecimiento de los vínculos afectivos*" numFmtId="0">
      <sharedItems containsNonDate="0" containsString="0" containsBlank="1"/>
    </cacheField>
    <cacheField name="Promoción del desarrollo infantil*" numFmtId="0">
      <sharedItems containsNonDate="0" containsString="0" containsBlank="1"/>
    </cacheField>
    <cacheField name="Nutrición y Lactancia Materna*" numFmtId="0">
      <sharedItems containsNonDate="0" containsString="0" containsBlank="1"/>
    </cacheField>
    <cacheField name="Otros*" numFmtId="0">
      <sharedItems containsNonDate="0" containsString="0" containsBlank="1"/>
    </cacheField>
    <cacheField name="Durante la gestación ¿ Le han aplicado las vacunas de TOXOIDE TETANICO y DIFTERICO?*" numFmtId="0">
      <sharedItems containsNonDate="0" containsString="0" containsBlank="1" count="1">
        <m/>
      </sharedItems>
    </cacheField>
    <cacheField name="¿Le han recetado sumplementos nutricionales durante la gestación? Si es así, ¿cuáles?*" numFmtId="0">
      <sharedItems containsNonDate="0" containsString="0" containsBlank="1"/>
    </cacheField>
    <cacheField name="¿La gestante se encuentra participando del curso psicoprofiláctico?*" numFmtId="0">
      <sharedItems containsNonDate="0" containsString="0" containsBlank="1"/>
    </cacheField>
    <cacheField name="Estado civil *" numFmtId="0">
      <sharedItems containsNonDate="0" containsBlank="1" count="3">
        <m/>
        <s v="Union libre" u="1"/>
        <s v="Separada" u="1"/>
      </sharedItems>
    </cacheField>
    <cacheField name="¿Se encuentra trabajando?*" numFmtId="0">
      <sharedItems containsNonDate="0" containsString="0" containsBlank="1"/>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2">
  <r>
    <m/>
    <m/>
    <x v="0"/>
    <m/>
    <x v="0"/>
    <m/>
    <m/>
    <m/>
    <m/>
    <m/>
    <m/>
    <m/>
    <m/>
    <m/>
    <m/>
    <m/>
    <m/>
    <m/>
    <m/>
    <m/>
    <m/>
    <m/>
    <m/>
    <m/>
    <m/>
    <m/>
    <m/>
    <m/>
    <m/>
    <m/>
    <m/>
    <m/>
    <m/>
    <m/>
    <m/>
    <m/>
    <m/>
    <m/>
    <m/>
    <m/>
    <m/>
    <m/>
    <m/>
    <m/>
    <m/>
    <m/>
    <m/>
    <m/>
    <m/>
    <m/>
    <m/>
    <m/>
    <m/>
    <m/>
    <m/>
    <m/>
    <m/>
    <m/>
    <m/>
    <m/>
    <m/>
    <m/>
    <m/>
    <m/>
    <m/>
    <m/>
    <m/>
  </r>
  <r>
    <m/>
    <m/>
    <x v="0"/>
    <m/>
    <x v="0"/>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2">
  <r>
    <m/>
    <m/>
    <m/>
    <m/>
    <m/>
    <m/>
    <m/>
    <m/>
    <m/>
    <m/>
    <m/>
    <m/>
    <m/>
    <m/>
    <m/>
    <m/>
    <m/>
    <m/>
    <m/>
    <m/>
    <m/>
    <m/>
    <m/>
    <m/>
    <m/>
    <m/>
    <m/>
    <m/>
    <m/>
    <x v="0"/>
    <x v="0"/>
    <m/>
    <m/>
    <m/>
    <m/>
    <m/>
    <m/>
    <m/>
    <m/>
    <m/>
    <m/>
    <m/>
    <m/>
    <m/>
    <m/>
    <m/>
    <m/>
    <m/>
    <m/>
    <m/>
    <m/>
    <m/>
    <m/>
    <m/>
    <m/>
    <m/>
    <m/>
    <m/>
    <m/>
    <m/>
    <m/>
    <m/>
    <m/>
    <m/>
    <m/>
    <m/>
    <m/>
    <m/>
    <m/>
    <m/>
    <m/>
    <m/>
    <m/>
    <m/>
    <m/>
    <m/>
    <m/>
    <m/>
    <m/>
    <m/>
    <m/>
    <m/>
    <m/>
    <m/>
    <m/>
    <m/>
    <m/>
    <m/>
    <m/>
    <m/>
    <m/>
    <m/>
    <m/>
    <m/>
    <m/>
    <m/>
    <m/>
    <m/>
    <m/>
    <m/>
    <m/>
    <m/>
    <m/>
    <m/>
    <m/>
    <m/>
    <m/>
    <m/>
    <m/>
    <m/>
    <m/>
    <m/>
    <m/>
    <m/>
    <m/>
    <m/>
    <m/>
    <m/>
    <m/>
    <m/>
    <m/>
    <m/>
    <m/>
    <m/>
    <m/>
    <m/>
    <m/>
    <m/>
    <m/>
    <m/>
    <m/>
    <m/>
    <m/>
    <m/>
  </r>
  <r>
    <m/>
    <m/>
    <m/>
    <m/>
    <m/>
    <m/>
    <m/>
    <m/>
    <m/>
    <m/>
    <m/>
    <m/>
    <m/>
    <m/>
    <m/>
    <m/>
    <m/>
    <m/>
    <m/>
    <m/>
    <m/>
    <m/>
    <m/>
    <m/>
    <m/>
    <m/>
    <m/>
    <m/>
    <m/>
    <x v="0"/>
    <x v="0"/>
    <m/>
    <m/>
    <m/>
    <m/>
    <m/>
    <m/>
    <m/>
    <m/>
    <m/>
    <m/>
    <m/>
    <m/>
    <m/>
    <m/>
    <m/>
    <m/>
    <m/>
    <m/>
    <m/>
    <m/>
    <m/>
    <m/>
    <m/>
    <m/>
    <m/>
    <m/>
    <m/>
    <m/>
    <m/>
    <m/>
    <m/>
    <m/>
    <m/>
    <m/>
    <m/>
    <m/>
    <m/>
    <m/>
    <m/>
    <m/>
    <m/>
    <m/>
    <m/>
    <m/>
    <m/>
    <m/>
    <m/>
    <m/>
    <m/>
    <m/>
    <m/>
    <m/>
    <m/>
    <m/>
    <m/>
    <m/>
    <m/>
    <m/>
    <m/>
    <m/>
    <m/>
    <m/>
    <m/>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1">
  <r>
    <x v="0"/>
    <m/>
    <m/>
    <m/>
    <m/>
    <m/>
    <m/>
    <m/>
    <m/>
    <m/>
    <m/>
    <m/>
    <m/>
    <m/>
    <m/>
    <m/>
    <m/>
    <m/>
    <m/>
    <m/>
    <m/>
    <m/>
    <m/>
    <m/>
    <m/>
    <x v="0"/>
    <m/>
    <m/>
    <m/>
    <m/>
    <m/>
    <m/>
    <x v="0"/>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12">
  <location ref="J12:K15" firstHeaderRow="1" firstDataRow="1" firstDataCol="1"/>
  <pivotFields count="134">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m="1" x="1"/>
        <item x="0"/>
        <item t="default"/>
      </items>
    </pivotField>
    <pivotField axis="axisRow" dataField="1" showAll="0">
      <items count="3">
        <item m="1" x="1"/>
        <item x="0"/>
        <item t="default"/>
      </items>
    </pivotField>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defaultSubtotal="0"/>
  </pivotFields>
  <rowFields count="2">
    <field x="29"/>
    <field x="30"/>
  </rowFields>
  <rowItems count="3">
    <i>
      <x v="1"/>
    </i>
    <i r="1">
      <x v="1"/>
    </i>
    <i t="grand">
      <x/>
    </i>
  </rowItems>
  <colItems count="1">
    <i/>
  </colItems>
  <dataFields count="1">
    <dataField name="Cuenta de Tipo de tenencia de la vivienda" fld="30" subtotal="count" baseField="0" baseItem="0"/>
  </dataFields>
  <chartFormats count="3">
    <chartFormat chart="3" format="0" series="1">
      <pivotArea type="data" outline="0" fieldPosition="0">
        <references count="1">
          <reference field="4294967294" count="1" selected="0">
            <x v="0"/>
          </reference>
        </references>
      </pivotArea>
    </chartFormat>
    <chartFormat chart="3" format="1">
      <pivotArea type="data" outline="0" fieldPosition="0">
        <references count="3">
          <reference field="4294967294" count="1" selected="0">
            <x v="0"/>
          </reference>
          <reference field="29" count="1" selected="0">
            <x v="0"/>
          </reference>
          <reference field="30" count="1" selected="0">
            <x v="0"/>
          </reference>
        </references>
      </pivotArea>
    </chartFormat>
    <chartFormat chart="3" format="2">
      <pivotArea type="data" outline="0" fieldPosition="0">
        <references count="3">
          <reference field="4294967294" count="1" selected="0">
            <x v="0"/>
          </reference>
          <reference field="29" count="1" selected="0">
            <x v="1"/>
          </reference>
          <reference field="30"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8">
  <location ref="A12:B15" firstHeaderRow="1" firstDataRow="1" firstDataCol="1"/>
  <pivotFields count="67">
    <pivotField showAll="0" defaultSubtotal="0"/>
    <pivotField showAll="0"/>
    <pivotField axis="axisRow" showAll="0">
      <items count="5">
        <item m="1" x="1"/>
        <item x="0"/>
        <item m="1" x="2"/>
        <item m="1" x="3"/>
        <item t="default"/>
      </items>
    </pivotField>
    <pivotField showAll="0"/>
    <pivotField axis="axisRow" showAll="0">
      <items count="5">
        <item m="1" x="3"/>
        <item x="0"/>
        <item m="1" x="1"/>
        <item m="1" x="2"/>
        <item t="default"/>
      </items>
    </pivotField>
    <pivotField dataField="1"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
    <field x="4"/>
  </rowFields>
  <rowItems count="3">
    <i>
      <x v="1"/>
    </i>
    <i r="1">
      <x v="1"/>
    </i>
    <i t="grand">
      <x/>
    </i>
  </rowItems>
  <colItems count="1">
    <i/>
  </colItems>
  <dataFields count="1">
    <dataField name="Cuenta de Primer Nombre"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3" rowHeaderCaption="Estado Civil" colHeaderCaption="Asistencia a controles">
  <location ref="A14:C18" firstHeaderRow="1" firstDataRow="2" firstDataCol="1"/>
  <pivotFields count="37">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
        <item m="1" x="1"/>
        <item x="0"/>
        <item t="default"/>
      </items>
    </pivotField>
    <pivotField showAll="0"/>
    <pivotField showAll="0"/>
    <pivotField showAll="0"/>
    <pivotField showAll="0"/>
    <pivotField showAll="0"/>
    <pivotField showAll="0"/>
    <pivotField axis="axisRow" showAll="0">
      <items count="2">
        <item x="0"/>
        <item t="default"/>
      </items>
    </pivotField>
    <pivotField showAll="0"/>
    <pivotField showAll="0"/>
    <pivotField axis="axisRow" dataField="1" showAll="0">
      <items count="4">
        <item m="1" x="2"/>
        <item x="0"/>
        <item m="1" x="1"/>
        <item t="default"/>
      </items>
    </pivotField>
    <pivotField showAll="0"/>
  </pivotFields>
  <rowFields count="2">
    <field x="35"/>
    <field x="32"/>
  </rowFields>
  <rowItems count="3">
    <i>
      <x v="1"/>
    </i>
    <i r="1">
      <x/>
    </i>
    <i t="grand">
      <x/>
    </i>
  </rowItems>
  <colFields count="1">
    <field x="25"/>
  </colFields>
  <colItems count="2">
    <i>
      <x v="1"/>
    </i>
    <i t="grand">
      <x/>
    </i>
  </colItems>
  <dataFields count="1">
    <dataField name="Cuenta de Estado civil *" fld="35" subtotal="count" baseField="0" baseItem="0"/>
  </dataFields>
  <chartFormats count="9">
    <chartFormat chart="0" format="0" series="1">
      <pivotArea type="data" outline="0" fieldPosition="0">
        <references count="2">
          <reference field="4294967294" count="1" selected="0">
            <x v="0"/>
          </reference>
          <reference field="25" count="1" selected="0">
            <x v="0"/>
          </reference>
        </references>
      </pivotArea>
    </chartFormat>
    <chartFormat chart="0" format="1" series="1">
      <pivotArea type="data" outline="0" fieldPosition="0">
        <references count="2">
          <reference field="4294967294" count="1" selected="0">
            <x v="0"/>
          </reference>
          <reference field="25" count="1" selected="0">
            <x v="1"/>
          </reference>
        </references>
      </pivotArea>
    </chartFormat>
    <chartFormat chart="0" format="2">
      <pivotArea type="data" outline="0" fieldPosition="0">
        <references count="3">
          <reference field="4294967294" count="1" selected="0">
            <x v="0"/>
          </reference>
          <reference field="25" count="1" selected="0">
            <x v="0"/>
          </reference>
          <reference field="35" count="1" selected="0">
            <x v="0"/>
          </reference>
        </references>
      </pivotArea>
    </chartFormat>
    <chartFormat chart="0" format="3">
      <pivotArea type="data" outline="0" fieldPosition="0">
        <references count="3">
          <reference field="4294967294" count="1" selected="0">
            <x v="0"/>
          </reference>
          <reference field="25" count="1" selected="0">
            <x v="0"/>
          </reference>
          <reference field="35" count="1" selected="0">
            <x v="1"/>
          </reference>
        </references>
      </pivotArea>
    </chartFormat>
    <chartFormat chart="0" format="4">
      <pivotArea type="data" outline="0" fieldPosition="0">
        <references count="3">
          <reference field="4294967294" count="1" selected="0">
            <x v="0"/>
          </reference>
          <reference field="25" count="1" selected="0">
            <x v="1"/>
          </reference>
          <reference field="35" count="1" selected="0">
            <x v="0"/>
          </reference>
        </references>
      </pivotArea>
    </chartFormat>
    <chartFormat chart="0" format="5">
      <pivotArea type="data" outline="0" fieldPosition="0">
        <references count="3">
          <reference field="4294967294" count="1" selected="0">
            <x v="0"/>
          </reference>
          <reference field="25" count="1" selected="0">
            <x v="1"/>
          </reference>
          <reference field="35" count="1" selected="0">
            <x v="1"/>
          </reference>
        </references>
      </pivotArea>
    </chartFormat>
    <chartFormat chart="0" format="8">
      <pivotArea type="data" outline="0" fieldPosition="0">
        <references count="3">
          <reference field="4294967294" count="1" selected="0">
            <x v="0"/>
          </reference>
          <reference field="25" count="1" selected="0">
            <x v="0"/>
          </reference>
          <reference field="35" count="1" selected="0">
            <x v="2"/>
          </reference>
        </references>
      </pivotArea>
    </chartFormat>
    <chartFormat chart="0" format="9">
      <pivotArea type="data" outline="0" fieldPosition="0">
        <references count="3">
          <reference field="4294967294" count="1" selected="0">
            <x v="0"/>
          </reference>
          <reference field="25" count="1" selected="0">
            <x v="1"/>
          </reference>
          <reference field="35" count="1" selected="0">
            <x v="2"/>
          </reference>
        </references>
      </pivotArea>
    </chartFormat>
    <chartFormat chart="0" format="13">
      <pivotArea type="data" outline="0" fieldPosition="0">
        <references count="4">
          <reference field="4294967294" count="1" selected="0">
            <x v="0"/>
          </reference>
          <reference field="25" count="1" selected="0">
            <x v="1"/>
          </reference>
          <reference field="32" count="1" selected="0">
            <x v="0"/>
          </reference>
          <reference field="35"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bre_de_la_Unidad_de_Servicio_UDS__a_la_que_asiste_la_niña_o_el_niño" sourceName="Nombre de la Unidad de Servicio-UDS (a la que asiste la niña o el niño)">
  <pivotTables>
    <pivotTable tabId="10" name="Tabla dinámica1"/>
  </pivotTables>
  <data>
    <tabular pivotCacheId="1">
      <items count="4">
        <i x="1" s="1" nd="1"/>
        <i x="3" s="1" nd="1"/>
        <i x="2"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Servicio_Prestado_en_la_UDS" sourceName="Servicio Prestado en la UDS">
  <pivotTables>
    <pivotTable tabId="10" name="Tabla dinámica1"/>
  </pivotTables>
  <data>
    <tabular pivotCacheId="1">
      <items count="4">
        <i x="3" s="1" nd="1"/>
        <i x="2" s="1" nd="1"/>
        <i x="1"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Tipo_de_Vivienda" sourceName="Tipo de Vivienda">
  <pivotTables>
    <pivotTable tabId="10" name="Tabla dinámica2"/>
  </pivotTables>
  <data>
    <tabular pivotCacheId="2">
      <items count="2">
        <i x="1"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Tipo_de_tenencia_de_la_vivienda" sourceName="Tipo de tenencia de la vivienda">
  <pivotTables>
    <pivotTable tabId="10" name="Tabla dinámica2"/>
  </pivotTables>
  <data>
    <tabular pivotCacheId="2">
      <items count="2">
        <i x="1" s="1" nd="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Diligenciar_el_NUIP" sourceName="Diligenciar el NUIP*">
  <pivotTables>
    <pivotTable tabId="17" name="Tabla dinámica1"/>
  </pivotTables>
  <data>
    <tabular pivotCacheId="4">
      <items count="3">
        <i x="1" s="1" nd="1"/>
        <i x="2" s="1" nd="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Ha_asistido_a_controles_prenatales?" sourceName="¿Ha asistido a controles prenatales?*">
  <pivotTables>
    <pivotTable tabId="17" name="Tabla dinámica1"/>
  </pivotTables>
  <data>
    <tabular pivotCacheId="4">
      <items count="2">
        <i x="1" s="1" nd="1"/>
        <i x="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Estado_civil" sourceName="Estado civil *">
  <pivotTables>
    <pivotTable tabId="17" name="Tabla dinámica1"/>
  </pivotTables>
  <data>
    <tabular pivotCacheId="4">
      <items count="3">
        <i x="2" s="1" nd="1"/>
        <i x="1"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Nombre de la Unidad de Servicio-UDS (a la que asiste la niña o el niño)" cache="SegmentaciónDeDatos_Nombre_de_la_Unidad_de_Servicio_UDS__a_la_que_asiste_la_niña_o_el_niño" caption="Nombre de la Unidad de Servicio-UDS (a la que asiste la niña o el niño)" style="SlicerStyleLight6" rowHeight="241300"/>
  <slicer name="Servicio Prestado en la UDS" cache="SegmentaciónDeDatos_Servicio_Prestado_en_la_UDS" caption="Servicio Prestado en la UDS" style="SlicerStyleLight6" rowHeight="241300"/>
  <slicer name="Tipo de Vivienda" cache="SegmentaciónDeDatos_Tipo_de_Vivienda" caption="Tipo de Vivienda" style="SlicerStyleLight6" rowHeight="241300"/>
  <slicer name="Tipo de tenencia de la vivienda" cache="SegmentaciónDeDatos_Tipo_de_tenencia_de_la_vivienda" caption="Tipo de tenencia de la vivienda"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Diligenciar el NUIP*" cache="SegmentaciónDeDatos_Diligenciar_el_NUIP" caption="Diligenciar el NUIP*" style="SlicerStyleLight6" rowHeight="241300"/>
  <slicer name="¿Ha asistido a controles prenatales?*" cache="SegmentaciónDeDatos_¿Ha_asistido_a_controles_prenatales?" caption="¿Ha asistido a controles prenatales?*" style="SlicerStyleLight6" rowHeight="241300"/>
  <slicer name="Estado civil *" cache="SegmentaciónDeDatos_Estado_civil" caption="Estado civil *" style="SlicerStyleLight6"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4.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rinterSettings" Target="../printerSettings/printerSettings7.bin"/><Relationship Id="rId7" Type="http://schemas.openxmlformats.org/officeDocument/2006/relationships/ctrlProp" Target="../ctrlProps/ctrlProp3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31.xml"/><Relationship Id="rId5" Type="http://schemas.openxmlformats.org/officeDocument/2006/relationships/vmlDrawing" Target="../drawings/vmlDrawing10.vml"/><Relationship Id="rId4" Type="http://schemas.openxmlformats.org/officeDocument/2006/relationships/drawing" Target="../drawings/drawing10.xml"/><Relationship Id="rId9" Type="http://schemas.microsoft.com/office/2007/relationships/slicer" Target="../slicers/slicer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T31"/>
  <sheetViews>
    <sheetView topLeftCell="C1" zoomScale="82" zoomScaleNormal="82" workbookViewId="0">
      <selection activeCell="L17" sqref="L17"/>
    </sheetView>
  </sheetViews>
  <sheetFormatPr baseColWidth="10" defaultColWidth="0" defaultRowHeight="14.25" zeroHeight="1" x14ac:dyDescent="0.2"/>
  <cols>
    <col min="1" max="1" width="11.42578125" style="38" customWidth="1"/>
    <col min="2" max="2" width="6.28515625" style="38" customWidth="1"/>
    <col min="3" max="8" width="11.42578125" style="38" customWidth="1"/>
    <col min="9" max="9" width="25.140625" style="38" customWidth="1"/>
    <col min="10" max="10" width="53.85546875" style="38" customWidth="1"/>
    <col min="11" max="11" width="11.42578125" style="38" customWidth="1"/>
    <col min="12" max="15" width="11.42578125" style="25" customWidth="1"/>
    <col min="16" max="16" width="4.28515625" style="25" customWidth="1"/>
    <col min="17" max="19" width="11.42578125" style="25" hidden="1" customWidth="1"/>
    <col min="20" max="20" width="54.7109375" style="25" hidden="1" customWidth="1"/>
    <col min="21" max="16384" width="11.42578125" style="25" hidden="1"/>
  </cols>
  <sheetData>
    <row r="1" spans="1:20" ht="7.5" customHeight="1" thickBot="1" x14ac:dyDescent="0.25">
      <c r="A1" s="25"/>
      <c r="B1" s="25"/>
      <c r="C1" s="25"/>
      <c r="D1" s="25"/>
      <c r="E1" s="25"/>
      <c r="F1" s="25"/>
      <c r="G1" s="25"/>
      <c r="H1" s="25"/>
      <c r="I1" s="25"/>
      <c r="J1" s="25"/>
      <c r="K1" s="25"/>
    </row>
    <row r="2" spans="1:20" ht="15.75" thickBot="1" x14ac:dyDescent="0.25">
      <c r="A2" s="25"/>
      <c r="B2" s="25"/>
      <c r="C2" s="25"/>
      <c r="D2" s="270"/>
      <c r="E2" s="273" t="s">
        <v>554</v>
      </c>
      <c r="F2" s="274"/>
      <c r="G2" s="274"/>
      <c r="H2" s="275"/>
      <c r="I2" s="246" t="s">
        <v>555</v>
      </c>
      <c r="J2" s="247">
        <v>42783</v>
      </c>
      <c r="K2" s="25"/>
    </row>
    <row r="3" spans="1:20" ht="15.75" thickBot="1" x14ac:dyDescent="0.25">
      <c r="A3" s="25"/>
      <c r="B3" s="25"/>
      <c r="C3" s="25"/>
      <c r="D3" s="271"/>
      <c r="E3" s="276" t="s">
        <v>558</v>
      </c>
      <c r="F3" s="277"/>
      <c r="G3" s="277"/>
      <c r="H3" s="278"/>
      <c r="I3" s="246" t="s">
        <v>559</v>
      </c>
      <c r="J3" s="247" t="s">
        <v>556</v>
      </c>
      <c r="K3" s="25"/>
    </row>
    <row r="4" spans="1:20" ht="25.5" customHeight="1" thickBot="1" x14ac:dyDescent="0.25">
      <c r="A4" s="25"/>
      <c r="B4" s="25"/>
      <c r="C4" s="25"/>
      <c r="D4" s="272"/>
      <c r="E4" s="279"/>
      <c r="F4" s="280"/>
      <c r="G4" s="280"/>
      <c r="H4" s="281"/>
      <c r="I4" s="282" t="s">
        <v>557</v>
      </c>
      <c r="J4" s="283"/>
      <c r="K4" s="25"/>
    </row>
    <row r="5" spans="1:20" ht="6.75" customHeight="1" thickBot="1" x14ac:dyDescent="0.25">
      <c r="A5" s="25"/>
      <c r="B5" s="25"/>
      <c r="C5" s="25"/>
      <c r="D5" s="25"/>
      <c r="E5" s="25"/>
      <c r="F5" s="25"/>
      <c r="G5" s="25"/>
      <c r="H5" s="25"/>
      <c r="I5" s="25"/>
      <c r="J5" s="25"/>
      <c r="K5" s="25"/>
      <c r="T5" s="223" t="s">
        <v>529</v>
      </c>
    </row>
    <row r="6" spans="1:20" ht="15" customHeight="1" thickBot="1" x14ac:dyDescent="0.25">
      <c r="A6" s="25"/>
      <c r="B6" s="25"/>
      <c r="C6" s="25"/>
      <c r="D6" s="261"/>
      <c r="E6" s="262"/>
      <c r="F6" s="262"/>
      <c r="G6" s="262"/>
      <c r="H6" s="262"/>
      <c r="I6" s="262"/>
      <c r="J6" s="263"/>
      <c r="K6" s="25"/>
      <c r="T6" s="224" t="s">
        <v>530</v>
      </c>
    </row>
    <row r="7" spans="1:20" ht="30" customHeight="1" thickBot="1" x14ac:dyDescent="0.25">
      <c r="A7" s="25"/>
      <c r="B7" s="25"/>
      <c r="C7" s="25"/>
      <c r="D7" s="264"/>
      <c r="E7" s="265"/>
      <c r="F7" s="265"/>
      <c r="G7" s="265"/>
      <c r="H7" s="265"/>
      <c r="I7" s="265"/>
      <c r="J7" s="266"/>
      <c r="K7" s="25"/>
      <c r="T7" s="224" t="s">
        <v>531</v>
      </c>
    </row>
    <row r="8" spans="1:20" s="26" customFormat="1" ht="5.25" customHeight="1" thickBot="1" x14ac:dyDescent="0.25">
      <c r="D8" s="27"/>
      <c r="E8" s="27"/>
      <c r="F8" s="27"/>
      <c r="G8" s="27"/>
      <c r="H8" s="27"/>
      <c r="I8" s="27"/>
      <c r="J8" s="27"/>
      <c r="T8" s="224" t="s">
        <v>532</v>
      </c>
    </row>
    <row r="9" spans="1:20" ht="15" customHeight="1" thickBot="1" x14ac:dyDescent="0.25">
      <c r="A9" s="25"/>
      <c r="B9" s="25"/>
      <c r="C9" s="25"/>
      <c r="D9" s="28"/>
      <c r="E9" s="29"/>
      <c r="F9" s="29"/>
      <c r="G9" s="29"/>
      <c r="H9" s="29"/>
      <c r="I9" s="29"/>
      <c r="J9" s="30"/>
      <c r="K9" s="25"/>
      <c r="T9" s="224" t="s">
        <v>533</v>
      </c>
    </row>
    <row r="10" spans="1:20" ht="35.25" customHeight="1" thickBot="1" x14ac:dyDescent="0.25">
      <c r="A10" s="25"/>
      <c r="B10" s="25"/>
      <c r="C10" s="25"/>
      <c r="D10" s="31"/>
      <c r="E10" s="32"/>
      <c r="F10" s="32"/>
      <c r="G10" s="32"/>
      <c r="H10" s="32"/>
      <c r="I10" s="32"/>
      <c r="J10" s="33"/>
      <c r="K10" s="25"/>
      <c r="T10" s="224" t="s">
        <v>534</v>
      </c>
    </row>
    <row r="11" spans="1:20" ht="15" customHeight="1" thickBot="1" x14ac:dyDescent="0.25">
      <c r="A11" s="25"/>
      <c r="B11" s="25"/>
      <c r="C11" s="25"/>
      <c r="D11" s="31"/>
      <c r="E11" s="32"/>
      <c r="F11" s="32"/>
      <c r="G11" s="32"/>
      <c r="H11" s="32"/>
      <c r="I11" s="32"/>
      <c r="J11" s="33"/>
      <c r="K11" s="25"/>
      <c r="T11" s="224" t="s">
        <v>535</v>
      </c>
    </row>
    <row r="12" spans="1:20" ht="15" customHeight="1" thickBot="1" x14ac:dyDescent="0.25">
      <c r="A12" s="25"/>
      <c r="B12" s="25"/>
      <c r="C12" s="25"/>
      <c r="D12" s="31"/>
      <c r="E12" s="32"/>
      <c r="F12" s="32"/>
      <c r="G12" s="32"/>
      <c r="H12" s="32"/>
      <c r="I12" s="32"/>
      <c r="J12" s="33"/>
      <c r="K12" s="25"/>
      <c r="N12" s="34"/>
      <c r="T12" s="224" t="s">
        <v>536</v>
      </c>
    </row>
    <row r="13" spans="1:20" ht="15" customHeight="1" thickBot="1" x14ac:dyDescent="0.25">
      <c r="A13" s="25"/>
      <c r="B13" s="25"/>
      <c r="C13" s="25"/>
      <c r="D13" s="31"/>
      <c r="E13" s="32"/>
      <c r="F13" s="32"/>
      <c r="G13" s="32"/>
      <c r="H13" s="32"/>
      <c r="I13" s="32"/>
      <c r="J13" s="33"/>
      <c r="K13" s="25"/>
      <c r="T13" s="224" t="s">
        <v>537</v>
      </c>
    </row>
    <row r="14" spans="1:20" ht="15" customHeight="1" thickBot="1" x14ac:dyDescent="0.25">
      <c r="A14" s="25"/>
      <c r="B14" s="25"/>
      <c r="C14" s="25"/>
      <c r="D14" s="31"/>
      <c r="E14" s="32"/>
      <c r="F14" s="32"/>
      <c r="G14" s="32"/>
      <c r="H14" s="32"/>
      <c r="I14" s="32"/>
      <c r="J14" s="33"/>
      <c r="K14" s="25"/>
      <c r="T14" s="224" t="s">
        <v>538</v>
      </c>
    </row>
    <row r="15" spans="1:20" ht="15" customHeight="1" thickBot="1" x14ac:dyDescent="0.25">
      <c r="A15" s="25"/>
      <c r="B15" s="25"/>
      <c r="C15" s="25"/>
      <c r="D15" s="31"/>
      <c r="E15" s="32"/>
      <c r="F15" s="32"/>
      <c r="G15" s="24"/>
      <c r="H15" s="32"/>
      <c r="I15" s="32"/>
      <c r="J15" s="33"/>
      <c r="K15" s="25"/>
      <c r="T15" s="224" t="s">
        <v>539</v>
      </c>
    </row>
    <row r="16" spans="1:20" ht="15" customHeight="1" thickBot="1" x14ac:dyDescent="0.25">
      <c r="A16" s="25"/>
      <c r="B16" s="25"/>
      <c r="C16" s="25"/>
      <c r="D16" s="31"/>
      <c r="E16" s="32"/>
      <c r="F16" s="32"/>
      <c r="G16" s="32"/>
      <c r="H16" s="32"/>
      <c r="I16" s="32"/>
      <c r="J16" s="33"/>
      <c r="K16" s="25"/>
      <c r="T16" s="224" t="s">
        <v>540</v>
      </c>
    </row>
    <row r="17" spans="1:20" ht="31.5" customHeight="1" thickBot="1" x14ac:dyDescent="0.25">
      <c r="A17" s="25"/>
      <c r="B17" s="25"/>
      <c r="C17" s="25"/>
      <c r="D17" s="31"/>
      <c r="E17" s="32"/>
      <c r="F17" s="32"/>
      <c r="G17" s="24"/>
      <c r="H17" s="32"/>
      <c r="I17" s="32"/>
      <c r="J17" s="33"/>
      <c r="K17" s="25"/>
      <c r="T17" s="224" t="s">
        <v>541</v>
      </c>
    </row>
    <row r="18" spans="1:20" ht="15" customHeight="1" thickBot="1" x14ac:dyDescent="0.25">
      <c r="A18" s="25"/>
      <c r="B18" s="25"/>
      <c r="C18" s="25"/>
      <c r="D18" s="31"/>
      <c r="E18" s="32"/>
      <c r="F18" s="32"/>
      <c r="G18" s="32"/>
      <c r="H18" s="32"/>
      <c r="I18" s="32"/>
      <c r="J18" s="33"/>
      <c r="K18" s="25"/>
      <c r="T18" s="224" t="s">
        <v>542</v>
      </c>
    </row>
    <row r="19" spans="1:20" ht="15" customHeight="1" thickBot="1" x14ac:dyDescent="0.25">
      <c r="A19" s="25"/>
      <c r="B19" s="25"/>
      <c r="C19" s="25"/>
      <c r="D19" s="31"/>
      <c r="E19" s="32"/>
      <c r="F19" s="32"/>
      <c r="G19" s="32"/>
      <c r="H19" s="32"/>
      <c r="I19" s="32"/>
      <c r="J19" s="33"/>
      <c r="K19" s="25"/>
      <c r="T19" s="224" t="s">
        <v>543</v>
      </c>
    </row>
    <row r="20" spans="1:20" ht="15" customHeight="1" thickBot="1" x14ac:dyDescent="0.25">
      <c r="A20" s="25"/>
      <c r="B20" s="25"/>
      <c r="C20" s="25"/>
      <c r="D20" s="31"/>
      <c r="E20" s="32"/>
      <c r="F20" s="32"/>
      <c r="G20" s="24"/>
      <c r="H20" s="32"/>
      <c r="I20" s="32"/>
      <c r="J20" s="33"/>
      <c r="K20" s="25"/>
      <c r="T20" s="224" t="s">
        <v>544</v>
      </c>
    </row>
    <row r="21" spans="1:20" ht="15" customHeight="1" thickBot="1" x14ac:dyDescent="0.25">
      <c r="A21" s="25"/>
      <c r="B21" s="25"/>
      <c r="C21" s="25"/>
      <c r="D21" s="31"/>
      <c r="E21" s="32"/>
      <c r="F21" s="32"/>
      <c r="G21" s="32"/>
      <c r="H21" s="32"/>
      <c r="I21" s="32"/>
      <c r="J21" s="33"/>
      <c r="K21" s="25"/>
      <c r="T21" s="224" t="s">
        <v>545</v>
      </c>
    </row>
    <row r="22" spans="1:20" ht="15" customHeight="1" thickBot="1" x14ac:dyDescent="0.25">
      <c r="A22" s="25"/>
      <c r="B22" s="25"/>
      <c r="C22" s="25"/>
      <c r="D22" s="31"/>
      <c r="E22" s="32"/>
      <c r="F22" s="32"/>
      <c r="G22" s="32"/>
      <c r="H22" s="32"/>
      <c r="I22" s="32"/>
      <c r="J22" s="33"/>
      <c r="K22" s="25"/>
      <c r="T22" s="224" t="s">
        <v>546</v>
      </c>
    </row>
    <row r="23" spans="1:20" ht="15" customHeight="1" thickBot="1" x14ac:dyDescent="0.25">
      <c r="A23" s="25"/>
      <c r="B23" s="25"/>
      <c r="C23" s="25"/>
      <c r="D23" s="31"/>
      <c r="E23" s="32"/>
      <c r="F23" s="32"/>
      <c r="G23" s="32"/>
      <c r="H23" s="32"/>
      <c r="I23" s="32"/>
      <c r="J23" s="33"/>
      <c r="K23" s="25"/>
      <c r="T23" s="224" t="s">
        <v>547</v>
      </c>
    </row>
    <row r="24" spans="1:20" ht="15" customHeight="1" x14ac:dyDescent="0.2">
      <c r="A24" s="25"/>
      <c r="B24" s="25"/>
      <c r="C24" s="25"/>
      <c r="D24" s="31"/>
      <c r="E24" s="32"/>
      <c r="F24" s="32"/>
      <c r="G24" s="32"/>
      <c r="H24" s="32"/>
      <c r="I24" s="32"/>
      <c r="J24" s="33"/>
      <c r="K24" s="25"/>
    </row>
    <row r="25" spans="1:20" ht="48.75" customHeight="1" x14ac:dyDescent="0.2">
      <c r="A25" s="25"/>
      <c r="B25" s="25"/>
      <c r="C25" s="25"/>
      <c r="D25" s="31"/>
      <c r="E25" s="32"/>
      <c r="F25" s="32"/>
      <c r="G25" s="32"/>
      <c r="H25" s="32"/>
      <c r="I25" s="32"/>
      <c r="J25" s="33"/>
      <c r="K25" s="25"/>
    </row>
    <row r="26" spans="1:20" ht="15.75" customHeight="1" thickBot="1" x14ac:dyDescent="0.25">
      <c r="A26" s="25"/>
      <c r="B26" s="25"/>
      <c r="C26" s="25"/>
      <c r="D26" s="35"/>
      <c r="E26" s="36"/>
      <c r="F26" s="36"/>
      <c r="G26" s="36"/>
      <c r="H26" s="36"/>
      <c r="I26" s="36"/>
      <c r="J26" s="37"/>
      <c r="K26" s="25"/>
    </row>
    <row r="27" spans="1:20" ht="45" customHeight="1" thickBot="1" x14ac:dyDescent="0.25">
      <c r="A27" s="25"/>
      <c r="B27" s="25"/>
      <c r="C27" s="25"/>
      <c r="D27" s="267" t="s">
        <v>508</v>
      </c>
      <c r="E27" s="268"/>
      <c r="F27" s="268"/>
      <c r="G27" s="268"/>
      <c r="H27" s="268"/>
      <c r="I27" s="268"/>
      <c r="J27" s="269"/>
      <c r="K27" s="25"/>
    </row>
    <row r="28" spans="1:20" x14ac:dyDescent="0.2">
      <c r="A28" s="25"/>
      <c r="B28" s="25"/>
      <c r="C28" s="25"/>
      <c r="D28" s="25"/>
      <c r="E28" s="25"/>
      <c r="F28" s="25"/>
      <c r="G28" s="25"/>
      <c r="H28" s="25"/>
      <c r="I28" s="25"/>
      <c r="J28" s="25"/>
      <c r="K28" s="25"/>
    </row>
    <row r="29" spans="1:20" x14ac:dyDescent="0.2">
      <c r="A29" s="25"/>
      <c r="B29" s="25"/>
      <c r="C29" s="25"/>
      <c r="D29" s="25"/>
      <c r="E29" s="25"/>
      <c r="F29" s="25"/>
      <c r="G29" s="25"/>
      <c r="H29" s="25"/>
      <c r="I29" s="25"/>
      <c r="J29" s="25"/>
      <c r="K29" s="25"/>
    </row>
    <row r="30" spans="1:20" x14ac:dyDescent="0.2">
      <c r="A30" s="25"/>
      <c r="B30" s="25"/>
      <c r="C30" s="25"/>
      <c r="D30" s="25"/>
      <c r="E30" s="25"/>
      <c r="F30" s="25"/>
      <c r="G30" s="25"/>
      <c r="H30" s="25"/>
      <c r="I30" s="25"/>
      <c r="J30" s="25"/>
      <c r="K30" s="25"/>
    </row>
    <row r="31" spans="1:20" hidden="1" x14ac:dyDescent="0.2">
      <c r="A31" s="25"/>
      <c r="B31" s="25"/>
      <c r="C31" s="25"/>
      <c r="D31" s="25"/>
      <c r="E31" s="25"/>
      <c r="F31" s="25"/>
      <c r="G31" s="25"/>
      <c r="H31" s="25"/>
      <c r="I31" s="25"/>
      <c r="J31" s="25"/>
      <c r="K31" s="25"/>
    </row>
  </sheetData>
  <sheetProtection algorithmName="SHA-512" hashValue="B1ZrV4CzSvW03KnSLEntYaG3bi/YXVI/xA4nSnDPx/r0WxpPKnLl6IScrJ+DdSC5Gd9wlrzqRp9oLogNlRqUQw==" saltValue="+OKvbfaY0MvNskFzp6/yEQ==" spinCount="100000" sheet="1" objects="1" scenarios="1"/>
  <mergeCells count="6">
    <mergeCell ref="D6:J7"/>
    <mergeCell ref="D27:J27"/>
    <mergeCell ref="D2:D4"/>
    <mergeCell ref="E2:H2"/>
    <mergeCell ref="E3:H4"/>
    <mergeCell ref="I4:J4"/>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rModuloI">
                <anchor moveWithCells="1" sizeWithCells="1">
                  <from>
                    <xdr:col>5</xdr:col>
                    <xdr:colOff>304800</xdr:colOff>
                    <xdr:row>10</xdr:row>
                    <xdr:rowOff>152400</xdr:rowOff>
                  </from>
                  <to>
                    <xdr:col>8</xdr:col>
                    <xdr:colOff>228600</xdr:colOff>
                    <xdr:row>13</xdr:row>
                    <xdr:rowOff>95250</xdr:rowOff>
                  </to>
                </anchor>
              </controlPr>
            </control>
          </mc:Choice>
        </mc:AlternateContent>
        <mc:AlternateContent xmlns:mc="http://schemas.openxmlformats.org/markup-compatibility/2006">
          <mc:Choice Requires="x14">
            <control shapeId="1030" r:id="rId5" name="Button 6">
              <controlPr defaultSize="0" print="0" autoFill="0" autoPict="0" macro="[0]!IrmoduloIII">
                <anchor moveWithCells="1" sizeWithCells="1">
                  <from>
                    <xdr:col>9</xdr:col>
                    <xdr:colOff>1085850</xdr:colOff>
                    <xdr:row>10</xdr:row>
                    <xdr:rowOff>152400</xdr:rowOff>
                  </from>
                  <to>
                    <xdr:col>9</xdr:col>
                    <xdr:colOff>3276600</xdr:colOff>
                    <xdr:row>13</xdr:row>
                    <xdr:rowOff>104775</xdr:rowOff>
                  </to>
                </anchor>
              </controlPr>
            </control>
          </mc:Choice>
        </mc:AlternateContent>
        <mc:AlternateContent xmlns:mc="http://schemas.openxmlformats.org/markup-compatibility/2006">
          <mc:Choice Requires="x14">
            <control shapeId="1032" r:id="rId6" name="Button 8">
              <controlPr defaultSize="0" print="0" autoFill="0" autoPict="0" macro="[0]!IrmoduloII">
                <anchor moveWithCells="1" sizeWithCells="1">
                  <from>
                    <xdr:col>8</xdr:col>
                    <xdr:colOff>447675</xdr:colOff>
                    <xdr:row>10</xdr:row>
                    <xdr:rowOff>152400</xdr:rowOff>
                  </from>
                  <to>
                    <xdr:col>9</xdr:col>
                    <xdr:colOff>876300</xdr:colOff>
                    <xdr:row>13</xdr:row>
                    <xdr:rowOff>104775</xdr:rowOff>
                  </to>
                </anchor>
              </controlPr>
            </control>
          </mc:Choice>
        </mc:AlternateContent>
        <mc:AlternateContent xmlns:mc="http://schemas.openxmlformats.org/markup-compatibility/2006">
          <mc:Choice Requires="x14">
            <control shapeId="1038" r:id="rId7" name="Button 14">
              <controlPr defaultSize="0" print="0" autoFill="0" autoPict="0" macro="[0]!irConsultarIII">
                <anchor moveWithCells="1" sizeWithCells="1">
                  <from>
                    <xdr:col>7</xdr:col>
                    <xdr:colOff>0</xdr:colOff>
                    <xdr:row>17</xdr:row>
                    <xdr:rowOff>152400</xdr:rowOff>
                  </from>
                  <to>
                    <xdr:col>8</xdr:col>
                    <xdr:colOff>1209675</xdr:colOff>
                    <xdr:row>20</xdr:row>
                    <xdr:rowOff>142875</xdr:rowOff>
                  </to>
                </anchor>
              </controlPr>
            </control>
          </mc:Choice>
        </mc:AlternateContent>
        <mc:AlternateContent xmlns:mc="http://schemas.openxmlformats.org/markup-compatibility/2006">
          <mc:Choice Requires="x14">
            <control shapeId="1039" r:id="rId8" name="Button 15">
              <controlPr defaultSize="0" print="0" autoFill="0" autoPict="0" macro="[0]!IrConsultaII">
                <anchor moveWithCells="1" sizeWithCells="1">
                  <from>
                    <xdr:col>8</xdr:col>
                    <xdr:colOff>1590675</xdr:colOff>
                    <xdr:row>17</xdr:row>
                    <xdr:rowOff>152400</xdr:rowOff>
                  </from>
                  <to>
                    <xdr:col>9</xdr:col>
                    <xdr:colOff>1847850</xdr:colOff>
                    <xdr:row>20</xdr:row>
                    <xdr:rowOff>152400</xdr:rowOff>
                  </to>
                </anchor>
              </controlPr>
            </control>
          </mc:Choice>
        </mc:AlternateContent>
        <mc:AlternateContent xmlns:mc="http://schemas.openxmlformats.org/markup-compatibility/2006">
          <mc:Choice Requires="x14">
            <control shapeId="1040" r:id="rId9" name="Button 16">
              <controlPr defaultSize="0" print="0" autoFill="0" autoPict="0" macro="[0]!IrBaseI">
                <anchor moveWithCells="1" sizeWithCells="1">
                  <from>
                    <xdr:col>5</xdr:col>
                    <xdr:colOff>304800</xdr:colOff>
                    <xdr:row>14</xdr:row>
                    <xdr:rowOff>85725</xdr:rowOff>
                  </from>
                  <to>
                    <xdr:col>8</xdr:col>
                    <xdr:colOff>228600</xdr:colOff>
                    <xdr:row>16</xdr:row>
                    <xdr:rowOff>276225</xdr:rowOff>
                  </to>
                </anchor>
              </controlPr>
            </control>
          </mc:Choice>
        </mc:AlternateContent>
        <mc:AlternateContent xmlns:mc="http://schemas.openxmlformats.org/markup-compatibility/2006">
          <mc:Choice Requires="x14">
            <control shapeId="1042" r:id="rId10" name="Button 18">
              <controlPr defaultSize="0" print="0" autoFill="0" autoPict="0" macro="[0]!IrGraficoIII">
                <anchor moveWithCells="1" sizeWithCells="1">
                  <from>
                    <xdr:col>7</xdr:col>
                    <xdr:colOff>19050</xdr:colOff>
                    <xdr:row>21</xdr:row>
                    <xdr:rowOff>171450</xdr:rowOff>
                  </from>
                  <to>
                    <xdr:col>8</xdr:col>
                    <xdr:colOff>1219200</xdr:colOff>
                    <xdr:row>24</xdr:row>
                    <xdr:rowOff>171450</xdr:rowOff>
                  </to>
                </anchor>
              </controlPr>
            </control>
          </mc:Choice>
        </mc:AlternateContent>
        <mc:AlternateContent xmlns:mc="http://schemas.openxmlformats.org/markup-compatibility/2006">
          <mc:Choice Requires="x14">
            <control shapeId="1044" r:id="rId11" name="Button 20">
              <controlPr defaultSize="0" print="0" autoFill="0" autoPict="0" macro="[0]!IrBaseII">
                <anchor moveWithCells="1" sizeWithCells="1">
                  <from>
                    <xdr:col>8</xdr:col>
                    <xdr:colOff>447675</xdr:colOff>
                    <xdr:row>14</xdr:row>
                    <xdr:rowOff>85725</xdr:rowOff>
                  </from>
                  <to>
                    <xdr:col>9</xdr:col>
                    <xdr:colOff>876300</xdr:colOff>
                    <xdr:row>16</xdr:row>
                    <xdr:rowOff>285750</xdr:rowOff>
                  </to>
                </anchor>
              </controlPr>
            </control>
          </mc:Choice>
        </mc:AlternateContent>
        <mc:AlternateContent xmlns:mc="http://schemas.openxmlformats.org/markup-compatibility/2006">
          <mc:Choice Requires="x14">
            <control shapeId="1045" r:id="rId12" name="Button 21">
              <controlPr defaultSize="0" print="0" autoFill="0" autoPict="0" macro="[0]!IrgraficoII">
                <anchor moveWithCells="1" sizeWithCells="1">
                  <from>
                    <xdr:col>8</xdr:col>
                    <xdr:colOff>1590675</xdr:colOff>
                    <xdr:row>21</xdr:row>
                    <xdr:rowOff>171450</xdr:rowOff>
                  </from>
                  <to>
                    <xdr:col>9</xdr:col>
                    <xdr:colOff>1847850</xdr:colOff>
                    <xdr:row>24</xdr:row>
                    <xdr:rowOff>171450</xdr:rowOff>
                  </to>
                </anchor>
              </controlPr>
            </control>
          </mc:Choice>
        </mc:AlternateContent>
        <mc:AlternateContent xmlns:mc="http://schemas.openxmlformats.org/markup-compatibility/2006">
          <mc:Choice Requires="x14">
            <control shapeId="1046" r:id="rId13" name="Button 22">
              <controlPr defaultSize="0" print="0" autoFill="0" autoPict="0" macro="[0]!IrBaseIII">
                <anchor moveWithCells="1" sizeWithCells="1">
                  <from>
                    <xdr:col>9</xdr:col>
                    <xdr:colOff>1076325</xdr:colOff>
                    <xdr:row>14</xdr:row>
                    <xdr:rowOff>85725</xdr:rowOff>
                  </from>
                  <to>
                    <xdr:col>9</xdr:col>
                    <xdr:colOff>3276600</xdr:colOff>
                    <xdr:row>16</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102"/>
  <sheetViews>
    <sheetView topLeftCell="K1" workbookViewId="0">
      <selection activeCell="T4" sqref="T4"/>
    </sheetView>
  </sheetViews>
  <sheetFormatPr baseColWidth="10" defaultRowHeight="15" x14ac:dyDescent="0.25"/>
  <cols>
    <col min="1" max="1" width="24.5703125" customWidth="1"/>
    <col min="3" max="3" width="21.7109375" customWidth="1"/>
    <col min="6" max="6" width="25.5703125" customWidth="1"/>
    <col min="9" max="9" width="17.5703125" customWidth="1"/>
    <col min="10" max="10" width="29.42578125" customWidth="1"/>
    <col min="17" max="17" width="21.85546875" customWidth="1"/>
  </cols>
  <sheetData>
    <row r="1" spans="1:18" ht="60" x14ac:dyDescent="0.25">
      <c r="A1" s="1" t="s">
        <v>150</v>
      </c>
      <c r="B1" s="1" t="s">
        <v>158</v>
      </c>
      <c r="C1" s="5" t="s">
        <v>167</v>
      </c>
      <c r="D1" s="1" t="s">
        <v>172</v>
      </c>
      <c r="E1" s="10" t="s">
        <v>173</v>
      </c>
      <c r="F1" s="10" t="s">
        <v>174</v>
      </c>
      <c r="G1" s="11" t="s">
        <v>6</v>
      </c>
      <c r="H1" s="11" t="s">
        <v>179</v>
      </c>
      <c r="I1" s="12" t="s">
        <v>186</v>
      </c>
      <c r="J1" s="11" t="s">
        <v>195</v>
      </c>
      <c r="K1" s="11" t="s">
        <v>205</v>
      </c>
      <c r="L1" s="12" t="s">
        <v>203</v>
      </c>
      <c r="M1" s="11" t="s">
        <v>211</v>
      </c>
      <c r="N1" s="11" t="s">
        <v>216</v>
      </c>
      <c r="O1" s="11" t="s">
        <v>230</v>
      </c>
      <c r="P1" s="11" t="s">
        <v>267</v>
      </c>
      <c r="Q1" s="14" t="s">
        <v>470</v>
      </c>
      <c r="R1" s="14" t="s">
        <v>471</v>
      </c>
    </row>
    <row r="2" spans="1:18" ht="60" x14ac:dyDescent="0.25">
      <c r="A2" s="2" t="s">
        <v>151</v>
      </c>
      <c r="B2" s="2" t="s">
        <v>159</v>
      </c>
      <c r="C2" s="6" t="s">
        <v>161</v>
      </c>
      <c r="D2" s="4">
        <v>1</v>
      </c>
      <c r="E2" s="4">
        <v>1</v>
      </c>
      <c r="F2" s="4" t="s">
        <v>175</v>
      </c>
      <c r="G2" s="16" t="s">
        <v>560</v>
      </c>
      <c r="H2" s="4" t="s">
        <v>180</v>
      </c>
      <c r="I2" s="4" t="s">
        <v>187</v>
      </c>
      <c r="J2" s="4" t="s">
        <v>196</v>
      </c>
      <c r="K2" s="4">
        <v>1</v>
      </c>
      <c r="L2" s="4">
        <v>1</v>
      </c>
      <c r="M2" s="4" t="s">
        <v>180</v>
      </c>
      <c r="N2" s="13" t="s">
        <v>217</v>
      </c>
      <c r="O2" s="4" t="s">
        <v>231</v>
      </c>
      <c r="P2" s="4" t="s">
        <v>159</v>
      </c>
      <c r="Q2" s="15" t="s">
        <v>270</v>
      </c>
      <c r="R2" s="15" t="s">
        <v>271</v>
      </c>
    </row>
    <row r="3" spans="1:18" ht="45" x14ac:dyDescent="0.25">
      <c r="A3" s="2" t="s">
        <v>152</v>
      </c>
      <c r="B3" s="2" t="s">
        <v>160</v>
      </c>
      <c r="C3" s="6" t="s">
        <v>162</v>
      </c>
      <c r="D3" s="4">
        <v>2</v>
      </c>
      <c r="E3" s="4">
        <v>2</v>
      </c>
      <c r="F3" s="4" t="s">
        <v>176</v>
      </c>
      <c r="G3" s="4">
        <v>1</v>
      </c>
      <c r="H3" s="4" t="s">
        <v>181</v>
      </c>
      <c r="I3" s="4" t="s">
        <v>188</v>
      </c>
      <c r="J3" s="4" t="s">
        <v>197</v>
      </c>
      <c r="K3" s="4">
        <v>2</v>
      </c>
      <c r="L3" s="4">
        <v>2</v>
      </c>
      <c r="M3" s="4" t="s">
        <v>212</v>
      </c>
      <c r="N3" s="13" t="s">
        <v>218</v>
      </c>
      <c r="O3" s="4" t="s">
        <v>232</v>
      </c>
      <c r="P3" s="4" t="s">
        <v>160</v>
      </c>
      <c r="Q3" s="15" t="s">
        <v>271</v>
      </c>
      <c r="R3" s="16" t="s">
        <v>472</v>
      </c>
    </row>
    <row r="4" spans="1:18" x14ac:dyDescent="0.25">
      <c r="A4" s="2" t="s">
        <v>153</v>
      </c>
      <c r="B4" s="2"/>
      <c r="C4" s="6" t="s">
        <v>163</v>
      </c>
      <c r="D4" s="4">
        <v>3</v>
      </c>
      <c r="E4" s="4">
        <v>3</v>
      </c>
      <c r="F4" s="4" t="s">
        <v>177</v>
      </c>
      <c r="G4" s="4">
        <v>2</v>
      </c>
      <c r="H4" s="4" t="s">
        <v>182</v>
      </c>
      <c r="I4" s="4" t="s">
        <v>189</v>
      </c>
      <c r="J4" s="4" t="s">
        <v>198</v>
      </c>
      <c r="K4" s="4">
        <v>3</v>
      </c>
      <c r="L4" s="4">
        <v>3</v>
      </c>
      <c r="M4" s="4" t="s">
        <v>213</v>
      </c>
      <c r="N4" s="4"/>
      <c r="O4" s="4" t="s">
        <v>233</v>
      </c>
      <c r="P4" s="4" t="s">
        <v>266</v>
      </c>
      <c r="Q4" s="15" t="s">
        <v>272</v>
      </c>
      <c r="R4" s="15" t="s">
        <v>272</v>
      </c>
    </row>
    <row r="5" spans="1:18" x14ac:dyDescent="0.25">
      <c r="A5" s="2" t="s">
        <v>154</v>
      </c>
      <c r="B5" s="2"/>
      <c r="C5" s="6" t="s">
        <v>164</v>
      </c>
      <c r="D5" s="4">
        <v>4</v>
      </c>
      <c r="E5" s="4">
        <v>4</v>
      </c>
      <c r="F5" s="4" t="s">
        <v>597</v>
      </c>
      <c r="G5" s="4">
        <v>3</v>
      </c>
      <c r="H5" s="4" t="s">
        <v>548</v>
      </c>
      <c r="I5" s="4" t="s">
        <v>190</v>
      </c>
      <c r="J5" s="4" t="s">
        <v>199</v>
      </c>
      <c r="K5" s="4">
        <v>4</v>
      </c>
      <c r="L5" s="4">
        <v>4</v>
      </c>
      <c r="M5" s="4" t="s">
        <v>214</v>
      </c>
      <c r="N5" s="4"/>
      <c r="O5" s="4" t="s">
        <v>234</v>
      </c>
      <c r="P5" s="4"/>
      <c r="Q5" s="15"/>
    </row>
    <row r="6" spans="1:18" ht="45" x14ac:dyDescent="0.25">
      <c r="A6" s="3" t="s">
        <v>155</v>
      </c>
      <c r="B6" s="2"/>
      <c r="C6" s="7" t="s">
        <v>165</v>
      </c>
      <c r="D6" s="4">
        <v>5</v>
      </c>
      <c r="E6" s="4">
        <v>5</v>
      </c>
      <c r="F6" s="4" t="s">
        <v>178</v>
      </c>
      <c r="G6" s="4">
        <v>4</v>
      </c>
      <c r="H6" s="4" t="s">
        <v>598</v>
      </c>
      <c r="I6" s="4" t="s">
        <v>191</v>
      </c>
      <c r="J6" s="4" t="s">
        <v>200</v>
      </c>
      <c r="K6" s="4">
        <v>5</v>
      </c>
      <c r="L6" s="4">
        <v>5</v>
      </c>
      <c r="M6" s="4" t="s">
        <v>215</v>
      </c>
      <c r="N6" s="4"/>
      <c r="O6" s="4" t="s">
        <v>235</v>
      </c>
      <c r="P6" s="4"/>
      <c r="Q6" s="15"/>
    </row>
    <row r="7" spans="1:18" ht="30" x14ac:dyDescent="0.25">
      <c r="A7" s="2" t="s">
        <v>156</v>
      </c>
      <c r="B7" s="2"/>
      <c r="C7" s="7" t="s">
        <v>166</v>
      </c>
      <c r="D7" s="4">
        <v>6</v>
      </c>
      <c r="E7" s="4">
        <v>6</v>
      </c>
      <c r="F7" s="4"/>
      <c r="G7" s="4">
        <v>5</v>
      </c>
      <c r="H7" s="4" t="s">
        <v>183</v>
      </c>
      <c r="I7" s="4" t="s">
        <v>192</v>
      </c>
      <c r="J7" s="4" t="s">
        <v>201</v>
      </c>
      <c r="K7" s="4">
        <v>6</v>
      </c>
      <c r="L7" s="4">
        <v>6</v>
      </c>
      <c r="M7" s="4" t="s">
        <v>608</v>
      </c>
      <c r="N7" s="4"/>
      <c r="O7" s="4" t="s">
        <v>236</v>
      </c>
      <c r="P7" s="4"/>
      <c r="R7" s="238" t="s">
        <v>553</v>
      </c>
    </row>
    <row r="8" spans="1:18" ht="30" x14ac:dyDescent="0.25">
      <c r="A8" s="3" t="s">
        <v>157</v>
      </c>
      <c r="B8" s="2"/>
      <c r="C8" s="8"/>
      <c r="D8" s="4">
        <v>7</v>
      </c>
      <c r="E8" s="4">
        <v>7</v>
      </c>
      <c r="F8" s="4"/>
      <c r="G8" s="4">
        <v>6</v>
      </c>
      <c r="H8" s="4" t="s">
        <v>599</v>
      </c>
      <c r="I8" s="4" t="s">
        <v>193</v>
      </c>
      <c r="J8" s="4"/>
      <c r="K8" s="4">
        <v>7</v>
      </c>
      <c r="L8" s="4">
        <v>7</v>
      </c>
      <c r="M8" s="4" t="s">
        <v>609</v>
      </c>
      <c r="N8" s="4"/>
      <c r="O8" s="4" t="s">
        <v>237</v>
      </c>
      <c r="P8" s="4"/>
      <c r="Q8" s="238" t="s">
        <v>266</v>
      </c>
      <c r="R8" t="s">
        <v>588</v>
      </c>
    </row>
    <row r="9" spans="1:18" x14ac:dyDescent="0.25">
      <c r="A9" s="4"/>
      <c r="B9" s="4"/>
      <c r="C9" s="9"/>
      <c r="D9" s="4">
        <v>8</v>
      </c>
      <c r="E9" s="4">
        <v>8</v>
      </c>
      <c r="F9" s="4"/>
      <c r="G9" s="4">
        <v>7</v>
      </c>
      <c r="H9" s="4"/>
      <c r="I9" s="4" t="s">
        <v>194</v>
      </c>
      <c r="J9" s="4"/>
      <c r="K9" s="4">
        <v>8</v>
      </c>
      <c r="L9" s="4">
        <v>8</v>
      </c>
      <c r="M9" s="4"/>
      <c r="N9" s="4"/>
      <c r="O9" s="4" t="s">
        <v>238</v>
      </c>
      <c r="P9" s="4"/>
      <c r="Q9" s="120" t="s">
        <v>232</v>
      </c>
      <c r="R9" s="120" t="s">
        <v>232</v>
      </c>
    </row>
    <row r="10" spans="1:18" x14ac:dyDescent="0.25">
      <c r="A10" s="284" t="s">
        <v>171</v>
      </c>
      <c r="B10" s="284"/>
      <c r="C10" s="284"/>
      <c r="D10" s="4">
        <v>9</v>
      </c>
      <c r="E10" s="4">
        <v>9</v>
      </c>
      <c r="F10" s="4"/>
      <c r="G10" s="4">
        <v>8</v>
      </c>
      <c r="H10" s="4"/>
      <c r="I10" s="4"/>
      <c r="J10" s="4"/>
      <c r="K10" s="4">
        <v>9</v>
      </c>
      <c r="L10" s="4">
        <v>9</v>
      </c>
      <c r="M10" s="4"/>
      <c r="N10" s="4"/>
      <c r="O10" s="4" t="s">
        <v>239</v>
      </c>
      <c r="P10" s="4"/>
      <c r="Q10" s="120" t="s">
        <v>231</v>
      </c>
      <c r="R10" s="120" t="s">
        <v>231</v>
      </c>
    </row>
    <row r="11" spans="1:18" x14ac:dyDescent="0.25">
      <c r="D11" s="4">
        <v>10</v>
      </c>
      <c r="E11" s="4">
        <v>10</v>
      </c>
      <c r="F11" s="4"/>
      <c r="G11" s="4">
        <v>9</v>
      </c>
      <c r="H11" s="4"/>
      <c r="I11" s="4"/>
      <c r="J11" s="4"/>
      <c r="K11" s="4">
        <v>10</v>
      </c>
      <c r="L11" s="4">
        <v>10</v>
      </c>
      <c r="M11" s="4"/>
      <c r="N11" s="4"/>
      <c r="O11" s="4" t="s">
        <v>240</v>
      </c>
      <c r="P11" s="4"/>
      <c r="Q11" s="120" t="s">
        <v>551</v>
      </c>
      <c r="R11" s="120" t="s">
        <v>551</v>
      </c>
    </row>
    <row r="12" spans="1:18" x14ac:dyDescent="0.25">
      <c r="D12" s="4">
        <v>11</v>
      </c>
      <c r="E12" s="4">
        <v>11</v>
      </c>
      <c r="F12" s="4"/>
      <c r="G12" s="4">
        <v>10</v>
      </c>
      <c r="H12" s="4"/>
      <c r="I12" s="4"/>
      <c r="J12" s="4"/>
      <c r="K12" s="4">
        <v>11</v>
      </c>
      <c r="L12" s="4">
        <v>11</v>
      </c>
      <c r="M12" s="4"/>
      <c r="N12" s="4"/>
      <c r="O12" s="4" t="s">
        <v>241</v>
      </c>
      <c r="P12" s="4"/>
      <c r="Q12" s="120" t="s">
        <v>552</v>
      </c>
      <c r="R12" s="120" t="s">
        <v>552</v>
      </c>
    </row>
    <row r="13" spans="1:18" x14ac:dyDescent="0.25">
      <c r="D13" s="4">
        <v>12</v>
      </c>
      <c r="E13" s="4">
        <v>12</v>
      </c>
      <c r="F13" s="4"/>
      <c r="G13" s="4">
        <v>11</v>
      </c>
      <c r="H13" s="4"/>
      <c r="I13" s="4"/>
      <c r="J13" s="4"/>
      <c r="K13" s="4">
        <v>12</v>
      </c>
      <c r="L13" s="4">
        <v>12</v>
      </c>
      <c r="M13" s="4"/>
      <c r="N13" s="4"/>
      <c r="O13" s="4" t="s">
        <v>242</v>
      </c>
      <c r="P13" s="4"/>
      <c r="Q13" s="120" t="s">
        <v>234</v>
      </c>
      <c r="R13" s="120" t="s">
        <v>234</v>
      </c>
    </row>
    <row r="14" spans="1:18" x14ac:dyDescent="0.25">
      <c r="D14" s="4">
        <v>13</v>
      </c>
      <c r="E14" s="4">
        <v>13</v>
      </c>
      <c r="F14" s="4"/>
      <c r="G14" s="4">
        <v>12</v>
      </c>
      <c r="H14" s="4"/>
      <c r="I14" s="4"/>
      <c r="J14" s="4"/>
      <c r="K14" s="4">
        <v>13</v>
      </c>
      <c r="L14" s="4"/>
      <c r="M14" s="4"/>
      <c r="N14" s="4"/>
      <c r="O14" s="4" t="s">
        <v>243</v>
      </c>
      <c r="P14" s="4"/>
      <c r="Q14" s="120" t="s">
        <v>236</v>
      </c>
      <c r="R14" s="120" t="s">
        <v>236</v>
      </c>
    </row>
    <row r="15" spans="1:18" x14ac:dyDescent="0.25">
      <c r="D15" s="4">
        <v>14</v>
      </c>
      <c r="E15" s="4">
        <v>14</v>
      </c>
      <c r="F15" s="4"/>
      <c r="G15" s="4">
        <v>13</v>
      </c>
      <c r="H15" s="4"/>
      <c r="I15" s="4"/>
      <c r="J15" s="4"/>
      <c r="K15" s="4">
        <v>14</v>
      </c>
      <c r="L15" s="4"/>
      <c r="M15" s="4"/>
      <c r="N15" s="4"/>
      <c r="O15" s="4" t="s">
        <v>244</v>
      </c>
      <c r="P15" s="4"/>
      <c r="Q15" s="120" t="s">
        <v>237</v>
      </c>
      <c r="R15" s="120" t="s">
        <v>237</v>
      </c>
    </row>
    <row r="16" spans="1:18" x14ac:dyDescent="0.25">
      <c r="D16" s="4">
        <v>15</v>
      </c>
      <c r="E16" s="4">
        <v>15</v>
      </c>
      <c r="F16" s="4"/>
      <c r="G16" s="4">
        <v>14</v>
      </c>
      <c r="H16" s="4"/>
      <c r="I16" s="4"/>
      <c r="J16" s="4"/>
      <c r="K16" s="4">
        <v>15</v>
      </c>
      <c r="L16" s="4"/>
      <c r="M16" s="4"/>
      <c r="N16" s="4"/>
      <c r="O16" s="4" t="s">
        <v>245</v>
      </c>
      <c r="P16" s="4"/>
      <c r="Q16" s="120" t="s">
        <v>238</v>
      </c>
      <c r="R16" s="120" t="s">
        <v>238</v>
      </c>
    </row>
    <row r="17" spans="4:18" x14ac:dyDescent="0.25">
      <c r="D17" s="4">
        <v>16</v>
      </c>
      <c r="E17" s="4">
        <v>16</v>
      </c>
      <c r="F17" s="4"/>
      <c r="G17" s="4">
        <v>15</v>
      </c>
      <c r="H17" s="4"/>
      <c r="I17" s="4"/>
      <c r="J17" s="4"/>
      <c r="K17" s="4">
        <v>16</v>
      </c>
      <c r="L17" s="4"/>
      <c r="M17" s="4"/>
      <c r="N17" s="4"/>
      <c r="O17" s="4" t="s">
        <v>266</v>
      </c>
      <c r="P17" s="4"/>
      <c r="Q17" s="120" t="s">
        <v>239</v>
      </c>
      <c r="R17" s="120" t="s">
        <v>239</v>
      </c>
    </row>
    <row r="18" spans="4:18" x14ac:dyDescent="0.25">
      <c r="D18" s="4">
        <v>17</v>
      </c>
      <c r="E18" s="4">
        <v>17</v>
      </c>
      <c r="F18" s="4"/>
      <c r="G18" s="4">
        <v>16</v>
      </c>
      <c r="H18" s="4"/>
      <c r="I18" s="4"/>
      <c r="J18" s="4"/>
      <c r="K18" s="4">
        <v>17</v>
      </c>
      <c r="L18" s="4"/>
      <c r="M18" s="4"/>
      <c r="N18" s="4"/>
      <c r="O18" s="4"/>
      <c r="P18" s="4"/>
      <c r="Q18" s="120" t="s">
        <v>240</v>
      </c>
      <c r="R18" s="120" t="s">
        <v>240</v>
      </c>
    </row>
    <row r="19" spans="4:18" x14ac:dyDescent="0.25">
      <c r="D19" s="4">
        <v>18</v>
      </c>
      <c r="E19" s="4">
        <v>18</v>
      </c>
      <c r="F19" s="4"/>
      <c r="G19" s="4">
        <v>17</v>
      </c>
      <c r="H19" s="4"/>
      <c r="I19" s="4"/>
      <c r="J19" s="4"/>
      <c r="K19" s="4">
        <v>18</v>
      </c>
      <c r="L19" s="4"/>
      <c r="M19" s="4"/>
      <c r="N19" s="4"/>
      <c r="O19" s="4"/>
      <c r="P19" s="4"/>
      <c r="Q19" s="120" t="s">
        <v>241</v>
      </c>
      <c r="R19" s="120" t="s">
        <v>241</v>
      </c>
    </row>
    <row r="20" spans="4:18" x14ac:dyDescent="0.25">
      <c r="D20" s="4">
        <v>19</v>
      </c>
      <c r="E20" s="4">
        <v>19</v>
      </c>
      <c r="F20" s="4"/>
      <c r="G20" s="4">
        <v>18</v>
      </c>
      <c r="H20" s="4"/>
      <c r="I20" s="4"/>
      <c r="J20" s="4"/>
      <c r="K20" s="4">
        <v>19</v>
      </c>
      <c r="L20" s="4"/>
      <c r="M20" s="4"/>
      <c r="N20" s="4"/>
      <c r="O20" s="4"/>
      <c r="P20" s="4"/>
      <c r="Q20" s="120" t="s">
        <v>242</v>
      </c>
      <c r="R20" s="120" t="s">
        <v>242</v>
      </c>
    </row>
    <row r="21" spans="4:18" x14ac:dyDescent="0.25">
      <c r="D21" s="4">
        <v>20</v>
      </c>
      <c r="E21" s="4">
        <v>20</v>
      </c>
      <c r="F21" s="4"/>
      <c r="G21" s="4">
        <v>19</v>
      </c>
      <c r="H21" s="4"/>
      <c r="I21" s="4"/>
      <c r="J21" s="4"/>
      <c r="K21" s="4">
        <v>20</v>
      </c>
      <c r="L21" s="4"/>
      <c r="M21" s="4"/>
      <c r="N21" s="4"/>
      <c r="O21" s="4"/>
      <c r="P21" s="4"/>
      <c r="Q21" s="120" t="s">
        <v>243</v>
      </c>
      <c r="R21" s="120" t="s">
        <v>243</v>
      </c>
    </row>
    <row r="22" spans="4:18" x14ac:dyDescent="0.25">
      <c r="D22" s="4"/>
      <c r="E22" s="4">
        <v>21</v>
      </c>
      <c r="F22" s="4"/>
      <c r="G22" s="4">
        <v>20</v>
      </c>
      <c r="H22" s="4"/>
      <c r="I22" s="4"/>
      <c r="J22" s="4"/>
      <c r="K22" s="4">
        <v>21</v>
      </c>
      <c r="L22" s="4"/>
      <c r="M22" s="4"/>
      <c r="N22" s="4"/>
      <c r="O22" s="4"/>
      <c r="P22" s="4"/>
      <c r="Q22" s="120" t="s">
        <v>244</v>
      </c>
      <c r="R22" s="120" t="s">
        <v>244</v>
      </c>
    </row>
    <row r="23" spans="4:18" x14ac:dyDescent="0.25">
      <c r="D23" s="4"/>
      <c r="E23" s="4">
        <v>22</v>
      </c>
      <c r="F23" s="4"/>
      <c r="G23" s="4">
        <v>21</v>
      </c>
      <c r="H23" s="4"/>
      <c r="I23" s="4"/>
      <c r="J23" s="4"/>
      <c r="K23" s="4">
        <v>22</v>
      </c>
      <c r="L23" s="4"/>
      <c r="M23" s="4"/>
      <c r="N23" s="4"/>
      <c r="O23" s="4"/>
      <c r="P23" s="4"/>
    </row>
    <row r="24" spans="4:18" x14ac:dyDescent="0.25">
      <c r="D24" s="4"/>
      <c r="E24" s="4">
        <v>23</v>
      </c>
      <c r="F24" s="4"/>
      <c r="G24" s="4">
        <v>22</v>
      </c>
      <c r="H24" s="4"/>
      <c r="I24" s="4"/>
      <c r="J24" s="4"/>
      <c r="K24" s="4">
        <v>23</v>
      </c>
      <c r="L24" s="4"/>
      <c r="M24" s="4"/>
      <c r="N24" s="4"/>
      <c r="O24" s="4"/>
      <c r="P24" s="4"/>
    </row>
    <row r="25" spans="4:18" x14ac:dyDescent="0.25">
      <c r="D25" s="4"/>
      <c r="E25" s="4">
        <v>24</v>
      </c>
      <c r="F25" s="4"/>
      <c r="G25" s="4">
        <v>23</v>
      </c>
      <c r="H25" s="4"/>
      <c r="I25" s="4"/>
      <c r="J25" s="4"/>
      <c r="K25" s="4">
        <v>24</v>
      </c>
      <c r="L25" s="4"/>
      <c r="M25" s="4"/>
      <c r="N25" s="4"/>
      <c r="O25" s="4"/>
      <c r="P25" s="4"/>
    </row>
    <row r="26" spans="4:18" x14ac:dyDescent="0.25">
      <c r="D26" s="4"/>
      <c r="E26" s="4">
        <v>25</v>
      </c>
      <c r="F26" s="4"/>
      <c r="G26" s="4">
        <v>24</v>
      </c>
      <c r="H26" s="4"/>
      <c r="I26" s="4"/>
      <c r="J26" s="4"/>
      <c r="K26" s="4">
        <v>25</v>
      </c>
      <c r="L26" s="4"/>
      <c r="M26" s="4"/>
      <c r="N26" s="4"/>
      <c r="O26" s="4"/>
      <c r="P26" s="4"/>
    </row>
    <row r="27" spans="4:18" x14ac:dyDescent="0.25">
      <c r="D27" s="4"/>
      <c r="E27" s="4">
        <v>26</v>
      </c>
      <c r="F27" s="4"/>
      <c r="G27" s="4">
        <v>25</v>
      </c>
      <c r="H27" s="4"/>
      <c r="I27" s="4"/>
      <c r="J27" s="4"/>
      <c r="K27" s="4">
        <v>26</v>
      </c>
      <c r="L27" s="4"/>
      <c r="M27" s="4"/>
      <c r="N27" s="4"/>
      <c r="O27" s="4"/>
      <c r="P27" s="4"/>
    </row>
    <row r="28" spans="4:18" x14ac:dyDescent="0.25">
      <c r="D28" s="4"/>
      <c r="E28" s="4">
        <v>27</v>
      </c>
      <c r="F28" s="4"/>
      <c r="G28" s="4">
        <v>26</v>
      </c>
      <c r="H28" s="4"/>
      <c r="I28" s="4"/>
      <c r="J28" s="4"/>
      <c r="K28" s="4">
        <v>27</v>
      </c>
      <c r="L28" s="4"/>
      <c r="M28" s="4"/>
      <c r="N28" s="4"/>
      <c r="O28" s="4"/>
      <c r="P28" s="4"/>
    </row>
    <row r="29" spans="4:18" x14ac:dyDescent="0.25">
      <c r="D29" s="4"/>
      <c r="E29" s="4">
        <v>28</v>
      </c>
      <c r="F29" s="4"/>
      <c r="G29" s="4">
        <v>27</v>
      </c>
      <c r="H29" s="4"/>
      <c r="I29" s="4"/>
      <c r="J29" s="4"/>
      <c r="K29" s="4">
        <v>28</v>
      </c>
      <c r="L29" s="4"/>
      <c r="M29" s="4"/>
      <c r="N29" s="4"/>
      <c r="O29" s="4"/>
      <c r="P29" s="4"/>
    </row>
    <row r="30" spans="4:18" x14ac:dyDescent="0.25">
      <c r="D30" s="4"/>
      <c r="E30" s="4">
        <v>29</v>
      </c>
      <c r="F30" s="4"/>
      <c r="G30" s="4">
        <v>28</v>
      </c>
      <c r="H30" s="4"/>
      <c r="I30" s="4"/>
      <c r="J30" s="4"/>
      <c r="K30" s="4">
        <v>29</v>
      </c>
      <c r="L30" s="4"/>
      <c r="M30" s="4"/>
      <c r="N30" s="4"/>
      <c r="O30" s="4"/>
      <c r="P30" s="4"/>
    </row>
    <row r="31" spans="4:18" x14ac:dyDescent="0.25">
      <c r="D31" s="4"/>
      <c r="E31" s="4">
        <v>30</v>
      </c>
      <c r="F31" s="4"/>
      <c r="G31" s="4">
        <v>29</v>
      </c>
      <c r="H31" s="4"/>
      <c r="I31" s="4"/>
      <c r="J31" s="4"/>
      <c r="K31" s="4">
        <v>30</v>
      </c>
      <c r="L31" s="4"/>
      <c r="M31" s="4"/>
      <c r="N31" s="4"/>
      <c r="O31" s="4"/>
      <c r="P31" s="4"/>
    </row>
    <row r="32" spans="4:18" x14ac:dyDescent="0.25">
      <c r="D32" s="4"/>
      <c r="E32" s="4">
        <v>31</v>
      </c>
      <c r="F32" s="4"/>
      <c r="G32" s="4">
        <v>30</v>
      </c>
      <c r="H32" s="4"/>
      <c r="I32" s="4"/>
      <c r="J32" s="4"/>
      <c r="K32" s="4"/>
      <c r="L32" s="4"/>
      <c r="M32" s="4"/>
      <c r="N32" s="4"/>
      <c r="O32" s="4"/>
      <c r="P32" s="4"/>
    </row>
    <row r="33" spans="4:16" x14ac:dyDescent="0.25">
      <c r="D33" s="4"/>
      <c r="E33" s="4">
        <v>32</v>
      </c>
      <c r="F33" s="4"/>
      <c r="G33" s="4">
        <v>31</v>
      </c>
      <c r="H33" s="4"/>
      <c r="I33" s="4"/>
      <c r="J33" s="4"/>
      <c r="K33" s="4"/>
      <c r="L33" s="4"/>
      <c r="M33" s="4"/>
      <c r="N33" s="4"/>
      <c r="O33" s="4"/>
      <c r="P33" s="4"/>
    </row>
    <row r="34" spans="4:16" x14ac:dyDescent="0.25">
      <c r="D34" s="4"/>
      <c r="E34" s="4">
        <v>33</v>
      </c>
      <c r="F34" s="4"/>
      <c r="G34" s="4">
        <v>32</v>
      </c>
      <c r="H34" s="4"/>
      <c r="I34" s="4"/>
      <c r="J34" s="4"/>
      <c r="K34" s="4"/>
      <c r="L34" s="4"/>
      <c r="M34" s="4"/>
      <c r="N34" s="4"/>
      <c r="O34" s="4"/>
      <c r="P34" s="4"/>
    </row>
    <row r="35" spans="4:16" x14ac:dyDescent="0.25">
      <c r="D35" s="4"/>
      <c r="E35" s="4">
        <v>34</v>
      </c>
      <c r="F35" s="4"/>
      <c r="G35" s="4">
        <v>33</v>
      </c>
      <c r="H35" s="4"/>
      <c r="I35" s="4"/>
      <c r="J35" s="4"/>
      <c r="K35" s="4"/>
      <c r="L35" s="4"/>
      <c r="M35" s="4"/>
      <c r="N35" s="4"/>
      <c r="O35" s="4"/>
      <c r="P35" s="4"/>
    </row>
    <row r="36" spans="4:16" x14ac:dyDescent="0.25">
      <c r="D36" s="4"/>
      <c r="E36" s="4">
        <v>35</v>
      </c>
      <c r="F36" s="4"/>
      <c r="G36" s="4">
        <v>34</v>
      </c>
      <c r="H36" s="4"/>
      <c r="I36" s="4"/>
      <c r="J36" s="4"/>
      <c r="K36" s="4"/>
      <c r="L36" s="4"/>
      <c r="M36" s="4"/>
      <c r="N36" s="4"/>
      <c r="O36" s="4"/>
      <c r="P36" s="4"/>
    </row>
    <row r="37" spans="4:16" x14ac:dyDescent="0.25">
      <c r="D37" s="4"/>
      <c r="E37" s="4">
        <v>36</v>
      </c>
      <c r="F37" s="4"/>
      <c r="G37" s="4">
        <v>35</v>
      </c>
      <c r="H37" s="4"/>
      <c r="I37" s="4"/>
      <c r="J37" s="4"/>
      <c r="K37" s="4"/>
      <c r="L37" s="4"/>
      <c r="M37" s="4"/>
      <c r="N37" s="4"/>
      <c r="O37" s="4"/>
      <c r="P37" s="4"/>
    </row>
    <row r="38" spans="4:16" x14ac:dyDescent="0.25">
      <c r="D38" s="4"/>
      <c r="E38" s="4">
        <v>37</v>
      </c>
      <c r="F38" s="4"/>
      <c r="G38" s="4">
        <v>36</v>
      </c>
      <c r="H38" s="4"/>
      <c r="I38" s="4"/>
      <c r="J38" s="4"/>
      <c r="K38" s="4"/>
      <c r="L38" s="4"/>
      <c r="M38" s="4"/>
      <c r="N38" s="4"/>
      <c r="O38" s="4"/>
      <c r="P38" s="4"/>
    </row>
    <row r="39" spans="4:16" x14ac:dyDescent="0.25">
      <c r="D39" s="4"/>
      <c r="E39" s="4">
        <v>38</v>
      </c>
      <c r="F39" s="4"/>
      <c r="G39" s="4">
        <v>37</v>
      </c>
      <c r="H39" s="4"/>
      <c r="I39" s="4"/>
      <c r="J39" s="4"/>
      <c r="K39" s="4"/>
      <c r="L39" s="4"/>
      <c r="M39" s="4"/>
      <c r="N39" s="4"/>
      <c r="O39" s="4"/>
      <c r="P39" s="4"/>
    </row>
    <row r="40" spans="4:16" x14ac:dyDescent="0.25">
      <c r="D40" s="4"/>
      <c r="E40" s="4">
        <v>39</v>
      </c>
      <c r="F40" s="4"/>
      <c r="G40" s="4">
        <v>38</v>
      </c>
      <c r="H40" s="4"/>
      <c r="I40" s="4"/>
      <c r="J40" s="4"/>
      <c r="K40" s="4"/>
      <c r="L40" s="4"/>
      <c r="M40" s="4"/>
      <c r="N40" s="4"/>
      <c r="O40" s="4"/>
      <c r="P40" s="4"/>
    </row>
    <row r="41" spans="4:16" x14ac:dyDescent="0.25">
      <c r="D41" s="4"/>
      <c r="E41" s="4">
        <v>40</v>
      </c>
      <c r="F41" s="4"/>
      <c r="G41" s="4">
        <v>39</v>
      </c>
      <c r="H41" s="4"/>
      <c r="I41" s="4"/>
      <c r="J41" s="4"/>
      <c r="K41" s="4"/>
      <c r="L41" s="4"/>
      <c r="M41" s="4"/>
      <c r="N41" s="4"/>
      <c r="O41" s="4"/>
      <c r="P41" s="4"/>
    </row>
    <row r="42" spans="4:16" x14ac:dyDescent="0.25">
      <c r="D42" s="4"/>
      <c r="E42" s="4"/>
      <c r="F42" s="4"/>
      <c r="G42" s="4">
        <v>40</v>
      </c>
      <c r="H42" s="4"/>
      <c r="I42" s="4"/>
      <c r="J42" s="4"/>
      <c r="K42" s="4"/>
      <c r="L42" s="4"/>
      <c r="M42" s="4"/>
      <c r="N42" s="4"/>
      <c r="O42" s="4"/>
      <c r="P42" s="4"/>
    </row>
    <row r="43" spans="4:16" x14ac:dyDescent="0.25">
      <c r="D43" s="4"/>
      <c r="E43" s="4"/>
      <c r="F43" s="4"/>
      <c r="G43" s="4">
        <v>41</v>
      </c>
      <c r="H43" s="4"/>
      <c r="I43" s="4"/>
      <c r="J43" s="4"/>
      <c r="K43" s="4"/>
      <c r="L43" s="4"/>
      <c r="M43" s="4"/>
      <c r="N43" s="4"/>
      <c r="O43" s="4"/>
      <c r="P43" s="4"/>
    </row>
    <row r="44" spans="4:16" x14ac:dyDescent="0.25">
      <c r="D44" s="4"/>
      <c r="E44" s="4"/>
      <c r="F44" s="4"/>
      <c r="G44" s="4">
        <v>42</v>
      </c>
      <c r="H44" s="4"/>
      <c r="I44" s="4"/>
      <c r="J44" s="4"/>
      <c r="K44" s="4"/>
      <c r="L44" s="4"/>
      <c r="M44" s="4"/>
      <c r="N44" s="4"/>
      <c r="O44" s="4"/>
      <c r="P44" s="4"/>
    </row>
    <row r="45" spans="4:16" x14ac:dyDescent="0.25">
      <c r="D45" s="4"/>
      <c r="E45" s="4"/>
      <c r="F45" s="4"/>
      <c r="G45" s="4">
        <v>43</v>
      </c>
      <c r="H45" s="4"/>
      <c r="I45" s="4"/>
      <c r="J45" s="4"/>
      <c r="K45" s="4"/>
      <c r="L45" s="4"/>
      <c r="M45" s="4"/>
      <c r="N45" s="4"/>
      <c r="O45" s="4"/>
      <c r="P45" s="4"/>
    </row>
    <row r="46" spans="4:16" x14ac:dyDescent="0.25">
      <c r="D46" s="4"/>
      <c r="E46" s="4"/>
      <c r="F46" s="4"/>
      <c r="G46" s="4">
        <v>44</v>
      </c>
      <c r="H46" s="4"/>
      <c r="I46" s="4"/>
      <c r="J46" s="4"/>
      <c r="K46" s="4"/>
      <c r="L46" s="4"/>
      <c r="M46" s="4"/>
      <c r="N46" s="4"/>
      <c r="O46" s="4"/>
      <c r="P46" s="4"/>
    </row>
    <row r="47" spans="4:16" x14ac:dyDescent="0.25">
      <c r="D47" s="4"/>
      <c r="E47" s="4"/>
      <c r="F47" s="4"/>
      <c r="G47" s="4">
        <v>45</v>
      </c>
      <c r="H47" s="4"/>
      <c r="I47" s="4"/>
      <c r="J47" s="4"/>
      <c r="K47" s="4"/>
      <c r="L47" s="4"/>
      <c r="M47" s="4"/>
      <c r="N47" s="4"/>
      <c r="O47" s="4"/>
      <c r="P47" s="4"/>
    </row>
    <row r="48" spans="4:16" x14ac:dyDescent="0.25">
      <c r="D48" s="4"/>
      <c r="E48" s="4"/>
      <c r="F48" s="4"/>
      <c r="G48" s="4">
        <v>46</v>
      </c>
      <c r="H48" s="4"/>
      <c r="I48" s="4"/>
      <c r="J48" s="4"/>
      <c r="K48" s="4"/>
      <c r="L48" s="4"/>
      <c r="M48" s="4"/>
      <c r="N48" s="4"/>
      <c r="O48" s="4"/>
      <c r="P48" s="4"/>
    </row>
    <row r="49" spans="4:16" x14ac:dyDescent="0.25">
      <c r="D49" s="4"/>
      <c r="E49" s="4"/>
      <c r="F49" s="4"/>
      <c r="G49" s="4">
        <v>47</v>
      </c>
      <c r="H49" s="4"/>
      <c r="I49" s="4"/>
      <c r="J49" s="4"/>
      <c r="K49" s="4"/>
      <c r="L49" s="4"/>
      <c r="M49" s="4"/>
      <c r="N49" s="4"/>
      <c r="O49" s="4"/>
      <c r="P49" s="4"/>
    </row>
    <row r="50" spans="4:16" x14ac:dyDescent="0.25">
      <c r="D50" s="4"/>
      <c r="E50" s="4"/>
      <c r="F50" s="4"/>
      <c r="G50" s="4">
        <v>48</v>
      </c>
      <c r="H50" s="4"/>
      <c r="I50" s="4"/>
      <c r="J50" s="4"/>
      <c r="K50" s="4"/>
      <c r="L50" s="4"/>
      <c r="M50" s="4"/>
      <c r="N50" s="4"/>
      <c r="O50" s="4"/>
      <c r="P50" s="4"/>
    </row>
    <row r="51" spans="4:16" x14ac:dyDescent="0.25">
      <c r="D51" s="4"/>
      <c r="E51" s="4"/>
      <c r="F51" s="4"/>
      <c r="G51" s="4">
        <v>49</v>
      </c>
      <c r="H51" s="4"/>
      <c r="I51" s="4"/>
      <c r="J51" s="4"/>
      <c r="K51" s="4"/>
      <c r="L51" s="4"/>
      <c r="M51" s="4"/>
      <c r="N51" s="4"/>
      <c r="O51" s="4"/>
      <c r="P51" s="4"/>
    </row>
    <row r="52" spans="4:16" x14ac:dyDescent="0.25">
      <c r="D52" s="4"/>
      <c r="E52" s="4"/>
      <c r="F52" s="4"/>
      <c r="G52" s="4">
        <v>50</v>
      </c>
      <c r="H52" s="4"/>
      <c r="I52" s="4"/>
      <c r="J52" s="4"/>
      <c r="K52" s="4"/>
      <c r="L52" s="4"/>
      <c r="M52" s="4"/>
      <c r="N52" s="4"/>
      <c r="O52" s="4"/>
      <c r="P52" s="4"/>
    </row>
    <row r="53" spans="4:16" x14ac:dyDescent="0.25">
      <c r="D53" s="4"/>
      <c r="E53" s="4"/>
      <c r="F53" s="4"/>
      <c r="G53" s="4">
        <v>51</v>
      </c>
      <c r="H53" s="4"/>
      <c r="I53" s="4"/>
      <c r="J53" s="4"/>
      <c r="K53" s="4"/>
      <c r="L53" s="4"/>
      <c r="M53" s="4"/>
      <c r="N53" s="4"/>
      <c r="O53" s="4"/>
      <c r="P53" s="4"/>
    </row>
    <row r="54" spans="4:16" x14ac:dyDescent="0.25">
      <c r="D54" s="4"/>
      <c r="E54" s="4"/>
      <c r="F54" s="4"/>
      <c r="G54" s="4">
        <v>52</v>
      </c>
      <c r="H54" s="4"/>
      <c r="I54" s="4"/>
      <c r="J54" s="4"/>
      <c r="K54" s="4"/>
      <c r="L54" s="4"/>
      <c r="M54" s="4"/>
      <c r="N54" s="4"/>
      <c r="O54" s="4"/>
      <c r="P54" s="4"/>
    </row>
    <row r="55" spans="4:16" x14ac:dyDescent="0.25">
      <c r="D55" s="4"/>
      <c r="E55" s="4"/>
      <c r="F55" s="4"/>
      <c r="G55" s="4">
        <v>53</v>
      </c>
      <c r="H55" s="4"/>
      <c r="I55" s="4"/>
      <c r="J55" s="4"/>
      <c r="K55" s="4"/>
      <c r="L55" s="4"/>
      <c r="M55" s="4"/>
      <c r="N55" s="4"/>
      <c r="O55" s="4"/>
      <c r="P55" s="4"/>
    </row>
    <row r="56" spans="4:16" x14ac:dyDescent="0.25">
      <c r="D56" s="4"/>
      <c r="E56" s="4"/>
      <c r="F56" s="4"/>
      <c r="G56" s="4">
        <v>54</v>
      </c>
      <c r="H56" s="4"/>
      <c r="I56" s="4"/>
      <c r="J56" s="4"/>
      <c r="K56" s="4"/>
      <c r="L56" s="4"/>
      <c r="M56" s="4"/>
      <c r="N56" s="4"/>
      <c r="O56" s="4"/>
      <c r="P56" s="4"/>
    </row>
    <row r="57" spans="4:16" x14ac:dyDescent="0.25">
      <c r="D57" s="4"/>
      <c r="E57" s="4"/>
      <c r="F57" s="4"/>
      <c r="G57" s="4">
        <v>55</v>
      </c>
      <c r="H57" s="4"/>
      <c r="I57" s="4"/>
      <c r="J57" s="4"/>
      <c r="K57" s="4"/>
      <c r="L57" s="4"/>
      <c r="M57" s="4"/>
      <c r="N57" s="4"/>
      <c r="O57" s="4"/>
      <c r="P57" s="4"/>
    </row>
    <row r="58" spans="4:16" x14ac:dyDescent="0.25">
      <c r="D58" s="4"/>
      <c r="E58" s="4"/>
      <c r="F58" s="4"/>
      <c r="G58" s="4">
        <v>56</v>
      </c>
      <c r="H58" s="4"/>
      <c r="I58" s="4"/>
      <c r="J58" s="4"/>
      <c r="K58" s="4"/>
      <c r="L58" s="4"/>
      <c r="M58" s="4"/>
      <c r="N58" s="4"/>
      <c r="O58" s="4"/>
      <c r="P58" s="4"/>
    </row>
    <row r="59" spans="4:16" x14ac:dyDescent="0.25">
      <c r="D59" s="4"/>
      <c r="E59" s="4"/>
      <c r="F59" s="4"/>
      <c r="G59" s="4">
        <v>57</v>
      </c>
      <c r="H59" s="4"/>
      <c r="I59" s="4"/>
      <c r="J59" s="4"/>
      <c r="K59" s="4"/>
      <c r="L59" s="4"/>
      <c r="M59" s="4"/>
      <c r="N59" s="4"/>
      <c r="O59" s="4"/>
      <c r="P59" s="4"/>
    </row>
    <row r="60" spans="4:16" x14ac:dyDescent="0.25">
      <c r="D60" s="4"/>
      <c r="E60" s="4"/>
      <c r="F60" s="4"/>
      <c r="G60" s="4">
        <v>58</v>
      </c>
      <c r="H60" s="4"/>
      <c r="I60" s="4"/>
      <c r="J60" s="4"/>
      <c r="K60" s="4"/>
      <c r="L60" s="4"/>
      <c r="M60" s="4"/>
      <c r="N60" s="4"/>
      <c r="O60" s="4"/>
      <c r="P60" s="4"/>
    </row>
    <row r="61" spans="4:16" x14ac:dyDescent="0.25">
      <c r="D61" s="4"/>
      <c r="E61" s="4"/>
      <c r="F61" s="4"/>
      <c r="G61" s="4">
        <v>59</v>
      </c>
      <c r="H61" s="4"/>
      <c r="I61" s="4"/>
      <c r="J61" s="4"/>
      <c r="K61" s="4"/>
      <c r="L61" s="4"/>
      <c r="M61" s="4"/>
      <c r="N61" s="4"/>
      <c r="O61" s="4"/>
      <c r="P61" s="4"/>
    </row>
    <row r="62" spans="4:16" x14ac:dyDescent="0.25">
      <c r="D62" s="4"/>
      <c r="E62" s="4"/>
      <c r="F62" s="4"/>
      <c r="G62" s="4">
        <v>60</v>
      </c>
      <c r="H62" s="4"/>
      <c r="I62" s="4"/>
      <c r="J62" s="4"/>
      <c r="K62" s="4"/>
      <c r="L62" s="4"/>
      <c r="M62" s="4"/>
      <c r="N62" s="4"/>
      <c r="O62" s="4"/>
      <c r="P62" s="4"/>
    </row>
    <row r="63" spans="4:16" x14ac:dyDescent="0.25">
      <c r="D63" s="4"/>
      <c r="E63" s="4"/>
      <c r="F63" s="4"/>
      <c r="G63" s="4">
        <v>61</v>
      </c>
      <c r="H63" s="4"/>
      <c r="I63" s="4"/>
      <c r="J63" s="4"/>
      <c r="K63" s="4"/>
      <c r="L63" s="4"/>
      <c r="M63" s="4"/>
      <c r="N63" s="4"/>
      <c r="O63" s="4"/>
      <c r="P63" s="4"/>
    </row>
    <row r="64" spans="4:16" x14ac:dyDescent="0.25">
      <c r="D64" s="4"/>
      <c r="E64" s="4"/>
      <c r="F64" s="4"/>
      <c r="G64" s="4">
        <v>62</v>
      </c>
      <c r="H64" s="4"/>
      <c r="I64" s="4"/>
      <c r="J64" s="4"/>
      <c r="K64" s="4"/>
      <c r="L64" s="4"/>
      <c r="M64" s="4"/>
      <c r="N64" s="4"/>
      <c r="O64" s="4"/>
      <c r="P64" s="4"/>
    </row>
    <row r="65" spans="4:16" x14ac:dyDescent="0.25">
      <c r="D65" s="4"/>
      <c r="E65" s="4"/>
      <c r="F65" s="4"/>
      <c r="G65" s="4">
        <v>63</v>
      </c>
      <c r="H65" s="4"/>
      <c r="I65" s="4"/>
      <c r="J65" s="4"/>
      <c r="K65" s="4"/>
      <c r="L65" s="4"/>
      <c r="M65" s="4"/>
      <c r="N65" s="4"/>
      <c r="O65" s="4"/>
      <c r="P65" s="4"/>
    </row>
    <row r="66" spans="4:16" x14ac:dyDescent="0.25">
      <c r="D66" s="4"/>
      <c r="E66" s="4"/>
      <c r="F66" s="4"/>
      <c r="G66" s="4">
        <v>64</v>
      </c>
      <c r="H66" s="4"/>
      <c r="I66" s="4"/>
      <c r="J66" s="4"/>
      <c r="K66" s="4"/>
      <c r="L66" s="4"/>
      <c r="M66" s="4"/>
      <c r="N66" s="4"/>
      <c r="O66" s="4"/>
      <c r="P66" s="4"/>
    </row>
    <row r="67" spans="4:16" x14ac:dyDescent="0.25">
      <c r="D67" s="4"/>
      <c r="E67" s="4"/>
      <c r="F67" s="4"/>
      <c r="G67" s="4">
        <v>65</v>
      </c>
      <c r="H67" s="4"/>
      <c r="I67" s="4"/>
      <c r="J67" s="4"/>
      <c r="K67" s="4"/>
      <c r="L67" s="4"/>
      <c r="M67" s="4"/>
      <c r="N67" s="4"/>
      <c r="O67" s="4"/>
      <c r="P67" s="4"/>
    </row>
    <row r="68" spans="4:16" x14ac:dyDescent="0.25">
      <c r="D68" s="4"/>
      <c r="E68" s="4"/>
      <c r="F68" s="4"/>
      <c r="G68" s="4">
        <v>66</v>
      </c>
      <c r="H68" s="4"/>
      <c r="I68" s="4"/>
      <c r="J68" s="4"/>
      <c r="K68" s="4"/>
      <c r="L68" s="4"/>
      <c r="M68" s="4"/>
      <c r="N68" s="4"/>
      <c r="O68" s="4"/>
      <c r="P68" s="4"/>
    </row>
    <row r="69" spans="4:16" x14ac:dyDescent="0.25">
      <c r="D69" s="4"/>
      <c r="E69" s="4"/>
      <c r="F69" s="4"/>
      <c r="G69" s="4">
        <v>67</v>
      </c>
      <c r="H69" s="4"/>
      <c r="I69" s="4"/>
      <c r="J69" s="4"/>
      <c r="K69" s="4"/>
      <c r="L69" s="4"/>
      <c r="M69" s="4"/>
      <c r="N69" s="4"/>
      <c r="O69" s="4"/>
      <c r="P69" s="4"/>
    </row>
    <row r="70" spans="4:16" x14ac:dyDescent="0.25">
      <c r="D70" s="4"/>
      <c r="E70" s="4"/>
      <c r="F70" s="4"/>
      <c r="G70" s="4">
        <v>68</v>
      </c>
      <c r="H70" s="4"/>
      <c r="I70" s="4"/>
      <c r="J70" s="4"/>
      <c r="K70" s="4"/>
      <c r="L70" s="4"/>
      <c r="M70" s="4"/>
      <c r="N70" s="4"/>
      <c r="O70" s="4"/>
      <c r="P70" s="4"/>
    </row>
    <row r="71" spans="4:16" x14ac:dyDescent="0.25">
      <c r="D71" s="4"/>
      <c r="E71" s="4"/>
      <c r="F71" s="4"/>
      <c r="G71" s="4">
        <v>69</v>
      </c>
      <c r="H71" s="4"/>
      <c r="I71" s="4"/>
      <c r="J71" s="4"/>
      <c r="K71" s="4"/>
      <c r="L71" s="4"/>
      <c r="M71" s="4"/>
      <c r="N71" s="4"/>
      <c r="O71" s="4"/>
      <c r="P71" s="4"/>
    </row>
    <row r="72" spans="4:16" x14ac:dyDescent="0.25">
      <c r="D72" s="4"/>
      <c r="E72" s="4"/>
      <c r="F72" s="4"/>
      <c r="G72" s="4">
        <v>70</v>
      </c>
      <c r="H72" s="4"/>
      <c r="I72" s="4"/>
      <c r="J72" s="4"/>
      <c r="K72" s="4"/>
      <c r="L72" s="4"/>
      <c r="M72" s="4"/>
      <c r="N72" s="4"/>
      <c r="O72" s="4"/>
      <c r="P72" s="4"/>
    </row>
    <row r="73" spans="4:16" x14ac:dyDescent="0.25">
      <c r="D73" s="4"/>
      <c r="E73" s="4"/>
      <c r="F73" s="4"/>
      <c r="G73" s="4">
        <v>71</v>
      </c>
      <c r="H73" s="4"/>
      <c r="I73" s="4"/>
      <c r="J73" s="4"/>
      <c r="K73" s="4"/>
      <c r="L73" s="4"/>
      <c r="M73" s="4"/>
      <c r="N73" s="4"/>
      <c r="O73" s="4"/>
      <c r="P73" s="4"/>
    </row>
    <row r="74" spans="4:16" x14ac:dyDescent="0.25">
      <c r="D74" s="4"/>
      <c r="E74" s="4"/>
      <c r="F74" s="4"/>
      <c r="G74" s="4">
        <v>72</v>
      </c>
      <c r="H74" s="4"/>
      <c r="I74" s="4"/>
      <c r="J74" s="4"/>
      <c r="K74" s="4"/>
      <c r="L74" s="4"/>
      <c r="M74" s="4"/>
      <c r="N74" s="4"/>
      <c r="O74" s="4"/>
      <c r="P74" s="4"/>
    </row>
    <row r="75" spans="4:16" x14ac:dyDescent="0.25">
      <c r="D75" s="4"/>
      <c r="E75" s="4"/>
      <c r="F75" s="4"/>
      <c r="G75" s="4">
        <v>73</v>
      </c>
      <c r="H75" s="4"/>
      <c r="I75" s="4"/>
      <c r="J75" s="4"/>
      <c r="K75" s="4"/>
      <c r="L75" s="4"/>
      <c r="M75" s="4"/>
      <c r="N75" s="4"/>
      <c r="O75" s="4"/>
      <c r="P75" s="4"/>
    </row>
    <row r="76" spans="4:16" x14ac:dyDescent="0.25">
      <c r="D76" s="4"/>
      <c r="E76" s="4"/>
      <c r="F76" s="4"/>
      <c r="G76" s="4">
        <v>74</v>
      </c>
      <c r="H76" s="4"/>
      <c r="I76" s="4"/>
      <c r="J76" s="4"/>
      <c r="K76" s="4"/>
      <c r="L76" s="4"/>
      <c r="M76" s="4"/>
      <c r="N76" s="4"/>
      <c r="O76" s="4"/>
      <c r="P76" s="4"/>
    </row>
    <row r="77" spans="4:16" x14ac:dyDescent="0.25">
      <c r="D77" s="4"/>
      <c r="E77" s="4"/>
      <c r="F77" s="4"/>
      <c r="G77" s="4">
        <v>75</v>
      </c>
      <c r="H77" s="4"/>
      <c r="I77" s="4"/>
      <c r="J77" s="4"/>
      <c r="K77" s="4"/>
      <c r="L77" s="4"/>
      <c r="M77" s="4"/>
      <c r="N77" s="4"/>
      <c r="O77" s="4"/>
      <c r="P77" s="4"/>
    </row>
    <row r="78" spans="4:16" x14ac:dyDescent="0.25">
      <c r="D78" s="4"/>
      <c r="E78" s="4"/>
      <c r="F78" s="4"/>
      <c r="G78" s="4">
        <v>76</v>
      </c>
      <c r="H78" s="4"/>
      <c r="I78" s="4"/>
      <c r="J78" s="4"/>
      <c r="K78" s="4"/>
      <c r="L78" s="4"/>
      <c r="M78" s="4"/>
      <c r="N78" s="4"/>
      <c r="O78" s="4"/>
      <c r="P78" s="4"/>
    </row>
    <row r="79" spans="4:16" x14ac:dyDescent="0.25">
      <c r="D79" s="4"/>
      <c r="E79" s="4"/>
      <c r="F79" s="4"/>
      <c r="G79" s="4">
        <v>77</v>
      </c>
      <c r="H79" s="4"/>
      <c r="I79" s="4"/>
      <c r="J79" s="4"/>
      <c r="K79" s="4"/>
      <c r="L79" s="4"/>
      <c r="M79" s="4"/>
      <c r="N79" s="4"/>
      <c r="O79" s="4"/>
      <c r="P79" s="4"/>
    </row>
    <row r="80" spans="4:16" x14ac:dyDescent="0.25">
      <c r="D80" s="4"/>
      <c r="E80" s="4"/>
      <c r="F80" s="4"/>
      <c r="G80" s="4">
        <v>78</v>
      </c>
      <c r="H80" s="4"/>
      <c r="I80" s="4"/>
      <c r="J80" s="4"/>
      <c r="K80" s="4"/>
      <c r="L80" s="4"/>
      <c r="M80" s="4"/>
      <c r="N80" s="4"/>
      <c r="O80" s="4"/>
      <c r="P80" s="4"/>
    </row>
    <row r="81" spans="4:16" x14ac:dyDescent="0.25">
      <c r="D81" s="4"/>
      <c r="E81" s="4"/>
      <c r="F81" s="4"/>
      <c r="G81" s="4">
        <v>79</v>
      </c>
      <c r="H81" s="4"/>
      <c r="I81" s="4"/>
      <c r="J81" s="4"/>
      <c r="K81" s="4"/>
      <c r="L81" s="4"/>
      <c r="M81" s="4"/>
      <c r="N81" s="4"/>
      <c r="O81" s="4"/>
      <c r="P81" s="4"/>
    </row>
    <row r="82" spans="4:16" x14ac:dyDescent="0.25">
      <c r="D82" s="4"/>
      <c r="E82" s="4"/>
      <c r="F82" s="4"/>
      <c r="G82" s="4">
        <v>80</v>
      </c>
      <c r="H82" s="4"/>
      <c r="I82" s="4"/>
      <c r="J82" s="4"/>
      <c r="K82" s="4"/>
      <c r="L82" s="4"/>
      <c r="M82" s="4"/>
      <c r="N82" s="4"/>
      <c r="O82" s="4"/>
      <c r="P82" s="4"/>
    </row>
    <row r="83" spans="4:16" x14ac:dyDescent="0.25">
      <c r="D83" s="4"/>
      <c r="E83" s="4"/>
      <c r="F83" s="4"/>
      <c r="G83" s="4">
        <v>81</v>
      </c>
      <c r="H83" s="4"/>
      <c r="I83" s="4"/>
      <c r="J83" s="4"/>
      <c r="K83" s="4"/>
      <c r="L83" s="4"/>
      <c r="M83" s="4"/>
      <c r="N83" s="4"/>
      <c r="O83" s="4"/>
      <c r="P83" s="4"/>
    </row>
    <row r="84" spans="4:16" x14ac:dyDescent="0.25">
      <c r="D84" s="4"/>
      <c r="E84" s="4"/>
      <c r="F84" s="4"/>
      <c r="G84" s="4">
        <v>82</v>
      </c>
      <c r="H84" s="4"/>
      <c r="I84" s="4"/>
      <c r="J84" s="4"/>
      <c r="K84" s="4"/>
      <c r="L84" s="4"/>
      <c r="M84" s="4"/>
      <c r="N84" s="4"/>
      <c r="O84" s="4"/>
      <c r="P84" s="4"/>
    </row>
    <row r="85" spans="4:16" x14ac:dyDescent="0.25">
      <c r="D85" s="4"/>
      <c r="E85" s="4"/>
      <c r="F85" s="4"/>
      <c r="G85" s="4">
        <v>83</v>
      </c>
      <c r="H85" s="4"/>
      <c r="I85" s="4"/>
      <c r="J85" s="4"/>
      <c r="K85" s="4"/>
      <c r="L85" s="4"/>
      <c r="M85" s="4"/>
      <c r="N85" s="4"/>
      <c r="O85" s="4"/>
      <c r="P85" s="4"/>
    </row>
    <row r="86" spans="4:16" x14ac:dyDescent="0.25">
      <c r="D86" s="4"/>
      <c r="E86" s="4"/>
      <c r="F86" s="4"/>
      <c r="G86" s="4">
        <v>84</v>
      </c>
      <c r="H86" s="4"/>
      <c r="I86" s="4"/>
      <c r="J86" s="4"/>
      <c r="K86" s="4"/>
      <c r="L86" s="4"/>
      <c r="M86" s="4"/>
      <c r="N86" s="4"/>
      <c r="O86" s="4"/>
      <c r="P86" s="4"/>
    </row>
    <row r="87" spans="4:16" x14ac:dyDescent="0.25">
      <c r="D87" s="4"/>
      <c r="E87" s="4"/>
      <c r="F87" s="4"/>
      <c r="G87" s="4">
        <v>85</v>
      </c>
      <c r="H87" s="4"/>
      <c r="I87" s="4"/>
      <c r="J87" s="4"/>
      <c r="K87" s="4"/>
      <c r="L87" s="4"/>
      <c r="M87" s="4"/>
      <c r="N87" s="4"/>
      <c r="O87" s="4"/>
      <c r="P87" s="4"/>
    </row>
    <row r="88" spans="4:16" x14ac:dyDescent="0.25">
      <c r="D88" s="4"/>
      <c r="E88" s="4"/>
      <c r="F88" s="4"/>
      <c r="G88" s="4">
        <v>86</v>
      </c>
      <c r="H88" s="4"/>
      <c r="I88" s="4"/>
      <c r="J88" s="4"/>
      <c r="K88" s="4"/>
      <c r="L88" s="4"/>
      <c r="M88" s="4"/>
      <c r="N88" s="4"/>
      <c r="O88" s="4"/>
      <c r="P88" s="4"/>
    </row>
    <row r="89" spans="4:16" x14ac:dyDescent="0.25">
      <c r="D89" s="4"/>
      <c r="E89" s="4"/>
      <c r="F89" s="4"/>
      <c r="G89" s="4">
        <v>87</v>
      </c>
      <c r="H89" s="4"/>
      <c r="I89" s="4"/>
      <c r="J89" s="4"/>
      <c r="K89" s="4"/>
      <c r="L89" s="4"/>
      <c r="M89" s="4"/>
      <c r="N89" s="4"/>
      <c r="O89" s="4"/>
      <c r="P89" s="4"/>
    </row>
    <row r="90" spans="4:16" x14ac:dyDescent="0.25">
      <c r="D90" s="4"/>
      <c r="E90" s="4"/>
      <c r="F90" s="4"/>
      <c r="G90" s="4">
        <v>88</v>
      </c>
      <c r="H90" s="4"/>
      <c r="I90" s="4"/>
      <c r="J90" s="4"/>
      <c r="K90" s="4"/>
      <c r="L90" s="4"/>
      <c r="M90" s="4"/>
      <c r="N90" s="4"/>
      <c r="O90" s="4"/>
      <c r="P90" s="4"/>
    </row>
    <row r="91" spans="4:16" x14ac:dyDescent="0.25">
      <c r="D91" s="4"/>
      <c r="E91" s="4"/>
      <c r="F91" s="4"/>
      <c r="G91" s="4">
        <v>89</v>
      </c>
      <c r="H91" s="4"/>
      <c r="I91" s="4"/>
      <c r="J91" s="4"/>
      <c r="K91" s="4"/>
      <c r="L91" s="4"/>
      <c r="M91" s="4"/>
      <c r="N91" s="4"/>
      <c r="O91" s="4"/>
      <c r="P91" s="4"/>
    </row>
    <row r="92" spans="4:16" x14ac:dyDescent="0.25">
      <c r="D92" s="4"/>
      <c r="E92" s="4"/>
      <c r="F92" s="4"/>
      <c r="G92" s="4">
        <v>90</v>
      </c>
      <c r="H92" s="4"/>
      <c r="I92" s="4"/>
      <c r="J92" s="4"/>
      <c r="K92" s="4"/>
      <c r="L92" s="4"/>
      <c r="M92" s="4"/>
      <c r="N92" s="4"/>
      <c r="O92" s="4"/>
      <c r="P92" s="4"/>
    </row>
    <row r="93" spans="4:16" x14ac:dyDescent="0.25">
      <c r="D93" s="4"/>
      <c r="E93" s="4"/>
      <c r="F93" s="4"/>
      <c r="G93" s="4">
        <v>91</v>
      </c>
      <c r="H93" s="4"/>
      <c r="I93" s="4"/>
      <c r="J93" s="4"/>
      <c r="K93" s="4"/>
      <c r="L93" s="4"/>
      <c r="M93" s="4"/>
      <c r="N93" s="4"/>
      <c r="O93" s="4"/>
      <c r="P93" s="4"/>
    </row>
    <row r="94" spans="4:16" x14ac:dyDescent="0.25">
      <c r="D94" s="4"/>
      <c r="E94" s="4"/>
      <c r="F94" s="4"/>
      <c r="G94" s="4">
        <v>92</v>
      </c>
      <c r="H94" s="4"/>
      <c r="I94" s="4"/>
      <c r="J94" s="4"/>
      <c r="K94" s="4"/>
      <c r="L94" s="4"/>
      <c r="M94" s="4"/>
      <c r="N94" s="4"/>
      <c r="O94" s="4"/>
      <c r="P94" s="4"/>
    </row>
    <row r="95" spans="4:16" x14ac:dyDescent="0.25">
      <c r="D95" s="4"/>
      <c r="E95" s="4"/>
      <c r="F95" s="4"/>
      <c r="G95" s="4">
        <v>93</v>
      </c>
      <c r="H95" s="4"/>
      <c r="I95" s="4"/>
      <c r="J95" s="4"/>
      <c r="K95" s="4"/>
      <c r="L95" s="4"/>
      <c r="M95" s="4"/>
      <c r="N95" s="4"/>
      <c r="O95" s="4"/>
      <c r="P95" s="4"/>
    </row>
    <row r="96" spans="4:16" x14ac:dyDescent="0.25">
      <c r="D96" s="4"/>
      <c r="E96" s="4"/>
      <c r="F96" s="4"/>
      <c r="G96" s="4">
        <v>94</v>
      </c>
      <c r="H96" s="4"/>
      <c r="I96" s="4"/>
      <c r="J96" s="4"/>
      <c r="K96" s="4"/>
      <c r="L96" s="4"/>
      <c r="M96" s="4"/>
      <c r="N96" s="4"/>
      <c r="O96" s="4"/>
      <c r="P96" s="4"/>
    </row>
    <row r="97" spans="4:16" x14ac:dyDescent="0.25">
      <c r="D97" s="4"/>
      <c r="E97" s="4"/>
      <c r="F97" s="4"/>
      <c r="G97" s="4">
        <v>95</v>
      </c>
      <c r="H97" s="4"/>
      <c r="I97" s="4"/>
      <c r="J97" s="4"/>
      <c r="K97" s="4"/>
      <c r="L97" s="4"/>
      <c r="M97" s="4"/>
      <c r="N97" s="4"/>
      <c r="O97" s="4"/>
      <c r="P97" s="4"/>
    </row>
    <row r="98" spans="4:16" x14ac:dyDescent="0.25">
      <c r="D98" s="4"/>
      <c r="E98" s="4"/>
      <c r="F98" s="4"/>
      <c r="G98" s="4">
        <v>96</v>
      </c>
      <c r="H98" s="4"/>
      <c r="I98" s="4"/>
      <c r="J98" s="4"/>
      <c r="K98" s="4"/>
      <c r="L98" s="4"/>
      <c r="M98" s="4"/>
      <c r="N98" s="4"/>
      <c r="O98" s="4"/>
      <c r="P98" s="4"/>
    </row>
    <row r="99" spans="4:16" x14ac:dyDescent="0.25">
      <c r="D99" s="4"/>
      <c r="E99" s="4"/>
      <c r="F99" s="4"/>
      <c r="G99" s="4">
        <v>97</v>
      </c>
      <c r="H99" s="4"/>
      <c r="I99" s="4"/>
      <c r="J99" s="4"/>
      <c r="K99" s="4"/>
      <c r="L99" s="4"/>
      <c r="M99" s="4"/>
      <c r="N99" s="4"/>
      <c r="O99" s="4"/>
      <c r="P99" s="4"/>
    </row>
    <row r="100" spans="4:16" x14ac:dyDescent="0.25">
      <c r="D100" s="4"/>
      <c r="E100" s="4"/>
      <c r="F100" s="4"/>
      <c r="G100" s="4">
        <v>98</v>
      </c>
      <c r="H100" s="4"/>
      <c r="I100" s="4"/>
      <c r="J100" s="4"/>
      <c r="K100" s="4"/>
      <c r="L100" s="4"/>
      <c r="M100" s="4"/>
      <c r="N100" s="4"/>
      <c r="O100" s="4"/>
      <c r="P100" s="4"/>
    </row>
    <row r="101" spans="4:16" x14ac:dyDescent="0.25">
      <c r="D101" s="4"/>
      <c r="E101" s="4"/>
      <c r="F101" s="4"/>
      <c r="G101" s="4">
        <v>99</v>
      </c>
      <c r="H101" s="4"/>
      <c r="I101" s="4"/>
      <c r="J101" s="4"/>
      <c r="K101" s="4"/>
      <c r="L101" s="4"/>
      <c r="M101" s="4"/>
      <c r="N101" s="4"/>
      <c r="O101" s="4"/>
      <c r="P101" s="4"/>
    </row>
    <row r="102" spans="4:16" x14ac:dyDescent="0.25">
      <c r="G102" s="4">
        <v>100</v>
      </c>
    </row>
  </sheetData>
  <sheetProtection algorithmName="SHA-512" hashValue="GEf4gpZpdJyxwy6agXYx4KqhAmce78URvP9tDHcgPSFM1o10b+mFWezNmfOFmDVQi/FhXhLTxUI1i3Qh7zLQeQ==" saltValue="S+oeCWiC0lu95xF/LJC5Tg==" spinCount="100000" sheet="1" objects="1" scenarios="1"/>
  <mergeCells count="1">
    <mergeCell ref="A10:C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B1:N120"/>
  <sheetViews>
    <sheetView showGridLines="0" tabSelected="1" view="pageBreakPreview" zoomScale="37" zoomScaleNormal="91" zoomScaleSheetLayoutView="37" workbookViewId="0">
      <selection activeCell="U108" sqref="U108"/>
    </sheetView>
  </sheetViews>
  <sheetFormatPr baseColWidth="10" defaultRowHeight="15" x14ac:dyDescent="0.25"/>
  <cols>
    <col min="1" max="1" width="2.7109375" style="120" customWidth="1"/>
    <col min="2" max="2" width="11.140625" style="120" customWidth="1"/>
    <col min="3" max="3" width="49.7109375" style="120" customWidth="1"/>
    <col min="4" max="4" width="48.28515625" style="120" customWidth="1"/>
    <col min="5" max="5" width="1.42578125" style="120" customWidth="1"/>
    <col min="6" max="6" width="51.42578125" style="120" customWidth="1"/>
    <col min="7" max="7" width="2.28515625" style="120" customWidth="1"/>
    <col min="8" max="8" width="15.5703125" style="120" customWidth="1"/>
    <col min="9" max="9" width="12.140625" style="120" customWidth="1"/>
    <col min="10" max="12" width="11.42578125" style="120"/>
    <col min="13" max="13" width="0" style="120" hidden="1" customWidth="1"/>
    <col min="14" max="14" width="11.42578125" style="120" hidden="1" customWidth="1"/>
    <col min="15" max="15" width="0" style="120" hidden="1" customWidth="1"/>
    <col min="16" max="16384" width="11.42578125" style="120"/>
  </cols>
  <sheetData>
    <row r="1" spans="2:9" ht="15.75" thickBot="1" x14ac:dyDescent="0.3"/>
    <row r="2" spans="2:9" ht="67.5" customHeight="1" thickBot="1" x14ac:dyDescent="0.3">
      <c r="B2" s="324"/>
      <c r="C2" s="325"/>
      <c r="D2" s="325"/>
      <c r="E2" s="325"/>
      <c r="F2" s="325"/>
      <c r="G2" s="325"/>
      <c r="H2" s="325"/>
      <c r="I2" s="326"/>
    </row>
    <row r="3" spans="2:9" ht="55.5" customHeight="1" thickBot="1" x14ac:dyDescent="0.3">
      <c r="B3" s="333"/>
      <c r="C3" s="333"/>
      <c r="D3" s="333"/>
      <c r="E3" s="333"/>
      <c r="F3" s="333"/>
      <c r="G3" s="333"/>
      <c r="H3" s="333"/>
      <c r="I3" s="333"/>
    </row>
    <row r="4" spans="2:9" ht="11.25" customHeight="1" thickBot="1" x14ac:dyDescent="0.3">
      <c r="B4" s="121"/>
      <c r="C4" s="122"/>
      <c r="D4" s="123"/>
      <c r="E4" s="123"/>
      <c r="F4" s="123"/>
      <c r="G4" s="123"/>
      <c r="H4" s="123"/>
      <c r="I4" s="119"/>
    </row>
    <row r="5" spans="2:9" ht="21" customHeight="1" thickBot="1" x14ac:dyDescent="0.35">
      <c r="B5" s="124"/>
      <c r="C5" s="125"/>
      <c r="D5" s="70"/>
      <c r="E5" s="70"/>
      <c r="F5" s="327" t="s">
        <v>0</v>
      </c>
      <c r="G5" s="328"/>
      <c r="H5" s="126">
        <f ca="1">TODAY()</f>
        <v>42843</v>
      </c>
      <c r="I5" s="127"/>
    </row>
    <row r="6" spans="2:9" ht="6.75" customHeight="1" thickBot="1" x14ac:dyDescent="0.3">
      <c r="B6" s="128"/>
      <c r="C6" s="129"/>
      <c r="D6" s="99"/>
      <c r="E6" s="99"/>
      <c r="F6" s="99"/>
      <c r="G6" s="99"/>
      <c r="H6" s="99"/>
      <c r="I6" s="100"/>
    </row>
    <row r="7" spans="2:9" ht="21.75" customHeight="1" thickBot="1" x14ac:dyDescent="0.4">
      <c r="B7" s="329" t="s">
        <v>60</v>
      </c>
      <c r="C7" s="330"/>
      <c r="D7" s="330"/>
      <c r="E7" s="330"/>
      <c r="F7" s="330"/>
      <c r="G7" s="330"/>
      <c r="H7" s="330"/>
      <c r="I7" s="331"/>
    </row>
    <row r="8" spans="2:9" ht="5.25" customHeight="1" thickBot="1" x14ac:dyDescent="0.3">
      <c r="B8" s="130"/>
      <c r="C8" s="131"/>
      <c r="D8" s="131"/>
      <c r="E8" s="131"/>
      <c r="F8" s="131"/>
      <c r="G8" s="131"/>
      <c r="H8" s="131"/>
      <c r="I8" s="132"/>
    </row>
    <row r="9" spans="2:9" ht="35.25" customHeight="1" thickBot="1" x14ac:dyDescent="0.3">
      <c r="B9" s="77"/>
      <c r="C9" s="44" t="s">
        <v>294</v>
      </c>
      <c r="D9" s="221"/>
      <c r="E9" s="83"/>
      <c r="F9" s="83"/>
      <c r="G9" s="67"/>
      <c r="H9" s="83"/>
      <c r="I9" s="116"/>
    </row>
    <row r="10" spans="2:9" ht="27.75" customHeight="1" thickBot="1" x14ac:dyDescent="0.3">
      <c r="B10" s="77"/>
      <c r="C10" s="48" t="s">
        <v>295</v>
      </c>
      <c r="D10" s="233"/>
      <c r="E10" s="83"/>
      <c r="F10" s="83"/>
      <c r="G10" s="67"/>
      <c r="H10" s="83"/>
      <c r="I10" s="116"/>
    </row>
    <row r="11" spans="2:9" ht="66" customHeight="1" thickBot="1" x14ac:dyDescent="0.3">
      <c r="B11" s="77"/>
      <c r="C11" s="44" t="s">
        <v>296</v>
      </c>
      <c r="D11" s="221"/>
      <c r="E11" s="83"/>
      <c r="F11" s="83"/>
      <c r="G11" s="67"/>
      <c r="H11" s="83"/>
      <c r="I11" s="116"/>
    </row>
    <row r="12" spans="2:9" ht="5.25" customHeight="1" thickBot="1" x14ac:dyDescent="0.3">
      <c r="B12" s="133"/>
      <c r="C12" s="134"/>
      <c r="D12" s="134"/>
      <c r="E12" s="134"/>
      <c r="F12" s="134"/>
      <c r="G12" s="134"/>
      <c r="H12" s="134"/>
      <c r="I12" s="135"/>
    </row>
    <row r="13" spans="2:9" ht="22.5" customHeight="1" thickBot="1" x14ac:dyDescent="0.3">
      <c r="B13" s="321" t="s">
        <v>58</v>
      </c>
      <c r="C13" s="322"/>
      <c r="D13" s="322"/>
      <c r="E13" s="322"/>
      <c r="F13" s="322"/>
      <c r="G13" s="322"/>
      <c r="H13" s="322"/>
      <c r="I13" s="323"/>
    </row>
    <row r="14" spans="2:9" s="140" customFormat="1" ht="4.5" customHeight="1" thickBot="1" x14ac:dyDescent="0.3">
      <c r="B14" s="130"/>
      <c r="C14" s="332"/>
      <c r="D14" s="332"/>
      <c r="E14" s="136"/>
      <c r="F14" s="137"/>
      <c r="G14" s="138"/>
      <c r="H14" s="137"/>
      <c r="I14" s="139"/>
    </row>
    <row r="15" spans="2:9" ht="25.5" customHeight="1" thickBot="1" x14ac:dyDescent="0.3">
      <c r="B15" s="77"/>
      <c r="C15" s="44" t="s">
        <v>297</v>
      </c>
      <c r="D15" s="221"/>
      <c r="E15" s="67"/>
      <c r="F15" s="78"/>
      <c r="G15" s="83"/>
      <c r="H15" s="67"/>
      <c r="I15" s="69"/>
    </row>
    <row r="16" spans="2:9" ht="25.5" customHeight="1" thickBot="1" x14ac:dyDescent="0.3">
      <c r="B16" s="77"/>
      <c r="C16" s="44" t="s">
        <v>2</v>
      </c>
      <c r="D16" s="221"/>
      <c r="E16" s="67"/>
      <c r="F16" s="78"/>
      <c r="G16" s="83"/>
      <c r="H16" s="67"/>
      <c r="I16" s="69"/>
    </row>
    <row r="17" spans="2:14" ht="25.5" customHeight="1" thickBot="1" x14ac:dyDescent="0.3">
      <c r="B17" s="77"/>
      <c r="C17" s="68" t="s">
        <v>298</v>
      </c>
      <c r="D17" s="221"/>
      <c r="E17" s="67"/>
      <c r="F17" s="67"/>
      <c r="G17" s="83"/>
      <c r="H17" s="67"/>
      <c r="I17" s="69"/>
    </row>
    <row r="18" spans="2:14" ht="25.5" customHeight="1" thickBot="1" x14ac:dyDescent="0.3">
      <c r="B18" s="77"/>
      <c r="C18" s="44" t="s">
        <v>4</v>
      </c>
      <c r="D18" s="221"/>
      <c r="E18" s="67"/>
      <c r="F18" s="196" t="str">
        <f>IFERROR(VLOOKUP(D20,'Base Dat Mod I'!$A$8:$A$998,1,TRUE),"N/A")</f>
        <v>N/A</v>
      </c>
      <c r="G18" s="83"/>
      <c r="H18" s="67"/>
      <c r="I18" s="69"/>
    </row>
    <row r="19" spans="2:14" ht="25.5" customHeight="1" thickBot="1" x14ac:dyDescent="0.4">
      <c r="B19" s="77"/>
      <c r="C19" s="68" t="s">
        <v>299</v>
      </c>
      <c r="D19" s="221"/>
      <c r="E19" s="67"/>
      <c r="F19" s="197" t="s">
        <v>523</v>
      </c>
      <c r="G19" s="70"/>
      <c r="H19" s="70"/>
      <c r="I19" s="69"/>
    </row>
    <row r="20" spans="2:14" ht="25.5" customHeight="1" thickBot="1" x14ac:dyDescent="0.3">
      <c r="B20" s="77"/>
      <c r="C20" s="44" t="s">
        <v>486</v>
      </c>
      <c r="D20" s="233"/>
      <c r="E20" s="67"/>
      <c r="F20" s="334" t="str">
        <f>IF(D20=F18,"EXISTE DUPLICIDAD DE LA INFORMACIÓN",IF(D20="","PENDIENTE","NUEVO NUIP"))</f>
        <v>PENDIENTE</v>
      </c>
      <c r="G20" s="334"/>
      <c r="H20" s="334"/>
      <c r="I20" s="69"/>
    </row>
    <row r="21" spans="2:14" ht="8.25" customHeight="1" thickBot="1" x14ac:dyDescent="0.3">
      <c r="B21" s="77"/>
      <c r="C21" s="78"/>
      <c r="D21" s="67"/>
      <c r="E21" s="67"/>
      <c r="F21" s="67"/>
      <c r="G21" s="83"/>
      <c r="H21" s="67"/>
      <c r="I21" s="69"/>
    </row>
    <row r="22" spans="2:14" s="142" customFormat="1" ht="29.25" customHeight="1" thickBot="1" x14ac:dyDescent="0.3">
      <c r="B22" s="141"/>
      <c r="C22" s="297" t="s">
        <v>487</v>
      </c>
      <c r="D22" s="298"/>
      <c r="E22" s="299"/>
      <c r="F22" s="221"/>
      <c r="G22" s="83"/>
      <c r="H22" s="67"/>
      <c r="I22" s="69"/>
    </row>
    <row r="23" spans="2:14" s="142" customFormat="1" ht="38.25" customHeight="1" thickBot="1" x14ac:dyDescent="0.3">
      <c r="B23" s="141"/>
      <c r="C23" s="297" t="s">
        <v>488</v>
      </c>
      <c r="D23" s="298"/>
      <c r="E23" s="299"/>
      <c r="F23" s="221"/>
      <c r="G23" s="292" t="s">
        <v>506</v>
      </c>
      <c r="H23" s="293"/>
      <c r="I23" s="294"/>
    </row>
    <row r="24" spans="2:14" s="142" customFormat="1" ht="29.25" customHeight="1" thickBot="1" x14ac:dyDescent="0.3">
      <c r="B24" s="141"/>
      <c r="C24" s="297" t="s">
        <v>562</v>
      </c>
      <c r="D24" s="298"/>
      <c r="E24" s="299"/>
      <c r="F24" s="221"/>
      <c r="G24" s="83"/>
      <c r="H24" s="67"/>
      <c r="I24" s="69"/>
    </row>
    <row r="25" spans="2:14" ht="4.5" customHeight="1" x14ac:dyDescent="0.25">
      <c r="B25" s="77"/>
      <c r="C25" s="70"/>
      <c r="D25" s="70"/>
      <c r="E25" s="70"/>
      <c r="F25" s="143"/>
      <c r="G25" s="144"/>
      <c r="H25" s="70"/>
      <c r="I25" s="71"/>
      <c r="N25" s="120" t="s">
        <v>232</v>
      </c>
    </row>
    <row r="26" spans="2:14" ht="19.5" thickBot="1" x14ac:dyDescent="0.35">
      <c r="B26" s="77"/>
      <c r="C26" s="320" t="s">
        <v>11</v>
      </c>
      <c r="D26" s="320"/>
      <c r="E26" s="145"/>
      <c r="F26" s="143"/>
      <c r="G26" s="144"/>
      <c r="H26" s="70"/>
      <c r="I26" s="71"/>
      <c r="N26" s="120" t="s">
        <v>231</v>
      </c>
    </row>
    <row r="27" spans="2:14" ht="22.5" customHeight="1" thickBot="1" x14ac:dyDescent="0.3">
      <c r="B27" s="77"/>
      <c r="C27" s="75" t="s">
        <v>303</v>
      </c>
      <c r="D27" s="221"/>
      <c r="E27" s="70"/>
      <c r="F27" s="70"/>
      <c r="G27" s="146"/>
      <c r="H27" s="70"/>
      <c r="I27" s="71"/>
      <c r="N27" s="120" t="s">
        <v>551</v>
      </c>
    </row>
    <row r="28" spans="2:14" ht="22.5" customHeight="1" thickBot="1" x14ac:dyDescent="0.3">
      <c r="B28" s="77"/>
      <c r="C28" s="76" t="s">
        <v>304</v>
      </c>
      <c r="D28" s="221"/>
      <c r="E28" s="70"/>
      <c r="F28" s="143"/>
      <c r="G28" s="144"/>
      <c r="H28" s="70"/>
      <c r="I28" s="71"/>
      <c r="N28" s="120" t="s">
        <v>552</v>
      </c>
    </row>
    <row r="29" spans="2:14" ht="22.5" customHeight="1" thickBot="1" x14ac:dyDescent="0.3">
      <c r="B29" s="77"/>
      <c r="C29" s="76" t="s">
        <v>305</v>
      </c>
      <c r="D29" s="234"/>
      <c r="E29" s="70"/>
      <c r="F29" s="143"/>
      <c r="G29" s="144"/>
      <c r="H29" s="70"/>
      <c r="I29" s="71"/>
      <c r="N29" s="120" t="s">
        <v>234</v>
      </c>
    </row>
    <row r="30" spans="2:14" ht="15.75" thickBot="1" x14ac:dyDescent="0.3">
      <c r="B30" s="77"/>
      <c r="C30" s="70"/>
      <c r="D30" s="70"/>
      <c r="E30" s="70"/>
      <c r="F30" s="143"/>
      <c r="G30" s="144"/>
      <c r="H30" s="70"/>
      <c r="I30" s="71"/>
      <c r="N30" s="120" t="s">
        <v>236</v>
      </c>
    </row>
    <row r="31" spans="2:14" ht="20.25" customHeight="1" thickBot="1" x14ac:dyDescent="0.3">
      <c r="B31" s="321" t="s">
        <v>14</v>
      </c>
      <c r="C31" s="322"/>
      <c r="D31" s="322"/>
      <c r="E31" s="322"/>
      <c r="F31" s="322"/>
      <c r="G31" s="322"/>
      <c r="H31" s="322"/>
      <c r="I31" s="323"/>
      <c r="N31" s="120" t="s">
        <v>237</v>
      </c>
    </row>
    <row r="32" spans="2:14" ht="4.5" customHeight="1" thickBot="1" x14ac:dyDescent="0.3">
      <c r="B32" s="130"/>
      <c r="C32" s="123"/>
      <c r="D32" s="123"/>
      <c r="E32" s="123"/>
      <c r="F32" s="123"/>
      <c r="G32" s="123"/>
      <c r="H32" s="123"/>
      <c r="I32" s="119"/>
      <c r="N32" s="120" t="s">
        <v>238</v>
      </c>
    </row>
    <row r="33" spans="2:14" ht="30.75" customHeight="1" thickBot="1" x14ac:dyDescent="0.3">
      <c r="B33" s="77"/>
      <c r="C33" s="304" t="s">
        <v>563</v>
      </c>
      <c r="D33" s="305"/>
      <c r="E33" s="306"/>
      <c r="F33" s="221"/>
      <c r="G33" s="144"/>
      <c r="H33" s="70"/>
      <c r="I33" s="71"/>
      <c r="N33" s="120" t="s">
        <v>239</v>
      </c>
    </row>
    <row r="34" spans="2:14" ht="30.75" customHeight="1" thickBot="1" x14ac:dyDescent="0.3">
      <c r="B34" s="77"/>
      <c r="C34" s="304" t="s">
        <v>564</v>
      </c>
      <c r="D34" s="305"/>
      <c r="E34" s="306"/>
      <c r="F34" s="221"/>
      <c r="G34" s="292" t="s">
        <v>461</v>
      </c>
      <c r="H34" s="293"/>
      <c r="I34" s="294"/>
      <c r="N34" s="120" t="s">
        <v>240</v>
      </c>
    </row>
    <row r="35" spans="2:14" ht="30.75" customHeight="1" thickBot="1" x14ac:dyDescent="0.3">
      <c r="B35" s="77"/>
      <c r="C35" s="313" t="s">
        <v>308</v>
      </c>
      <c r="D35" s="314"/>
      <c r="E35" s="315"/>
      <c r="F35" s="221"/>
      <c r="G35" s="292" t="s">
        <v>528</v>
      </c>
      <c r="H35" s="293"/>
      <c r="I35" s="294"/>
      <c r="N35" s="120" t="s">
        <v>241</v>
      </c>
    </row>
    <row r="36" spans="2:14" ht="30.75" customHeight="1" thickBot="1" x14ac:dyDescent="0.3">
      <c r="B36" s="77"/>
      <c r="C36" s="310" t="s">
        <v>566</v>
      </c>
      <c r="D36" s="311"/>
      <c r="E36" s="312"/>
      <c r="F36" s="221"/>
      <c r="G36" s="70"/>
      <c r="H36" s="70"/>
      <c r="I36" s="71"/>
      <c r="N36" s="120" t="s">
        <v>242</v>
      </c>
    </row>
    <row r="37" spans="2:14" ht="30.75" customHeight="1" thickBot="1" x14ac:dyDescent="0.3">
      <c r="B37" s="77"/>
      <c r="C37" s="300" t="s">
        <v>567</v>
      </c>
      <c r="D37" s="301"/>
      <c r="E37" s="302"/>
      <c r="F37" s="221"/>
      <c r="G37" s="292" t="s">
        <v>462</v>
      </c>
      <c r="H37" s="293"/>
      <c r="I37" s="294"/>
      <c r="N37" s="120" t="s">
        <v>243</v>
      </c>
    </row>
    <row r="38" spans="2:14" ht="30.75" customHeight="1" thickBot="1" x14ac:dyDescent="0.3">
      <c r="B38" s="77"/>
      <c r="C38" s="313" t="s">
        <v>565</v>
      </c>
      <c r="D38" s="314"/>
      <c r="E38" s="315"/>
      <c r="F38" s="221"/>
      <c r="G38" s="70"/>
      <c r="H38" s="70"/>
      <c r="I38" s="71"/>
      <c r="N38" s="120" t="s">
        <v>244</v>
      </c>
    </row>
    <row r="39" spans="2:14" ht="30.75" customHeight="1" thickBot="1" x14ac:dyDescent="0.3">
      <c r="B39" s="77"/>
      <c r="C39" s="300" t="s">
        <v>311</v>
      </c>
      <c r="D39" s="301"/>
      <c r="E39" s="302"/>
      <c r="F39" s="221"/>
      <c r="G39" s="292" t="s">
        <v>463</v>
      </c>
      <c r="H39" s="293"/>
      <c r="I39" s="294"/>
    </row>
    <row r="40" spans="2:14" ht="30.75" customHeight="1" thickBot="1" x14ac:dyDescent="0.3">
      <c r="B40" s="77"/>
      <c r="C40" s="304" t="s">
        <v>570</v>
      </c>
      <c r="D40" s="305"/>
      <c r="E40" s="306"/>
      <c r="F40" s="221"/>
      <c r="G40" s="70"/>
      <c r="H40" s="70"/>
      <c r="I40" s="71"/>
    </row>
    <row r="41" spans="2:14" ht="30.75" customHeight="1" thickBot="1" x14ac:dyDescent="0.3">
      <c r="B41" s="77"/>
      <c r="C41" s="300" t="s">
        <v>569</v>
      </c>
      <c r="D41" s="301"/>
      <c r="E41" s="302"/>
      <c r="F41" s="221"/>
      <c r="G41" s="70"/>
      <c r="H41" s="70"/>
      <c r="I41" s="71"/>
    </row>
    <row r="42" spans="2:14" ht="30.75" customHeight="1" thickBot="1" x14ac:dyDescent="0.3">
      <c r="B42" s="77"/>
      <c r="C42" s="304" t="s">
        <v>571</v>
      </c>
      <c r="D42" s="305"/>
      <c r="E42" s="306"/>
      <c r="F42" s="221"/>
      <c r="G42" s="292" t="s">
        <v>464</v>
      </c>
      <c r="H42" s="293"/>
      <c r="I42" s="294"/>
    </row>
    <row r="43" spans="2:14" ht="30.75" customHeight="1" thickBot="1" x14ac:dyDescent="0.3">
      <c r="B43" s="77"/>
      <c r="C43" s="297" t="s">
        <v>316</v>
      </c>
      <c r="D43" s="298"/>
      <c r="E43" s="299"/>
      <c r="F43" s="221"/>
      <c r="G43" s="70"/>
      <c r="H43" s="70"/>
      <c r="I43" s="71"/>
    </row>
    <row r="44" spans="2:14" ht="30.75" customHeight="1" thickBot="1" x14ac:dyDescent="0.3">
      <c r="B44" s="77"/>
      <c r="C44" s="297" t="s">
        <v>572</v>
      </c>
      <c r="D44" s="298"/>
      <c r="E44" s="299"/>
      <c r="F44" s="221"/>
      <c r="G44" s="292" t="s">
        <v>465</v>
      </c>
      <c r="H44" s="293"/>
      <c r="I44" s="294"/>
    </row>
    <row r="45" spans="2:14" ht="15.75" thickBot="1" x14ac:dyDescent="0.3">
      <c r="B45" s="133"/>
      <c r="C45" s="99"/>
      <c r="D45" s="99"/>
      <c r="E45" s="99"/>
      <c r="F45" s="99"/>
      <c r="G45" s="99"/>
      <c r="H45" s="99"/>
      <c r="I45" s="100"/>
    </row>
    <row r="46" spans="2:14" ht="21" customHeight="1" thickBot="1" x14ac:dyDescent="0.3">
      <c r="B46" s="321" t="s">
        <v>13</v>
      </c>
      <c r="C46" s="322"/>
      <c r="D46" s="322"/>
      <c r="E46" s="322"/>
      <c r="F46" s="322"/>
      <c r="G46" s="322"/>
      <c r="H46" s="322"/>
      <c r="I46" s="323"/>
    </row>
    <row r="47" spans="2:14" ht="7.5" customHeight="1" thickBot="1" x14ac:dyDescent="0.3">
      <c r="B47" s="147"/>
      <c r="C47" s="148"/>
      <c r="D47" s="148"/>
      <c r="E47" s="148"/>
      <c r="F47" s="148"/>
      <c r="G47" s="148"/>
      <c r="H47" s="148"/>
      <c r="I47" s="149"/>
    </row>
    <row r="48" spans="2:14" ht="24" customHeight="1" thickBot="1" x14ac:dyDescent="0.3">
      <c r="B48" s="150"/>
      <c r="C48" s="304" t="s">
        <v>568</v>
      </c>
      <c r="D48" s="305"/>
      <c r="E48" s="306"/>
      <c r="F48" s="221"/>
      <c r="G48" s="151"/>
      <c r="H48" s="151"/>
      <c r="I48" s="152"/>
    </row>
    <row r="49" spans="2:9" ht="24" customHeight="1" thickBot="1" x14ac:dyDescent="0.3">
      <c r="B49" s="150"/>
      <c r="C49" s="304" t="s">
        <v>319</v>
      </c>
      <c r="D49" s="305"/>
      <c r="E49" s="306"/>
      <c r="F49" s="235"/>
      <c r="G49" s="289" t="s">
        <v>468</v>
      </c>
      <c r="H49" s="290"/>
      <c r="I49" s="291"/>
    </row>
    <row r="50" spans="2:9" ht="6.75" customHeight="1" thickBot="1" x14ac:dyDescent="0.3">
      <c r="B50" s="150"/>
      <c r="C50" s="78"/>
      <c r="D50" s="78"/>
      <c r="E50" s="78"/>
      <c r="F50" s="70"/>
      <c r="G50" s="151"/>
      <c r="H50" s="151"/>
      <c r="I50" s="152"/>
    </row>
    <row r="51" spans="2:9" ht="27" customHeight="1" thickBot="1" x14ac:dyDescent="0.3">
      <c r="B51" s="150"/>
      <c r="C51" s="82" t="s">
        <v>576</v>
      </c>
      <c r="D51" s="221"/>
      <c r="E51" s="78"/>
      <c r="F51" s="70"/>
      <c r="G51" s="151"/>
      <c r="H51" s="151"/>
      <c r="I51" s="152"/>
    </row>
    <row r="52" spans="2:9" ht="49.5" customHeight="1" thickBot="1" x14ac:dyDescent="0.3">
      <c r="B52" s="150"/>
      <c r="C52" s="53" t="s">
        <v>321</v>
      </c>
      <c r="D52" s="253"/>
      <c r="E52" s="317" t="s">
        <v>573</v>
      </c>
      <c r="F52" s="318"/>
      <c r="G52" s="318"/>
      <c r="H52" s="318"/>
      <c r="I52" s="319"/>
    </row>
    <row r="53" spans="2:9" ht="60.75" customHeight="1" thickBot="1" x14ac:dyDescent="0.3">
      <c r="B53" s="150"/>
      <c r="C53" s="44" t="s">
        <v>577</v>
      </c>
      <c r="D53" s="222"/>
      <c r="E53" s="317" t="s">
        <v>574</v>
      </c>
      <c r="F53" s="318"/>
      <c r="G53" s="318"/>
      <c r="H53" s="318"/>
      <c r="I53" s="319"/>
    </row>
    <row r="54" spans="2:9" ht="6.75" customHeight="1" x14ac:dyDescent="0.25">
      <c r="B54" s="77"/>
      <c r="C54" s="83"/>
      <c r="D54" s="70"/>
      <c r="E54" s="70"/>
      <c r="F54" s="70"/>
      <c r="G54" s="70"/>
      <c r="H54" s="70"/>
      <c r="I54" s="71"/>
    </row>
    <row r="55" spans="2:9" ht="21" customHeight="1" thickBot="1" x14ac:dyDescent="0.3">
      <c r="B55" s="77"/>
      <c r="C55" s="316" t="s">
        <v>71</v>
      </c>
      <c r="D55" s="316"/>
      <c r="E55" s="316"/>
      <c r="F55" s="316"/>
      <c r="G55" s="70"/>
      <c r="H55" s="70"/>
      <c r="I55" s="71"/>
    </row>
    <row r="56" spans="2:9" ht="27.75" customHeight="1" thickBot="1" x14ac:dyDescent="0.3">
      <c r="B56" s="77"/>
      <c r="C56" s="76" t="s">
        <v>323</v>
      </c>
      <c r="D56" s="221"/>
      <c r="E56" s="85"/>
      <c r="F56" s="85"/>
      <c r="G56" s="70"/>
      <c r="H56" s="70"/>
      <c r="I56" s="71"/>
    </row>
    <row r="57" spans="2:9" ht="27.75" customHeight="1" thickBot="1" x14ac:dyDescent="0.3">
      <c r="B57" s="77"/>
      <c r="C57" s="56" t="s">
        <v>575</v>
      </c>
      <c r="D57" s="222"/>
      <c r="E57" s="285" t="s">
        <v>578</v>
      </c>
      <c r="F57" s="285"/>
      <c r="G57" s="285"/>
      <c r="H57" s="70"/>
      <c r="I57" s="71"/>
    </row>
    <row r="58" spans="2:9" ht="6" customHeight="1" thickBot="1" x14ac:dyDescent="0.3">
      <c r="B58" s="77"/>
      <c r="C58" s="78"/>
      <c r="D58" s="70"/>
      <c r="E58" s="70"/>
      <c r="F58" s="70"/>
      <c r="G58" s="70"/>
      <c r="H58" s="70"/>
      <c r="I58" s="71"/>
    </row>
    <row r="59" spans="2:9" ht="21.75" customHeight="1" thickBot="1" x14ac:dyDescent="0.3">
      <c r="B59" s="153"/>
      <c r="C59" s="303" t="s">
        <v>256</v>
      </c>
      <c r="D59" s="303"/>
      <c r="E59" s="303"/>
      <c r="F59" s="303"/>
      <c r="G59" s="154"/>
      <c r="H59" s="154"/>
      <c r="I59" s="155"/>
    </row>
    <row r="60" spans="2:9" ht="8.25" customHeight="1" thickBot="1" x14ac:dyDescent="0.3">
      <c r="B60" s="156"/>
      <c r="C60" s="88"/>
      <c r="D60" s="88"/>
      <c r="E60" s="89"/>
      <c r="F60" s="89"/>
      <c r="G60" s="111"/>
      <c r="H60" s="111"/>
      <c r="I60" s="71"/>
    </row>
    <row r="61" spans="2:9" ht="30.75" customHeight="1" thickBot="1" x14ac:dyDescent="0.3">
      <c r="B61" s="77"/>
      <c r="C61" s="91" t="s">
        <v>325</v>
      </c>
      <c r="D61" s="234"/>
      <c r="E61" s="70"/>
      <c r="F61" s="70"/>
      <c r="G61" s="70"/>
      <c r="H61" s="70"/>
      <c r="I61" s="71"/>
    </row>
    <row r="62" spans="2:9" ht="30.75" customHeight="1" thickBot="1" x14ac:dyDescent="0.3">
      <c r="B62" s="77"/>
      <c r="C62" s="318" t="s">
        <v>257</v>
      </c>
      <c r="D62" s="318"/>
      <c r="E62" s="318"/>
      <c r="F62" s="318"/>
      <c r="G62" s="70"/>
      <c r="H62" s="70"/>
      <c r="I62" s="71"/>
    </row>
    <row r="63" spans="2:9" ht="24.75" customHeight="1" thickBot="1" x14ac:dyDescent="0.3">
      <c r="B63" s="77"/>
      <c r="C63" s="76" t="s">
        <v>525</v>
      </c>
      <c r="D63" s="217"/>
      <c r="E63" s="95"/>
      <c r="F63" s="95"/>
      <c r="G63" s="70"/>
      <c r="H63" s="70"/>
      <c r="I63" s="71"/>
    </row>
    <row r="64" spans="2:9" ht="24.75" customHeight="1" thickBot="1" x14ac:dyDescent="0.3">
      <c r="B64" s="77"/>
      <c r="C64" s="76" t="s">
        <v>327</v>
      </c>
      <c r="D64" s="220"/>
      <c r="E64" s="95"/>
      <c r="F64" s="95"/>
      <c r="G64" s="70"/>
      <c r="H64" s="70"/>
      <c r="I64" s="71"/>
    </row>
    <row r="65" spans="2:9" ht="24.75" customHeight="1" thickBot="1" x14ac:dyDescent="0.3">
      <c r="B65" s="77"/>
      <c r="C65" s="76" t="s">
        <v>328</v>
      </c>
      <c r="D65" s="220"/>
      <c r="E65" s="95"/>
      <c r="F65" s="95"/>
      <c r="G65" s="70"/>
      <c r="H65" s="70"/>
      <c r="I65" s="71"/>
    </row>
    <row r="66" spans="2:9" ht="24.75" customHeight="1" thickBot="1" x14ac:dyDescent="0.3">
      <c r="B66" s="77"/>
      <c r="C66" s="76" t="s">
        <v>329</v>
      </c>
      <c r="D66" s="220"/>
      <c r="E66" s="95"/>
      <c r="F66" s="95"/>
      <c r="G66" s="70"/>
      <c r="H66" s="70"/>
      <c r="I66" s="71"/>
    </row>
    <row r="67" spans="2:9" ht="24.75" customHeight="1" thickBot="1" x14ac:dyDescent="0.3">
      <c r="B67" s="77"/>
      <c r="C67" s="76" t="s">
        <v>579</v>
      </c>
      <c r="D67" s="220"/>
      <c r="E67" s="95"/>
      <c r="F67" s="95"/>
      <c r="G67" s="70"/>
      <c r="H67" s="70"/>
      <c r="I67" s="71"/>
    </row>
    <row r="68" spans="2:9" ht="24.75" customHeight="1" thickBot="1" x14ac:dyDescent="0.3">
      <c r="B68" s="77"/>
      <c r="C68" s="94" t="s">
        <v>331</v>
      </c>
      <c r="D68" s="219"/>
      <c r="E68" s="296" t="s">
        <v>507</v>
      </c>
      <c r="F68" s="285"/>
      <c r="G68" s="70"/>
      <c r="H68" s="70"/>
      <c r="I68" s="71"/>
    </row>
    <row r="69" spans="2:9" ht="7.5" customHeight="1" x14ac:dyDescent="0.25">
      <c r="B69" s="77"/>
      <c r="C69" s="83"/>
      <c r="D69" s="70"/>
      <c r="E69" s="95"/>
      <c r="F69" s="95"/>
      <c r="G69" s="70"/>
      <c r="H69" s="70"/>
      <c r="I69" s="71"/>
    </row>
    <row r="70" spans="2:9" ht="7.5" customHeight="1" thickBot="1" x14ac:dyDescent="0.3">
      <c r="B70" s="77"/>
      <c r="C70" s="83"/>
      <c r="D70" s="70"/>
      <c r="E70" s="95"/>
      <c r="F70" s="95"/>
      <c r="G70" s="70"/>
      <c r="H70" s="70"/>
      <c r="I70" s="71"/>
    </row>
    <row r="71" spans="2:9" ht="21" customHeight="1" thickBot="1" x14ac:dyDescent="0.3">
      <c r="B71" s="157"/>
      <c r="C71" s="303" t="s">
        <v>264</v>
      </c>
      <c r="D71" s="303"/>
      <c r="E71" s="303"/>
      <c r="F71" s="303"/>
      <c r="G71" s="158"/>
      <c r="H71" s="158"/>
      <c r="I71" s="155"/>
    </row>
    <row r="72" spans="2:9" ht="29.25" customHeight="1" thickBot="1" x14ac:dyDescent="0.3">
      <c r="B72" s="77"/>
      <c r="C72" s="349" t="s">
        <v>258</v>
      </c>
      <c r="D72" s="349"/>
      <c r="E72" s="349"/>
      <c r="F72" s="349"/>
      <c r="G72" s="70"/>
      <c r="H72" s="70"/>
      <c r="I72" s="71"/>
    </row>
    <row r="73" spans="2:9" ht="29.25" customHeight="1" thickBot="1" x14ac:dyDescent="0.3">
      <c r="B73" s="77"/>
      <c r="C73" s="76" t="s">
        <v>326</v>
      </c>
      <c r="D73" s="221"/>
      <c r="E73" s="57"/>
      <c r="F73" s="57"/>
      <c r="G73" s="70"/>
      <c r="H73" s="70"/>
      <c r="I73" s="71"/>
    </row>
    <row r="74" spans="2:9" ht="29.25" customHeight="1" thickBot="1" x14ac:dyDescent="0.3">
      <c r="B74" s="77"/>
      <c r="C74" s="76" t="s">
        <v>327</v>
      </c>
      <c r="D74" s="221"/>
      <c r="E74" s="57"/>
      <c r="F74" s="57"/>
      <c r="G74" s="70"/>
      <c r="H74" s="70"/>
      <c r="I74" s="71"/>
    </row>
    <row r="75" spans="2:9" ht="29.25" customHeight="1" thickBot="1" x14ac:dyDescent="0.3">
      <c r="B75" s="77"/>
      <c r="C75" s="76" t="s">
        <v>328</v>
      </c>
      <c r="D75" s="221"/>
      <c r="E75" s="57"/>
      <c r="F75" s="57"/>
      <c r="G75" s="70"/>
      <c r="H75" s="70"/>
      <c r="I75" s="71"/>
    </row>
    <row r="76" spans="2:9" ht="29.25" customHeight="1" thickBot="1" x14ac:dyDescent="0.3">
      <c r="B76" s="77"/>
      <c r="C76" s="76" t="s">
        <v>329</v>
      </c>
      <c r="D76" s="221"/>
      <c r="E76" s="57"/>
      <c r="F76" s="57"/>
      <c r="G76" s="70"/>
      <c r="H76" s="70"/>
      <c r="I76" s="71"/>
    </row>
    <row r="77" spans="2:9" ht="29.25" customHeight="1" thickBot="1" x14ac:dyDescent="0.3">
      <c r="B77" s="77"/>
      <c r="C77" s="76" t="s">
        <v>579</v>
      </c>
      <c r="D77" s="221"/>
      <c r="E77" s="57"/>
      <c r="F77" s="57"/>
      <c r="G77" s="70"/>
      <c r="H77" s="70"/>
      <c r="I77" s="71"/>
    </row>
    <row r="78" spans="2:9" ht="29.25" customHeight="1" thickBot="1" x14ac:dyDescent="0.3">
      <c r="B78" s="77"/>
      <c r="C78" s="94" t="s">
        <v>331</v>
      </c>
      <c r="D78" s="221"/>
      <c r="E78" s="296" t="s">
        <v>507</v>
      </c>
      <c r="F78" s="285"/>
      <c r="G78" s="70"/>
      <c r="H78" s="70"/>
      <c r="I78" s="71"/>
    </row>
    <row r="79" spans="2:9" ht="8.25" customHeight="1" x14ac:dyDescent="0.25">
      <c r="B79" s="77"/>
      <c r="C79" s="83"/>
      <c r="D79" s="70"/>
      <c r="E79" s="57"/>
      <c r="F79" s="57"/>
      <c r="G79" s="70"/>
      <c r="H79" s="70"/>
      <c r="I79" s="71"/>
    </row>
    <row r="80" spans="2:9" ht="8.25" customHeight="1" thickBot="1" x14ac:dyDescent="0.3">
      <c r="B80" s="77"/>
      <c r="C80" s="83"/>
      <c r="D80" s="70"/>
      <c r="E80" s="57"/>
      <c r="F80" s="57"/>
      <c r="G80" s="70"/>
      <c r="H80" s="70"/>
      <c r="I80" s="71"/>
    </row>
    <row r="81" spans="2:9" ht="22.5" customHeight="1" thickBot="1" x14ac:dyDescent="0.3">
      <c r="B81" s="157"/>
      <c r="C81" s="303" t="s">
        <v>265</v>
      </c>
      <c r="D81" s="303"/>
      <c r="E81" s="303"/>
      <c r="F81" s="303"/>
      <c r="G81" s="158"/>
      <c r="H81" s="158"/>
      <c r="I81" s="155"/>
    </row>
    <row r="82" spans="2:9" ht="8.25" customHeight="1" thickBot="1" x14ac:dyDescent="0.3">
      <c r="B82" s="77"/>
      <c r="C82" s="83"/>
      <c r="D82" s="70"/>
      <c r="E82" s="57"/>
      <c r="F82" s="57"/>
      <c r="G82" s="70"/>
      <c r="H82" s="70"/>
      <c r="I82" s="71"/>
    </row>
    <row r="83" spans="2:9" ht="36" customHeight="1" thickBot="1" x14ac:dyDescent="0.3">
      <c r="B83" s="77"/>
      <c r="C83" s="304" t="s">
        <v>580</v>
      </c>
      <c r="D83" s="305"/>
      <c r="E83" s="306"/>
      <c r="F83" s="221"/>
      <c r="G83" s="70"/>
      <c r="H83" s="70"/>
      <c r="I83" s="71"/>
    </row>
    <row r="84" spans="2:9" ht="36" customHeight="1" thickBot="1" x14ac:dyDescent="0.3">
      <c r="B84" s="77"/>
      <c r="C84" s="304" t="s">
        <v>333</v>
      </c>
      <c r="D84" s="305"/>
      <c r="E84" s="306"/>
      <c r="F84" s="235"/>
      <c r="G84" s="307" t="s">
        <v>524</v>
      </c>
      <c r="H84" s="308"/>
      <c r="I84" s="309"/>
    </row>
    <row r="85" spans="2:9" ht="15.75" thickBot="1" x14ac:dyDescent="0.3">
      <c r="B85" s="133"/>
      <c r="C85" s="134"/>
      <c r="D85" s="99"/>
      <c r="E85" s="99"/>
      <c r="F85" s="99"/>
      <c r="G85" s="99"/>
      <c r="H85" s="99"/>
      <c r="I85" s="100"/>
    </row>
    <row r="86" spans="2:9" ht="21.75" thickBot="1" x14ac:dyDescent="0.3">
      <c r="B86" s="346" t="s">
        <v>246</v>
      </c>
      <c r="C86" s="347"/>
      <c r="D86" s="347"/>
      <c r="E86" s="347"/>
      <c r="F86" s="347"/>
      <c r="G86" s="347"/>
      <c r="H86" s="347"/>
      <c r="I86" s="348"/>
    </row>
    <row r="87" spans="2:9" ht="6" customHeight="1" x14ac:dyDescent="0.25">
      <c r="B87" s="130"/>
      <c r="C87" s="159"/>
      <c r="D87" s="123"/>
      <c r="E87" s="123"/>
      <c r="F87" s="123"/>
      <c r="G87" s="123"/>
      <c r="H87" s="123"/>
      <c r="I87" s="119"/>
    </row>
    <row r="88" spans="2:9" ht="22.5" customHeight="1" thickBot="1" x14ac:dyDescent="0.3">
      <c r="B88" s="77"/>
      <c r="C88" s="318" t="s">
        <v>247</v>
      </c>
      <c r="D88" s="318"/>
      <c r="E88" s="318"/>
      <c r="F88" s="318"/>
      <c r="G88" s="70"/>
      <c r="H88" s="70"/>
      <c r="I88" s="71"/>
    </row>
    <row r="89" spans="2:9" s="140" customFormat="1" ht="21.75" customHeight="1" thickBot="1" x14ac:dyDescent="0.3">
      <c r="B89" s="77"/>
      <c r="C89" s="102" t="s">
        <v>334</v>
      </c>
      <c r="D89" s="221"/>
      <c r="E89" s="70"/>
      <c r="F89" s="295" t="s">
        <v>517</v>
      </c>
      <c r="G89" s="70"/>
      <c r="H89" s="70"/>
      <c r="I89" s="71"/>
    </row>
    <row r="90" spans="2:9" s="140" customFormat="1" ht="21.75" customHeight="1" thickBot="1" x14ac:dyDescent="0.3">
      <c r="B90" s="77"/>
      <c r="C90" s="75" t="s">
        <v>335</v>
      </c>
      <c r="D90" s="221"/>
      <c r="E90" s="70"/>
      <c r="F90" s="295"/>
      <c r="G90" s="70"/>
      <c r="H90" s="70"/>
      <c r="I90" s="71"/>
    </row>
    <row r="91" spans="2:9" s="140" customFormat="1" ht="21.75" customHeight="1" thickBot="1" x14ac:dyDescent="0.3">
      <c r="B91" s="77"/>
      <c r="C91" s="76" t="s">
        <v>336</v>
      </c>
      <c r="D91" s="221"/>
      <c r="E91" s="70"/>
      <c r="F91" s="295"/>
      <c r="G91" s="70"/>
      <c r="H91" s="70"/>
      <c r="I91" s="71"/>
    </row>
    <row r="92" spans="2:9" s="140" customFormat="1" ht="21.75" customHeight="1" thickBot="1" x14ac:dyDescent="0.3">
      <c r="B92" s="77"/>
      <c r="C92" s="102" t="s">
        <v>582</v>
      </c>
      <c r="D92" s="221"/>
      <c r="E92" s="78"/>
      <c r="F92" s="295"/>
      <c r="G92" s="70"/>
      <c r="H92" s="70"/>
      <c r="I92" s="71"/>
    </row>
    <row r="93" spans="2:9" s="140" customFormat="1" ht="21.75" customHeight="1" thickBot="1" x14ac:dyDescent="0.3">
      <c r="B93" s="77"/>
      <c r="C93" s="160"/>
      <c r="D93" s="216"/>
      <c r="E93" s="78"/>
      <c r="F93" s="70"/>
      <c r="G93" s="70"/>
      <c r="H93" s="70"/>
      <c r="I93" s="71"/>
    </row>
    <row r="94" spans="2:9" s="140" customFormat="1" ht="54.75" customHeight="1" thickBot="1" x14ac:dyDescent="0.3">
      <c r="B94" s="77"/>
      <c r="C94" s="102" t="s">
        <v>581</v>
      </c>
      <c r="D94" s="221"/>
      <c r="E94" s="70"/>
      <c r="F94" s="285" t="s">
        <v>507</v>
      </c>
      <c r="G94" s="285"/>
      <c r="H94" s="285"/>
      <c r="I94" s="71"/>
    </row>
    <row r="95" spans="2:9" ht="27.75" customHeight="1" thickBot="1" x14ac:dyDescent="0.3">
      <c r="B95" s="77"/>
      <c r="C95" s="345" t="s">
        <v>248</v>
      </c>
      <c r="D95" s="345"/>
      <c r="E95" s="345"/>
      <c r="F95" s="345"/>
      <c r="G95" s="345"/>
      <c r="H95" s="70"/>
      <c r="I95" s="71"/>
    </row>
    <row r="96" spans="2:9" ht="26.25" customHeight="1" thickBot="1" x14ac:dyDescent="0.3">
      <c r="B96" s="77"/>
      <c r="C96" s="76" t="s">
        <v>338</v>
      </c>
      <c r="D96" s="221"/>
      <c r="E96" s="85"/>
      <c r="F96" s="295" t="s">
        <v>518</v>
      </c>
      <c r="G96" s="85"/>
      <c r="H96" s="70"/>
      <c r="I96" s="71"/>
    </row>
    <row r="97" spans="2:9" ht="26.25" customHeight="1" thickBot="1" x14ac:dyDescent="0.3">
      <c r="B97" s="77"/>
      <c r="C97" s="76" t="s">
        <v>339</v>
      </c>
      <c r="D97" s="221"/>
      <c r="E97" s="85"/>
      <c r="F97" s="295"/>
      <c r="G97" s="85"/>
      <c r="H97" s="70"/>
      <c r="I97" s="71"/>
    </row>
    <row r="98" spans="2:9" ht="26.25" customHeight="1" thickBot="1" x14ac:dyDescent="0.3">
      <c r="B98" s="77"/>
      <c r="C98" s="76" t="s">
        <v>340</v>
      </c>
      <c r="D98" s="221"/>
      <c r="E98" s="85"/>
      <c r="F98" s="295"/>
      <c r="G98" s="85"/>
      <c r="H98" s="70"/>
      <c r="I98" s="71"/>
    </row>
    <row r="99" spans="2:9" ht="26.25" customHeight="1" thickBot="1" x14ac:dyDescent="0.3">
      <c r="B99" s="77"/>
      <c r="C99" s="76" t="s">
        <v>341</v>
      </c>
      <c r="D99" s="221"/>
      <c r="E99" s="85"/>
      <c r="F99" s="295"/>
      <c r="G99" s="85"/>
      <c r="H99" s="70"/>
      <c r="I99" s="71"/>
    </row>
    <row r="100" spans="2:9" ht="12" customHeight="1" thickBot="1" x14ac:dyDescent="0.3">
      <c r="B100" s="77"/>
      <c r="C100" s="57"/>
      <c r="D100" s="57"/>
      <c r="E100" s="57"/>
      <c r="F100" s="70"/>
      <c r="G100" s="70"/>
      <c r="H100" s="70"/>
      <c r="I100" s="71"/>
    </row>
    <row r="101" spans="2:9" ht="60.75" customHeight="1" thickBot="1" x14ac:dyDescent="0.3">
      <c r="B101" s="77"/>
      <c r="C101" s="304" t="s">
        <v>144</v>
      </c>
      <c r="D101" s="305"/>
      <c r="E101" s="306"/>
      <c r="F101" s="218"/>
      <c r="G101" s="286" t="s">
        <v>584</v>
      </c>
      <c r="H101" s="287"/>
      <c r="I101" s="288"/>
    </row>
    <row r="102" spans="2:9" ht="9" customHeight="1" x14ac:dyDescent="0.25">
      <c r="B102" s="77"/>
      <c r="C102" s="301"/>
      <c r="D102" s="301"/>
      <c r="E102" s="301"/>
      <c r="F102" s="70"/>
      <c r="G102" s="70"/>
      <c r="H102" s="70"/>
      <c r="I102" s="71"/>
    </row>
    <row r="103" spans="2:9" ht="24" customHeight="1" thickBot="1" x14ac:dyDescent="0.3">
      <c r="B103" s="77"/>
      <c r="C103" s="318" t="s">
        <v>268</v>
      </c>
      <c r="D103" s="318"/>
      <c r="E103" s="318"/>
      <c r="F103" s="318"/>
      <c r="G103" s="70"/>
      <c r="H103" s="70"/>
      <c r="I103" s="71"/>
    </row>
    <row r="104" spans="2:9" ht="24" customHeight="1" thickBot="1" x14ac:dyDescent="0.3">
      <c r="B104" s="77"/>
      <c r="C104" s="76" t="s">
        <v>269</v>
      </c>
      <c r="D104" s="236"/>
      <c r="E104" s="296" t="s">
        <v>585</v>
      </c>
      <c r="F104" s="285"/>
      <c r="G104" s="70"/>
      <c r="H104" s="70"/>
      <c r="I104" s="71"/>
    </row>
    <row r="105" spans="2:9" ht="24" customHeight="1" thickBot="1" x14ac:dyDescent="0.3">
      <c r="B105" s="77"/>
      <c r="C105" s="76" t="s">
        <v>145</v>
      </c>
      <c r="D105" s="236"/>
      <c r="E105" s="296"/>
      <c r="F105" s="285"/>
      <c r="G105" s="70"/>
      <c r="H105" s="70"/>
      <c r="I105" s="71"/>
    </row>
    <row r="106" spans="2:9" ht="24" customHeight="1" thickBot="1" x14ac:dyDescent="0.3">
      <c r="B106" s="77"/>
      <c r="C106" s="76" t="s">
        <v>146</v>
      </c>
      <c r="D106" s="236"/>
      <c r="E106" s="296"/>
      <c r="F106" s="285"/>
      <c r="G106" s="70"/>
      <c r="H106" s="70"/>
      <c r="I106" s="71"/>
    </row>
    <row r="107" spans="2:9" ht="24" customHeight="1" thickBot="1" x14ac:dyDescent="0.3">
      <c r="B107" s="77"/>
      <c r="C107" s="76" t="s">
        <v>147</v>
      </c>
      <c r="D107" s="236"/>
      <c r="E107" s="296"/>
      <c r="F107" s="285"/>
      <c r="G107" s="70"/>
      <c r="H107" s="70"/>
      <c r="I107" s="71"/>
    </row>
    <row r="108" spans="2:9" x14ac:dyDescent="0.25">
      <c r="B108" s="77"/>
      <c r="C108" s="70"/>
      <c r="D108" s="70"/>
      <c r="E108" s="70"/>
      <c r="F108" s="70"/>
      <c r="G108" s="70"/>
      <c r="H108" s="70"/>
      <c r="I108" s="71"/>
    </row>
    <row r="109" spans="2:9" ht="21.75" customHeight="1" thickBot="1" x14ac:dyDescent="0.3">
      <c r="B109" s="77"/>
      <c r="C109" s="344" t="s">
        <v>149</v>
      </c>
      <c r="D109" s="344"/>
      <c r="E109" s="344"/>
      <c r="F109" s="344"/>
      <c r="G109" s="344"/>
      <c r="H109" s="70"/>
      <c r="I109" s="71"/>
    </row>
    <row r="110" spans="2:9" ht="21.75" customHeight="1" thickBot="1" x14ac:dyDescent="0.3">
      <c r="B110" s="77"/>
      <c r="C110" s="76" t="s">
        <v>323</v>
      </c>
      <c r="D110" s="221"/>
      <c r="E110" s="70"/>
      <c r="F110" s="70"/>
      <c r="G110" s="70"/>
      <c r="H110" s="70"/>
      <c r="I110" s="71"/>
    </row>
    <row r="111" spans="2:9" ht="21.75" customHeight="1" thickBot="1" x14ac:dyDescent="0.3">
      <c r="B111" s="77"/>
      <c r="C111" s="76" t="s">
        <v>342</v>
      </c>
      <c r="D111" s="236"/>
      <c r="E111" s="258" t="s">
        <v>586</v>
      </c>
      <c r="F111" s="259"/>
      <c r="G111" s="70"/>
      <c r="H111" s="70"/>
      <c r="I111" s="71"/>
    </row>
    <row r="112" spans="2:9" ht="21.75" customHeight="1" thickBot="1" x14ac:dyDescent="0.3">
      <c r="B112" s="77"/>
      <c r="C112" s="70"/>
      <c r="D112" s="111"/>
      <c r="E112" s="70"/>
      <c r="F112" s="70"/>
      <c r="G112" s="70"/>
      <c r="H112" s="70"/>
      <c r="I112" s="71"/>
    </row>
    <row r="113" spans="2:9" ht="21.75" customHeight="1" thickBot="1" x14ac:dyDescent="0.3">
      <c r="B113" s="77"/>
      <c r="C113" s="260" t="s">
        <v>343</v>
      </c>
      <c r="D113" s="237"/>
      <c r="E113" s="258"/>
      <c r="F113" s="259"/>
      <c r="G113" s="113"/>
      <c r="H113" s="70"/>
      <c r="I113" s="71"/>
    </row>
    <row r="114" spans="2:9" x14ac:dyDescent="0.25">
      <c r="B114" s="77"/>
      <c r="C114" s="70"/>
      <c r="D114" s="70"/>
      <c r="E114" s="70"/>
      <c r="F114" s="70"/>
      <c r="G114" s="70"/>
      <c r="H114" s="70"/>
      <c r="I114" s="71"/>
    </row>
    <row r="115" spans="2:9" ht="15.75" thickBot="1" x14ac:dyDescent="0.3">
      <c r="B115" s="133"/>
      <c r="C115" s="99"/>
      <c r="D115" s="99"/>
      <c r="E115" s="99"/>
      <c r="F115" s="99"/>
      <c r="G115" s="99"/>
      <c r="H115" s="99"/>
      <c r="I115" s="100"/>
    </row>
    <row r="116" spans="2:9" ht="7.5" customHeight="1" thickBot="1" x14ac:dyDescent="0.3"/>
    <row r="117" spans="2:9" ht="21.75" customHeight="1" x14ac:dyDescent="0.25">
      <c r="B117" s="335"/>
      <c r="C117" s="336"/>
      <c r="D117" s="336"/>
      <c r="E117" s="336"/>
      <c r="F117" s="336"/>
      <c r="G117" s="336"/>
      <c r="H117" s="336"/>
      <c r="I117" s="337"/>
    </row>
    <row r="118" spans="2:9" x14ac:dyDescent="0.25">
      <c r="B118" s="338"/>
      <c r="C118" s="339"/>
      <c r="D118" s="339"/>
      <c r="E118" s="339"/>
      <c r="F118" s="339"/>
      <c r="G118" s="339"/>
      <c r="H118" s="339"/>
      <c r="I118" s="340"/>
    </row>
    <row r="119" spans="2:9" x14ac:dyDescent="0.25">
      <c r="B119" s="338"/>
      <c r="C119" s="339"/>
      <c r="D119" s="339"/>
      <c r="E119" s="339"/>
      <c r="F119" s="339"/>
      <c r="G119" s="339"/>
      <c r="H119" s="339"/>
      <c r="I119" s="340"/>
    </row>
    <row r="120" spans="2:9" ht="11.25" customHeight="1" thickBot="1" x14ac:dyDescent="0.3">
      <c r="B120" s="341"/>
      <c r="C120" s="342"/>
      <c r="D120" s="342"/>
      <c r="E120" s="342"/>
      <c r="F120" s="342"/>
      <c r="G120" s="342"/>
      <c r="H120" s="342"/>
      <c r="I120" s="343"/>
    </row>
  </sheetData>
  <sheetProtection algorithmName="SHA-512" hashValue="rMCkOFPmo1cARl4lpeARjzcu0NtCuQNIQcLgYcTtHpyMcvjSAIlz+38nEfloLG7OFsJ3IOT5Ijt65Gwy7noT2Q==" saltValue="5cl3oCyj8KGSBYxJVg0Efg==" spinCount="100000" sheet="1" objects="1" scenarios="1"/>
  <mergeCells count="62">
    <mergeCell ref="B117:I120"/>
    <mergeCell ref="C109:G109"/>
    <mergeCell ref="C62:F62"/>
    <mergeCell ref="C88:F88"/>
    <mergeCell ref="C95:G95"/>
    <mergeCell ref="C103:F103"/>
    <mergeCell ref="C101:E101"/>
    <mergeCell ref="C102:E102"/>
    <mergeCell ref="C84:E84"/>
    <mergeCell ref="B86:I86"/>
    <mergeCell ref="C71:F71"/>
    <mergeCell ref="C81:F81"/>
    <mergeCell ref="E104:F107"/>
    <mergeCell ref="C83:E83"/>
    <mergeCell ref="C72:F72"/>
    <mergeCell ref="F89:F92"/>
    <mergeCell ref="B2:I2"/>
    <mergeCell ref="F5:G5"/>
    <mergeCell ref="B7:I7"/>
    <mergeCell ref="B13:I13"/>
    <mergeCell ref="B31:I31"/>
    <mergeCell ref="C14:D14"/>
    <mergeCell ref="G23:I23"/>
    <mergeCell ref="B3:I3"/>
    <mergeCell ref="F20:H20"/>
    <mergeCell ref="C22:E22"/>
    <mergeCell ref="C23:E23"/>
    <mergeCell ref="C24:E24"/>
    <mergeCell ref="C34:E34"/>
    <mergeCell ref="C33:E33"/>
    <mergeCell ref="C26:D26"/>
    <mergeCell ref="B46:I46"/>
    <mergeCell ref="G44:I44"/>
    <mergeCell ref="G42:I42"/>
    <mergeCell ref="G35:I35"/>
    <mergeCell ref="C35:E35"/>
    <mergeCell ref="G84:I84"/>
    <mergeCell ref="C36:E36"/>
    <mergeCell ref="C37:E37"/>
    <mergeCell ref="C38:E38"/>
    <mergeCell ref="C55:F55"/>
    <mergeCell ref="E52:I52"/>
    <mergeCell ref="E53:I53"/>
    <mergeCell ref="C40:E40"/>
    <mergeCell ref="C41:E41"/>
    <mergeCell ref="C42:E42"/>
    <mergeCell ref="F94:H94"/>
    <mergeCell ref="G101:I101"/>
    <mergeCell ref="G49:I49"/>
    <mergeCell ref="G34:I34"/>
    <mergeCell ref="F96:F99"/>
    <mergeCell ref="E68:F68"/>
    <mergeCell ref="E78:F78"/>
    <mergeCell ref="C43:E43"/>
    <mergeCell ref="G37:I37"/>
    <mergeCell ref="G39:I39"/>
    <mergeCell ref="C39:E39"/>
    <mergeCell ref="C44:E44"/>
    <mergeCell ref="C59:F59"/>
    <mergeCell ref="C48:E48"/>
    <mergeCell ref="C49:E49"/>
    <mergeCell ref="E57:G57"/>
  </mergeCells>
  <conditionalFormatting sqref="F20:H20">
    <cfRule type="containsText" dxfId="8" priority="1" operator="containsText" text="PENDIENTE">
      <formula>NOT(ISERROR(SEARCH("PENDIENTE",F20)))</formula>
    </cfRule>
    <cfRule type="containsText" dxfId="7" priority="2" operator="containsText" text="EXISTE DUPLICIDAD DE LA INFORMACIÓN">
      <formula>NOT(ISERROR(SEARCH("EXISTE DUPLICIDAD DE LA INFORMACIÓN",F20)))</formula>
    </cfRule>
    <cfRule type="containsText" dxfId="6" priority="3" operator="containsText" text="NUEVO NUIP">
      <formula>NOT(ISERROR(SEARCH("NUEVO NUIP",F20)))</formula>
    </cfRule>
  </conditionalFormatting>
  <dataValidations count="2">
    <dataValidation type="whole" allowBlank="1" showInputMessage="1" showErrorMessage="1" sqref="D20">
      <formula1>0</formula1>
      <formula2>1000000000000</formula2>
    </dataValidation>
    <dataValidation type="list" allowBlank="1" showInputMessage="1" showErrorMessage="1" sqref="D28">
      <formula1>$N$25:$N$38</formula1>
    </dataValidation>
  </dataValidations>
  <pageMargins left="0.7" right="0.7" top="0.75" bottom="0.75" header="0.3" footer="0.3"/>
  <pageSetup paperSize="5" scale="44" fitToHeight="0" orientation="portrait" horizontalDpi="4294967295" verticalDpi="4294967295" r:id="rId1"/>
  <rowBreaks count="1" manualBreakCount="1">
    <brk id="7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56" r:id="rId4" name="Button 8">
              <controlPr defaultSize="0" print="0" autoFill="0" autoPict="0" macro="[0]!IrmoduloIII">
                <anchor moveWithCells="1" sizeWithCells="1">
                  <from>
                    <xdr:col>5</xdr:col>
                    <xdr:colOff>2590800</xdr:colOff>
                    <xdr:row>2</xdr:row>
                    <xdr:rowOff>114300</xdr:rowOff>
                  </from>
                  <to>
                    <xdr:col>8</xdr:col>
                    <xdr:colOff>238125</xdr:colOff>
                    <xdr:row>2</xdr:row>
                    <xdr:rowOff>628650</xdr:rowOff>
                  </to>
                </anchor>
              </controlPr>
            </control>
          </mc:Choice>
        </mc:AlternateContent>
        <mc:AlternateContent xmlns:mc="http://schemas.openxmlformats.org/markup-compatibility/2006">
          <mc:Choice Requires="x14">
            <control shapeId="2051" r:id="rId5" name="Button 3">
              <controlPr defaultSize="0" print="0" autoFill="0" autoPict="0" macro="[0]!IrInicio">
                <anchor moveWithCells="1" sizeWithCells="1">
                  <from>
                    <xdr:col>1</xdr:col>
                    <xdr:colOff>666750</xdr:colOff>
                    <xdr:row>1</xdr:row>
                    <xdr:rowOff>190500</xdr:rowOff>
                  </from>
                  <to>
                    <xdr:col>2</xdr:col>
                    <xdr:colOff>1514475</xdr:colOff>
                    <xdr:row>1</xdr:row>
                    <xdr:rowOff>666750</xdr:rowOff>
                  </to>
                </anchor>
              </controlPr>
            </control>
          </mc:Choice>
        </mc:AlternateContent>
        <mc:AlternateContent xmlns:mc="http://schemas.openxmlformats.org/markup-compatibility/2006">
          <mc:Choice Requires="x14">
            <control shapeId="2055" r:id="rId6" name="Button 7">
              <controlPr defaultSize="0" print="0" autoFill="0" autoPict="0" macro="[0]!IrmoduloII">
                <anchor moveWithCells="1" sizeWithCells="1">
                  <from>
                    <xdr:col>3</xdr:col>
                    <xdr:colOff>2171700</xdr:colOff>
                    <xdr:row>2</xdr:row>
                    <xdr:rowOff>114300</xdr:rowOff>
                  </from>
                  <to>
                    <xdr:col>5</xdr:col>
                    <xdr:colOff>1704975</xdr:colOff>
                    <xdr:row>2</xdr:row>
                    <xdr:rowOff>647700</xdr:rowOff>
                  </to>
                </anchor>
              </controlPr>
            </control>
          </mc:Choice>
        </mc:AlternateContent>
        <mc:AlternateContent xmlns:mc="http://schemas.openxmlformats.org/markup-compatibility/2006">
          <mc:Choice Requires="x14">
            <control shapeId="2058" r:id="rId7" name="Button 10">
              <controlPr defaultSize="0" print="0" autoFill="0" autoPict="0" macro="[0]!RegModI">
                <anchor moveWithCells="1" sizeWithCells="1">
                  <from>
                    <xdr:col>2</xdr:col>
                    <xdr:colOff>1447800</xdr:colOff>
                    <xdr:row>116</xdr:row>
                    <xdr:rowOff>114300</xdr:rowOff>
                  </from>
                  <to>
                    <xdr:col>3</xdr:col>
                    <xdr:colOff>1619250</xdr:colOff>
                    <xdr:row>119</xdr:row>
                    <xdr:rowOff>0</xdr:rowOff>
                  </to>
                </anchor>
              </controlPr>
            </control>
          </mc:Choice>
        </mc:AlternateContent>
        <mc:AlternateContent xmlns:mc="http://schemas.openxmlformats.org/markup-compatibility/2006">
          <mc:Choice Requires="x14">
            <control shapeId="2059" r:id="rId8" name="Button 11">
              <controlPr defaultSize="0" print="0" autoFill="0" autoPict="0" macro="[0]!BorrarModuloI">
                <anchor moveWithCells="1" sizeWithCells="1">
                  <from>
                    <xdr:col>3</xdr:col>
                    <xdr:colOff>2219325</xdr:colOff>
                    <xdr:row>116</xdr:row>
                    <xdr:rowOff>85725</xdr:rowOff>
                  </from>
                  <to>
                    <xdr:col>5</xdr:col>
                    <xdr:colOff>3009900</xdr:colOff>
                    <xdr:row>119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'Listas desplegab'!$A$2:$A$8</xm:f>
          </x14:formula1>
          <xm:sqref>F22</xm:sqref>
        </x14:dataValidation>
        <x14:dataValidation type="list" allowBlank="1" showInputMessage="1" showErrorMessage="1">
          <x14:formula1>
            <xm:f>'Listas desplegab'!$B$2:$B$3</xm:f>
          </x14:formula1>
          <xm:sqref>D56 D93 F33 F40:F41 F36 F43 F48</xm:sqref>
        </x14:dataValidation>
        <x14:dataValidation type="list" allowBlank="1" showInputMessage="1" showErrorMessage="1">
          <x14:formula1>
            <xm:f>'Listas desplegab'!$C$2:$C$7</xm:f>
          </x14:formula1>
          <xm:sqref>D51</xm:sqref>
        </x14:dataValidation>
        <x14:dataValidation type="list" allowBlank="1" showInputMessage="1" showErrorMessage="1">
          <x14:formula1>
            <xm:f>'Listas desplegab'!$P$2:$P$4</xm:f>
          </x14:formula1>
          <xm:sqref>D61 D63:D67 D73:D77 F24 F83 D89:D92 D96:D99 D110 F38</xm:sqref>
        </x14:dataValidation>
        <x14:dataValidation type="list" allowBlank="1" showInputMessage="1" showErrorMessage="1">
          <x14:formula1>
            <xm:f>'Listas desplegab'!$Q$2:$Q$4</xm:f>
          </x14:formula1>
          <xm:sqref>D19</xm:sqref>
        </x14:dataValidation>
        <x14:dataValidation type="list" allowBlank="1" showInputMessage="1" showErrorMessage="1">
          <x14:formula1>
            <xm:f>Inicio!$T$5:$T$23</xm:f>
          </x14:formula1>
          <xm:sqref>D11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BO8"/>
  <sheetViews>
    <sheetView showGridLines="0" zoomScale="87" zoomScaleNormal="87" workbookViewId="0">
      <selection activeCell="B23" sqref="B23"/>
    </sheetView>
  </sheetViews>
  <sheetFormatPr baseColWidth="10" defaultRowHeight="15" x14ac:dyDescent="0.25"/>
  <cols>
    <col min="1" max="1" width="16.42578125" style="22" customWidth="1"/>
    <col min="2" max="2" width="18.85546875" style="17" customWidth="1"/>
    <col min="3" max="29" width="18.85546875" style="22" customWidth="1"/>
    <col min="30" max="30" width="18.85546875" style="17" customWidth="1"/>
    <col min="31" max="49" width="18.85546875" style="22" customWidth="1"/>
    <col min="50" max="50" width="18.85546875" style="17" customWidth="1"/>
    <col min="51" max="64" width="18.85546875" style="22" customWidth="1"/>
    <col min="65" max="66" width="22.140625" style="22" customWidth="1"/>
    <col min="67" max="67" width="18.85546875" style="22" customWidth="1"/>
    <col min="68" max="16384" width="11.42578125" style="22"/>
  </cols>
  <sheetData>
    <row r="1" spans="1:67" x14ac:dyDescent="0.25">
      <c r="A1" s="350"/>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c r="AP1" s="351"/>
      <c r="AQ1" s="351"/>
      <c r="AR1" s="351"/>
      <c r="AS1" s="351"/>
      <c r="AT1" s="351"/>
      <c r="AU1" s="351"/>
      <c r="AV1" s="351"/>
      <c r="AW1" s="351"/>
      <c r="AX1" s="351"/>
      <c r="AY1" s="351"/>
      <c r="AZ1" s="351"/>
      <c r="BA1" s="351"/>
      <c r="BB1" s="351"/>
      <c r="BC1" s="351"/>
      <c r="BD1" s="351"/>
      <c r="BE1" s="351"/>
      <c r="BF1" s="351"/>
      <c r="BG1" s="351"/>
      <c r="BH1" s="351"/>
      <c r="BI1" s="351"/>
      <c r="BJ1" s="351"/>
      <c r="BK1" s="351"/>
      <c r="BL1" s="351"/>
      <c r="BM1" s="351"/>
      <c r="BN1" s="351"/>
      <c r="BO1" s="352"/>
    </row>
    <row r="2" spans="1:67" x14ac:dyDescent="0.25">
      <c r="A2" s="353"/>
      <c r="B2" s="354"/>
      <c r="C2" s="354"/>
      <c r="D2" s="354"/>
      <c r="E2" s="354"/>
      <c r="F2" s="354"/>
      <c r="G2" s="354"/>
      <c r="H2" s="354"/>
      <c r="I2" s="354"/>
      <c r="J2" s="354"/>
      <c r="K2" s="354"/>
      <c r="L2" s="354"/>
      <c r="M2" s="354"/>
      <c r="N2" s="354"/>
      <c r="O2" s="354"/>
      <c r="P2" s="354"/>
      <c r="Q2" s="354"/>
      <c r="R2" s="354"/>
      <c r="S2" s="354"/>
      <c r="T2" s="354"/>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354"/>
      <c r="AT2" s="354"/>
      <c r="AU2" s="354"/>
      <c r="AV2" s="354"/>
      <c r="AW2" s="354"/>
      <c r="AX2" s="354"/>
      <c r="AY2" s="354"/>
      <c r="AZ2" s="354"/>
      <c r="BA2" s="354"/>
      <c r="BB2" s="354"/>
      <c r="BC2" s="354"/>
      <c r="BD2" s="354"/>
      <c r="BE2" s="354"/>
      <c r="BF2" s="354"/>
      <c r="BG2" s="354"/>
      <c r="BH2" s="354"/>
      <c r="BI2" s="354"/>
      <c r="BJ2" s="354"/>
      <c r="BK2" s="354"/>
      <c r="BL2" s="354"/>
      <c r="BM2" s="354"/>
      <c r="BN2" s="354"/>
      <c r="BO2" s="355"/>
    </row>
    <row r="3" spans="1:67" x14ac:dyDescent="0.25">
      <c r="A3" s="353"/>
      <c r="B3" s="354"/>
      <c r="C3" s="354"/>
      <c r="D3" s="354"/>
      <c r="E3" s="354"/>
      <c r="F3" s="354"/>
      <c r="G3" s="354"/>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4"/>
      <c r="AM3" s="354"/>
      <c r="AN3" s="354"/>
      <c r="AO3" s="354"/>
      <c r="AP3" s="354"/>
      <c r="AQ3" s="354"/>
      <c r="AR3" s="354"/>
      <c r="AS3" s="354"/>
      <c r="AT3" s="354"/>
      <c r="AU3" s="354"/>
      <c r="AV3" s="354"/>
      <c r="AW3" s="354"/>
      <c r="AX3" s="354"/>
      <c r="AY3" s="354"/>
      <c r="AZ3" s="354"/>
      <c r="BA3" s="354"/>
      <c r="BB3" s="354"/>
      <c r="BC3" s="354"/>
      <c r="BD3" s="354"/>
      <c r="BE3" s="354"/>
      <c r="BF3" s="354"/>
      <c r="BG3" s="354"/>
      <c r="BH3" s="354"/>
      <c r="BI3" s="354"/>
      <c r="BJ3" s="354"/>
      <c r="BK3" s="354"/>
      <c r="BL3" s="354"/>
      <c r="BM3" s="354"/>
      <c r="BN3" s="354"/>
      <c r="BO3" s="355"/>
    </row>
    <row r="4" spans="1:67" x14ac:dyDescent="0.25">
      <c r="A4" s="353"/>
      <c r="B4" s="354"/>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5"/>
    </row>
    <row r="5" spans="1:67" ht="25.5" customHeight="1" thickBot="1" x14ac:dyDescent="0.3">
      <c r="A5" s="356"/>
      <c r="B5" s="357"/>
      <c r="C5" s="357"/>
      <c r="D5" s="357"/>
      <c r="E5" s="357"/>
      <c r="F5" s="357"/>
      <c r="G5" s="357"/>
      <c r="H5" s="357"/>
      <c r="I5" s="357"/>
      <c r="J5" s="357"/>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7"/>
      <c r="AP5" s="357"/>
      <c r="AQ5" s="357"/>
      <c r="AR5" s="357"/>
      <c r="AS5" s="357"/>
      <c r="AT5" s="357"/>
      <c r="AU5" s="357"/>
      <c r="AV5" s="357"/>
      <c r="AW5" s="357"/>
      <c r="AX5" s="357"/>
      <c r="AY5" s="357"/>
      <c r="AZ5" s="357"/>
      <c r="BA5" s="357"/>
      <c r="BB5" s="357"/>
      <c r="BC5" s="357"/>
      <c r="BD5" s="357"/>
      <c r="BE5" s="357"/>
      <c r="BF5" s="357"/>
      <c r="BG5" s="357"/>
      <c r="BH5" s="357"/>
      <c r="BI5" s="357"/>
      <c r="BJ5" s="357"/>
      <c r="BK5" s="357"/>
      <c r="BL5" s="357"/>
      <c r="BM5" s="357"/>
      <c r="BN5" s="357"/>
      <c r="BO5" s="358"/>
    </row>
    <row r="6" spans="1:67" ht="25.5" customHeight="1" thickBot="1" x14ac:dyDescent="0.35">
      <c r="AJ6" s="362" t="s">
        <v>256</v>
      </c>
      <c r="AK6" s="363"/>
      <c r="AL6" s="363"/>
      <c r="AM6" s="363"/>
      <c r="AN6" s="363"/>
      <c r="AO6" s="363"/>
      <c r="AP6" s="364"/>
      <c r="AQ6" s="362" t="s">
        <v>264</v>
      </c>
      <c r="AR6" s="363"/>
      <c r="AS6" s="363"/>
      <c r="AT6" s="363"/>
      <c r="AU6" s="363"/>
      <c r="AV6" s="364"/>
      <c r="AY6" s="379" t="s">
        <v>246</v>
      </c>
      <c r="AZ6" s="380"/>
      <c r="BA6" s="380"/>
      <c r="BB6" s="380"/>
      <c r="BC6" s="380"/>
      <c r="BD6" s="380"/>
      <c r="BE6" s="380"/>
      <c r="BF6" s="380"/>
      <c r="BG6" s="380"/>
      <c r="BH6" s="380"/>
      <c r="BI6" s="380"/>
      <c r="BJ6" s="380"/>
      <c r="BK6" s="380"/>
      <c r="BL6" s="380"/>
      <c r="BM6" s="380"/>
      <c r="BN6" s="380"/>
      <c r="BO6" s="381"/>
    </row>
    <row r="7" spans="1:67" ht="48.75" customHeight="1" thickBot="1" x14ac:dyDescent="0.35">
      <c r="N7" s="373" t="s">
        <v>11</v>
      </c>
      <c r="O7" s="374"/>
      <c r="P7" s="375"/>
      <c r="Q7" s="370" t="s">
        <v>276</v>
      </c>
      <c r="R7" s="371"/>
      <c r="S7" s="371"/>
      <c r="T7" s="371"/>
      <c r="U7" s="371"/>
      <c r="V7" s="371"/>
      <c r="W7" s="371"/>
      <c r="X7" s="371"/>
      <c r="Y7" s="371"/>
      <c r="Z7" s="371"/>
      <c r="AA7" s="371"/>
      <c r="AB7" s="372"/>
      <c r="AC7" s="367" t="s">
        <v>13</v>
      </c>
      <c r="AD7" s="368"/>
      <c r="AE7" s="368"/>
      <c r="AF7" s="368"/>
      <c r="AG7" s="369"/>
      <c r="AH7" s="367" t="s">
        <v>71</v>
      </c>
      <c r="AI7" s="368"/>
      <c r="AJ7" s="200"/>
      <c r="AK7" s="359" t="s">
        <v>257</v>
      </c>
      <c r="AL7" s="360"/>
      <c r="AM7" s="360"/>
      <c r="AN7" s="360"/>
      <c r="AO7" s="360"/>
      <c r="AP7" s="361"/>
      <c r="AQ7" s="359" t="s">
        <v>258</v>
      </c>
      <c r="AR7" s="360"/>
      <c r="AS7" s="360"/>
      <c r="AT7" s="360"/>
      <c r="AU7" s="360"/>
      <c r="AV7" s="361"/>
      <c r="AW7" s="365" t="s">
        <v>265</v>
      </c>
      <c r="AX7" s="366"/>
      <c r="AY7" s="359" t="s">
        <v>247</v>
      </c>
      <c r="AZ7" s="360"/>
      <c r="BA7" s="360"/>
      <c r="BB7" s="361"/>
      <c r="BC7" s="201"/>
      <c r="BD7" s="359" t="s">
        <v>248</v>
      </c>
      <c r="BE7" s="360"/>
      <c r="BF7" s="360"/>
      <c r="BG7" s="361"/>
      <c r="BH7" s="202"/>
      <c r="BI7" s="376" t="s">
        <v>268</v>
      </c>
      <c r="BJ7" s="377"/>
      <c r="BK7" s="377"/>
      <c r="BL7" s="378"/>
      <c r="BM7" s="376" t="s">
        <v>149</v>
      </c>
      <c r="BN7" s="378"/>
      <c r="BO7" s="203"/>
    </row>
    <row r="8" spans="1:67" s="199" customFormat="1" ht="167.25" customHeight="1" thickBot="1" x14ac:dyDescent="0.3">
      <c r="A8" s="240" t="s">
        <v>504</v>
      </c>
      <c r="B8" s="240" t="s">
        <v>0</v>
      </c>
      <c r="C8" s="241" t="s">
        <v>59</v>
      </c>
      <c r="D8" s="241" t="s">
        <v>7</v>
      </c>
      <c r="E8" s="241" t="s">
        <v>16</v>
      </c>
      <c r="F8" s="241" t="s">
        <v>1</v>
      </c>
      <c r="G8" s="241" t="s">
        <v>2</v>
      </c>
      <c r="H8" s="241" t="s">
        <v>3</v>
      </c>
      <c r="I8" s="241" t="s">
        <v>4</v>
      </c>
      <c r="J8" s="241" t="s">
        <v>5</v>
      </c>
      <c r="K8" s="242" t="s">
        <v>487</v>
      </c>
      <c r="L8" s="242" t="s">
        <v>505</v>
      </c>
      <c r="M8" s="242" t="s">
        <v>10</v>
      </c>
      <c r="N8" s="241" t="s">
        <v>275</v>
      </c>
      <c r="O8" s="241" t="s">
        <v>273</v>
      </c>
      <c r="P8" s="241" t="s">
        <v>274</v>
      </c>
      <c r="Q8" s="243" t="s">
        <v>8</v>
      </c>
      <c r="R8" s="243" t="s">
        <v>9</v>
      </c>
      <c r="S8" s="243" t="s">
        <v>15</v>
      </c>
      <c r="T8" s="242" t="s">
        <v>61</v>
      </c>
      <c r="U8" s="243" t="s">
        <v>62</v>
      </c>
      <c r="V8" s="243" t="s">
        <v>63</v>
      </c>
      <c r="W8" s="243" t="s">
        <v>64</v>
      </c>
      <c r="X8" s="243" t="s">
        <v>65</v>
      </c>
      <c r="Y8" s="243" t="s">
        <v>66</v>
      </c>
      <c r="Z8" s="243" t="s">
        <v>57</v>
      </c>
      <c r="AA8" s="242" t="s">
        <v>67</v>
      </c>
      <c r="AB8" s="241" t="s">
        <v>170</v>
      </c>
      <c r="AC8" s="243" t="s">
        <v>68</v>
      </c>
      <c r="AD8" s="240" t="s">
        <v>69</v>
      </c>
      <c r="AE8" s="244" t="s">
        <v>139</v>
      </c>
      <c r="AF8" s="241" t="s">
        <v>254</v>
      </c>
      <c r="AG8" s="241" t="s">
        <v>255</v>
      </c>
      <c r="AH8" s="241" t="s">
        <v>292</v>
      </c>
      <c r="AI8" s="241" t="s">
        <v>169</v>
      </c>
      <c r="AJ8" s="243" t="s">
        <v>277</v>
      </c>
      <c r="AK8" s="241" t="s">
        <v>278</v>
      </c>
      <c r="AL8" s="241" t="s">
        <v>279</v>
      </c>
      <c r="AM8" s="241" t="s">
        <v>280</v>
      </c>
      <c r="AN8" s="241" t="s">
        <v>281</v>
      </c>
      <c r="AO8" s="241" t="s">
        <v>282</v>
      </c>
      <c r="AP8" s="241" t="s">
        <v>283</v>
      </c>
      <c r="AQ8" s="241" t="s">
        <v>284</v>
      </c>
      <c r="AR8" s="241" t="s">
        <v>285</v>
      </c>
      <c r="AS8" s="241" t="s">
        <v>286</v>
      </c>
      <c r="AT8" s="241" t="s">
        <v>287</v>
      </c>
      <c r="AU8" s="241" t="s">
        <v>288</v>
      </c>
      <c r="AV8" s="241" t="s">
        <v>289</v>
      </c>
      <c r="AW8" s="243" t="s">
        <v>259</v>
      </c>
      <c r="AX8" s="240" t="s">
        <v>70</v>
      </c>
      <c r="AY8" s="245" t="s">
        <v>260</v>
      </c>
      <c r="AZ8" s="241" t="s">
        <v>261</v>
      </c>
      <c r="BA8" s="241" t="s">
        <v>262</v>
      </c>
      <c r="BB8" s="245" t="s">
        <v>263</v>
      </c>
      <c r="BC8" s="245" t="s">
        <v>469</v>
      </c>
      <c r="BD8" s="241" t="s">
        <v>140</v>
      </c>
      <c r="BE8" s="241" t="s">
        <v>141</v>
      </c>
      <c r="BF8" s="241" t="s">
        <v>142</v>
      </c>
      <c r="BG8" s="241" t="s">
        <v>143</v>
      </c>
      <c r="BH8" s="241" t="s">
        <v>144</v>
      </c>
      <c r="BI8" s="241" t="s">
        <v>291</v>
      </c>
      <c r="BJ8" s="241" t="s">
        <v>145</v>
      </c>
      <c r="BK8" s="241" t="s">
        <v>146</v>
      </c>
      <c r="BL8" s="241" t="s">
        <v>147</v>
      </c>
      <c r="BM8" s="241" t="s">
        <v>293</v>
      </c>
      <c r="BN8" s="241" t="s">
        <v>148</v>
      </c>
      <c r="BO8" s="245" t="s">
        <v>290</v>
      </c>
    </row>
  </sheetData>
  <mergeCells count="15">
    <mergeCell ref="A1:BO5"/>
    <mergeCell ref="AQ7:AV7"/>
    <mergeCell ref="AQ6:AV6"/>
    <mergeCell ref="AW7:AX7"/>
    <mergeCell ref="AH7:AI7"/>
    <mergeCell ref="AC7:AG7"/>
    <mergeCell ref="AK7:AP7"/>
    <mergeCell ref="AJ6:AP6"/>
    <mergeCell ref="Q7:AB7"/>
    <mergeCell ref="N7:P7"/>
    <mergeCell ref="AY7:BB7"/>
    <mergeCell ref="BD7:BG7"/>
    <mergeCell ref="BI7:BL7"/>
    <mergeCell ref="BM7:BN7"/>
    <mergeCell ref="AY6:BO6"/>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rInicio">
                <anchor moveWithCells="1" sizeWithCells="1">
                  <from>
                    <xdr:col>0</xdr:col>
                    <xdr:colOff>695325</xdr:colOff>
                    <xdr:row>5</xdr:row>
                    <xdr:rowOff>180975</xdr:rowOff>
                  </from>
                  <to>
                    <xdr:col>1</xdr:col>
                    <xdr:colOff>1200150</xdr:colOff>
                    <xdr:row>6</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1:T63"/>
  <sheetViews>
    <sheetView showGridLines="0" view="pageBreakPreview" zoomScale="44" zoomScaleNormal="41" zoomScaleSheetLayoutView="44" workbookViewId="0">
      <selection activeCell="B7" sqref="B7:I7"/>
    </sheetView>
  </sheetViews>
  <sheetFormatPr baseColWidth="10" defaultRowHeight="15" x14ac:dyDescent="0.25"/>
  <cols>
    <col min="1" max="1" width="3.42578125" style="120" customWidth="1"/>
    <col min="2" max="2" width="11.42578125" style="120"/>
    <col min="3" max="3" width="37.28515625" style="120" customWidth="1"/>
    <col min="4" max="4" width="45" style="120" customWidth="1"/>
    <col min="5" max="5" width="1.7109375" style="120" customWidth="1"/>
    <col min="6" max="6" width="43" style="120" customWidth="1"/>
    <col min="7" max="7" width="2.140625" style="120" customWidth="1"/>
    <col min="8" max="8" width="16.28515625" style="120" customWidth="1"/>
    <col min="9" max="9" width="13.7109375" style="120" customWidth="1"/>
    <col min="10" max="11" width="11.42578125" style="120"/>
    <col min="12" max="12" width="12.7109375" style="120" customWidth="1"/>
    <col min="13" max="13" width="20.28515625" style="120" customWidth="1"/>
    <col min="14" max="14" width="2" style="120" customWidth="1"/>
    <col min="15" max="19" width="11.42578125" style="120"/>
    <col min="20" max="20" width="0" style="120" hidden="1" customWidth="1"/>
    <col min="21" max="16384" width="11.42578125" style="120"/>
  </cols>
  <sheetData>
    <row r="1" spans="2:14" ht="15.75" thickBot="1" x14ac:dyDescent="0.3"/>
    <row r="2" spans="2:14" ht="67.5" customHeight="1" thickBot="1" x14ac:dyDescent="0.55000000000000004">
      <c r="B2" s="161"/>
      <c r="C2" s="162"/>
      <c r="D2" s="162"/>
      <c r="E2" s="162"/>
      <c r="F2" s="162"/>
      <c r="G2" s="162"/>
      <c r="H2" s="162"/>
      <c r="I2" s="163"/>
      <c r="J2" s="164"/>
      <c r="K2" s="164"/>
      <c r="L2" s="164"/>
      <c r="M2" s="164"/>
      <c r="N2" s="164"/>
    </row>
    <row r="3" spans="2:14" ht="56.25" customHeight="1" thickBot="1" x14ac:dyDescent="0.3"/>
    <row r="4" spans="2:14" ht="3.75" customHeight="1" thickBot="1" x14ac:dyDescent="0.3">
      <c r="B4" s="121"/>
      <c r="C4" s="122"/>
      <c r="D4" s="123"/>
      <c r="E4" s="123"/>
      <c r="F4" s="123"/>
      <c r="G4" s="123"/>
      <c r="H4" s="123"/>
      <c r="I4" s="119"/>
    </row>
    <row r="5" spans="2:14" ht="26.25" customHeight="1" thickBot="1" x14ac:dyDescent="0.3">
      <c r="B5" s="124"/>
      <c r="C5" s="125"/>
      <c r="D5" s="70"/>
      <c r="E5" s="70"/>
      <c r="F5" s="382" t="s">
        <v>0</v>
      </c>
      <c r="G5" s="383"/>
      <c r="H5" s="126">
        <f ca="1">TODAY()</f>
        <v>42843</v>
      </c>
      <c r="I5" s="127"/>
    </row>
    <row r="6" spans="2:14" ht="3.75" customHeight="1" thickBot="1" x14ac:dyDescent="0.3">
      <c r="B6" s="128"/>
      <c r="C6" s="129"/>
      <c r="D6" s="99"/>
      <c r="E6" s="99"/>
      <c r="F6" s="99"/>
      <c r="G6" s="99"/>
      <c r="H6" s="99"/>
      <c r="I6" s="100"/>
    </row>
    <row r="7" spans="2:14" ht="21.75" thickBot="1" x14ac:dyDescent="0.4">
      <c r="B7" s="329" t="s">
        <v>72</v>
      </c>
      <c r="C7" s="330"/>
      <c r="D7" s="330"/>
      <c r="E7" s="330"/>
      <c r="F7" s="330"/>
      <c r="G7" s="330"/>
      <c r="H7" s="330"/>
      <c r="I7" s="331"/>
    </row>
    <row r="8" spans="2:14" ht="7.5" customHeight="1" thickBot="1" x14ac:dyDescent="0.3">
      <c r="B8" s="130"/>
      <c r="C8" s="131"/>
      <c r="D8" s="131"/>
      <c r="E8" s="131"/>
      <c r="F8" s="131"/>
      <c r="G8" s="131"/>
      <c r="H8" s="131"/>
      <c r="I8" s="132"/>
    </row>
    <row r="9" spans="2:14" ht="37.5" customHeight="1" thickBot="1" x14ac:dyDescent="0.3">
      <c r="B9" s="77"/>
      <c r="C9" s="44" t="s">
        <v>489</v>
      </c>
      <c r="D9" s="221"/>
      <c r="E9" s="165"/>
      <c r="F9" s="165"/>
      <c r="G9" s="165"/>
      <c r="H9" s="165"/>
      <c r="I9" s="166"/>
    </row>
    <row r="10" spans="2:14" ht="25.5" customHeight="1" thickBot="1" x14ac:dyDescent="0.3">
      <c r="B10" s="77"/>
      <c r="C10" s="48" t="s">
        <v>295</v>
      </c>
      <c r="D10" s="233"/>
      <c r="E10" s="165"/>
      <c r="F10" s="165"/>
      <c r="G10" s="165"/>
      <c r="H10" s="165"/>
      <c r="I10" s="166"/>
    </row>
    <row r="11" spans="2:14" ht="47.25" customHeight="1" thickBot="1" x14ac:dyDescent="0.3">
      <c r="B11" s="77"/>
      <c r="C11" s="44" t="s">
        <v>296</v>
      </c>
      <c r="D11" s="221"/>
      <c r="E11" s="165"/>
      <c r="F11" s="165"/>
      <c r="G11" s="165"/>
      <c r="H11" s="165"/>
      <c r="I11" s="166"/>
    </row>
    <row r="12" spans="2:14" ht="5.25" customHeight="1" thickBot="1" x14ac:dyDescent="0.3">
      <c r="B12" s="77"/>
      <c r="C12" s="131"/>
      <c r="D12" s="131"/>
      <c r="E12" s="165"/>
      <c r="F12" s="165"/>
      <c r="G12" s="165"/>
      <c r="H12" s="165"/>
      <c r="I12" s="166"/>
    </row>
    <row r="13" spans="2:14" ht="24.75" customHeight="1" thickBot="1" x14ac:dyDescent="0.3">
      <c r="B13" s="77"/>
      <c r="C13" s="44" t="s">
        <v>297</v>
      </c>
      <c r="D13" s="221"/>
      <c r="E13" s="83"/>
      <c r="F13" s="83"/>
      <c r="G13" s="67"/>
      <c r="H13" s="83"/>
      <c r="I13" s="116"/>
    </row>
    <row r="14" spans="2:14" ht="24.75" customHeight="1" thickBot="1" x14ac:dyDescent="0.3">
      <c r="B14" s="77"/>
      <c r="C14" s="48" t="s">
        <v>2</v>
      </c>
      <c r="D14" s="221"/>
      <c r="E14" s="83"/>
      <c r="F14" s="83"/>
      <c r="G14" s="67"/>
      <c r="H14" s="83"/>
      <c r="I14" s="116"/>
    </row>
    <row r="15" spans="2:14" ht="24.75" customHeight="1" thickBot="1" x14ac:dyDescent="0.3">
      <c r="B15" s="77"/>
      <c r="C15" s="48" t="s">
        <v>298</v>
      </c>
      <c r="D15" s="221"/>
      <c r="E15" s="83"/>
      <c r="F15" s="83"/>
      <c r="G15" s="67"/>
      <c r="H15" s="83"/>
      <c r="I15" s="116"/>
    </row>
    <row r="16" spans="2:14" ht="24.75" customHeight="1" thickBot="1" x14ac:dyDescent="0.3">
      <c r="B16" s="77"/>
      <c r="C16" s="48" t="s">
        <v>4</v>
      </c>
      <c r="D16" s="221"/>
      <c r="E16" s="83"/>
      <c r="F16" s="196" t="str">
        <f>IFERROR(VLOOKUP(D18,'Base Dat Mod II'!$A$11:$A$997,1,TRUE),"N/A")</f>
        <v>N/A</v>
      </c>
      <c r="G16" s="83"/>
      <c r="H16" s="67"/>
      <c r="I16" s="116"/>
    </row>
    <row r="17" spans="2:20" ht="24.75" customHeight="1" thickBot="1" x14ac:dyDescent="0.4">
      <c r="B17" s="77"/>
      <c r="C17" s="44" t="s">
        <v>299</v>
      </c>
      <c r="D17" s="221"/>
      <c r="E17" s="83"/>
      <c r="F17" s="197" t="s">
        <v>523</v>
      </c>
      <c r="G17" s="70"/>
      <c r="H17" s="70"/>
      <c r="I17" s="116"/>
    </row>
    <row r="18" spans="2:20" ht="30.75" customHeight="1" thickBot="1" x14ac:dyDescent="0.3">
      <c r="B18" s="77"/>
      <c r="C18" s="44" t="s">
        <v>635</v>
      </c>
      <c r="D18" s="221"/>
      <c r="E18" s="83"/>
      <c r="F18" s="334" t="str">
        <f>IF(D18=F16,"EXISTE DUPLICIDAD DE LA INFORMACIÓN",IF(D18="","PENDIENTE","NUEVO NUIP"))</f>
        <v>PENDIENTE</v>
      </c>
      <c r="G18" s="334"/>
      <c r="H18" s="334"/>
      <c r="I18" s="116"/>
    </row>
    <row r="19" spans="2:20" ht="24.75" customHeight="1" thickBot="1" x14ac:dyDescent="0.3">
      <c r="B19" s="77"/>
      <c r="C19" s="78"/>
      <c r="D19" s="50"/>
      <c r="E19" s="83"/>
      <c r="F19" s="83"/>
      <c r="G19" s="67"/>
      <c r="H19" s="83"/>
      <c r="I19" s="116"/>
    </row>
    <row r="20" spans="2:20" ht="34.5" customHeight="1" thickBot="1" x14ac:dyDescent="0.3">
      <c r="B20" s="77"/>
      <c r="C20" s="387" t="s">
        <v>490</v>
      </c>
      <c r="D20" s="388"/>
      <c r="E20" s="389"/>
      <c r="F20" s="221"/>
      <c r="G20" s="67"/>
      <c r="H20" s="83"/>
      <c r="I20" s="116"/>
    </row>
    <row r="21" spans="2:20" ht="34.5" customHeight="1" thickBot="1" x14ac:dyDescent="0.3">
      <c r="B21" s="77"/>
      <c r="C21" s="304" t="s">
        <v>491</v>
      </c>
      <c r="D21" s="305"/>
      <c r="E21" s="306"/>
      <c r="F21" s="221"/>
      <c r="G21" s="384" t="s">
        <v>587</v>
      </c>
      <c r="H21" s="385"/>
      <c r="I21" s="386"/>
    </row>
    <row r="22" spans="2:20" ht="34.5" customHeight="1" thickBot="1" x14ac:dyDescent="0.3">
      <c r="B22" s="77"/>
      <c r="C22" s="304" t="s">
        <v>492</v>
      </c>
      <c r="D22" s="305"/>
      <c r="E22" s="306"/>
      <c r="F22" s="234"/>
      <c r="G22" s="384" t="s">
        <v>583</v>
      </c>
      <c r="H22" s="385"/>
      <c r="I22" s="386"/>
    </row>
    <row r="23" spans="2:20" ht="5.25" customHeight="1" x14ac:dyDescent="0.25">
      <c r="B23" s="77"/>
      <c r="C23" s="70"/>
      <c r="D23" s="70"/>
      <c r="E23" s="70"/>
      <c r="F23" s="70"/>
      <c r="G23" s="67"/>
      <c r="H23" s="83"/>
      <c r="I23" s="116"/>
    </row>
    <row r="24" spans="2:20" ht="24.75" customHeight="1" thickBot="1" x14ac:dyDescent="0.35">
      <c r="B24" s="77"/>
      <c r="C24" s="320" t="s">
        <v>493</v>
      </c>
      <c r="D24" s="320"/>
      <c r="E24" s="83"/>
      <c r="F24" s="83"/>
      <c r="G24" s="67"/>
      <c r="H24" s="83"/>
      <c r="I24" s="116"/>
    </row>
    <row r="25" spans="2:20" ht="24.75" customHeight="1" thickBot="1" x14ac:dyDescent="0.3">
      <c r="B25" s="77"/>
      <c r="C25" s="53" t="s">
        <v>303</v>
      </c>
      <c r="D25" s="221"/>
      <c r="E25" s="83"/>
      <c r="F25" s="83"/>
      <c r="G25" s="67"/>
      <c r="H25" s="83"/>
      <c r="I25" s="116"/>
    </row>
    <row r="26" spans="2:20" ht="24.75" customHeight="1" thickBot="1" x14ac:dyDescent="0.3">
      <c r="B26" s="77"/>
      <c r="C26" s="44" t="s">
        <v>304</v>
      </c>
      <c r="D26" s="221"/>
      <c r="E26" s="83"/>
      <c r="F26" s="83"/>
      <c r="G26" s="67"/>
      <c r="H26" s="83"/>
      <c r="I26" s="116"/>
      <c r="T26" s="120">
        <v>0</v>
      </c>
    </row>
    <row r="27" spans="2:20" ht="19.5" customHeight="1" thickBot="1" x14ac:dyDescent="0.3">
      <c r="B27" s="77"/>
      <c r="C27" s="44" t="s">
        <v>589</v>
      </c>
      <c r="D27" s="234"/>
      <c r="E27" s="83"/>
      <c r="F27" s="83"/>
      <c r="G27" s="67"/>
      <c r="H27" s="83"/>
      <c r="I27" s="116"/>
      <c r="T27" s="120">
        <v>1</v>
      </c>
    </row>
    <row r="28" spans="2:20" ht="19.5" customHeight="1" thickBot="1" x14ac:dyDescent="0.3">
      <c r="B28" s="77"/>
      <c r="C28" s="52"/>
      <c r="D28" s="167"/>
      <c r="E28" s="83"/>
      <c r="F28" s="83"/>
      <c r="G28" s="67"/>
      <c r="H28" s="83"/>
      <c r="I28" s="116"/>
      <c r="T28" s="120">
        <v>2</v>
      </c>
    </row>
    <row r="29" spans="2:20" ht="19.5" customHeight="1" thickBot="1" x14ac:dyDescent="0.3">
      <c r="B29" s="321" t="s">
        <v>17</v>
      </c>
      <c r="C29" s="322"/>
      <c r="D29" s="322"/>
      <c r="E29" s="322"/>
      <c r="F29" s="322"/>
      <c r="G29" s="322"/>
      <c r="H29" s="322"/>
      <c r="I29" s="323"/>
      <c r="T29" s="120">
        <v>3</v>
      </c>
    </row>
    <row r="30" spans="2:20" ht="8.25" customHeight="1" thickBot="1" x14ac:dyDescent="0.3">
      <c r="B30" s="130"/>
      <c r="C30" s="332"/>
      <c r="D30" s="332"/>
      <c r="E30" s="136"/>
      <c r="F30" s="137"/>
      <c r="G30" s="138"/>
      <c r="H30" s="137"/>
      <c r="I30" s="139"/>
      <c r="T30" s="120">
        <v>4</v>
      </c>
    </row>
    <row r="31" spans="2:20" ht="20.25" customHeight="1" thickBot="1" x14ac:dyDescent="0.3">
      <c r="B31" s="77"/>
      <c r="C31" s="44" t="s">
        <v>344</v>
      </c>
      <c r="D31" s="221"/>
      <c r="E31" s="78"/>
      <c r="F31" s="78"/>
      <c r="G31" s="83"/>
      <c r="H31" s="67"/>
      <c r="I31" s="69"/>
      <c r="T31" s="120">
        <v>5</v>
      </c>
    </row>
    <row r="32" spans="2:20" ht="20.25" customHeight="1" thickBot="1" x14ac:dyDescent="0.3">
      <c r="B32" s="77"/>
      <c r="C32" s="44" t="s">
        <v>345</v>
      </c>
      <c r="D32" s="221"/>
      <c r="E32" s="296" t="s">
        <v>593</v>
      </c>
      <c r="F32" s="285"/>
      <c r="G32" s="285"/>
      <c r="H32" s="285"/>
      <c r="I32" s="69"/>
      <c r="T32" s="120">
        <v>6</v>
      </c>
    </row>
    <row r="33" spans="2:20" ht="9" customHeight="1" x14ac:dyDescent="0.25">
      <c r="B33" s="77"/>
      <c r="C33" s="78"/>
      <c r="D33" s="50"/>
      <c r="E33" s="50"/>
      <c r="F33" s="78"/>
      <c r="G33" s="83"/>
      <c r="H33" s="67"/>
      <c r="I33" s="69"/>
      <c r="T33" s="120">
        <v>7</v>
      </c>
    </row>
    <row r="34" spans="2:20" ht="23.25" customHeight="1" thickBot="1" x14ac:dyDescent="0.3">
      <c r="B34" s="77"/>
      <c r="C34" s="345" t="s">
        <v>252</v>
      </c>
      <c r="D34" s="345"/>
      <c r="E34" s="345"/>
      <c r="F34" s="345"/>
      <c r="G34" s="83"/>
      <c r="H34" s="67"/>
      <c r="I34" s="69"/>
      <c r="T34" s="120">
        <v>8</v>
      </c>
    </row>
    <row r="35" spans="2:20" ht="23.25" customHeight="1" thickBot="1" x14ac:dyDescent="0.3">
      <c r="B35" s="77"/>
      <c r="C35" s="56" t="s">
        <v>346</v>
      </c>
      <c r="D35" s="221"/>
      <c r="E35" s="70"/>
      <c r="F35" s="70"/>
      <c r="G35" s="83"/>
      <c r="H35" s="67"/>
      <c r="I35" s="69"/>
      <c r="T35" s="120">
        <v>9</v>
      </c>
    </row>
    <row r="36" spans="2:20" ht="23.25" customHeight="1" thickBot="1" x14ac:dyDescent="0.3">
      <c r="B36" s="77"/>
      <c r="C36" s="56" t="s">
        <v>590</v>
      </c>
      <c r="D36" s="221"/>
      <c r="E36" s="57"/>
      <c r="F36" s="70"/>
      <c r="G36" s="83"/>
      <c r="H36" s="67"/>
      <c r="I36" s="69"/>
      <c r="T36" s="120">
        <v>10</v>
      </c>
    </row>
    <row r="37" spans="2:20" ht="23.25" customHeight="1" thickBot="1" x14ac:dyDescent="0.3">
      <c r="B37" s="77"/>
      <c r="C37" s="56" t="s">
        <v>348</v>
      </c>
      <c r="D37" s="221"/>
      <c r="E37" s="57"/>
      <c r="F37" s="70"/>
      <c r="G37" s="83"/>
      <c r="H37" s="67"/>
      <c r="I37" s="69"/>
      <c r="T37" s="120">
        <v>11</v>
      </c>
    </row>
    <row r="38" spans="2:20" ht="23.25" customHeight="1" thickBot="1" x14ac:dyDescent="0.3">
      <c r="B38" s="77"/>
      <c r="C38" s="56" t="s">
        <v>349</v>
      </c>
      <c r="D38" s="221"/>
      <c r="E38" s="57"/>
      <c r="F38" s="70"/>
      <c r="G38" s="83"/>
      <c r="H38" s="67"/>
      <c r="I38" s="69"/>
      <c r="T38" s="120">
        <v>12</v>
      </c>
    </row>
    <row r="39" spans="2:20" ht="23.25" customHeight="1" thickBot="1" x14ac:dyDescent="0.3">
      <c r="B39" s="77"/>
      <c r="C39" s="56" t="s">
        <v>350</v>
      </c>
      <c r="D39" s="221"/>
      <c r="E39" s="57"/>
      <c r="F39" s="70"/>
      <c r="G39" s="83"/>
      <c r="H39" s="67"/>
      <c r="I39" s="69"/>
      <c r="T39" s="120">
        <v>13</v>
      </c>
    </row>
    <row r="40" spans="2:20" ht="30" customHeight="1" thickBot="1" x14ac:dyDescent="0.3">
      <c r="B40" s="77"/>
      <c r="C40" s="56" t="s">
        <v>351</v>
      </c>
      <c r="D40" s="221"/>
      <c r="E40" s="296" t="s">
        <v>592</v>
      </c>
      <c r="F40" s="285"/>
      <c r="G40" s="83"/>
      <c r="H40" s="67"/>
      <c r="I40" s="69"/>
      <c r="T40" s="120">
        <v>14</v>
      </c>
    </row>
    <row r="41" spans="2:20" ht="23.25" customHeight="1" thickBot="1" x14ac:dyDescent="0.3">
      <c r="B41" s="77"/>
      <c r="C41" s="78"/>
      <c r="D41" s="78"/>
      <c r="E41" s="78"/>
      <c r="F41" s="67"/>
      <c r="G41" s="83"/>
      <c r="H41" s="67"/>
      <c r="I41" s="69"/>
      <c r="T41" s="120">
        <v>15</v>
      </c>
    </row>
    <row r="42" spans="2:20" ht="23.25" customHeight="1" thickBot="1" x14ac:dyDescent="0.3">
      <c r="B42" s="77"/>
      <c r="C42" s="304" t="s">
        <v>591</v>
      </c>
      <c r="D42" s="305"/>
      <c r="E42" s="306"/>
      <c r="F42" s="221"/>
      <c r="G42" s="83"/>
      <c r="H42" s="67"/>
      <c r="I42" s="69"/>
      <c r="T42" s="120">
        <v>16</v>
      </c>
    </row>
    <row r="43" spans="2:20" ht="23.25" customHeight="1" thickBot="1" x14ac:dyDescent="0.3">
      <c r="B43" s="77"/>
      <c r="C43" s="304" t="s">
        <v>353</v>
      </c>
      <c r="D43" s="305"/>
      <c r="E43" s="306"/>
      <c r="F43" s="221"/>
      <c r="G43" s="83"/>
      <c r="H43" s="67"/>
      <c r="I43" s="69"/>
      <c r="T43" s="120">
        <v>17</v>
      </c>
    </row>
    <row r="44" spans="2:20" ht="23.25" customHeight="1" thickBot="1" x14ac:dyDescent="0.3">
      <c r="B44" s="77"/>
      <c r="C44" s="304" t="s">
        <v>354</v>
      </c>
      <c r="D44" s="305"/>
      <c r="E44" s="306"/>
      <c r="F44" s="221"/>
      <c r="G44" s="292" t="s">
        <v>473</v>
      </c>
      <c r="H44" s="293"/>
      <c r="I44" s="294"/>
      <c r="T44" s="120">
        <v>18</v>
      </c>
    </row>
    <row r="45" spans="2:20" ht="23.25" customHeight="1" x14ac:dyDescent="0.25">
      <c r="B45" s="391"/>
      <c r="C45" s="392"/>
      <c r="D45" s="392"/>
      <c r="E45" s="392"/>
      <c r="F45" s="392"/>
      <c r="G45" s="392"/>
      <c r="H45" s="392"/>
      <c r="I45" s="393"/>
      <c r="T45" s="120">
        <v>19</v>
      </c>
    </row>
    <row r="46" spans="2:20" ht="23.25" customHeight="1" thickBot="1" x14ac:dyDescent="0.3">
      <c r="B46" s="77"/>
      <c r="C46" s="390" t="s">
        <v>73</v>
      </c>
      <c r="D46" s="390"/>
      <c r="E46" s="390"/>
      <c r="F46" s="390"/>
      <c r="G46" s="83"/>
      <c r="H46" s="67"/>
      <c r="I46" s="69"/>
      <c r="T46" s="120">
        <v>20</v>
      </c>
    </row>
    <row r="47" spans="2:20" ht="24.75" customHeight="1" thickBot="1" x14ac:dyDescent="0.3">
      <c r="B47" s="77"/>
      <c r="C47" s="304" t="s">
        <v>594</v>
      </c>
      <c r="D47" s="305"/>
      <c r="E47" s="306"/>
      <c r="F47" s="221"/>
      <c r="G47" s="83"/>
      <c r="H47" s="67"/>
      <c r="I47" s="69"/>
    </row>
    <row r="48" spans="2:20" ht="24.75" customHeight="1" thickBot="1" x14ac:dyDescent="0.3">
      <c r="B48" s="77"/>
      <c r="C48" s="304" t="s">
        <v>356</v>
      </c>
      <c r="D48" s="305"/>
      <c r="E48" s="306"/>
      <c r="F48" s="221"/>
      <c r="G48" s="83"/>
      <c r="H48" s="67"/>
      <c r="I48" s="69"/>
    </row>
    <row r="49" spans="2:9" ht="24.75" customHeight="1" thickBot="1" x14ac:dyDescent="0.3">
      <c r="B49" s="77"/>
      <c r="C49" s="304" t="s">
        <v>495</v>
      </c>
      <c r="D49" s="305"/>
      <c r="E49" s="306"/>
      <c r="F49" s="221"/>
      <c r="G49" s="83"/>
      <c r="H49" s="67"/>
      <c r="I49" s="69"/>
    </row>
    <row r="50" spans="2:9" ht="24.75" customHeight="1" thickBot="1" x14ac:dyDescent="0.3">
      <c r="B50" s="77"/>
      <c r="C50" s="304" t="s">
        <v>357</v>
      </c>
      <c r="D50" s="305"/>
      <c r="E50" s="306"/>
      <c r="F50" s="221"/>
      <c r="G50" s="83"/>
      <c r="H50" s="67"/>
      <c r="I50" s="69"/>
    </row>
    <row r="51" spans="2:9" ht="24.75" customHeight="1" thickBot="1" x14ac:dyDescent="0.3">
      <c r="B51" s="77"/>
      <c r="C51" s="304" t="s">
        <v>515</v>
      </c>
      <c r="D51" s="305"/>
      <c r="E51" s="306"/>
      <c r="F51" s="221"/>
      <c r="G51" s="292" t="s">
        <v>516</v>
      </c>
      <c r="H51" s="293"/>
      <c r="I51" s="294"/>
    </row>
    <row r="52" spans="2:9" ht="23.25" customHeight="1" thickBot="1" x14ac:dyDescent="0.3">
      <c r="B52" s="77"/>
      <c r="C52" s="78"/>
      <c r="D52" s="78"/>
      <c r="E52" s="78"/>
      <c r="F52" s="78"/>
      <c r="G52" s="83"/>
      <c r="H52" s="67"/>
      <c r="I52" s="69"/>
    </row>
    <row r="53" spans="2:9" ht="23.25" customHeight="1" thickBot="1" x14ac:dyDescent="0.3">
      <c r="B53" s="77"/>
      <c r="C53" s="304" t="s">
        <v>497</v>
      </c>
      <c r="D53" s="305"/>
      <c r="E53" s="306"/>
      <c r="F53" s="221"/>
      <c r="G53" s="83"/>
      <c r="H53" s="67"/>
      <c r="I53" s="69"/>
    </row>
    <row r="54" spans="2:9" ht="23.25" customHeight="1" thickBot="1" x14ac:dyDescent="0.3">
      <c r="B54" s="77"/>
      <c r="C54" s="304" t="s">
        <v>595</v>
      </c>
      <c r="D54" s="305"/>
      <c r="E54" s="306"/>
      <c r="F54" s="217"/>
      <c r="G54" s="292" t="s">
        <v>596</v>
      </c>
      <c r="H54" s="293"/>
      <c r="I54" s="294"/>
    </row>
    <row r="55" spans="2:9" ht="23.25" customHeight="1" thickBot="1" x14ac:dyDescent="0.3">
      <c r="B55" s="141"/>
      <c r="C55" s="297" t="s">
        <v>358</v>
      </c>
      <c r="D55" s="298"/>
      <c r="E55" s="299"/>
      <c r="F55" s="221"/>
      <c r="G55" s="83"/>
      <c r="H55" s="67"/>
      <c r="I55" s="69"/>
    </row>
    <row r="56" spans="2:9" ht="23.25" customHeight="1" thickBot="1" x14ac:dyDescent="0.3">
      <c r="B56" s="141"/>
      <c r="C56" s="297" t="s">
        <v>499</v>
      </c>
      <c r="D56" s="298"/>
      <c r="E56" s="299"/>
      <c r="F56" s="217"/>
      <c r="G56" s="83"/>
      <c r="H56" s="67"/>
      <c r="I56" s="69"/>
    </row>
    <row r="57" spans="2:9" ht="30" customHeight="1" thickBot="1" x14ac:dyDescent="0.3">
      <c r="B57" s="141"/>
      <c r="C57" s="297" t="s">
        <v>500</v>
      </c>
      <c r="D57" s="298"/>
      <c r="E57" s="299"/>
      <c r="F57" s="221"/>
      <c r="G57" s="83"/>
      <c r="H57" s="67"/>
      <c r="I57" s="69"/>
    </row>
    <row r="58" spans="2:9" ht="15.75" thickBot="1" x14ac:dyDescent="0.3">
      <c r="B58" s="133"/>
      <c r="C58" s="99"/>
      <c r="D58" s="99"/>
      <c r="E58" s="99"/>
      <c r="F58" s="168"/>
      <c r="G58" s="169"/>
      <c r="H58" s="99"/>
      <c r="I58" s="100"/>
    </row>
    <row r="59" spans="2:9" ht="5.25" customHeight="1" thickBot="1" x14ac:dyDescent="0.3"/>
    <row r="60" spans="2:9" x14ac:dyDescent="0.25">
      <c r="B60" s="335"/>
      <c r="C60" s="336"/>
      <c r="D60" s="336"/>
      <c r="E60" s="336"/>
      <c r="F60" s="336"/>
      <c r="G60" s="336"/>
      <c r="H60" s="336"/>
      <c r="I60" s="337"/>
    </row>
    <row r="61" spans="2:9" x14ac:dyDescent="0.25">
      <c r="B61" s="338"/>
      <c r="C61" s="339"/>
      <c r="D61" s="339"/>
      <c r="E61" s="339"/>
      <c r="F61" s="339"/>
      <c r="G61" s="339"/>
      <c r="H61" s="339"/>
      <c r="I61" s="340"/>
    </row>
    <row r="62" spans="2:9" x14ac:dyDescent="0.25">
      <c r="B62" s="338"/>
      <c r="C62" s="339"/>
      <c r="D62" s="339"/>
      <c r="E62" s="339"/>
      <c r="F62" s="339"/>
      <c r="G62" s="339"/>
      <c r="H62" s="339"/>
      <c r="I62" s="340"/>
    </row>
    <row r="63" spans="2:9" ht="20.25" customHeight="1" thickBot="1" x14ac:dyDescent="0.3">
      <c r="B63" s="341"/>
      <c r="C63" s="342"/>
      <c r="D63" s="342"/>
      <c r="E63" s="342"/>
      <c r="F63" s="342"/>
      <c r="G63" s="342"/>
      <c r="H63" s="342"/>
      <c r="I63" s="343"/>
    </row>
  </sheetData>
  <sheetProtection algorithmName="SHA-512" hashValue="hChLVf4E/ezhGoTV17C77rvUfzWKIuYNne2TP3C6O6xvMbGCPTM1j1XFFmKnWEpfcJSQZ/Umeb0FnMA7bN2CJg==" saltValue="cavaV62pFtie4jmuxLoOgA==" spinCount="100000" sheet="1" objects="1" scenarios="1"/>
  <mergeCells count="33">
    <mergeCell ref="B60:I63"/>
    <mergeCell ref="C55:E55"/>
    <mergeCell ref="C56:E56"/>
    <mergeCell ref="C22:E22"/>
    <mergeCell ref="C57:E57"/>
    <mergeCell ref="C43:E43"/>
    <mergeCell ref="C51:E51"/>
    <mergeCell ref="C53:E53"/>
    <mergeCell ref="C54:E54"/>
    <mergeCell ref="C34:F34"/>
    <mergeCell ref="C46:F46"/>
    <mergeCell ref="B45:I45"/>
    <mergeCell ref="C50:E50"/>
    <mergeCell ref="G54:I54"/>
    <mergeCell ref="G51:I51"/>
    <mergeCell ref="G22:I22"/>
    <mergeCell ref="F5:G5"/>
    <mergeCell ref="B7:I7"/>
    <mergeCell ref="C47:E47"/>
    <mergeCell ref="C48:E48"/>
    <mergeCell ref="C21:E21"/>
    <mergeCell ref="C24:D24"/>
    <mergeCell ref="F18:H18"/>
    <mergeCell ref="G21:I21"/>
    <mergeCell ref="C20:E20"/>
    <mergeCell ref="C49:E49"/>
    <mergeCell ref="E32:H32"/>
    <mergeCell ref="E40:F40"/>
    <mergeCell ref="G44:I44"/>
    <mergeCell ref="B29:I29"/>
    <mergeCell ref="C30:D30"/>
    <mergeCell ref="C42:E42"/>
    <mergeCell ref="C44:E44"/>
  </mergeCells>
  <conditionalFormatting sqref="F18:H18">
    <cfRule type="containsText" dxfId="5" priority="1" operator="containsText" text="PENDIENTE">
      <formula>NOT(ISERROR(SEARCH("PENDIENTE",F18)))</formula>
    </cfRule>
    <cfRule type="containsText" dxfId="4" priority="2" operator="containsText" text="EXISTE DUPLICIDAD DE LA INFORMACIÓN">
      <formula>NOT(ISERROR(SEARCH("EXISTE DUPLICIDAD DE LA INFORMACIÓN",F18)))</formula>
    </cfRule>
    <cfRule type="containsText" dxfId="3" priority="3" operator="containsText" text="NUEVO NUIP">
      <formula>NOT(ISERROR(SEARCH("NUEVO NUIP",F18)))</formula>
    </cfRule>
  </conditionalFormatting>
  <dataValidations count="1">
    <dataValidation type="list" allowBlank="1" showInputMessage="1" showErrorMessage="1" sqref="D32">
      <formula1>$T$26:$T$46</formula1>
    </dataValidation>
  </dataValidations>
  <pageMargins left="0.7" right="0.7" top="0.75" bottom="0.75" header="0.3" footer="0.3"/>
  <pageSetup paperSize="5" scale="48" orientation="portrait" horizontalDpi="300" verticalDpi="300" r:id="rId1"/>
  <rowBreaks count="1" manualBreakCount="1">
    <brk id="5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rInicio">
                <anchor moveWithCells="1" sizeWithCells="1">
                  <from>
                    <xdr:col>1</xdr:col>
                    <xdr:colOff>600075</xdr:colOff>
                    <xdr:row>1</xdr:row>
                    <xdr:rowOff>171450</xdr:rowOff>
                  </from>
                  <to>
                    <xdr:col>2</xdr:col>
                    <xdr:colOff>1428750</xdr:colOff>
                    <xdr:row>1</xdr:row>
                    <xdr:rowOff>647700</xdr:rowOff>
                  </to>
                </anchor>
              </controlPr>
            </control>
          </mc:Choice>
        </mc:AlternateContent>
        <mc:AlternateContent xmlns:mc="http://schemas.openxmlformats.org/markup-compatibility/2006">
          <mc:Choice Requires="x14">
            <control shapeId="4100" r:id="rId5" name="Button 4">
              <controlPr defaultSize="0" print="0" autoFill="0" autoPict="0" macro="[0]!IrmoduloIII">
                <anchor moveWithCells="1" sizeWithCells="1">
                  <from>
                    <xdr:col>5</xdr:col>
                    <xdr:colOff>2428875</xdr:colOff>
                    <xdr:row>2</xdr:row>
                    <xdr:rowOff>95250</xdr:rowOff>
                  </from>
                  <to>
                    <xdr:col>8</xdr:col>
                    <xdr:colOff>552450</xdr:colOff>
                    <xdr:row>2</xdr:row>
                    <xdr:rowOff>619125</xdr:rowOff>
                  </to>
                </anchor>
              </controlPr>
            </control>
          </mc:Choice>
        </mc:AlternateContent>
        <mc:AlternateContent xmlns:mc="http://schemas.openxmlformats.org/markup-compatibility/2006">
          <mc:Choice Requires="x14">
            <control shapeId="4101" r:id="rId6" name="Button 5">
              <controlPr defaultSize="0" print="0" autoFill="0" autoPict="0" macro="[0]!IrModuloI">
                <anchor moveWithCells="1" sizeWithCells="1">
                  <from>
                    <xdr:col>3</xdr:col>
                    <xdr:colOff>2609850</xdr:colOff>
                    <xdr:row>2</xdr:row>
                    <xdr:rowOff>85725</xdr:rowOff>
                  </from>
                  <to>
                    <xdr:col>5</xdr:col>
                    <xdr:colOff>1724025</xdr:colOff>
                    <xdr:row>2</xdr:row>
                    <xdr:rowOff>619125</xdr:rowOff>
                  </to>
                </anchor>
              </controlPr>
            </control>
          </mc:Choice>
        </mc:AlternateContent>
        <mc:AlternateContent xmlns:mc="http://schemas.openxmlformats.org/markup-compatibility/2006">
          <mc:Choice Requires="x14">
            <control shapeId="4103" r:id="rId7" name="Button 7">
              <controlPr defaultSize="0" print="0" autoFill="0" autoPict="0" macro="[0]!RegModuloII">
                <anchor moveWithCells="1" sizeWithCells="1">
                  <from>
                    <xdr:col>2</xdr:col>
                    <xdr:colOff>962025</xdr:colOff>
                    <xdr:row>60</xdr:row>
                    <xdr:rowOff>161925</xdr:rowOff>
                  </from>
                  <to>
                    <xdr:col>3</xdr:col>
                    <xdr:colOff>1952625</xdr:colOff>
                    <xdr:row>63</xdr:row>
                    <xdr:rowOff>85725</xdr:rowOff>
                  </to>
                </anchor>
              </controlPr>
            </control>
          </mc:Choice>
        </mc:AlternateContent>
        <mc:AlternateContent xmlns:mc="http://schemas.openxmlformats.org/markup-compatibility/2006">
          <mc:Choice Requires="x14">
            <control shapeId="4104" r:id="rId8" name="Button 8">
              <controlPr defaultSize="0" print="0" autoFill="0" autoPict="0" macro="[0]!BorrarModuloII">
                <anchor moveWithCells="1" sizeWithCells="1">
                  <from>
                    <xdr:col>3</xdr:col>
                    <xdr:colOff>2552700</xdr:colOff>
                    <xdr:row>60</xdr:row>
                    <xdr:rowOff>133350</xdr:rowOff>
                  </from>
                  <to>
                    <xdr:col>6</xdr:col>
                    <xdr:colOff>47625</xdr:colOff>
                    <xdr:row>63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'Listas desplegab'!$B$2:$B$3</xm:f>
          </x14:formula1>
          <xm:sqref>D31 D35:D39 F43 F57 F53 F55 F47:F50</xm:sqref>
        </x14:dataValidation>
        <x14:dataValidation type="list" allowBlank="1" showInputMessage="1" showErrorMessage="1">
          <x14:formula1>
            <xm:f>'Listas desplegab'!$E$2:$E$41</xm:f>
          </x14:formula1>
          <xm:sqref>F42</xm:sqref>
        </x14:dataValidation>
        <x14:dataValidation type="list" allowBlank="1" showInputMessage="1" showErrorMessage="1">
          <x14:formula1>
            <xm:f>'Listas desplegab'!$F$2:$F$6</xm:f>
          </x14:formula1>
          <xm:sqref>F56</xm:sqref>
        </x14:dataValidation>
        <x14:dataValidation type="list" allowBlank="1" showInputMessage="1" showErrorMessage="1">
          <x14:formula1>
            <xm:f>'Listas desplegab'!$R$2:$R$4</xm:f>
          </x14:formula1>
          <xm:sqref>D17</xm:sqref>
        </x14:dataValidation>
        <x14:dataValidation type="list" allowBlank="1" showInputMessage="1" showErrorMessage="1">
          <x14:formula1>
            <xm:f>'Listas desplegab'!$A$2:$A$8</xm:f>
          </x14:formula1>
          <xm:sqref>F20</xm:sqref>
        </x14:dataValidation>
        <x14:dataValidation type="list" allowBlank="1" showInputMessage="1" showErrorMessage="1">
          <x14:formula1>
            <xm:f>'Listas desplegab'!$P$2:$P$4</xm:f>
          </x14:formula1>
          <xm:sqref>F22</xm:sqref>
        </x14:dataValidation>
        <x14:dataValidation type="list" allowBlank="1" showInputMessage="1" showErrorMessage="1">
          <x14:formula1>
            <xm:f>Inicio!$T$5:$T$23</xm:f>
          </x14:formula1>
          <xm:sqref>D11</xm:sqref>
        </x14:dataValidation>
        <x14:dataValidation type="list" allowBlank="1" showInputMessage="1" showErrorMessage="1">
          <x14:formula1>
            <xm:f>'Listas desplegab'!$R$7:$R$22</xm:f>
          </x14:formula1>
          <xm:sqref>D26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K11"/>
  <sheetViews>
    <sheetView showGridLines="0" zoomScale="87" zoomScaleNormal="87" workbookViewId="0">
      <selection activeCell="F23" sqref="F23"/>
    </sheetView>
  </sheetViews>
  <sheetFormatPr baseColWidth="10" defaultRowHeight="15" x14ac:dyDescent="0.25"/>
  <cols>
    <col min="1" max="10" width="13.5703125" style="18" customWidth="1"/>
    <col min="11" max="11" width="16.7109375" style="18" customWidth="1"/>
    <col min="12" max="12" width="17.42578125" style="18" customWidth="1"/>
    <col min="13" max="13" width="17.7109375" style="18" customWidth="1"/>
    <col min="14" max="14" width="13.5703125" style="18" customWidth="1"/>
    <col min="15" max="15" width="21.140625" style="18" customWidth="1"/>
    <col min="16" max="16" width="13.5703125" style="18" customWidth="1"/>
    <col min="17" max="17" width="23.85546875" style="18" customWidth="1"/>
    <col min="18" max="21" width="13.5703125" style="18" customWidth="1"/>
    <col min="22" max="27" width="20.85546875" style="18" customWidth="1"/>
    <col min="33" max="37" width="21.5703125" customWidth="1"/>
  </cols>
  <sheetData>
    <row r="1" spans="1:37" x14ac:dyDescent="0.25">
      <c r="A1" s="394"/>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6"/>
    </row>
    <row r="2" spans="1:37" x14ac:dyDescent="0.25">
      <c r="A2" s="397"/>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9"/>
    </row>
    <row r="3" spans="1:37" x14ac:dyDescent="0.25">
      <c r="A3" s="397"/>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9"/>
    </row>
    <row r="4" spans="1:37" x14ac:dyDescent="0.25">
      <c r="A4" s="397"/>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9"/>
    </row>
    <row r="5" spans="1:37" ht="23.25" customHeight="1" thickBot="1" x14ac:dyDescent="0.3">
      <c r="A5" s="400"/>
      <c r="B5" s="401"/>
      <c r="C5" s="401"/>
      <c r="D5" s="401"/>
      <c r="E5" s="401"/>
      <c r="F5" s="401"/>
      <c r="G5" s="401"/>
      <c r="H5" s="401"/>
      <c r="I5" s="401"/>
      <c r="J5" s="401"/>
      <c r="K5" s="401"/>
      <c r="L5" s="401"/>
      <c r="M5" s="401"/>
      <c r="N5" s="401"/>
      <c r="O5" s="401"/>
      <c r="P5" s="401"/>
      <c r="Q5" s="401"/>
      <c r="R5" s="401"/>
      <c r="S5" s="401"/>
      <c r="T5" s="401"/>
      <c r="U5" s="401"/>
      <c r="V5" s="401"/>
      <c r="W5" s="401"/>
      <c r="X5" s="401"/>
      <c r="Y5" s="401"/>
      <c r="Z5" s="401"/>
      <c r="AA5" s="402"/>
    </row>
    <row r="6" spans="1:37" ht="39" customHeight="1" x14ac:dyDescent="0.25"/>
    <row r="9" spans="1:37" ht="15.75" thickBot="1" x14ac:dyDescent="0.3"/>
    <row r="10" spans="1:37" ht="35.25" customHeight="1" thickBot="1" x14ac:dyDescent="0.35">
      <c r="N10" s="403" t="s">
        <v>493</v>
      </c>
      <c r="O10" s="404"/>
      <c r="P10" s="405"/>
      <c r="S10" s="406" t="s">
        <v>252</v>
      </c>
      <c r="T10" s="407"/>
      <c r="U10" s="407"/>
      <c r="V10" s="407"/>
      <c r="W10" s="407"/>
      <c r="X10" s="408"/>
      <c r="AB10" s="409" t="s">
        <v>73</v>
      </c>
      <c r="AC10" s="410"/>
      <c r="AD10" s="410"/>
      <c r="AE10" s="410"/>
      <c r="AF10" s="411"/>
    </row>
    <row r="11" spans="1:37" ht="109.5" customHeight="1" thickBot="1" x14ac:dyDescent="0.3">
      <c r="A11" s="239" t="s">
        <v>512</v>
      </c>
      <c r="B11" s="229" t="s">
        <v>0</v>
      </c>
      <c r="C11" s="239" t="s">
        <v>511</v>
      </c>
      <c r="D11" s="239" t="s">
        <v>295</v>
      </c>
      <c r="E11" s="239" t="s">
        <v>296</v>
      </c>
      <c r="F11" s="239" t="s">
        <v>297</v>
      </c>
      <c r="G11" s="239" t="s">
        <v>2</v>
      </c>
      <c r="H11" s="239" t="s">
        <v>298</v>
      </c>
      <c r="I11" s="239" t="s">
        <v>4</v>
      </c>
      <c r="J11" s="239" t="s">
        <v>299</v>
      </c>
      <c r="K11" s="229" t="s">
        <v>490</v>
      </c>
      <c r="L11" s="229" t="s">
        <v>491</v>
      </c>
      <c r="M11" s="229" t="s">
        <v>492</v>
      </c>
      <c r="N11" s="239" t="s">
        <v>303</v>
      </c>
      <c r="O11" s="239" t="s">
        <v>304</v>
      </c>
      <c r="P11" s="239" t="s">
        <v>494</v>
      </c>
      <c r="Q11" s="239" t="s">
        <v>344</v>
      </c>
      <c r="R11" s="239" t="s">
        <v>345</v>
      </c>
      <c r="S11" s="229" t="s">
        <v>346</v>
      </c>
      <c r="T11" s="229" t="s">
        <v>347</v>
      </c>
      <c r="U11" s="229" t="s">
        <v>348</v>
      </c>
      <c r="V11" s="229" t="s">
        <v>349</v>
      </c>
      <c r="W11" s="229" t="s">
        <v>350</v>
      </c>
      <c r="X11" s="229" t="s">
        <v>351</v>
      </c>
      <c r="Y11" s="229" t="s">
        <v>352</v>
      </c>
      <c r="Z11" s="229" t="s">
        <v>353</v>
      </c>
      <c r="AA11" s="229" t="s">
        <v>354</v>
      </c>
      <c r="AB11" s="230" t="s">
        <v>355</v>
      </c>
      <c r="AC11" s="230" t="s">
        <v>356</v>
      </c>
      <c r="AD11" s="230" t="s">
        <v>495</v>
      </c>
      <c r="AE11" s="230" t="s">
        <v>357</v>
      </c>
      <c r="AF11" s="230" t="s">
        <v>496</v>
      </c>
      <c r="AG11" s="230" t="s">
        <v>497</v>
      </c>
      <c r="AH11" s="230" t="s">
        <v>498</v>
      </c>
      <c r="AI11" s="231" t="s">
        <v>358</v>
      </c>
      <c r="AJ11" s="231" t="s">
        <v>499</v>
      </c>
      <c r="AK11" s="232" t="s">
        <v>500</v>
      </c>
    </row>
  </sheetData>
  <mergeCells count="4">
    <mergeCell ref="A1:AA5"/>
    <mergeCell ref="N10:P10"/>
    <mergeCell ref="S10:X10"/>
    <mergeCell ref="AB10:AF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rInicio">
                <anchor moveWithCells="1" sizeWithCells="1">
                  <from>
                    <xdr:col>0</xdr:col>
                    <xdr:colOff>695325</xdr:colOff>
                    <xdr:row>5</xdr:row>
                    <xdr:rowOff>180975</xdr:rowOff>
                  </from>
                  <to>
                    <xdr:col>2</xdr:col>
                    <xdr:colOff>542925</xdr:colOff>
                    <xdr:row>7</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pageSetUpPr fitToPage="1"/>
  </sheetPr>
  <dimension ref="B1:X186"/>
  <sheetViews>
    <sheetView showGridLines="0" view="pageBreakPreview" topLeftCell="B1" zoomScale="71" zoomScaleNormal="96" zoomScaleSheetLayoutView="71" workbookViewId="0">
      <selection activeCell="B7" sqref="B7:I7"/>
    </sheetView>
  </sheetViews>
  <sheetFormatPr baseColWidth="10" defaultRowHeight="15" x14ac:dyDescent="0.25"/>
  <cols>
    <col min="1" max="1" width="2.7109375" style="120" customWidth="1"/>
    <col min="2" max="2" width="11.140625" style="120" customWidth="1"/>
    <col min="3" max="3" width="47.85546875" style="120" customWidth="1"/>
    <col min="4" max="4" width="39" style="120" customWidth="1"/>
    <col min="5" max="5" width="1.42578125" style="120" customWidth="1"/>
    <col min="6" max="6" width="53.7109375" style="120" customWidth="1"/>
    <col min="7" max="7" width="1.28515625" style="120" customWidth="1"/>
    <col min="8" max="8" width="18.42578125" style="120" customWidth="1"/>
    <col min="9" max="9" width="1.140625" style="120" customWidth="1"/>
    <col min="10" max="10" width="11.42578125" style="120"/>
    <col min="11" max="12" width="0" style="120" hidden="1" customWidth="1"/>
    <col min="13" max="14" width="11.42578125" style="120"/>
    <col min="15" max="15" width="0" style="120" hidden="1" customWidth="1"/>
    <col min="16" max="16384" width="11.42578125" style="120"/>
  </cols>
  <sheetData>
    <row r="1" spans="2:24" ht="15.75" thickBot="1" x14ac:dyDescent="0.3"/>
    <row r="2" spans="2:24" ht="64.5" customHeight="1" thickBot="1" x14ac:dyDescent="0.3">
      <c r="B2" s="324"/>
      <c r="C2" s="325"/>
      <c r="D2" s="325"/>
      <c r="E2" s="325"/>
      <c r="F2" s="325"/>
      <c r="G2" s="325"/>
      <c r="H2" s="325"/>
      <c r="I2" s="326"/>
    </row>
    <row r="3" spans="2:24" ht="54.75" customHeight="1" thickBot="1" x14ac:dyDescent="0.3">
      <c r="B3" s="325"/>
      <c r="C3" s="325"/>
      <c r="D3" s="325"/>
      <c r="E3" s="325"/>
      <c r="F3" s="325"/>
      <c r="G3" s="325"/>
      <c r="H3" s="325"/>
      <c r="I3" s="325"/>
    </row>
    <row r="4" spans="2:24" ht="3" customHeight="1" thickBot="1" x14ac:dyDescent="0.3">
      <c r="B4" s="170"/>
      <c r="C4" s="171"/>
      <c r="D4" s="172"/>
      <c r="E4" s="172"/>
      <c r="F4" s="172"/>
      <c r="G4" s="172"/>
      <c r="H4" s="172"/>
      <c r="I4" s="173"/>
    </row>
    <row r="5" spans="2:24" ht="19.5" customHeight="1" thickBot="1" x14ac:dyDescent="0.35">
      <c r="B5" s="174"/>
      <c r="C5" s="175"/>
      <c r="D5" s="176"/>
      <c r="E5" s="176"/>
      <c r="F5" s="419" t="s">
        <v>0</v>
      </c>
      <c r="G5" s="420"/>
      <c r="H5" s="126">
        <f ca="1">TODAY()</f>
        <v>42843</v>
      </c>
      <c r="I5" s="177"/>
    </row>
    <row r="6" spans="2:24" ht="6.75" customHeight="1" thickBot="1" x14ac:dyDescent="0.3">
      <c r="B6" s="178"/>
      <c r="C6" s="179"/>
      <c r="D6" s="180"/>
      <c r="E6" s="180"/>
      <c r="F6" s="180"/>
      <c r="G6" s="180"/>
      <c r="H6" s="180"/>
      <c r="I6" s="181"/>
    </row>
    <row r="7" spans="2:24" ht="21.75" customHeight="1" thickBot="1" x14ac:dyDescent="0.4">
      <c r="B7" s="329" t="s">
        <v>18</v>
      </c>
      <c r="C7" s="330"/>
      <c r="D7" s="330"/>
      <c r="E7" s="330"/>
      <c r="F7" s="330"/>
      <c r="G7" s="330"/>
      <c r="H7" s="330"/>
      <c r="I7" s="331"/>
      <c r="U7" s="120" t="s">
        <v>266</v>
      </c>
      <c r="V7" s="120" t="s">
        <v>266</v>
      </c>
      <c r="W7" s="120" t="s">
        <v>266</v>
      </c>
      <c r="X7" s="120" t="s">
        <v>266</v>
      </c>
    </row>
    <row r="8" spans="2:24" ht="27.75" customHeight="1" thickBot="1" x14ac:dyDescent="0.4">
      <c r="B8" s="225"/>
      <c r="C8" s="226"/>
      <c r="D8" s="196" t="str">
        <f>IFERROR(VLOOKUP(D9,'Base Dat Mod III'!$A$8:$A$999,1,TRUE),"N/A")</f>
        <v>N/A</v>
      </c>
      <c r="E8" s="226"/>
      <c r="F8" s="197" t="s">
        <v>523</v>
      </c>
      <c r="G8" s="70"/>
      <c r="H8" s="70"/>
      <c r="I8" s="227"/>
      <c r="U8" s="120">
        <v>1</v>
      </c>
      <c r="V8" s="120" t="s">
        <v>180</v>
      </c>
      <c r="W8" s="120" t="s">
        <v>159</v>
      </c>
      <c r="X8" s="120" t="s">
        <v>526</v>
      </c>
    </row>
    <row r="9" spans="2:24" ht="52.5" customHeight="1" thickBot="1" x14ac:dyDescent="0.3">
      <c r="B9" s="182"/>
      <c r="C9" s="254" t="s">
        <v>600</v>
      </c>
      <c r="D9" s="221"/>
      <c r="E9" s="183"/>
      <c r="F9" s="334" t="str">
        <f>IF(D9=D8,"EXISTE DUPLICIDAD DE LA INFORMACIÓN",IF(D9="","PENDIENTE","NUEVO NUIP"))</f>
        <v>PENDIENTE</v>
      </c>
      <c r="G9" s="334"/>
      <c r="H9" s="334"/>
      <c r="I9" s="184"/>
      <c r="U9" s="120">
        <v>2</v>
      </c>
      <c r="V9" s="120" t="s">
        <v>181</v>
      </c>
      <c r="W9" s="120" t="s">
        <v>160</v>
      </c>
      <c r="X9" s="120" t="s">
        <v>527</v>
      </c>
    </row>
    <row r="10" spans="2:24" ht="33" customHeight="1" x14ac:dyDescent="0.25">
      <c r="B10" s="423" t="s">
        <v>19</v>
      </c>
      <c r="C10" s="424"/>
      <c r="D10" s="424"/>
      <c r="E10" s="424"/>
      <c r="F10" s="424"/>
      <c r="G10" s="424"/>
      <c r="H10" s="424"/>
      <c r="I10" s="425"/>
      <c r="U10" s="120">
        <v>3</v>
      </c>
      <c r="V10" s="120" t="s">
        <v>182</v>
      </c>
    </row>
    <row r="11" spans="2:24" ht="18.75" customHeight="1" thickBot="1" x14ac:dyDescent="0.3">
      <c r="B11" s="185"/>
      <c r="C11" s="422" t="s">
        <v>20</v>
      </c>
      <c r="D11" s="422"/>
      <c r="E11" s="165"/>
      <c r="F11" s="165"/>
      <c r="G11" s="165"/>
      <c r="H11" s="165"/>
      <c r="I11" s="166"/>
      <c r="U11" s="120">
        <v>4</v>
      </c>
      <c r="V11" s="120" t="s">
        <v>548</v>
      </c>
    </row>
    <row r="12" spans="2:24" ht="21.75" customHeight="1" thickBot="1" x14ac:dyDescent="0.3">
      <c r="B12" s="77"/>
      <c r="C12" s="44" t="s">
        <v>359</v>
      </c>
      <c r="D12" s="221"/>
      <c r="E12" s="83"/>
      <c r="F12" s="83"/>
      <c r="G12" s="67"/>
      <c r="H12" s="83"/>
      <c r="I12" s="116"/>
      <c r="U12" s="120">
        <v>5</v>
      </c>
      <c r="V12" s="120" t="s">
        <v>549</v>
      </c>
    </row>
    <row r="13" spans="2:24" ht="21.75" customHeight="1" thickBot="1" x14ac:dyDescent="0.3">
      <c r="B13" s="77"/>
      <c r="C13" s="48" t="s">
        <v>361</v>
      </c>
      <c r="D13" s="221"/>
      <c r="E13" s="83"/>
      <c r="F13" s="83"/>
      <c r="G13" s="67"/>
      <c r="H13" s="83"/>
      <c r="I13" s="116"/>
      <c r="U13" s="120">
        <v>6</v>
      </c>
      <c r="V13" s="120" t="s">
        <v>183</v>
      </c>
    </row>
    <row r="14" spans="2:24" ht="21.75" customHeight="1" thickBot="1" x14ac:dyDescent="0.3">
      <c r="B14" s="77"/>
      <c r="C14" s="44" t="s">
        <v>360</v>
      </c>
      <c r="D14" s="234"/>
      <c r="E14" s="296" t="s">
        <v>550</v>
      </c>
      <c r="F14" s="285"/>
      <c r="G14" s="285"/>
      <c r="H14" s="285"/>
      <c r="I14" s="69"/>
      <c r="U14" s="120">
        <v>7</v>
      </c>
      <c r="V14" s="120" t="s">
        <v>184</v>
      </c>
    </row>
    <row r="15" spans="2:24" ht="21.75" customHeight="1" thickBot="1" x14ac:dyDescent="0.3">
      <c r="B15" s="77"/>
      <c r="C15" s="44" t="s">
        <v>362</v>
      </c>
      <c r="D15" s="221"/>
      <c r="E15" s="67"/>
      <c r="F15" s="78"/>
      <c r="G15" s="83"/>
      <c r="H15" s="67"/>
      <c r="I15" s="69"/>
      <c r="U15" s="120">
        <v>8</v>
      </c>
    </row>
    <row r="16" spans="2:24" ht="21.75" customHeight="1" thickBot="1" x14ac:dyDescent="0.3">
      <c r="B16" s="77"/>
      <c r="C16" s="68" t="s">
        <v>363</v>
      </c>
      <c r="D16" s="221"/>
      <c r="E16" s="67"/>
      <c r="F16" s="67"/>
      <c r="G16" s="83"/>
      <c r="H16" s="67"/>
      <c r="I16" s="69"/>
      <c r="L16" s="120" t="s">
        <v>526</v>
      </c>
      <c r="U16" s="120">
        <v>9</v>
      </c>
    </row>
    <row r="17" spans="2:21" ht="21.75" customHeight="1" thickBot="1" x14ac:dyDescent="0.3">
      <c r="B17" s="77"/>
      <c r="C17" s="44" t="s">
        <v>364</v>
      </c>
      <c r="D17" s="221"/>
      <c r="E17" s="296"/>
      <c r="F17" s="285"/>
      <c r="G17" s="285"/>
      <c r="H17" s="285"/>
      <c r="I17" s="69"/>
      <c r="L17" s="120" t="s">
        <v>527</v>
      </c>
      <c r="U17" s="120">
        <v>10</v>
      </c>
    </row>
    <row r="18" spans="2:21" ht="21.75" customHeight="1" thickBot="1" x14ac:dyDescent="0.3">
      <c r="B18" s="77"/>
      <c r="C18" s="68" t="s">
        <v>365</v>
      </c>
      <c r="D18" s="221"/>
      <c r="E18" s="296" t="s">
        <v>550</v>
      </c>
      <c r="F18" s="285"/>
      <c r="G18" s="285"/>
      <c r="H18" s="285"/>
      <c r="I18" s="69"/>
      <c r="U18" s="120">
        <v>11</v>
      </c>
    </row>
    <row r="19" spans="2:21" ht="21.75" customHeight="1" thickBot="1" x14ac:dyDescent="0.3">
      <c r="B19" s="77"/>
      <c r="C19" s="44" t="s">
        <v>601</v>
      </c>
      <c r="D19" s="221"/>
      <c r="E19" s="67"/>
      <c r="F19" s="67"/>
      <c r="G19" s="83"/>
      <c r="H19" s="67"/>
      <c r="I19" s="69"/>
      <c r="U19" s="120">
        <v>12</v>
      </c>
    </row>
    <row r="20" spans="2:21" ht="3.75" customHeight="1" x14ac:dyDescent="0.25">
      <c r="B20" s="77"/>
      <c r="C20" s="70"/>
      <c r="D20" s="70"/>
      <c r="E20" s="70"/>
      <c r="F20" s="70"/>
      <c r="G20" s="70"/>
      <c r="H20" s="70"/>
      <c r="I20" s="71"/>
      <c r="U20" s="120">
        <v>13</v>
      </c>
    </row>
    <row r="21" spans="2:21" ht="21.75" customHeight="1" thickBot="1" x14ac:dyDescent="0.3">
      <c r="B21" s="77"/>
      <c r="C21" s="422" t="s">
        <v>28</v>
      </c>
      <c r="D21" s="422"/>
      <c r="E21" s="70"/>
      <c r="F21" s="70"/>
      <c r="G21" s="70"/>
      <c r="H21" s="70"/>
      <c r="I21" s="71"/>
      <c r="U21" s="120">
        <v>14</v>
      </c>
    </row>
    <row r="22" spans="2:21" ht="21.75" customHeight="1" thickBot="1" x14ac:dyDescent="0.3">
      <c r="B22" s="77"/>
      <c r="C22" s="44" t="s">
        <v>359</v>
      </c>
      <c r="D22" s="221"/>
      <c r="E22" s="70"/>
      <c r="F22" s="70"/>
      <c r="G22" s="70"/>
      <c r="H22" s="70"/>
      <c r="I22" s="71"/>
      <c r="U22" s="120">
        <v>15</v>
      </c>
    </row>
    <row r="23" spans="2:21" ht="21.75" customHeight="1" thickBot="1" x14ac:dyDescent="0.3">
      <c r="B23" s="77"/>
      <c r="C23" s="48" t="s">
        <v>361</v>
      </c>
      <c r="D23" s="221"/>
      <c r="E23" s="70"/>
      <c r="F23" s="70"/>
      <c r="G23" s="70"/>
      <c r="H23" s="70"/>
      <c r="I23" s="71"/>
      <c r="U23" s="120">
        <v>16</v>
      </c>
    </row>
    <row r="24" spans="2:21" ht="21.75" customHeight="1" thickBot="1" x14ac:dyDescent="0.3">
      <c r="B24" s="77"/>
      <c r="C24" s="44" t="s">
        <v>360</v>
      </c>
      <c r="D24" s="234"/>
      <c r="E24" s="296" t="s">
        <v>550</v>
      </c>
      <c r="F24" s="285"/>
      <c r="G24" s="285"/>
      <c r="H24" s="285"/>
      <c r="I24" s="71"/>
      <c r="U24" s="120">
        <v>17</v>
      </c>
    </row>
    <row r="25" spans="2:21" ht="21.75" customHeight="1" thickBot="1" x14ac:dyDescent="0.3">
      <c r="B25" s="77"/>
      <c r="C25" s="44" t="s">
        <v>362</v>
      </c>
      <c r="D25" s="221"/>
      <c r="E25" s="70"/>
      <c r="F25" s="70"/>
      <c r="G25" s="70"/>
      <c r="H25" s="70"/>
      <c r="I25" s="71"/>
      <c r="U25" s="120">
        <v>18</v>
      </c>
    </row>
    <row r="26" spans="2:21" ht="21.75" customHeight="1" thickBot="1" x14ac:dyDescent="0.3">
      <c r="B26" s="77"/>
      <c r="C26" s="68" t="s">
        <v>363</v>
      </c>
      <c r="D26" s="221"/>
      <c r="E26" s="70"/>
      <c r="F26" s="70"/>
      <c r="G26" s="70"/>
      <c r="H26" s="70"/>
      <c r="I26" s="71"/>
      <c r="U26" s="120">
        <v>19</v>
      </c>
    </row>
    <row r="27" spans="2:21" ht="21.75" customHeight="1" thickBot="1" x14ac:dyDescent="0.3">
      <c r="B27" s="77"/>
      <c r="C27" s="44" t="s">
        <v>364</v>
      </c>
      <c r="D27" s="221"/>
      <c r="E27" s="70"/>
      <c r="F27" s="70"/>
      <c r="G27" s="70"/>
      <c r="H27" s="70"/>
      <c r="I27" s="71"/>
      <c r="U27" s="120">
        <v>20</v>
      </c>
    </row>
    <row r="28" spans="2:21" ht="21.75" customHeight="1" thickBot="1" x14ac:dyDescent="0.3">
      <c r="B28" s="77"/>
      <c r="C28" s="68" t="s">
        <v>365</v>
      </c>
      <c r="D28" s="221"/>
      <c r="E28" s="296" t="s">
        <v>550</v>
      </c>
      <c r="F28" s="285"/>
      <c r="G28" s="285"/>
      <c r="H28" s="285"/>
      <c r="I28" s="71"/>
      <c r="U28" s="120">
        <v>21</v>
      </c>
    </row>
    <row r="29" spans="2:21" ht="21.75" customHeight="1" thickBot="1" x14ac:dyDescent="0.3">
      <c r="B29" s="77"/>
      <c r="C29" s="44" t="s">
        <v>366</v>
      </c>
      <c r="D29" s="221"/>
      <c r="E29" s="70"/>
      <c r="F29" s="70"/>
      <c r="G29" s="70"/>
      <c r="H29" s="70"/>
      <c r="I29" s="71"/>
      <c r="U29" s="120">
        <v>22</v>
      </c>
    </row>
    <row r="30" spans="2:21" ht="5.25" customHeight="1" x14ac:dyDescent="0.25">
      <c r="B30" s="77"/>
      <c r="C30" s="70"/>
      <c r="D30" s="70"/>
      <c r="E30" s="70"/>
      <c r="F30" s="70"/>
      <c r="G30" s="70"/>
      <c r="H30" s="70"/>
      <c r="I30" s="71"/>
      <c r="U30" s="120">
        <v>23</v>
      </c>
    </row>
    <row r="31" spans="2:21" ht="21.75" customHeight="1" thickBot="1" x14ac:dyDescent="0.3">
      <c r="B31" s="77"/>
      <c r="C31" s="422" t="s">
        <v>474</v>
      </c>
      <c r="D31" s="422"/>
      <c r="E31" s="70"/>
      <c r="F31" s="70"/>
      <c r="G31" s="70"/>
      <c r="H31" s="70"/>
      <c r="I31" s="71"/>
      <c r="U31" s="120">
        <v>24</v>
      </c>
    </row>
    <row r="32" spans="2:21" ht="21.75" customHeight="1" thickBot="1" x14ac:dyDescent="0.3">
      <c r="B32" s="77"/>
      <c r="C32" s="44" t="s">
        <v>12</v>
      </c>
      <c r="D32" s="221"/>
      <c r="E32" s="70"/>
      <c r="F32" s="70"/>
      <c r="G32" s="70"/>
      <c r="H32" s="70"/>
      <c r="I32" s="71"/>
      <c r="U32" s="120">
        <v>25</v>
      </c>
    </row>
    <row r="33" spans="2:21" ht="21.75" customHeight="1" thickBot="1" x14ac:dyDescent="0.3">
      <c r="B33" s="77"/>
      <c r="C33" s="44" t="s">
        <v>6</v>
      </c>
      <c r="D33" s="221"/>
      <c r="E33" s="70"/>
      <c r="F33" s="70"/>
      <c r="G33" s="70"/>
      <c r="H33" s="70"/>
      <c r="I33" s="71"/>
      <c r="U33" s="120">
        <v>26</v>
      </c>
    </row>
    <row r="34" spans="2:21" ht="21.75" customHeight="1" thickBot="1" x14ac:dyDescent="0.3">
      <c r="B34" s="77"/>
      <c r="C34" s="48" t="s">
        <v>21</v>
      </c>
      <c r="D34" s="221"/>
      <c r="E34" s="70"/>
      <c r="F34" s="70"/>
      <c r="G34" s="70"/>
      <c r="H34" s="70"/>
      <c r="I34" s="71"/>
      <c r="K34" s="120" t="s">
        <v>266</v>
      </c>
      <c r="U34" s="120">
        <v>27</v>
      </c>
    </row>
    <row r="35" spans="2:21" ht="21.75" customHeight="1" thickBot="1" x14ac:dyDescent="0.3">
      <c r="B35" s="77"/>
      <c r="C35" s="44" t="s">
        <v>22</v>
      </c>
      <c r="D35" s="234"/>
      <c r="E35" s="296" t="s">
        <v>550</v>
      </c>
      <c r="F35" s="285"/>
      <c r="G35" s="285"/>
      <c r="H35" s="285"/>
      <c r="I35" s="71"/>
      <c r="K35" s="120">
        <v>1</v>
      </c>
      <c r="U35" s="120">
        <v>28</v>
      </c>
    </row>
    <row r="36" spans="2:21" ht="21.75" customHeight="1" thickBot="1" x14ac:dyDescent="0.3">
      <c r="B36" s="77"/>
      <c r="C36" s="44" t="s">
        <v>23</v>
      </c>
      <c r="D36" s="221"/>
      <c r="E36" s="70"/>
      <c r="F36" s="70"/>
      <c r="G36" s="70"/>
      <c r="H36" s="70"/>
      <c r="I36" s="71"/>
      <c r="K36" s="120">
        <v>2</v>
      </c>
      <c r="U36" s="120">
        <v>29</v>
      </c>
    </row>
    <row r="37" spans="2:21" ht="21.75" customHeight="1" thickBot="1" x14ac:dyDescent="0.3">
      <c r="B37" s="77"/>
      <c r="C37" s="68" t="s">
        <v>24</v>
      </c>
      <c r="D37" s="221"/>
      <c r="E37" s="70"/>
      <c r="F37" s="70"/>
      <c r="G37" s="70"/>
      <c r="H37" s="70"/>
      <c r="I37" s="71"/>
      <c r="K37" s="120">
        <v>3</v>
      </c>
      <c r="U37" s="120">
        <v>30</v>
      </c>
    </row>
    <row r="38" spans="2:21" ht="21.75" customHeight="1" thickBot="1" x14ac:dyDescent="0.3">
      <c r="B38" s="77"/>
      <c r="C38" s="44" t="s">
        <v>25</v>
      </c>
      <c r="D38" s="221"/>
      <c r="E38" s="70"/>
      <c r="F38" s="70"/>
      <c r="G38" s="70"/>
      <c r="H38" s="70"/>
      <c r="I38" s="71"/>
      <c r="K38" s="120">
        <v>4</v>
      </c>
      <c r="U38" s="120">
        <v>31</v>
      </c>
    </row>
    <row r="39" spans="2:21" ht="21.75" customHeight="1" thickBot="1" x14ac:dyDescent="0.3">
      <c r="B39" s="77"/>
      <c r="C39" s="68" t="s">
        <v>185</v>
      </c>
      <c r="D39" s="221"/>
      <c r="E39" s="296" t="s">
        <v>550</v>
      </c>
      <c r="F39" s="285"/>
      <c r="G39" s="285"/>
      <c r="H39" s="285"/>
      <c r="I39" s="71"/>
      <c r="K39" s="120">
        <v>5</v>
      </c>
      <c r="U39" s="120">
        <v>32</v>
      </c>
    </row>
    <row r="40" spans="2:21" ht="21.75" customHeight="1" thickBot="1" x14ac:dyDescent="0.3">
      <c r="B40" s="77"/>
      <c r="C40" s="44" t="s">
        <v>27</v>
      </c>
      <c r="D40" s="221"/>
      <c r="E40" s="70"/>
      <c r="F40" s="70"/>
      <c r="G40" s="70"/>
      <c r="H40" s="70"/>
      <c r="I40" s="71"/>
      <c r="K40" s="120">
        <v>6</v>
      </c>
      <c r="U40" s="120">
        <v>33</v>
      </c>
    </row>
    <row r="41" spans="2:21" ht="6.75" customHeight="1" thickBot="1" x14ac:dyDescent="0.3">
      <c r="B41" s="77"/>
      <c r="C41" s="70"/>
      <c r="D41" s="70"/>
      <c r="E41" s="70"/>
      <c r="F41" s="70"/>
      <c r="G41" s="70"/>
      <c r="H41" s="70"/>
      <c r="I41" s="71"/>
      <c r="K41" s="120">
        <v>7</v>
      </c>
      <c r="U41" s="120">
        <v>34</v>
      </c>
    </row>
    <row r="42" spans="2:21" ht="21.75" customHeight="1" thickBot="1" x14ac:dyDescent="0.3">
      <c r="B42" s="77"/>
      <c r="C42" s="427" t="s">
        <v>367</v>
      </c>
      <c r="D42" s="428"/>
      <c r="E42" s="429"/>
      <c r="F42" s="222"/>
      <c r="G42" s="70"/>
      <c r="H42" s="70"/>
      <c r="I42" s="71"/>
      <c r="K42" s="120">
        <v>8</v>
      </c>
      <c r="U42" s="120">
        <v>35</v>
      </c>
    </row>
    <row r="43" spans="2:21" ht="6.75" customHeight="1" thickBot="1" x14ac:dyDescent="0.3">
      <c r="B43" s="77"/>
      <c r="C43" s="80"/>
      <c r="D43" s="80"/>
      <c r="E43" s="80"/>
      <c r="F43" s="70"/>
      <c r="G43" s="70"/>
      <c r="H43" s="70"/>
      <c r="I43" s="71"/>
      <c r="K43" s="120">
        <v>9</v>
      </c>
      <c r="U43" s="120">
        <v>36</v>
      </c>
    </row>
    <row r="44" spans="2:21" ht="21.75" customHeight="1" thickBot="1" x14ac:dyDescent="0.3">
      <c r="B44" s="77"/>
      <c r="C44" s="427" t="s">
        <v>602</v>
      </c>
      <c r="D44" s="428"/>
      <c r="E44" s="429"/>
      <c r="F44" s="221"/>
      <c r="G44" s="70"/>
      <c r="H44" s="70"/>
      <c r="I44" s="71"/>
      <c r="K44" s="120">
        <v>10</v>
      </c>
      <c r="U44" s="120">
        <v>37</v>
      </c>
    </row>
    <row r="45" spans="2:21" ht="15.75" thickBot="1" x14ac:dyDescent="0.3">
      <c r="B45" s="133"/>
      <c r="C45" s="99"/>
      <c r="D45" s="99"/>
      <c r="E45" s="99"/>
      <c r="F45" s="99"/>
      <c r="G45" s="99"/>
      <c r="H45" s="99"/>
      <c r="I45" s="100"/>
      <c r="K45" s="120">
        <v>11</v>
      </c>
      <c r="U45" s="120">
        <v>38</v>
      </c>
    </row>
    <row r="46" spans="2:21" ht="21.75" thickBot="1" x14ac:dyDescent="0.4">
      <c r="B46" s="329" t="s">
        <v>29</v>
      </c>
      <c r="C46" s="330"/>
      <c r="D46" s="330"/>
      <c r="E46" s="330"/>
      <c r="F46" s="330"/>
      <c r="G46" s="330"/>
      <c r="H46" s="330"/>
      <c r="I46" s="331"/>
      <c r="K46" s="120">
        <v>12</v>
      </c>
      <c r="U46" s="120">
        <v>39</v>
      </c>
    </row>
    <row r="47" spans="2:21" ht="15.75" thickBot="1" x14ac:dyDescent="0.3">
      <c r="B47" s="77"/>
      <c r="C47" s="70"/>
      <c r="D47" s="70"/>
      <c r="E47" s="70"/>
      <c r="F47" s="70"/>
      <c r="G47" s="70"/>
      <c r="H47" s="70"/>
      <c r="I47" s="71"/>
      <c r="K47" s="120">
        <v>13</v>
      </c>
      <c r="U47" s="120">
        <v>40</v>
      </c>
    </row>
    <row r="48" spans="2:21" ht="29.25" customHeight="1" thickBot="1" x14ac:dyDescent="0.3">
      <c r="B48" s="77"/>
      <c r="C48" s="44" t="s">
        <v>368</v>
      </c>
      <c r="D48" s="221"/>
      <c r="E48" s="70"/>
      <c r="F48" s="70"/>
      <c r="G48" s="70"/>
      <c r="H48" s="70"/>
      <c r="I48" s="71"/>
      <c r="K48" s="120">
        <v>14</v>
      </c>
      <c r="U48" s="120">
        <v>41</v>
      </c>
    </row>
    <row r="49" spans="2:21" ht="29.25" customHeight="1" thickBot="1" x14ac:dyDescent="0.3">
      <c r="B49" s="77"/>
      <c r="C49" s="44" t="s">
        <v>369</v>
      </c>
      <c r="D49" s="221"/>
      <c r="E49" s="70"/>
      <c r="F49" s="70"/>
      <c r="G49" s="70"/>
      <c r="H49" s="70"/>
      <c r="I49" s="71"/>
      <c r="K49" s="120">
        <v>15</v>
      </c>
      <c r="U49" s="120">
        <v>42</v>
      </c>
    </row>
    <row r="50" spans="2:21" ht="29.25" customHeight="1" thickBot="1" x14ac:dyDescent="0.3">
      <c r="B50" s="77"/>
      <c r="C50" s="421" t="s">
        <v>204</v>
      </c>
      <c r="D50" s="421"/>
      <c r="E50" s="70"/>
      <c r="F50" s="70"/>
      <c r="G50" s="70"/>
      <c r="H50" s="70"/>
      <c r="I50" s="71"/>
      <c r="K50" s="120">
        <v>16</v>
      </c>
      <c r="U50" s="120">
        <v>43</v>
      </c>
    </row>
    <row r="51" spans="2:21" ht="29.25" customHeight="1" thickBot="1" x14ac:dyDescent="0.3">
      <c r="B51" s="77"/>
      <c r="C51" s="44" t="s">
        <v>370</v>
      </c>
      <c r="D51" s="221"/>
      <c r="E51" s="70"/>
      <c r="F51" s="70"/>
      <c r="G51" s="70"/>
      <c r="H51" s="70"/>
      <c r="I51" s="71"/>
      <c r="K51" s="120">
        <v>17</v>
      </c>
      <c r="U51" s="120">
        <v>44</v>
      </c>
    </row>
    <row r="52" spans="2:21" ht="29.25" customHeight="1" thickBot="1" x14ac:dyDescent="0.3">
      <c r="B52" s="77"/>
      <c r="C52" s="44" t="s">
        <v>501</v>
      </c>
      <c r="D52" s="221"/>
      <c r="E52" s="70"/>
      <c r="F52" s="70"/>
      <c r="G52" s="70"/>
      <c r="H52" s="70"/>
      <c r="I52" s="71"/>
      <c r="K52" s="120">
        <v>18</v>
      </c>
      <c r="U52" s="120">
        <v>45</v>
      </c>
    </row>
    <row r="53" spans="2:21" ht="8.25" customHeight="1" thickBot="1" x14ac:dyDescent="0.3">
      <c r="B53" s="77"/>
      <c r="C53" s="78"/>
      <c r="D53" s="83"/>
      <c r="E53" s="70"/>
      <c r="F53" s="70"/>
      <c r="G53" s="70"/>
      <c r="H53" s="70"/>
      <c r="I53" s="71"/>
      <c r="K53" s="120">
        <v>19</v>
      </c>
      <c r="U53" s="120">
        <v>46</v>
      </c>
    </row>
    <row r="54" spans="2:21" ht="29.25" customHeight="1" thickBot="1" x14ac:dyDescent="0.3">
      <c r="B54" s="77"/>
      <c r="C54" s="44" t="s">
        <v>603</v>
      </c>
      <c r="D54" s="221"/>
      <c r="E54" s="70"/>
      <c r="F54" s="70"/>
      <c r="G54" s="70"/>
      <c r="H54" s="70"/>
      <c r="I54" s="71"/>
      <c r="K54" s="120">
        <v>20</v>
      </c>
      <c r="U54" s="120">
        <v>47</v>
      </c>
    </row>
    <row r="55" spans="2:21" ht="15.75" thickBot="1" x14ac:dyDescent="0.3">
      <c r="B55" s="77"/>
      <c r="C55" s="70"/>
      <c r="D55" s="70"/>
      <c r="E55" s="70"/>
      <c r="F55" s="70"/>
      <c r="G55" s="70"/>
      <c r="H55" s="70"/>
      <c r="I55" s="71"/>
      <c r="U55" s="120">
        <v>48</v>
      </c>
    </row>
    <row r="56" spans="2:21" ht="24.75" customHeight="1" thickBot="1" x14ac:dyDescent="0.4">
      <c r="B56" s="329" t="s">
        <v>76</v>
      </c>
      <c r="C56" s="330"/>
      <c r="D56" s="330"/>
      <c r="E56" s="330"/>
      <c r="F56" s="330"/>
      <c r="G56" s="330"/>
      <c r="H56" s="330"/>
      <c r="I56" s="331"/>
      <c r="U56" s="120">
        <v>49</v>
      </c>
    </row>
    <row r="57" spans="2:21" ht="15.75" thickBot="1" x14ac:dyDescent="0.3">
      <c r="B57" s="77"/>
      <c r="C57" s="70"/>
      <c r="D57" s="70"/>
      <c r="E57" s="70"/>
      <c r="F57" s="70"/>
      <c r="G57" s="70"/>
      <c r="H57" s="70"/>
      <c r="I57" s="71"/>
      <c r="U57" s="120">
        <v>50</v>
      </c>
    </row>
    <row r="58" spans="2:21" ht="27" customHeight="1" thickBot="1" x14ac:dyDescent="0.3">
      <c r="B58" s="77"/>
      <c r="C58" s="304" t="s">
        <v>372</v>
      </c>
      <c r="D58" s="305"/>
      <c r="E58" s="306"/>
      <c r="F58" s="221"/>
      <c r="G58" s="70"/>
      <c r="H58" s="70"/>
      <c r="I58" s="71"/>
      <c r="U58" s="120">
        <v>51</v>
      </c>
    </row>
    <row r="59" spans="2:21" ht="27" customHeight="1" thickBot="1" x14ac:dyDescent="0.3">
      <c r="B59" s="77"/>
      <c r="C59" s="304" t="s">
        <v>373</v>
      </c>
      <c r="D59" s="305"/>
      <c r="E59" s="306"/>
      <c r="F59" s="221"/>
      <c r="G59" s="70"/>
      <c r="H59" s="70"/>
      <c r="I59" s="71"/>
      <c r="U59" s="120">
        <v>52</v>
      </c>
    </row>
    <row r="60" spans="2:21" ht="27" customHeight="1" thickBot="1" x14ac:dyDescent="0.3">
      <c r="B60" s="77"/>
      <c r="C60" s="304" t="s">
        <v>374</v>
      </c>
      <c r="D60" s="305"/>
      <c r="E60" s="306"/>
      <c r="F60" s="221"/>
      <c r="G60" s="70"/>
      <c r="H60" s="70"/>
      <c r="I60" s="71"/>
      <c r="U60" s="120">
        <v>53</v>
      </c>
    </row>
    <row r="61" spans="2:21" ht="27" customHeight="1" thickBot="1" x14ac:dyDescent="0.3">
      <c r="B61" s="77"/>
      <c r="C61" s="304" t="s">
        <v>375</v>
      </c>
      <c r="D61" s="305"/>
      <c r="E61" s="306"/>
      <c r="F61" s="221"/>
      <c r="G61" s="70"/>
      <c r="H61" s="70"/>
      <c r="I61" s="71"/>
      <c r="U61" s="120">
        <v>54</v>
      </c>
    </row>
    <row r="62" spans="2:21" ht="36.75" customHeight="1" thickBot="1" x14ac:dyDescent="0.3">
      <c r="B62" s="77"/>
      <c r="C62" s="414" t="s">
        <v>604</v>
      </c>
      <c r="D62" s="414"/>
      <c r="E62" s="414"/>
      <c r="F62" s="414"/>
      <c r="G62" s="70"/>
      <c r="H62" s="70"/>
      <c r="I62" s="71"/>
      <c r="U62" s="120">
        <v>55</v>
      </c>
    </row>
    <row r="63" spans="2:21" ht="27" customHeight="1" thickBot="1" x14ac:dyDescent="0.3">
      <c r="B63" s="77"/>
      <c r="C63" s="56" t="s">
        <v>376</v>
      </c>
      <c r="D63" s="221"/>
      <c r="E63" s="78"/>
      <c r="F63" s="70"/>
      <c r="G63" s="70"/>
      <c r="H63" s="70"/>
      <c r="I63" s="71"/>
      <c r="U63" s="120">
        <v>56</v>
      </c>
    </row>
    <row r="64" spans="2:21" ht="27" customHeight="1" thickBot="1" x14ac:dyDescent="0.3">
      <c r="B64" s="77"/>
      <c r="C64" s="56" t="s">
        <v>377</v>
      </c>
      <c r="D64" s="221"/>
      <c r="E64" s="78"/>
      <c r="F64" s="70"/>
      <c r="G64" s="70"/>
      <c r="H64" s="70"/>
      <c r="I64" s="71"/>
      <c r="U64" s="120">
        <v>57</v>
      </c>
    </row>
    <row r="65" spans="2:21" ht="27" customHeight="1" thickBot="1" x14ac:dyDescent="0.3">
      <c r="B65" s="77"/>
      <c r="C65" s="56" t="s">
        <v>378</v>
      </c>
      <c r="D65" s="221"/>
      <c r="E65" s="78"/>
      <c r="F65" s="70"/>
      <c r="G65" s="70"/>
      <c r="H65" s="70"/>
      <c r="I65" s="71"/>
      <c r="U65" s="120">
        <v>58</v>
      </c>
    </row>
    <row r="66" spans="2:21" ht="27" customHeight="1" thickBot="1" x14ac:dyDescent="0.3">
      <c r="B66" s="77"/>
      <c r="C66" s="56" t="s">
        <v>379</v>
      </c>
      <c r="D66" s="221"/>
      <c r="E66" s="78"/>
      <c r="F66" s="70"/>
      <c r="G66" s="70"/>
      <c r="H66" s="70"/>
      <c r="I66" s="71"/>
      <c r="U66" s="120">
        <v>59</v>
      </c>
    </row>
    <row r="67" spans="2:21" ht="27" customHeight="1" thickBot="1" x14ac:dyDescent="0.3">
      <c r="B67" s="77"/>
      <c r="C67" s="56" t="s">
        <v>210</v>
      </c>
      <c r="D67" s="222"/>
      <c r="E67" s="296" t="s">
        <v>507</v>
      </c>
      <c r="F67" s="285"/>
      <c r="G67" s="70"/>
      <c r="H67" s="70"/>
      <c r="I67" s="71"/>
      <c r="U67" s="120">
        <v>60</v>
      </c>
    </row>
    <row r="68" spans="2:21" s="186" customFormat="1" ht="27" customHeight="1" thickBot="1" x14ac:dyDescent="0.3">
      <c r="B68" s="77"/>
      <c r="C68" s="345" t="s">
        <v>605</v>
      </c>
      <c r="D68" s="345"/>
      <c r="E68" s="345"/>
      <c r="F68" s="345"/>
      <c r="G68" s="70"/>
      <c r="H68" s="70"/>
      <c r="I68" s="71"/>
      <c r="U68" s="120">
        <v>61</v>
      </c>
    </row>
    <row r="69" spans="2:21" ht="22.5" customHeight="1" thickBot="1" x14ac:dyDescent="0.3">
      <c r="B69" s="77"/>
      <c r="C69" s="56" t="s">
        <v>380</v>
      </c>
      <c r="D69" s="221"/>
      <c r="E69" s="70"/>
      <c r="F69" s="70"/>
      <c r="G69" s="70"/>
      <c r="H69" s="70"/>
      <c r="I69" s="71"/>
      <c r="U69" s="120">
        <v>62</v>
      </c>
    </row>
    <row r="70" spans="2:21" ht="22.5" customHeight="1" thickBot="1" x14ac:dyDescent="0.3">
      <c r="B70" s="77"/>
      <c r="C70" s="56" t="s">
        <v>381</v>
      </c>
      <c r="D70" s="221"/>
      <c r="E70" s="70"/>
      <c r="F70" s="70"/>
      <c r="G70" s="70"/>
      <c r="H70" s="70"/>
      <c r="I70" s="71"/>
      <c r="U70" s="120">
        <v>63</v>
      </c>
    </row>
    <row r="71" spans="2:21" ht="22.5" customHeight="1" thickBot="1" x14ac:dyDescent="0.3">
      <c r="B71" s="77"/>
      <c r="C71" s="56" t="s">
        <v>382</v>
      </c>
      <c r="D71" s="221"/>
      <c r="E71" s="70"/>
      <c r="F71" s="70"/>
      <c r="G71" s="70"/>
      <c r="H71" s="70"/>
      <c r="I71" s="71"/>
      <c r="U71" s="120">
        <v>64</v>
      </c>
    </row>
    <row r="72" spans="2:21" ht="22.5" customHeight="1" thickBot="1" x14ac:dyDescent="0.3">
      <c r="B72" s="77"/>
      <c r="C72" s="56" t="s">
        <v>383</v>
      </c>
      <c r="D72" s="221"/>
      <c r="E72" s="70"/>
      <c r="F72" s="70"/>
      <c r="G72" s="70"/>
      <c r="H72" s="70"/>
      <c r="I72" s="71"/>
      <c r="U72" s="120">
        <v>65</v>
      </c>
    </row>
    <row r="73" spans="2:21" ht="22.5" customHeight="1" thickBot="1" x14ac:dyDescent="0.3">
      <c r="B73" s="77"/>
      <c r="C73" s="56" t="s">
        <v>384</v>
      </c>
      <c r="D73" s="221"/>
      <c r="E73" s="70"/>
      <c r="F73" s="70"/>
      <c r="G73" s="70"/>
      <c r="H73" s="70"/>
      <c r="I73" s="71"/>
      <c r="U73" s="120">
        <v>66</v>
      </c>
    </row>
    <row r="74" spans="2:21" ht="22.5" customHeight="1" thickBot="1" x14ac:dyDescent="0.3">
      <c r="B74" s="77"/>
      <c r="C74" s="56" t="s">
        <v>385</v>
      </c>
      <c r="D74" s="221"/>
      <c r="E74" s="70"/>
      <c r="F74" s="70"/>
      <c r="G74" s="70"/>
      <c r="H74" s="70"/>
      <c r="I74" s="71"/>
      <c r="U74" s="120">
        <v>67</v>
      </c>
    </row>
    <row r="75" spans="2:21" ht="8.25" customHeight="1" x14ac:dyDescent="0.25">
      <c r="B75" s="77"/>
      <c r="C75" s="426"/>
      <c r="D75" s="426"/>
      <c r="E75" s="426"/>
      <c r="F75" s="426"/>
      <c r="G75" s="70"/>
      <c r="H75" s="70"/>
      <c r="I75" s="71"/>
      <c r="U75" s="120">
        <v>68</v>
      </c>
    </row>
    <row r="76" spans="2:21" ht="27" customHeight="1" thickBot="1" x14ac:dyDescent="0.3">
      <c r="B76" s="77"/>
      <c r="C76" s="345" t="s">
        <v>96</v>
      </c>
      <c r="D76" s="345"/>
      <c r="E76" s="345"/>
      <c r="F76" s="345"/>
      <c r="G76" s="70"/>
      <c r="H76" s="70"/>
      <c r="I76" s="71"/>
      <c r="U76" s="120">
        <v>69</v>
      </c>
    </row>
    <row r="77" spans="2:21" ht="21.75" customHeight="1" thickBot="1" x14ac:dyDescent="0.3">
      <c r="B77" s="77"/>
      <c r="C77" s="56" t="s">
        <v>381</v>
      </c>
      <c r="D77" s="221"/>
      <c r="E77" s="70"/>
      <c r="F77" s="70"/>
      <c r="G77" s="70"/>
      <c r="H77" s="70"/>
      <c r="I77" s="71"/>
      <c r="U77" s="120">
        <v>70</v>
      </c>
    </row>
    <row r="78" spans="2:21" ht="21.75" customHeight="1" thickBot="1" x14ac:dyDescent="0.3">
      <c r="B78" s="77"/>
      <c r="C78" s="56" t="s">
        <v>386</v>
      </c>
      <c r="D78" s="221"/>
      <c r="E78" s="70"/>
      <c r="F78" s="70"/>
      <c r="G78" s="70"/>
      <c r="H78" s="70"/>
      <c r="I78" s="71"/>
      <c r="U78" s="120">
        <v>71</v>
      </c>
    </row>
    <row r="79" spans="2:21" ht="21.75" customHeight="1" thickBot="1" x14ac:dyDescent="0.3">
      <c r="B79" s="77"/>
      <c r="C79" s="56" t="s">
        <v>387</v>
      </c>
      <c r="D79" s="221"/>
      <c r="E79" s="70"/>
      <c r="F79" s="70"/>
      <c r="G79" s="70"/>
      <c r="H79" s="70"/>
      <c r="I79" s="71"/>
      <c r="U79" s="120">
        <v>72</v>
      </c>
    </row>
    <row r="80" spans="2:21" ht="21.75" customHeight="1" thickBot="1" x14ac:dyDescent="0.3">
      <c r="B80" s="77"/>
      <c r="C80" s="56" t="s">
        <v>388</v>
      </c>
      <c r="D80" s="221"/>
      <c r="E80" s="70"/>
      <c r="F80" s="70"/>
      <c r="G80" s="70"/>
      <c r="H80" s="70"/>
      <c r="I80" s="71"/>
      <c r="U80" s="120">
        <v>73</v>
      </c>
    </row>
    <row r="81" spans="2:21" ht="21.75" customHeight="1" thickBot="1" x14ac:dyDescent="0.3">
      <c r="B81" s="77"/>
      <c r="C81" s="56" t="s">
        <v>389</v>
      </c>
      <c r="D81" s="221"/>
      <c r="E81" s="70"/>
      <c r="F81" s="70"/>
      <c r="G81" s="70"/>
      <c r="H81" s="70"/>
      <c r="I81" s="71"/>
      <c r="U81" s="120">
        <v>74</v>
      </c>
    </row>
    <row r="82" spans="2:21" ht="21.75" customHeight="1" thickBot="1" x14ac:dyDescent="0.3">
      <c r="B82" s="77"/>
      <c r="C82" s="56" t="s">
        <v>390</v>
      </c>
      <c r="D82" s="221"/>
      <c r="E82" s="70"/>
      <c r="F82" s="70"/>
      <c r="G82" s="70"/>
      <c r="H82" s="70"/>
      <c r="I82" s="71"/>
      <c r="U82" s="120">
        <v>75</v>
      </c>
    </row>
    <row r="83" spans="2:21" ht="21.75" customHeight="1" thickBot="1" x14ac:dyDescent="0.3">
      <c r="B83" s="77"/>
      <c r="C83" s="56" t="s">
        <v>391</v>
      </c>
      <c r="D83" s="221"/>
      <c r="E83" s="70"/>
      <c r="F83" s="70"/>
      <c r="G83" s="70"/>
      <c r="H83" s="70"/>
      <c r="I83" s="71"/>
      <c r="U83" s="120">
        <v>76</v>
      </c>
    </row>
    <row r="84" spans="2:21" ht="21.75" customHeight="1" thickBot="1" x14ac:dyDescent="0.3">
      <c r="B84" s="77"/>
      <c r="C84" s="56" t="s">
        <v>392</v>
      </c>
      <c r="D84" s="221"/>
      <c r="E84" s="70"/>
      <c r="F84" s="70"/>
      <c r="G84" s="70"/>
      <c r="H84" s="70"/>
      <c r="I84" s="71"/>
      <c r="U84" s="120">
        <v>77</v>
      </c>
    </row>
    <row r="85" spans="2:21" ht="27" customHeight="1" thickBot="1" x14ac:dyDescent="0.3">
      <c r="B85" s="77"/>
      <c r="C85" s="95"/>
      <c r="D85" s="95"/>
      <c r="E85" s="95"/>
      <c r="F85" s="95"/>
      <c r="G85" s="70"/>
      <c r="H85" s="70"/>
      <c r="I85" s="71"/>
      <c r="U85" s="120">
        <v>78</v>
      </c>
    </row>
    <row r="86" spans="2:21" ht="27" customHeight="1" thickBot="1" x14ac:dyDescent="0.3">
      <c r="B86" s="77"/>
      <c r="C86" s="416" t="s">
        <v>606</v>
      </c>
      <c r="D86" s="417"/>
      <c r="E86" s="418"/>
      <c r="F86" s="221"/>
      <c r="G86" s="70"/>
      <c r="H86" s="70"/>
      <c r="I86" s="71"/>
      <c r="U86" s="120">
        <v>79</v>
      </c>
    </row>
    <row r="87" spans="2:21" ht="30" customHeight="1" thickBot="1" x14ac:dyDescent="0.3">
      <c r="B87" s="77"/>
      <c r="C87" s="304" t="s">
        <v>607</v>
      </c>
      <c r="D87" s="305"/>
      <c r="E87" s="306"/>
      <c r="F87" s="217"/>
      <c r="G87" s="70"/>
      <c r="H87" s="70"/>
      <c r="I87" s="71"/>
      <c r="U87" s="120">
        <v>80</v>
      </c>
    </row>
    <row r="88" spans="2:21" ht="27" customHeight="1" thickBot="1" x14ac:dyDescent="0.3">
      <c r="B88" s="77"/>
      <c r="C88" s="412" t="s">
        <v>610</v>
      </c>
      <c r="D88" s="412"/>
      <c r="E88" s="412"/>
      <c r="F88" s="70"/>
      <c r="G88" s="70"/>
      <c r="H88" s="70"/>
      <c r="I88" s="71"/>
      <c r="U88" s="120">
        <v>81</v>
      </c>
    </row>
    <row r="89" spans="2:21" ht="24.75" customHeight="1" thickBot="1" x14ac:dyDescent="0.3">
      <c r="B89" s="77"/>
      <c r="C89" s="56" t="s">
        <v>395</v>
      </c>
      <c r="D89" s="217"/>
      <c r="E89" s="101"/>
      <c r="F89" s="70"/>
      <c r="G89" s="70"/>
      <c r="H89" s="70"/>
      <c r="I89" s="71"/>
      <c r="U89" s="120">
        <v>82</v>
      </c>
    </row>
    <row r="90" spans="2:21" ht="24.75" customHeight="1" thickBot="1" x14ac:dyDescent="0.3">
      <c r="B90" s="77"/>
      <c r="C90" s="56" t="s">
        <v>396</v>
      </c>
      <c r="D90" s="217"/>
      <c r="E90" s="101"/>
      <c r="F90" s="70"/>
      <c r="G90" s="70"/>
      <c r="H90" s="70"/>
      <c r="I90" s="71"/>
      <c r="U90" s="120">
        <v>83</v>
      </c>
    </row>
    <row r="91" spans="2:21" ht="24.75" customHeight="1" thickBot="1" x14ac:dyDescent="0.3">
      <c r="B91" s="77"/>
      <c r="C91" s="56" t="s">
        <v>397</v>
      </c>
      <c r="D91" s="217"/>
      <c r="E91" s="101"/>
      <c r="F91" s="70"/>
      <c r="G91" s="70"/>
      <c r="H91" s="70"/>
      <c r="I91" s="71"/>
      <c r="U91" s="120">
        <v>84</v>
      </c>
    </row>
    <row r="92" spans="2:21" ht="24.75" customHeight="1" thickBot="1" x14ac:dyDescent="0.3">
      <c r="B92" s="77"/>
      <c r="C92" s="56" t="s">
        <v>398</v>
      </c>
      <c r="D92" s="217"/>
      <c r="E92" s="101"/>
      <c r="F92" s="70"/>
      <c r="G92" s="70"/>
      <c r="H92" s="70"/>
      <c r="I92" s="71"/>
      <c r="U92" s="120">
        <v>85</v>
      </c>
    </row>
    <row r="93" spans="2:21" ht="24.75" customHeight="1" thickBot="1" x14ac:dyDescent="0.3">
      <c r="B93" s="77"/>
      <c r="C93" s="56" t="s">
        <v>109</v>
      </c>
      <c r="D93" s="217"/>
      <c r="E93" s="101"/>
      <c r="F93" s="70"/>
      <c r="G93" s="70"/>
      <c r="H93" s="70"/>
      <c r="I93" s="71"/>
      <c r="U93" s="120">
        <v>86</v>
      </c>
    </row>
    <row r="94" spans="2:21" ht="24.75" customHeight="1" thickBot="1" x14ac:dyDescent="0.3">
      <c r="B94" s="77"/>
      <c r="C94" s="56" t="s">
        <v>399</v>
      </c>
      <c r="D94" s="217"/>
      <c r="E94" s="101"/>
      <c r="F94" s="70"/>
      <c r="G94" s="70"/>
      <c r="H94" s="70"/>
      <c r="I94" s="71"/>
      <c r="U94" s="120">
        <v>87</v>
      </c>
    </row>
    <row r="95" spans="2:21" ht="27.75" customHeight="1" thickBot="1" x14ac:dyDescent="0.3">
      <c r="B95" s="77"/>
      <c r="C95" s="56" t="s">
        <v>611</v>
      </c>
      <c r="D95" s="217"/>
      <c r="E95" s="101"/>
      <c r="F95" s="70"/>
      <c r="G95" s="70"/>
      <c r="H95" s="70"/>
      <c r="I95" s="71"/>
      <c r="U95" s="120">
        <v>88</v>
      </c>
    </row>
    <row r="96" spans="2:21" ht="24.75" customHeight="1" thickBot="1" x14ac:dyDescent="0.3">
      <c r="B96" s="77"/>
      <c r="C96" s="56" t="s">
        <v>612</v>
      </c>
      <c r="D96" s="221"/>
      <c r="E96" s="296" t="s">
        <v>507</v>
      </c>
      <c r="F96" s="285"/>
      <c r="G96" s="70"/>
      <c r="H96" s="70"/>
      <c r="I96" s="71"/>
      <c r="U96" s="120">
        <v>89</v>
      </c>
    </row>
    <row r="97" spans="2:21" ht="35.25" customHeight="1" thickBot="1" x14ac:dyDescent="0.3">
      <c r="B97" s="77"/>
      <c r="C97" s="413" t="s">
        <v>113</v>
      </c>
      <c r="D97" s="413"/>
      <c r="E97" s="413"/>
      <c r="F97" s="70"/>
      <c r="G97" s="70"/>
      <c r="H97" s="70"/>
      <c r="I97" s="71"/>
      <c r="O97" s="120" t="s">
        <v>266</v>
      </c>
      <c r="U97" s="120">
        <v>90</v>
      </c>
    </row>
    <row r="98" spans="2:21" ht="24.75" customHeight="1" thickBot="1" x14ac:dyDescent="0.3">
      <c r="B98" s="77"/>
      <c r="C98" s="56" t="s">
        <v>402</v>
      </c>
      <c r="D98" s="221"/>
      <c r="E98" s="104"/>
      <c r="F98" s="70"/>
      <c r="G98" s="70"/>
      <c r="H98" s="70"/>
      <c r="I98" s="71"/>
      <c r="O98" s="120" t="s">
        <v>217</v>
      </c>
      <c r="U98" s="120">
        <v>91</v>
      </c>
    </row>
    <row r="99" spans="2:21" ht="24.75" customHeight="1" thickBot="1" x14ac:dyDescent="0.3">
      <c r="B99" s="77"/>
      <c r="C99" s="56" t="s">
        <v>403</v>
      </c>
      <c r="D99" s="221"/>
      <c r="E99" s="104"/>
      <c r="F99" s="70"/>
      <c r="G99" s="70"/>
      <c r="H99" s="70"/>
      <c r="I99" s="71"/>
      <c r="O99" s="120" t="s">
        <v>218</v>
      </c>
      <c r="U99" s="120">
        <v>92</v>
      </c>
    </row>
    <row r="100" spans="2:21" ht="24.75" customHeight="1" thickBot="1" x14ac:dyDescent="0.3">
      <c r="B100" s="77"/>
      <c r="C100" s="56" t="s">
        <v>405</v>
      </c>
      <c r="D100" s="221"/>
      <c r="E100" s="104"/>
      <c r="F100" s="70"/>
      <c r="G100" s="70"/>
      <c r="H100" s="70"/>
      <c r="I100" s="71"/>
      <c r="U100" s="120">
        <v>93</v>
      </c>
    </row>
    <row r="101" spans="2:21" ht="24.75" customHeight="1" thickBot="1" x14ac:dyDescent="0.3">
      <c r="B101" s="77"/>
      <c r="C101" s="44" t="s">
        <v>613</v>
      </c>
      <c r="D101" s="222"/>
      <c r="E101" s="296" t="s">
        <v>507</v>
      </c>
      <c r="F101" s="285"/>
      <c r="G101" s="70"/>
      <c r="H101" s="70"/>
      <c r="I101" s="71"/>
      <c r="U101" s="120">
        <v>94</v>
      </c>
    </row>
    <row r="102" spans="2:21" ht="8.25" customHeight="1" thickBot="1" x14ac:dyDescent="0.3">
      <c r="B102" s="77"/>
      <c r="C102" s="78"/>
      <c r="D102" s="106"/>
      <c r="E102" s="104"/>
      <c r="F102" s="70"/>
      <c r="G102" s="70"/>
      <c r="H102" s="70"/>
      <c r="I102" s="71"/>
      <c r="U102" s="120">
        <v>95</v>
      </c>
    </row>
    <row r="103" spans="2:21" ht="27" customHeight="1" thickBot="1" x14ac:dyDescent="0.3">
      <c r="B103" s="77"/>
      <c r="C103" s="304" t="s">
        <v>406</v>
      </c>
      <c r="D103" s="305"/>
      <c r="E103" s="306"/>
      <c r="F103" s="221"/>
      <c r="G103" s="70"/>
      <c r="H103" s="70"/>
      <c r="I103" s="71"/>
      <c r="U103" s="120">
        <v>96</v>
      </c>
    </row>
    <row r="104" spans="2:21" ht="27" customHeight="1" thickBot="1" x14ac:dyDescent="0.3">
      <c r="B104" s="77"/>
      <c r="C104" s="414" t="s">
        <v>614</v>
      </c>
      <c r="D104" s="414"/>
      <c r="E104" s="414"/>
      <c r="F104" s="414"/>
      <c r="G104" s="70"/>
      <c r="H104" s="70"/>
      <c r="I104" s="71"/>
      <c r="U104" s="120">
        <v>97</v>
      </c>
    </row>
    <row r="105" spans="2:21" ht="27" customHeight="1" thickBot="1" x14ac:dyDescent="0.3">
      <c r="B105" s="77"/>
      <c r="C105" s="56" t="s">
        <v>407</v>
      </c>
      <c r="D105" s="221"/>
      <c r="E105" s="107"/>
      <c r="F105" s="107"/>
      <c r="G105" s="70"/>
      <c r="H105" s="70"/>
      <c r="I105" s="71"/>
      <c r="U105" s="120">
        <v>98</v>
      </c>
    </row>
    <row r="106" spans="2:21" ht="27" customHeight="1" thickBot="1" x14ac:dyDescent="0.3">
      <c r="B106" s="77"/>
      <c r="C106" s="56" t="s">
        <v>408</v>
      </c>
      <c r="D106" s="221"/>
      <c r="E106" s="107"/>
      <c r="F106" s="107"/>
      <c r="G106" s="70"/>
      <c r="H106" s="70"/>
      <c r="I106" s="71"/>
      <c r="U106" s="120">
        <v>99</v>
      </c>
    </row>
    <row r="107" spans="2:21" ht="27" customHeight="1" thickBot="1" x14ac:dyDescent="0.3">
      <c r="B107" s="77"/>
      <c r="C107" s="56" t="s">
        <v>409</v>
      </c>
      <c r="D107" s="221"/>
      <c r="E107" s="107"/>
      <c r="F107" s="107"/>
      <c r="G107" s="70"/>
      <c r="H107" s="70"/>
      <c r="I107" s="71"/>
      <c r="U107" s="120">
        <v>100</v>
      </c>
    </row>
    <row r="108" spans="2:21" ht="27" customHeight="1" thickBot="1" x14ac:dyDescent="0.3">
      <c r="B108" s="77"/>
      <c r="C108" s="44" t="s">
        <v>410</v>
      </c>
      <c r="D108" s="221"/>
      <c r="E108" s="107"/>
      <c r="F108" s="107"/>
      <c r="G108" s="70"/>
      <c r="H108" s="70"/>
      <c r="I108" s="71"/>
      <c r="U108" s="120">
        <v>101</v>
      </c>
    </row>
    <row r="109" spans="2:21" ht="27" customHeight="1" thickBot="1" x14ac:dyDescent="0.3">
      <c r="B109" s="77"/>
      <c r="C109" s="44" t="s">
        <v>411</v>
      </c>
      <c r="D109" s="221"/>
      <c r="E109" s="107"/>
      <c r="F109" s="107"/>
      <c r="G109" s="70"/>
      <c r="H109" s="70"/>
      <c r="I109" s="71"/>
      <c r="U109" s="120">
        <v>102</v>
      </c>
    </row>
    <row r="110" spans="2:21" ht="27" customHeight="1" thickBot="1" x14ac:dyDescent="0.3">
      <c r="B110" s="77"/>
      <c r="C110" s="44" t="s">
        <v>615</v>
      </c>
      <c r="D110" s="221"/>
      <c r="E110" s="107"/>
      <c r="F110" s="107"/>
      <c r="G110" s="70"/>
      <c r="H110" s="70"/>
      <c r="I110" s="71"/>
      <c r="U110" s="120">
        <v>103</v>
      </c>
    </row>
    <row r="111" spans="2:21" ht="27" customHeight="1" thickBot="1" x14ac:dyDescent="0.3">
      <c r="B111" s="77"/>
      <c r="C111" s="44" t="s">
        <v>413</v>
      </c>
      <c r="D111" s="221"/>
      <c r="E111" s="107"/>
      <c r="F111" s="107"/>
      <c r="G111" s="70"/>
      <c r="H111" s="70"/>
      <c r="I111" s="71"/>
      <c r="U111" s="120">
        <v>104</v>
      </c>
    </row>
    <row r="112" spans="2:21" ht="27" customHeight="1" thickBot="1" x14ac:dyDescent="0.3">
      <c r="B112" s="77"/>
      <c r="C112" s="44" t="s">
        <v>414</v>
      </c>
      <c r="D112" s="221"/>
      <c r="E112" s="107"/>
      <c r="F112" s="107"/>
      <c r="G112" s="70"/>
      <c r="H112" s="70"/>
      <c r="I112" s="71"/>
      <c r="U112" s="120">
        <v>105</v>
      </c>
    </row>
    <row r="113" spans="2:21" ht="27" customHeight="1" thickBot="1" x14ac:dyDescent="0.3">
      <c r="B113" s="77"/>
      <c r="C113" s="44" t="s">
        <v>616</v>
      </c>
      <c r="D113" s="221"/>
      <c r="E113" s="107"/>
      <c r="F113" s="107"/>
      <c r="G113" s="70"/>
      <c r="H113" s="70"/>
      <c r="I113" s="71"/>
      <c r="U113" s="120">
        <v>106</v>
      </c>
    </row>
    <row r="114" spans="2:21" ht="27" customHeight="1" thickBot="1" x14ac:dyDescent="0.3">
      <c r="B114" s="77"/>
      <c r="C114" s="44" t="s">
        <v>416</v>
      </c>
      <c r="D114" s="221"/>
      <c r="E114" s="107"/>
      <c r="F114" s="107"/>
      <c r="G114" s="70"/>
      <c r="H114" s="70"/>
      <c r="I114" s="71"/>
      <c r="U114" s="120">
        <v>107</v>
      </c>
    </row>
    <row r="115" spans="2:21" ht="27" customHeight="1" thickBot="1" x14ac:dyDescent="0.3">
      <c r="B115" s="77"/>
      <c r="C115" s="44" t="s">
        <v>229</v>
      </c>
      <c r="D115" s="222"/>
      <c r="E115" s="296" t="s">
        <v>507</v>
      </c>
      <c r="F115" s="285"/>
      <c r="G115" s="70"/>
      <c r="H115" s="70"/>
      <c r="I115" s="71"/>
      <c r="U115" s="120">
        <v>108</v>
      </c>
    </row>
    <row r="116" spans="2:21" ht="15.75" thickBot="1" x14ac:dyDescent="0.3">
      <c r="B116" s="133"/>
      <c r="C116" s="99"/>
      <c r="D116" s="99"/>
      <c r="E116" s="99"/>
      <c r="F116" s="99"/>
      <c r="G116" s="99"/>
      <c r="H116" s="99"/>
      <c r="I116" s="100"/>
      <c r="U116" s="120">
        <v>109</v>
      </c>
    </row>
    <row r="117" spans="2:21" ht="21.75" thickBot="1" x14ac:dyDescent="0.4">
      <c r="B117" s="329" t="s">
        <v>35</v>
      </c>
      <c r="C117" s="330"/>
      <c r="D117" s="330"/>
      <c r="E117" s="330"/>
      <c r="F117" s="330"/>
      <c r="G117" s="330"/>
      <c r="H117" s="330"/>
      <c r="I117" s="331"/>
      <c r="U117" s="120">
        <v>110</v>
      </c>
    </row>
    <row r="118" spans="2:21" ht="5.25" customHeight="1" x14ac:dyDescent="0.25">
      <c r="B118" s="130"/>
      <c r="C118" s="123"/>
      <c r="D118" s="123"/>
      <c r="E118" s="123"/>
      <c r="F118" s="123"/>
      <c r="G118" s="123"/>
      <c r="H118" s="123"/>
      <c r="I118" s="119"/>
    </row>
    <row r="119" spans="2:21" ht="27.75" customHeight="1" thickBot="1" x14ac:dyDescent="0.3">
      <c r="B119" s="77"/>
      <c r="C119" s="345" t="s">
        <v>617</v>
      </c>
      <c r="D119" s="345"/>
      <c r="E119" s="345"/>
      <c r="F119" s="345"/>
      <c r="G119" s="70"/>
      <c r="H119" s="70"/>
      <c r="I119" s="71"/>
    </row>
    <row r="120" spans="2:21" ht="24" customHeight="1" thickBot="1" x14ac:dyDescent="0.3">
      <c r="B120" s="77"/>
      <c r="C120" s="56" t="s">
        <v>417</v>
      </c>
      <c r="D120" s="221"/>
      <c r="E120" s="57"/>
      <c r="F120" s="57"/>
      <c r="G120" s="70"/>
      <c r="H120" s="70"/>
      <c r="I120" s="71"/>
    </row>
    <row r="121" spans="2:21" ht="24" customHeight="1" thickBot="1" x14ac:dyDescent="0.3">
      <c r="B121" s="77"/>
      <c r="C121" s="56" t="s">
        <v>502</v>
      </c>
      <c r="D121" s="221"/>
      <c r="E121" s="57"/>
      <c r="F121" s="57"/>
      <c r="G121" s="70"/>
      <c r="H121" s="70"/>
      <c r="I121" s="71"/>
    </row>
    <row r="122" spans="2:21" ht="24" customHeight="1" thickBot="1" x14ac:dyDescent="0.3">
      <c r="B122" s="77"/>
      <c r="C122" s="115" t="s">
        <v>419</v>
      </c>
      <c r="D122" s="221"/>
      <c r="E122" s="57"/>
      <c r="F122" s="57"/>
      <c r="G122" s="70"/>
      <c r="H122" s="70"/>
      <c r="I122" s="71"/>
    </row>
    <row r="123" spans="2:21" ht="24" customHeight="1" thickBot="1" x14ac:dyDescent="0.3">
      <c r="B123" s="77"/>
      <c r="C123" s="44" t="s">
        <v>420</v>
      </c>
      <c r="D123" s="221"/>
      <c r="E123" s="57"/>
      <c r="F123" s="57"/>
      <c r="G123" s="70"/>
      <c r="H123" s="70"/>
      <c r="I123" s="71"/>
    </row>
    <row r="124" spans="2:21" ht="24" customHeight="1" thickBot="1" x14ac:dyDescent="0.3">
      <c r="B124" s="77"/>
      <c r="C124" s="345" t="s">
        <v>618</v>
      </c>
      <c r="D124" s="345"/>
      <c r="E124" s="345"/>
      <c r="F124" s="57"/>
      <c r="G124" s="70"/>
      <c r="H124" s="70"/>
      <c r="I124" s="71"/>
    </row>
    <row r="125" spans="2:21" ht="24" customHeight="1" thickBot="1" x14ac:dyDescent="0.3">
      <c r="B125" s="77"/>
      <c r="C125" s="56" t="s">
        <v>417</v>
      </c>
      <c r="D125" s="217"/>
      <c r="E125" s="57"/>
      <c r="F125" s="57"/>
      <c r="G125" s="70"/>
      <c r="H125" s="70"/>
      <c r="I125" s="71"/>
    </row>
    <row r="126" spans="2:21" ht="24" customHeight="1" thickBot="1" x14ac:dyDescent="0.3">
      <c r="B126" s="77"/>
      <c r="C126" s="56" t="s">
        <v>502</v>
      </c>
      <c r="D126" s="217"/>
      <c r="E126" s="85"/>
      <c r="F126" s="57"/>
      <c r="G126" s="70"/>
      <c r="H126" s="70"/>
      <c r="I126" s="71"/>
    </row>
    <row r="127" spans="2:21" ht="24" customHeight="1" thickBot="1" x14ac:dyDescent="0.3">
      <c r="B127" s="77"/>
      <c r="C127" s="115" t="s">
        <v>419</v>
      </c>
      <c r="D127" s="217"/>
      <c r="E127" s="85"/>
      <c r="F127" s="57"/>
      <c r="G127" s="70"/>
      <c r="H127" s="70"/>
      <c r="I127" s="71"/>
    </row>
    <row r="128" spans="2:21" ht="24" customHeight="1" thickBot="1" x14ac:dyDescent="0.3">
      <c r="B128" s="77"/>
      <c r="C128" s="44" t="s">
        <v>420</v>
      </c>
      <c r="D128" s="217"/>
      <c r="E128" s="85"/>
      <c r="F128" s="57"/>
      <c r="G128" s="70"/>
      <c r="H128" s="70"/>
      <c r="I128" s="71"/>
    </row>
    <row r="129" spans="2:9" ht="5.25" customHeight="1" thickBot="1" x14ac:dyDescent="0.3">
      <c r="B129" s="77"/>
      <c r="C129" s="70"/>
      <c r="D129" s="70"/>
      <c r="E129" s="70"/>
      <c r="F129" s="70"/>
      <c r="G129" s="70"/>
      <c r="H129" s="70"/>
      <c r="I129" s="71"/>
    </row>
    <row r="130" spans="2:9" ht="27.75" customHeight="1" thickBot="1" x14ac:dyDescent="0.3">
      <c r="B130" s="77"/>
      <c r="C130" s="304" t="s">
        <v>619</v>
      </c>
      <c r="D130" s="305"/>
      <c r="E130" s="306"/>
      <c r="F130" s="221"/>
      <c r="G130" s="70"/>
      <c r="H130" s="70"/>
      <c r="I130" s="71"/>
    </row>
    <row r="131" spans="2:9" x14ac:dyDescent="0.25">
      <c r="B131" s="77"/>
      <c r="C131" s="70"/>
      <c r="D131" s="70"/>
      <c r="E131" s="70"/>
      <c r="F131" s="70"/>
      <c r="G131" s="70"/>
      <c r="H131" s="70"/>
      <c r="I131" s="71"/>
    </row>
    <row r="132" spans="2:9" ht="34.5" customHeight="1" thickBot="1" x14ac:dyDescent="0.3">
      <c r="B132" s="77"/>
      <c r="C132" s="415" t="s">
        <v>620</v>
      </c>
      <c r="D132" s="415"/>
      <c r="E132" s="415"/>
      <c r="F132" s="415"/>
      <c r="G132" s="415"/>
      <c r="H132" s="70"/>
      <c r="I132" s="71"/>
    </row>
    <row r="133" spans="2:9" ht="29.25" customHeight="1" thickBot="1" x14ac:dyDescent="0.3">
      <c r="B133" s="77"/>
      <c r="C133" s="44" t="s">
        <v>421</v>
      </c>
      <c r="D133" s="221"/>
      <c r="E133" s="70"/>
      <c r="F133" s="70"/>
      <c r="G133" s="70"/>
      <c r="H133" s="70"/>
      <c r="I133" s="71"/>
    </row>
    <row r="134" spans="2:9" ht="29.25" customHeight="1" thickBot="1" x14ac:dyDescent="0.3">
      <c r="B134" s="77"/>
      <c r="C134" s="44" t="s">
        <v>503</v>
      </c>
      <c r="D134" s="221"/>
      <c r="E134" s="70"/>
      <c r="F134" s="70"/>
      <c r="G134" s="70"/>
      <c r="H134" s="70"/>
      <c r="I134" s="71"/>
    </row>
    <row r="135" spans="2:9" ht="29.25" customHeight="1" thickBot="1" x14ac:dyDescent="0.3">
      <c r="B135" s="77"/>
      <c r="C135" s="44" t="s">
        <v>423</v>
      </c>
      <c r="D135" s="221"/>
      <c r="E135" s="70"/>
      <c r="F135" s="70"/>
      <c r="G135" s="70"/>
      <c r="H135" s="70"/>
      <c r="I135" s="71"/>
    </row>
    <row r="136" spans="2:9" ht="29.25" customHeight="1" thickBot="1" x14ac:dyDescent="0.3">
      <c r="B136" s="77"/>
      <c r="C136" s="44" t="s">
        <v>424</v>
      </c>
      <c r="D136" s="221"/>
      <c r="E136" s="70"/>
      <c r="F136" s="70"/>
      <c r="G136" s="70"/>
      <c r="H136" s="70"/>
      <c r="I136" s="71"/>
    </row>
    <row r="137" spans="2:9" ht="29.25" customHeight="1" thickBot="1" x14ac:dyDescent="0.3">
      <c r="B137" s="77"/>
      <c r="C137" s="44" t="s">
        <v>425</v>
      </c>
      <c r="D137" s="221"/>
      <c r="E137" s="70"/>
      <c r="F137" s="70"/>
      <c r="G137" s="70"/>
      <c r="H137" s="70"/>
      <c r="I137" s="71"/>
    </row>
    <row r="138" spans="2:9" ht="29.25" customHeight="1" thickBot="1" x14ac:dyDescent="0.3">
      <c r="B138" s="77"/>
      <c r="C138" s="44" t="s">
        <v>426</v>
      </c>
      <c r="D138" s="221"/>
      <c r="E138" s="70"/>
      <c r="F138" s="70"/>
      <c r="G138" s="70"/>
      <c r="H138" s="70"/>
      <c r="I138" s="71"/>
    </row>
    <row r="139" spans="2:9" ht="29.25" customHeight="1" thickBot="1" x14ac:dyDescent="0.3">
      <c r="B139" s="77"/>
      <c r="C139" s="44" t="s">
        <v>427</v>
      </c>
      <c r="D139" s="221"/>
      <c r="E139" s="70"/>
      <c r="F139" s="70"/>
      <c r="G139" s="70"/>
      <c r="H139" s="70"/>
      <c r="I139" s="71"/>
    </row>
    <row r="140" spans="2:9" ht="29.25" customHeight="1" thickBot="1" x14ac:dyDescent="0.3">
      <c r="B140" s="77"/>
      <c r="C140" s="44" t="s">
        <v>428</v>
      </c>
      <c r="D140" s="221"/>
      <c r="E140" s="70"/>
      <c r="F140" s="70"/>
      <c r="G140" s="70"/>
      <c r="H140" s="70"/>
      <c r="I140" s="71"/>
    </row>
    <row r="141" spans="2:9" ht="29.25" customHeight="1" thickBot="1" x14ac:dyDescent="0.3">
      <c r="B141" s="77"/>
      <c r="C141" s="44" t="s">
        <v>429</v>
      </c>
      <c r="D141" s="221"/>
      <c r="E141" s="70"/>
      <c r="F141" s="70"/>
      <c r="G141" s="70"/>
      <c r="H141" s="70"/>
      <c r="I141" s="71"/>
    </row>
    <row r="142" spans="2:9" ht="29.25" customHeight="1" thickBot="1" x14ac:dyDescent="0.3">
      <c r="B142" s="77"/>
      <c r="C142" s="44" t="s">
        <v>430</v>
      </c>
      <c r="D142" s="221"/>
      <c r="E142" s="70"/>
      <c r="F142" s="70"/>
      <c r="G142" s="70"/>
      <c r="H142" s="70"/>
      <c r="I142" s="71"/>
    </row>
    <row r="143" spans="2:9" ht="29.25" customHeight="1" thickBot="1" x14ac:dyDescent="0.3">
      <c r="B143" s="77"/>
      <c r="C143" s="44" t="s">
        <v>621</v>
      </c>
      <c r="D143" s="221"/>
      <c r="E143" s="70"/>
      <c r="F143" s="70"/>
      <c r="G143" s="70"/>
      <c r="H143" s="70"/>
      <c r="I143" s="71"/>
    </row>
    <row r="144" spans="2:9" ht="29.25" customHeight="1" thickBot="1" x14ac:dyDescent="0.3">
      <c r="B144" s="77"/>
      <c r="C144" s="44" t="s">
        <v>432</v>
      </c>
      <c r="D144" s="221"/>
      <c r="E144" s="70"/>
      <c r="F144" s="70"/>
      <c r="G144" s="70"/>
      <c r="H144" s="70"/>
      <c r="I144" s="71"/>
    </row>
    <row r="145" spans="2:9" ht="29.25" customHeight="1" thickBot="1" x14ac:dyDescent="0.3">
      <c r="B145" s="77"/>
      <c r="C145" s="44" t="s">
        <v>433</v>
      </c>
      <c r="D145" s="221"/>
      <c r="E145" s="70"/>
      <c r="F145" s="70"/>
      <c r="G145" s="70"/>
      <c r="H145" s="70"/>
      <c r="I145" s="71"/>
    </row>
    <row r="146" spans="2:9" ht="29.25" customHeight="1" thickBot="1" x14ac:dyDescent="0.3">
      <c r="B146" s="77"/>
      <c r="C146" s="44" t="s">
        <v>622</v>
      </c>
      <c r="D146" s="221"/>
      <c r="E146" s="70"/>
      <c r="F146" s="70"/>
      <c r="G146" s="70"/>
      <c r="H146" s="70"/>
      <c r="I146" s="71"/>
    </row>
    <row r="147" spans="2:9" ht="29.25" customHeight="1" thickBot="1" x14ac:dyDescent="0.3">
      <c r="B147" s="77"/>
      <c r="C147" s="44" t="s">
        <v>435</v>
      </c>
      <c r="D147" s="221"/>
      <c r="E147" s="70"/>
      <c r="F147" s="70"/>
      <c r="G147" s="70"/>
      <c r="H147" s="70"/>
      <c r="I147" s="71"/>
    </row>
    <row r="148" spans="2:9" ht="3" customHeight="1" x14ac:dyDescent="0.25">
      <c r="B148" s="77"/>
      <c r="C148" s="70"/>
      <c r="D148" s="70"/>
      <c r="E148" s="70"/>
      <c r="F148" s="70"/>
      <c r="G148" s="70"/>
      <c r="H148" s="70"/>
      <c r="I148" s="71"/>
    </row>
    <row r="149" spans="2:9" ht="26.25" customHeight="1" thickBot="1" x14ac:dyDescent="0.3">
      <c r="B149" s="77"/>
      <c r="C149" s="413" t="s">
        <v>625</v>
      </c>
      <c r="D149" s="413"/>
      <c r="E149" s="413"/>
      <c r="F149" s="413"/>
      <c r="G149" s="70"/>
      <c r="H149" s="70"/>
      <c r="I149" s="71"/>
    </row>
    <row r="150" spans="2:9" ht="29.25" customHeight="1" thickBot="1" x14ac:dyDescent="0.3">
      <c r="B150" s="77"/>
      <c r="C150" s="44" t="s">
        <v>623</v>
      </c>
      <c r="D150" s="221"/>
      <c r="E150" s="101"/>
      <c r="F150" s="83"/>
      <c r="G150" s="70"/>
      <c r="H150" s="70"/>
      <c r="I150" s="71"/>
    </row>
    <row r="151" spans="2:9" ht="29.25" customHeight="1" thickBot="1" x14ac:dyDescent="0.3">
      <c r="B151" s="77"/>
      <c r="C151" s="44" t="s">
        <v>624</v>
      </c>
      <c r="D151" s="221"/>
      <c r="E151" s="101"/>
      <c r="F151" s="83"/>
      <c r="G151" s="70"/>
      <c r="H151" s="70"/>
      <c r="I151" s="71"/>
    </row>
    <row r="152" spans="2:9" ht="29.25" customHeight="1" thickBot="1" x14ac:dyDescent="0.3">
      <c r="B152" s="77"/>
      <c r="C152" s="44" t="s">
        <v>626</v>
      </c>
      <c r="D152" s="221"/>
      <c r="E152" s="101"/>
      <c r="F152" s="83"/>
      <c r="G152" s="70"/>
      <c r="H152" s="70"/>
      <c r="I152" s="71"/>
    </row>
    <row r="153" spans="2:9" ht="29.25" customHeight="1" thickBot="1" x14ac:dyDescent="0.3">
      <c r="B153" s="77"/>
      <c r="C153" s="44" t="s">
        <v>627</v>
      </c>
      <c r="D153" s="221"/>
      <c r="E153" s="101"/>
      <c r="F153" s="83"/>
      <c r="G153" s="70"/>
      <c r="H153" s="70"/>
      <c r="I153" s="71"/>
    </row>
    <row r="154" spans="2:9" ht="34.5" customHeight="1" thickBot="1" x14ac:dyDescent="0.3">
      <c r="B154" s="77"/>
      <c r="C154" s="44" t="s">
        <v>628</v>
      </c>
      <c r="D154" s="221"/>
      <c r="E154" s="101"/>
      <c r="F154" s="83"/>
      <c r="G154" s="70"/>
      <c r="H154" s="70"/>
      <c r="I154" s="71"/>
    </row>
    <row r="155" spans="2:9" ht="31.5" customHeight="1" thickBot="1" x14ac:dyDescent="0.3">
      <c r="B155" s="77"/>
      <c r="C155" s="413" t="s">
        <v>631</v>
      </c>
      <c r="D155" s="413"/>
      <c r="E155" s="413"/>
      <c r="F155" s="413"/>
      <c r="G155" s="70"/>
      <c r="H155" s="70"/>
      <c r="I155" s="71"/>
    </row>
    <row r="156" spans="2:9" ht="27" customHeight="1" thickBot="1" x14ac:dyDescent="0.3">
      <c r="B156" s="77"/>
      <c r="C156" s="44" t="s">
        <v>441</v>
      </c>
      <c r="D156" s="217"/>
      <c r="E156" s="104"/>
      <c r="F156" s="104"/>
      <c r="G156" s="70"/>
      <c r="H156" s="70"/>
      <c r="I156" s="71"/>
    </row>
    <row r="157" spans="2:9" ht="27" customHeight="1" thickBot="1" x14ac:dyDescent="0.3">
      <c r="B157" s="77"/>
      <c r="C157" s="44" t="s">
        <v>442</v>
      </c>
      <c r="D157" s="217"/>
      <c r="E157" s="104"/>
      <c r="F157" s="104"/>
      <c r="G157" s="70"/>
      <c r="H157" s="70"/>
      <c r="I157" s="71"/>
    </row>
    <row r="158" spans="2:9" ht="27" customHeight="1" thickBot="1" x14ac:dyDescent="0.3">
      <c r="B158" s="77"/>
      <c r="C158" s="44" t="s">
        <v>629</v>
      </c>
      <c r="D158" s="217"/>
      <c r="E158" s="104"/>
      <c r="F158" s="104"/>
      <c r="G158" s="70"/>
      <c r="H158" s="70"/>
      <c r="I158" s="71"/>
    </row>
    <row r="159" spans="2:9" ht="32.25" customHeight="1" thickBot="1" x14ac:dyDescent="0.3">
      <c r="B159" s="77"/>
      <c r="C159" s="44" t="s">
        <v>444</v>
      </c>
      <c r="D159" s="217"/>
      <c r="E159" s="104"/>
      <c r="F159" s="104"/>
      <c r="G159" s="70"/>
      <c r="H159" s="70"/>
      <c r="I159" s="71"/>
    </row>
    <row r="160" spans="2:9" ht="27" customHeight="1" thickBot="1" x14ac:dyDescent="0.3">
      <c r="B160" s="77"/>
      <c r="C160" s="44" t="s">
        <v>445</v>
      </c>
      <c r="D160" s="217"/>
      <c r="E160" s="104"/>
      <c r="F160" s="104"/>
      <c r="G160" s="70"/>
      <c r="H160" s="70"/>
      <c r="I160" s="71"/>
    </row>
    <row r="161" spans="2:9" ht="27" customHeight="1" thickBot="1" x14ac:dyDescent="0.3">
      <c r="B161" s="77"/>
      <c r="C161" s="44" t="s">
        <v>446</v>
      </c>
      <c r="D161" s="217"/>
      <c r="E161" s="104"/>
      <c r="F161" s="104"/>
      <c r="G161" s="70"/>
      <c r="H161" s="70"/>
      <c r="I161" s="71"/>
    </row>
    <row r="162" spans="2:9" ht="27" customHeight="1" thickBot="1" x14ac:dyDescent="0.3">
      <c r="B162" s="77"/>
      <c r="C162" s="44" t="s">
        <v>630</v>
      </c>
      <c r="D162" s="221"/>
      <c r="E162" s="296" t="s">
        <v>507</v>
      </c>
      <c r="F162" s="285"/>
      <c r="G162" s="70"/>
      <c r="H162" s="70"/>
      <c r="I162" s="71"/>
    </row>
    <row r="163" spans="2:9" ht="30" customHeight="1" thickBot="1" x14ac:dyDescent="0.3">
      <c r="B163" s="77"/>
      <c r="C163" s="413" t="s">
        <v>632</v>
      </c>
      <c r="D163" s="413"/>
      <c r="E163" s="413"/>
      <c r="F163" s="83"/>
      <c r="G163" s="70"/>
      <c r="H163" s="70"/>
      <c r="I163" s="71"/>
    </row>
    <row r="164" spans="2:9" ht="27.75" customHeight="1" thickBot="1" x14ac:dyDescent="0.3">
      <c r="B164" s="77"/>
      <c r="C164" s="44" t="s">
        <v>447</v>
      </c>
      <c r="D164" s="217"/>
      <c r="E164" s="104"/>
      <c r="F164" s="83"/>
      <c r="G164" s="70"/>
      <c r="H164" s="70"/>
      <c r="I164" s="71"/>
    </row>
    <row r="165" spans="2:9" ht="27.75" customHeight="1" thickBot="1" x14ac:dyDescent="0.3">
      <c r="B165" s="77"/>
      <c r="C165" s="44" t="s">
        <v>448</v>
      </c>
      <c r="D165" s="217"/>
      <c r="E165" s="104"/>
      <c r="F165" s="83"/>
      <c r="G165" s="70"/>
      <c r="H165" s="70"/>
      <c r="I165" s="71"/>
    </row>
    <row r="166" spans="2:9" ht="27.75" customHeight="1" thickBot="1" x14ac:dyDescent="0.3">
      <c r="B166" s="77"/>
      <c r="C166" s="44" t="s">
        <v>449</v>
      </c>
      <c r="D166" s="217"/>
      <c r="E166" s="104"/>
      <c r="F166" s="83"/>
      <c r="G166" s="70"/>
      <c r="H166" s="70"/>
      <c r="I166" s="71"/>
    </row>
    <row r="167" spans="2:9" ht="27.75" customHeight="1" thickBot="1" x14ac:dyDescent="0.3">
      <c r="B167" s="77"/>
      <c r="C167" s="44" t="s">
        <v>450</v>
      </c>
      <c r="D167" s="217"/>
      <c r="E167" s="104"/>
      <c r="F167" s="83"/>
      <c r="G167" s="70"/>
      <c r="H167" s="70"/>
      <c r="I167" s="71"/>
    </row>
    <row r="168" spans="2:9" ht="30" customHeight="1" thickBot="1" x14ac:dyDescent="0.3">
      <c r="B168" s="77"/>
      <c r="C168" s="44" t="s">
        <v>633</v>
      </c>
      <c r="D168" s="217"/>
      <c r="E168" s="104"/>
      <c r="F168" s="83"/>
      <c r="G168" s="70"/>
      <c r="H168" s="70"/>
      <c r="I168" s="71"/>
    </row>
    <row r="169" spans="2:9" ht="27.75" customHeight="1" thickBot="1" x14ac:dyDescent="0.3">
      <c r="B169" s="77"/>
      <c r="C169" s="44" t="s">
        <v>630</v>
      </c>
      <c r="D169" s="221"/>
      <c r="E169" s="296" t="s">
        <v>507</v>
      </c>
      <c r="F169" s="285"/>
      <c r="G169" s="70"/>
      <c r="H169" s="70"/>
      <c r="I169" s="71"/>
    </row>
    <row r="170" spans="2:9" ht="41.25" customHeight="1" thickBot="1" x14ac:dyDescent="0.3">
      <c r="B170" s="77"/>
      <c r="C170" s="345" t="s">
        <v>634</v>
      </c>
      <c r="D170" s="345"/>
      <c r="E170" s="345"/>
      <c r="F170" s="345"/>
      <c r="G170" s="70"/>
      <c r="H170" s="70"/>
      <c r="I170" s="71"/>
    </row>
    <row r="171" spans="2:9" ht="24.75" customHeight="1" thickBot="1" x14ac:dyDescent="0.3">
      <c r="B171" s="77"/>
      <c r="C171" s="44" t="s">
        <v>453</v>
      </c>
      <c r="D171" s="221"/>
      <c r="E171" s="70"/>
      <c r="F171" s="70"/>
      <c r="G171" s="70"/>
      <c r="H171" s="70"/>
      <c r="I171" s="71"/>
    </row>
    <row r="172" spans="2:9" ht="24.75" customHeight="1" thickBot="1" x14ac:dyDescent="0.3">
      <c r="B172" s="77"/>
      <c r="C172" s="44" t="s">
        <v>454</v>
      </c>
      <c r="D172" s="221"/>
      <c r="E172" s="70"/>
      <c r="F172" s="70"/>
      <c r="G172" s="70"/>
      <c r="H172" s="70"/>
      <c r="I172" s="71"/>
    </row>
    <row r="173" spans="2:9" ht="24.75" customHeight="1" thickBot="1" x14ac:dyDescent="0.3">
      <c r="B173" s="77"/>
      <c r="C173" s="44" t="s">
        <v>455</v>
      </c>
      <c r="D173" s="221"/>
      <c r="E173" s="70"/>
      <c r="F173" s="70"/>
      <c r="G173" s="70"/>
      <c r="H173" s="70"/>
      <c r="I173" s="71"/>
    </row>
    <row r="174" spans="2:9" ht="24.75" customHeight="1" thickBot="1" x14ac:dyDescent="0.3">
      <c r="B174" s="77"/>
      <c r="C174" s="44" t="s">
        <v>456</v>
      </c>
      <c r="D174" s="221"/>
      <c r="E174" s="70"/>
      <c r="F174" s="70"/>
      <c r="G174" s="70"/>
      <c r="H174" s="70"/>
      <c r="I174" s="71"/>
    </row>
    <row r="175" spans="2:9" ht="24.75" customHeight="1" thickBot="1" x14ac:dyDescent="0.3">
      <c r="B175" s="77"/>
      <c r="C175" s="44" t="s">
        <v>630</v>
      </c>
      <c r="D175" s="221"/>
      <c r="E175" s="296" t="s">
        <v>507</v>
      </c>
      <c r="F175" s="285"/>
      <c r="G175" s="70"/>
      <c r="H175" s="70"/>
      <c r="I175" s="71"/>
    </row>
    <row r="176" spans="2:9" ht="25.5" customHeight="1" thickBot="1" x14ac:dyDescent="0.3">
      <c r="B176" s="77"/>
      <c r="C176" s="345" t="s">
        <v>95</v>
      </c>
      <c r="D176" s="345"/>
      <c r="E176" s="345"/>
      <c r="F176" s="345"/>
      <c r="G176" s="70"/>
      <c r="H176" s="70"/>
      <c r="I176" s="71"/>
    </row>
    <row r="177" spans="2:9" ht="24" customHeight="1" thickBot="1" x14ac:dyDescent="0.3">
      <c r="B177" s="77"/>
      <c r="C177" s="44" t="s">
        <v>457</v>
      </c>
      <c r="D177" s="221"/>
      <c r="E177" s="70"/>
      <c r="F177" s="70"/>
      <c r="G177" s="70"/>
      <c r="H177" s="70"/>
      <c r="I177" s="71"/>
    </row>
    <row r="178" spans="2:9" ht="24" customHeight="1" thickBot="1" x14ac:dyDescent="0.3">
      <c r="B178" s="77"/>
      <c r="C178" s="44" t="s">
        <v>458</v>
      </c>
      <c r="D178" s="221"/>
      <c r="E178" s="70"/>
      <c r="F178" s="70"/>
      <c r="G178" s="70"/>
      <c r="H178" s="70"/>
      <c r="I178" s="71"/>
    </row>
    <row r="179" spans="2:9" ht="24" customHeight="1" thickBot="1" x14ac:dyDescent="0.3">
      <c r="B179" s="77"/>
      <c r="C179" s="44" t="s">
        <v>459</v>
      </c>
      <c r="D179" s="221"/>
      <c r="E179" s="70"/>
      <c r="F179" s="70"/>
      <c r="G179" s="70"/>
      <c r="H179" s="70"/>
      <c r="I179" s="71"/>
    </row>
    <row r="180" spans="2:9" ht="24" customHeight="1" thickBot="1" x14ac:dyDescent="0.3">
      <c r="B180" s="77"/>
      <c r="C180" s="44" t="s">
        <v>630</v>
      </c>
      <c r="D180" s="221"/>
      <c r="E180" s="296" t="s">
        <v>507</v>
      </c>
      <c r="F180" s="285"/>
      <c r="G180" s="70"/>
      <c r="H180" s="70"/>
      <c r="I180" s="71"/>
    </row>
    <row r="181" spans="2:9" ht="14.25" customHeight="1" thickBot="1" x14ac:dyDescent="0.3">
      <c r="B181" s="133"/>
      <c r="C181" s="99"/>
      <c r="D181" s="99"/>
      <c r="E181" s="99"/>
      <c r="F181" s="99"/>
      <c r="G181" s="99"/>
      <c r="H181" s="99"/>
      <c r="I181" s="100"/>
    </row>
    <row r="182" spans="2:9" ht="15.75" thickBot="1" x14ac:dyDescent="0.3"/>
    <row r="183" spans="2:9" x14ac:dyDescent="0.25">
      <c r="B183" s="187"/>
      <c r="C183" s="188"/>
      <c r="D183" s="188"/>
      <c r="E183" s="188"/>
      <c r="F183" s="188"/>
      <c r="G183" s="188"/>
      <c r="H183" s="188"/>
      <c r="I183" s="189"/>
    </row>
    <row r="184" spans="2:9" x14ac:dyDescent="0.25">
      <c r="B184" s="190"/>
      <c r="C184" s="191"/>
      <c r="D184" s="191"/>
      <c r="E184" s="191"/>
      <c r="F184" s="191"/>
      <c r="G184" s="191"/>
      <c r="H184" s="191"/>
      <c r="I184" s="192"/>
    </row>
    <row r="185" spans="2:9" x14ac:dyDescent="0.25">
      <c r="B185" s="190"/>
      <c r="C185" s="191"/>
      <c r="D185" s="191"/>
      <c r="E185" s="191"/>
      <c r="F185" s="191"/>
      <c r="G185" s="191"/>
      <c r="H185" s="191"/>
      <c r="I185" s="192"/>
    </row>
    <row r="186" spans="2:9" ht="21" customHeight="1" thickBot="1" x14ac:dyDescent="0.3">
      <c r="B186" s="193"/>
      <c r="C186" s="194"/>
      <c r="D186" s="194"/>
      <c r="E186" s="194"/>
      <c r="F186" s="194"/>
      <c r="G186" s="194"/>
      <c r="H186" s="194"/>
      <c r="I186" s="195"/>
    </row>
  </sheetData>
  <sheetProtection algorithmName="SHA-512" hashValue="8tDDkVWSTDgDBnpDjzowAB6arjT57/oWHnjfdUu+J3WAr9y3jt071h+aPUdYD/idFtP7Vyqa2xjM/3ouEN+mpw==" saltValue="xrKVVvRW1EUStL7T/jCyTA==" spinCount="100000" sheet="1" objects="1" scenarios="1"/>
  <mergeCells count="53">
    <mergeCell ref="C75:F75"/>
    <mergeCell ref="C42:E42"/>
    <mergeCell ref="E67:F67"/>
    <mergeCell ref="C44:E44"/>
    <mergeCell ref="B3:I3"/>
    <mergeCell ref="C31:D31"/>
    <mergeCell ref="C21:D21"/>
    <mergeCell ref="C68:F68"/>
    <mergeCell ref="F9:H9"/>
    <mergeCell ref="E14:H14"/>
    <mergeCell ref="E17:H17"/>
    <mergeCell ref="E18:H18"/>
    <mergeCell ref="E24:H24"/>
    <mergeCell ref="E28:H28"/>
    <mergeCell ref="E35:H35"/>
    <mergeCell ref="E39:H39"/>
    <mergeCell ref="E175:F175"/>
    <mergeCell ref="C76:F76"/>
    <mergeCell ref="C86:E86"/>
    <mergeCell ref="B2:I2"/>
    <mergeCell ref="F5:G5"/>
    <mergeCell ref="B7:I7"/>
    <mergeCell ref="C58:E58"/>
    <mergeCell ref="C59:E59"/>
    <mergeCell ref="C60:E60"/>
    <mergeCell ref="B56:I56"/>
    <mergeCell ref="C50:D50"/>
    <mergeCell ref="C61:E61"/>
    <mergeCell ref="C62:F62"/>
    <mergeCell ref="C11:D11"/>
    <mergeCell ref="B10:I10"/>
    <mergeCell ref="B46:I46"/>
    <mergeCell ref="C163:E163"/>
    <mergeCell ref="C149:F149"/>
    <mergeCell ref="C155:F155"/>
    <mergeCell ref="E162:F162"/>
    <mergeCell ref="E169:F169"/>
    <mergeCell ref="E180:F180"/>
    <mergeCell ref="C124:E124"/>
    <mergeCell ref="C130:E130"/>
    <mergeCell ref="C87:E87"/>
    <mergeCell ref="C88:E88"/>
    <mergeCell ref="C97:E97"/>
    <mergeCell ref="C103:E103"/>
    <mergeCell ref="C119:F119"/>
    <mergeCell ref="C104:F104"/>
    <mergeCell ref="B117:I117"/>
    <mergeCell ref="E96:F96"/>
    <mergeCell ref="E101:F101"/>
    <mergeCell ref="E115:F115"/>
    <mergeCell ref="C170:F170"/>
    <mergeCell ref="C176:F176"/>
    <mergeCell ref="C132:G132"/>
  </mergeCells>
  <conditionalFormatting sqref="F9:H9">
    <cfRule type="containsText" dxfId="2" priority="1" operator="containsText" text="PENDIENTE">
      <formula>NOT(ISERROR(SEARCH("PENDIENTE",F9)))</formula>
    </cfRule>
    <cfRule type="containsText" dxfId="1" priority="2" operator="containsText" text="EXISTE DUPLICIDAD DE LA INFORMACIÓN">
      <formula>NOT(ISERROR(SEARCH("EXISTE DUPLICIDAD DE LA INFORMACIÓN",F9)))</formula>
    </cfRule>
    <cfRule type="containsText" dxfId="0" priority="3" operator="containsText" text="NUEVO NUIP">
      <formula>NOT(ISERROR(SEARCH("NUEVO NUIP",F9)))</formula>
    </cfRule>
  </conditionalFormatting>
  <dataValidations count="6">
    <dataValidation type="list" allowBlank="1" showInputMessage="1" showErrorMessage="1" sqref="F42">
      <formula1>$K$34:$K$54</formula1>
    </dataValidation>
    <dataValidation type="list" allowBlank="1" showInputMessage="1" showErrorMessage="1" sqref="D12 D22 D33">
      <formula1>$U$7:$U$117</formula1>
    </dataValidation>
    <dataValidation type="list" allowBlank="1" showInputMessage="1" showErrorMessage="1" sqref="D13 D23 D34">
      <formula1>$V$7:$V$14</formula1>
    </dataValidation>
    <dataValidation type="list" allowBlank="1" showInputMessage="1" showErrorMessage="1" sqref="D15:D16 D19 D25:D26 D29 F58:F61 D63:D66 D69:D74 D77:D84 F86 D177:D179 D171:D174 D150:D154 D133:D147 D36:D37 D40">
      <formula1>$W$7:$W$9</formula1>
    </dataValidation>
    <dataValidation type="list" allowBlank="1" showInputMessage="1" showErrorMessage="1" sqref="D17 D27 D38">
      <formula1>$X$7:$X$9</formula1>
    </dataValidation>
    <dataValidation type="list" allowBlank="1" showInputMessage="1" showErrorMessage="1" sqref="F103">
      <formula1>$O$97:$O$99</formula1>
    </dataValidation>
  </dataValidations>
  <pageMargins left="0.7" right="0.7" top="0.75" bottom="0.75" header="0.3" footer="0.3"/>
  <pageSetup paperSize="5" scale="51" fitToHeight="0" orientation="portrait" horizontalDpi="4294967295" verticalDpi="4294967295" r:id="rId1"/>
  <rowBreaks count="3" manualBreakCount="3">
    <brk id="75" max="8" man="1"/>
    <brk id="130" max="8" man="1"/>
    <brk id="181" max="8" man="1"/>
  </rowBreaks>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Pict="0" macro="[0]!IrInicio">
                <anchor moveWithCells="1" sizeWithCells="1">
                  <from>
                    <xdr:col>1</xdr:col>
                    <xdr:colOff>695325</xdr:colOff>
                    <xdr:row>1</xdr:row>
                    <xdr:rowOff>209550</xdr:rowOff>
                  </from>
                  <to>
                    <xdr:col>2</xdr:col>
                    <xdr:colOff>1543050</xdr:colOff>
                    <xdr:row>1</xdr:row>
                    <xdr:rowOff>685800</xdr:rowOff>
                  </to>
                </anchor>
              </controlPr>
            </control>
          </mc:Choice>
        </mc:AlternateContent>
        <mc:AlternateContent xmlns:mc="http://schemas.openxmlformats.org/markup-compatibility/2006">
          <mc:Choice Requires="x14">
            <control shapeId="6152" r:id="rId5" name="Button 8">
              <controlPr defaultSize="0" print="0" autoFill="0" autoPict="0" macro="[0]!IrModuloI">
                <anchor moveWithCells="1" sizeWithCells="1">
                  <from>
                    <xdr:col>3</xdr:col>
                    <xdr:colOff>2428875</xdr:colOff>
                    <xdr:row>2</xdr:row>
                    <xdr:rowOff>85725</xdr:rowOff>
                  </from>
                  <to>
                    <xdr:col>5</xdr:col>
                    <xdr:colOff>1962150</xdr:colOff>
                    <xdr:row>2</xdr:row>
                    <xdr:rowOff>619125</xdr:rowOff>
                  </to>
                </anchor>
              </controlPr>
            </control>
          </mc:Choice>
        </mc:AlternateContent>
        <mc:AlternateContent xmlns:mc="http://schemas.openxmlformats.org/markup-compatibility/2006">
          <mc:Choice Requires="x14">
            <control shapeId="6153" r:id="rId6" name="Button 9">
              <controlPr defaultSize="0" print="0" autoFill="0" autoPict="0" macro="[0]!IrmoduloII">
                <anchor moveWithCells="1" sizeWithCells="1">
                  <from>
                    <xdr:col>5</xdr:col>
                    <xdr:colOff>2752725</xdr:colOff>
                    <xdr:row>2</xdr:row>
                    <xdr:rowOff>85725</xdr:rowOff>
                  </from>
                  <to>
                    <xdr:col>8</xdr:col>
                    <xdr:colOff>76200</xdr:colOff>
                    <xdr:row>2</xdr:row>
                    <xdr:rowOff>619125</xdr:rowOff>
                  </to>
                </anchor>
              </controlPr>
            </control>
          </mc:Choice>
        </mc:AlternateContent>
        <mc:AlternateContent xmlns:mc="http://schemas.openxmlformats.org/markup-compatibility/2006">
          <mc:Choice Requires="x14">
            <control shapeId="6154" r:id="rId7" name="Button 10">
              <controlPr defaultSize="0" print="0" autoFill="0" autoPict="0" macro="[0]!RegModIII">
                <anchor moveWithCells="1" sizeWithCells="1">
                  <from>
                    <xdr:col>2</xdr:col>
                    <xdr:colOff>1304925</xdr:colOff>
                    <xdr:row>182</xdr:row>
                    <xdr:rowOff>114300</xdr:rowOff>
                  </from>
                  <to>
                    <xdr:col>3</xdr:col>
                    <xdr:colOff>1600200</xdr:colOff>
                    <xdr:row>185</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BorrarModuloIII">
                <anchor moveWithCells="1" sizeWithCells="1">
                  <from>
                    <xdr:col>3</xdr:col>
                    <xdr:colOff>2200275</xdr:colOff>
                    <xdr:row>182</xdr:row>
                    <xdr:rowOff>85725</xdr:rowOff>
                  </from>
                  <to>
                    <xdr:col>5</xdr:col>
                    <xdr:colOff>2990850</xdr:colOff>
                    <xdr:row>185</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'Listas desplegab'!$B$2:$B$3</xm:f>
          </x14:formula1>
          <xm:sqref>D156:D161 D164:D168 D120:D123 D52 D98:D100 D105:D114 F44 D125:D128 D89:D95</xm:sqref>
        </x14:dataValidation>
        <x14:dataValidation type="list" allowBlank="1" showInputMessage="1" showErrorMessage="1">
          <x14:formula1>
            <xm:f>'Listas desplegab'!$I$2:$I$9</xm:f>
          </x14:formula1>
          <xm:sqref>D48</xm:sqref>
        </x14:dataValidation>
        <x14:dataValidation type="list" allowBlank="1" showInputMessage="1" showErrorMessage="1">
          <x14:formula1>
            <xm:f>'Listas desplegab'!$J$2:$J$7</xm:f>
          </x14:formula1>
          <xm:sqref>D49</xm:sqref>
        </x14:dataValidation>
        <x14:dataValidation type="list" allowBlank="1" showInputMessage="1" showErrorMessage="1">
          <x14:formula1>
            <xm:f>'Listas desplegab'!$K$2:$K$31</xm:f>
          </x14:formula1>
          <xm:sqref>D54</xm:sqref>
        </x14:dataValidation>
        <x14:dataValidation type="list" allowBlank="1" showInputMessage="1" showErrorMessage="1">
          <x14:formula1>
            <xm:f>'Listas desplegab'!$Q$9:$Q$22</xm:f>
          </x14:formula1>
          <xm:sqref>D32</xm:sqref>
        </x14:dataValidation>
        <x14:dataValidation type="list" allowBlank="1" showInputMessage="1" showErrorMessage="1">
          <x14:formula1>
            <xm:f>'Listas desplegab'!$G$2:$G$102</xm:f>
          </x14:formula1>
          <xm:sqref>D51</xm:sqref>
        </x14:dataValidation>
        <x14:dataValidation type="list" allowBlank="1" showInputMessage="1" showErrorMessage="1">
          <x14:formula1>
            <xm:f>'Listas desplegab'!$Q$8:$Q$22</xm:f>
          </x14:formula1>
          <xm:sqref>F130</xm:sqref>
        </x14:dataValidation>
        <x14:dataValidation type="list" allowBlank="1" showInputMessage="1" showErrorMessage="1">
          <x14:formula1>
            <xm:f>'Listas desplegab'!$M$2:$M$8</xm:f>
          </x14:formula1>
          <xm:sqref>F87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ED8"/>
  <sheetViews>
    <sheetView zoomScale="84" zoomScaleNormal="84" workbookViewId="0">
      <selection activeCell="A9" sqref="A9"/>
    </sheetView>
  </sheetViews>
  <sheetFormatPr baseColWidth="10" defaultRowHeight="15.75" x14ac:dyDescent="0.25"/>
  <cols>
    <col min="1" max="134" width="22.140625" style="204" customWidth="1"/>
    <col min="135" max="16384" width="11.42578125" style="204"/>
  </cols>
  <sheetData>
    <row r="1" spans="1:134" x14ac:dyDescent="0.25">
      <c r="A1" s="438"/>
      <c r="B1" s="439"/>
      <c r="C1" s="439"/>
      <c r="D1" s="439"/>
      <c r="E1" s="439"/>
      <c r="F1" s="439"/>
      <c r="G1" s="439"/>
      <c r="H1" s="439"/>
      <c r="I1" s="439"/>
      <c r="J1" s="439"/>
      <c r="K1" s="439"/>
      <c r="L1" s="439"/>
      <c r="M1" s="439"/>
      <c r="N1" s="439"/>
      <c r="O1" s="439"/>
      <c r="P1" s="439"/>
      <c r="Q1" s="439"/>
      <c r="R1" s="439"/>
      <c r="S1" s="439"/>
      <c r="T1" s="439"/>
      <c r="U1" s="439"/>
      <c r="V1" s="439"/>
      <c r="W1" s="439"/>
      <c r="X1" s="439"/>
      <c r="Y1" s="439"/>
      <c r="Z1" s="439"/>
      <c r="AA1" s="439"/>
      <c r="AB1" s="439"/>
      <c r="AC1" s="439"/>
      <c r="AD1" s="439"/>
      <c r="AE1" s="439"/>
      <c r="AF1" s="439"/>
      <c r="AG1" s="439"/>
      <c r="AH1" s="439"/>
      <c r="AI1" s="439"/>
      <c r="AJ1" s="439"/>
      <c r="AK1" s="439"/>
      <c r="AL1" s="439"/>
      <c r="AM1" s="439"/>
      <c r="AN1" s="439"/>
      <c r="AO1" s="439"/>
      <c r="AP1" s="439"/>
      <c r="AQ1" s="439"/>
      <c r="AR1" s="439"/>
      <c r="AS1" s="439"/>
      <c r="AT1" s="439"/>
      <c r="AU1" s="439"/>
      <c r="AV1" s="439"/>
      <c r="AW1" s="439"/>
      <c r="AX1" s="439"/>
      <c r="AY1" s="439"/>
      <c r="AZ1" s="439"/>
      <c r="BA1" s="439"/>
      <c r="BB1" s="439"/>
      <c r="BC1" s="439"/>
      <c r="BD1" s="439"/>
      <c r="BE1" s="439"/>
      <c r="BF1" s="439"/>
      <c r="BG1" s="439"/>
      <c r="BH1" s="439"/>
      <c r="BI1" s="439"/>
      <c r="BJ1" s="439"/>
      <c r="BK1" s="439"/>
      <c r="BL1" s="439"/>
      <c r="BM1" s="439"/>
      <c r="BN1" s="439"/>
      <c r="BO1" s="439"/>
      <c r="BP1" s="439"/>
      <c r="BQ1" s="439"/>
      <c r="BR1" s="439"/>
      <c r="BS1" s="439"/>
      <c r="BT1" s="439"/>
      <c r="BU1" s="439"/>
      <c r="BV1" s="439"/>
      <c r="BW1" s="439"/>
      <c r="BX1" s="439"/>
      <c r="BY1" s="439"/>
      <c r="BZ1" s="439"/>
      <c r="CA1" s="439"/>
      <c r="CB1" s="439"/>
      <c r="CC1" s="439"/>
      <c r="CD1" s="439"/>
      <c r="CE1" s="439"/>
      <c r="CF1" s="439"/>
      <c r="CG1" s="439"/>
      <c r="CH1" s="439"/>
      <c r="CI1" s="439"/>
      <c r="CJ1" s="439"/>
      <c r="CK1" s="439"/>
      <c r="CL1" s="439"/>
      <c r="CM1" s="439"/>
      <c r="CN1" s="439"/>
      <c r="CO1" s="439"/>
      <c r="CP1" s="439"/>
      <c r="CQ1" s="439"/>
      <c r="CR1" s="439"/>
      <c r="CS1" s="439"/>
      <c r="CT1" s="439"/>
      <c r="CU1" s="439"/>
      <c r="CV1" s="439"/>
      <c r="CW1" s="439"/>
      <c r="CX1" s="439"/>
      <c r="CY1" s="439"/>
      <c r="CZ1" s="439"/>
      <c r="DA1" s="439"/>
      <c r="DB1" s="439"/>
      <c r="DC1" s="439"/>
      <c r="DD1" s="439"/>
      <c r="DE1" s="439"/>
      <c r="DF1" s="439"/>
      <c r="DG1" s="439"/>
      <c r="DH1" s="439"/>
      <c r="DI1" s="439"/>
      <c r="DJ1" s="439"/>
      <c r="DK1" s="439"/>
      <c r="DL1" s="439"/>
      <c r="DM1" s="439"/>
      <c r="DN1" s="439"/>
      <c r="DO1" s="439"/>
      <c r="DP1" s="439"/>
      <c r="DQ1" s="439"/>
      <c r="DR1" s="439"/>
      <c r="DS1" s="439"/>
      <c r="DT1" s="439"/>
      <c r="DU1" s="439"/>
      <c r="DV1" s="439"/>
      <c r="DW1" s="439"/>
      <c r="DX1" s="439"/>
      <c r="DY1" s="439"/>
      <c r="DZ1" s="439"/>
      <c r="EA1" s="439"/>
      <c r="EB1" s="439"/>
      <c r="EC1" s="439"/>
      <c r="ED1" s="440"/>
    </row>
    <row r="2" spans="1:134" x14ac:dyDescent="0.25">
      <c r="A2" s="441"/>
      <c r="B2" s="442"/>
      <c r="C2" s="442"/>
      <c r="D2" s="442"/>
      <c r="E2" s="442"/>
      <c r="F2" s="442"/>
      <c r="G2" s="442"/>
      <c r="H2" s="442"/>
      <c r="I2" s="442"/>
      <c r="J2" s="442"/>
      <c r="K2" s="442"/>
      <c r="L2" s="442"/>
      <c r="M2" s="442"/>
      <c r="N2" s="442"/>
      <c r="O2" s="442"/>
      <c r="P2" s="442"/>
      <c r="Q2" s="442"/>
      <c r="R2" s="442"/>
      <c r="S2" s="442"/>
      <c r="T2" s="442"/>
      <c r="U2" s="442"/>
      <c r="V2" s="442"/>
      <c r="W2" s="442"/>
      <c r="X2" s="442"/>
      <c r="Y2" s="442"/>
      <c r="Z2" s="442"/>
      <c r="AA2" s="442"/>
      <c r="AB2" s="442"/>
      <c r="AC2" s="442"/>
      <c r="AD2" s="442"/>
      <c r="AE2" s="442"/>
      <c r="AF2" s="442"/>
      <c r="AG2" s="442"/>
      <c r="AH2" s="442"/>
      <c r="AI2" s="442"/>
      <c r="AJ2" s="442"/>
      <c r="AK2" s="442"/>
      <c r="AL2" s="442"/>
      <c r="AM2" s="442"/>
      <c r="AN2" s="442"/>
      <c r="AO2" s="442"/>
      <c r="AP2" s="442"/>
      <c r="AQ2" s="442"/>
      <c r="AR2" s="442"/>
      <c r="AS2" s="442"/>
      <c r="AT2" s="442"/>
      <c r="AU2" s="442"/>
      <c r="AV2" s="442"/>
      <c r="AW2" s="442"/>
      <c r="AX2" s="442"/>
      <c r="AY2" s="442"/>
      <c r="AZ2" s="442"/>
      <c r="BA2" s="442"/>
      <c r="BB2" s="442"/>
      <c r="BC2" s="442"/>
      <c r="BD2" s="442"/>
      <c r="BE2" s="442"/>
      <c r="BF2" s="442"/>
      <c r="BG2" s="442"/>
      <c r="BH2" s="442"/>
      <c r="BI2" s="442"/>
      <c r="BJ2" s="442"/>
      <c r="BK2" s="442"/>
      <c r="BL2" s="442"/>
      <c r="BM2" s="442"/>
      <c r="BN2" s="442"/>
      <c r="BO2" s="442"/>
      <c r="BP2" s="442"/>
      <c r="BQ2" s="442"/>
      <c r="BR2" s="442"/>
      <c r="BS2" s="442"/>
      <c r="BT2" s="442"/>
      <c r="BU2" s="442"/>
      <c r="BV2" s="442"/>
      <c r="BW2" s="442"/>
      <c r="BX2" s="442"/>
      <c r="BY2" s="442"/>
      <c r="BZ2" s="442"/>
      <c r="CA2" s="442"/>
      <c r="CB2" s="442"/>
      <c r="CC2" s="442"/>
      <c r="CD2" s="442"/>
      <c r="CE2" s="442"/>
      <c r="CF2" s="442"/>
      <c r="CG2" s="442"/>
      <c r="CH2" s="442"/>
      <c r="CI2" s="442"/>
      <c r="CJ2" s="442"/>
      <c r="CK2" s="442"/>
      <c r="CL2" s="442"/>
      <c r="CM2" s="442"/>
      <c r="CN2" s="442"/>
      <c r="CO2" s="442"/>
      <c r="CP2" s="442"/>
      <c r="CQ2" s="442"/>
      <c r="CR2" s="442"/>
      <c r="CS2" s="442"/>
      <c r="CT2" s="442"/>
      <c r="CU2" s="442"/>
      <c r="CV2" s="442"/>
      <c r="CW2" s="442"/>
      <c r="CX2" s="442"/>
      <c r="CY2" s="442"/>
      <c r="CZ2" s="442"/>
      <c r="DA2" s="442"/>
      <c r="DB2" s="442"/>
      <c r="DC2" s="442"/>
      <c r="DD2" s="442"/>
      <c r="DE2" s="442"/>
      <c r="DF2" s="442"/>
      <c r="DG2" s="442"/>
      <c r="DH2" s="442"/>
      <c r="DI2" s="442"/>
      <c r="DJ2" s="442"/>
      <c r="DK2" s="442"/>
      <c r="DL2" s="442"/>
      <c r="DM2" s="442"/>
      <c r="DN2" s="442"/>
      <c r="DO2" s="442"/>
      <c r="DP2" s="442"/>
      <c r="DQ2" s="442"/>
      <c r="DR2" s="442"/>
      <c r="DS2" s="442"/>
      <c r="DT2" s="442"/>
      <c r="DU2" s="442"/>
      <c r="DV2" s="442"/>
      <c r="DW2" s="442"/>
      <c r="DX2" s="442"/>
      <c r="DY2" s="442"/>
      <c r="DZ2" s="442"/>
      <c r="EA2" s="442"/>
      <c r="EB2" s="442"/>
      <c r="EC2" s="442"/>
      <c r="ED2" s="443"/>
    </row>
    <row r="3" spans="1:134" x14ac:dyDescent="0.25">
      <c r="A3" s="441"/>
      <c r="B3" s="442"/>
      <c r="C3" s="442"/>
      <c r="D3" s="442"/>
      <c r="E3" s="442"/>
      <c r="F3" s="442"/>
      <c r="G3" s="442"/>
      <c r="H3" s="442"/>
      <c r="I3" s="442"/>
      <c r="J3" s="442"/>
      <c r="K3" s="442"/>
      <c r="L3" s="442"/>
      <c r="M3" s="442"/>
      <c r="N3" s="442"/>
      <c r="O3" s="442"/>
      <c r="P3" s="442"/>
      <c r="Q3" s="442"/>
      <c r="R3" s="442"/>
      <c r="S3" s="442"/>
      <c r="T3" s="442"/>
      <c r="U3" s="442"/>
      <c r="V3" s="442"/>
      <c r="W3" s="442"/>
      <c r="X3" s="442"/>
      <c r="Y3" s="442"/>
      <c r="Z3" s="442"/>
      <c r="AA3" s="442"/>
      <c r="AB3" s="442"/>
      <c r="AC3" s="442"/>
      <c r="AD3" s="442"/>
      <c r="AE3" s="442"/>
      <c r="AF3" s="442"/>
      <c r="AG3" s="442"/>
      <c r="AH3" s="442"/>
      <c r="AI3" s="442"/>
      <c r="AJ3" s="442"/>
      <c r="AK3" s="442"/>
      <c r="AL3" s="442"/>
      <c r="AM3" s="442"/>
      <c r="AN3" s="442"/>
      <c r="AO3" s="442"/>
      <c r="AP3" s="442"/>
      <c r="AQ3" s="442"/>
      <c r="AR3" s="442"/>
      <c r="AS3" s="442"/>
      <c r="AT3" s="442"/>
      <c r="AU3" s="442"/>
      <c r="AV3" s="442"/>
      <c r="AW3" s="442"/>
      <c r="AX3" s="442"/>
      <c r="AY3" s="442"/>
      <c r="AZ3" s="442"/>
      <c r="BA3" s="442"/>
      <c r="BB3" s="442"/>
      <c r="BC3" s="442"/>
      <c r="BD3" s="442"/>
      <c r="BE3" s="442"/>
      <c r="BF3" s="442"/>
      <c r="BG3" s="442"/>
      <c r="BH3" s="442"/>
      <c r="BI3" s="442"/>
      <c r="BJ3" s="442"/>
      <c r="BK3" s="442"/>
      <c r="BL3" s="442"/>
      <c r="BM3" s="442"/>
      <c r="BN3" s="442"/>
      <c r="BO3" s="442"/>
      <c r="BP3" s="442"/>
      <c r="BQ3" s="442"/>
      <c r="BR3" s="442"/>
      <c r="BS3" s="442"/>
      <c r="BT3" s="442"/>
      <c r="BU3" s="442"/>
      <c r="BV3" s="442"/>
      <c r="BW3" s="442"/>
      <c r="BX3" s="442"/>
      <c r="BY3" s="442"/>
      <c r="BZ3" s="442"/>
      <c r="CA3" s="442"/>
      <c r="CB3" s="442"/>
      <c r="CC3" s="442"/>
      <c r="CD3" s="442"/>
      <c r="CE3" s="442"/>
      <c r="CF3" s="442"/>
      <c r="CG3" s="442"/>
      <c r="CH3" s="442"/>
      <c r="CI3" s="442"/>
      <c r="CJ3" s="442"/>
      <c r="CK3" s="442"/>
      <c r="CL3" s="442"/>
      <c r="CM3" s="442"/>
      <c r="CN3" s="442"/>
      <c r="CO3" s="442"/>
      <c r="CP3" s="442"/>
      <c r="CQ3" s="442"/>
      <c r="CR3" s="442"/>
      <c r="CS3" s="442"/>
      <c r="CT3" s="442"/>
      <c r="CU3" s="442"/>
      <c r="CV3" s="442"/>
      <c r="CW3" s="442"/>
      <c r="CX3" s="442"/>
      <c r="CY3" s="442"/>
      <c r="CZ3" s="442"/>
      <c r="DA3" s="442"/>
      <c r="DB3" s="442"/>
      <c r="DC3" s="442"/>
      <c r="DD3" s="442"/>
      <c r="DE3" s="442"/>
      <c r="DF3" s="442"/>
      <c r="DG3" s="442"/>
      <c r="DH3" s="442"/>
      <c r="DI3" s="442"/>
      <c r="DJ3" s="442"/>
      <c r="DK3" s="442"/>
      <c r="DL3" s="442"/>
      <c r="DM3" s="442"/>
      <c r="DN3" s="442"/>
      <c r="DO3" s="442"/>
      <c r="DP3" s="442"/>
      <c r="DQ3" s="442"/>
      <c r="DR3" s="442"/>
      <c r="DS3" s="442"/>
      <c r="DT3" s="442"/>
      <c r="DU3" s="442"/>
      <c r="DV3" s="442"/>
      <c r="DW3" s="442"/>
      <c r="DX3" s="442"/>
      <c r="DY3" s="442"/>
      <c r="DZ3" s="442"/>
      <c r="EA3" s="442"/>
      <c r="EB3" s="442"/>
      <c r="EC3" s="442"/>
      <c r="ED3" s="443"/>
    </row>
    <row r="4" spans="1:134" x14ac:dyDescent="0.25">
      <c r="A4" s="441"/>
      <c r="B4" s="442"/>
      <c r="C4" s="442"/>
      <c r="D4" s="442"/>
      <c r="E4" s="442"/>
      <c r="F4" s="442"/>
      <c r="G4" s="442"/>
      <c r="H4" s="442"/>
      <c r="I4" s="442"/>
      <c r="J4" s="442"/>
      <c r="K4" s="442"/>
      <c r="L4" s="442"/>
      <c r="M4" s="442"/>
      <c r="N4" s="442"/>
      <c r="O4" s="442"/>
      <c r="P4" s="442"/>
      <c r="Q4" s="442"/>
      <c r="R4" s="442"/>
      <c r="S4" s="442"/>
      <c r="T4" s="442"/>
      <c r="U4" s="442"/>
      <c r="V4" s="442"/>
      <c r="W4" s="442"/>
      <c r="X4" s="442"/>
      <c r="Y4" s="442"/>
      <c r="Z4" s="442"/>
      <c r="AA4" s="442"/>
      <c r="AB4" s="442"/>
      <c r="AC4" s="442"/>
      <c r="AD4" s="442"/>
      <c r="AE4" s="442"/>
      <c r="AF4" s="442"/>
      <c r="AG4" s="442"/>
      <c r="AH4" s="442"/>
      <c r="AI4" s="442"/>
      <c r="AJ4" s="442"/>
      <c r="AK4" s="442"/>
      <c r="AL4" s="442"/>
      <c r="AM4" s="442"/>
      <c r="AN4" s="442"/>
      <c r="AO4" s="442"/>
      <c r="AP4" s="442"/>
      <c r="AQ4" s="442"/>
      <c r="AR4" s="442"/>
      <c r="AS4" s="442"/>
      <c r="AT4" s="442"/>
      <c r="AU4" s="442"/>
      <c r="AV4" s="442"/>
      <c r="AW4" s="442"/>
      <c r="AX4" s="442"/>
      <c r="AY4" s="442"/>
      <c r="AZ4" s="442"/>
      <c r="BA4" s="442"/>
      <c r="BB4" s="442"/>
      <c r="BC4" s="442"/>
      <c r="BD4" s="442"/>
      <c r="BE4" s="442"/>
      <c r="BF4" s="442"/>
      <c r="BG4" s="442"/>
      <c r="BH4" s="442"/>
      <c r="BI4" s="442"/>
      <c r="BJ4" s="442"/>
      <c r="BK4" s="442"/>
      <c r="BL4" s="442"/>
      <c r="BM4" s="442"/>
      <c r="BN4" s="442"/>
      <c r="BO4" s="442"/>
      <c r="BP4" s="442"/>
      <c r="BQ4" s="442"/>
      <c r="BR4" s="442"/>
      <c r="BS4" s="442"/>
      <c r="BT4" s="442"/>
      <c r="BU4" s="442"/>
      <c r="BV4" s="442"/>
      <c r="BW4" s="442"/>
      <c r="BX4" s="442"/>
      <c r="BY4" s="442"/>
      <c r="BZ4" s="442"/>
      <c r="CA4" s="442"/>
      <c r="CB4" s="442"/>
      <c r="CC4" s="442"/>
      <c r="CD4" s="442"/>
      <c r="CE4" s="442"/>
      <c r="CF4" s="442"/>
      <c r="CG4" s="442"/>
      <c r="CH4" s="442"/>
      <c r="CI4" s="442"/>
      <c r="CJ4" s="442"/>
      <c r="CK4" s="442"/>
      <c r="CL4" s="442"/>
      <c r="CM4" s="442"/>
      <c r="CN4" s="442"/>
      <c r="CO4" s="442"/>
      <c r="CP4" s="442"/>
      <c r="CQ4" s="442"/>
      <c r="CR4" s="442"/>
      <c r="CS4" s="442"/>
      <c r="CT4" s="442"/>
      <c r="CU4" s="442"/>
      <c r="CV4" s="442"/>
      <c r="CW4" s="442"/>
      <c r="CX4" s="442"/>
      <c r="CY4" s="442"/>
      <c r="CZ4" s="442"/>
      <c r="DA4" s="442"/>
      <c r="DB4" s="442"/>
      <c r="DC4" s="442"/>
      <c r="DD4" s="442"/>
      <c r="DE4" s="442"/>
      <c r="DF4" s="442"/>
      <c r="DG4" s="442"/>
      <c r="DH4" s="442"/>
      <c r="DI4" s="442"/>
      <c r="DJ4" s="442"/>
      <c r="DK4" s="442"/>
      <c r="DL4" s="442"/>
      <c r="DM4" s="442"/>
      <c r="DN4" s="442"/>
      <c r="DO4" s="442"/>
      <c r="DP4" s="442"/>
      <c r="DQ4" s="442"/>
      <c r="DR4" s="442"/>
      <c r="DS4" s="442"/>
      <c r="DT4" s="442"/>
      <c r="DU4" s="442"/>
      <c r="DV4" s="442"/>
      <c r="DW4" s="442"/>
      <c r="DX4" s="442"/>
      <c r="DY4" s="442"/>
      <c r="DZ4" s="442"/>
      <c r="EA4" s="442"/>
      <c r="EB4" s="442"/>
      <c r="EC4" s="442"/>
      <c r="ED4" s="443"/>
    </row>
    <row r="5" spans="1:134" ht="24" customHeight="1" thickBot="1" x14ac:dyDescent="0.3">
      <c r="A5" s="444"/>
      <c r="B5" s="445"/>
      <c r="C5" s="445"/>
      <c r="D5" s="445"/>
      <c r="E5" s="445"/>
      <c r="F5" s="445"/>
      <c r="G5" s="445"/>
      <c r="H5" s="445"/>
      <c r="I5" s="445"/>
      <c r="J5" s="445"/>
      <c r="K5" s="445"/>
      <c r="L5" s="445"/>
      <c r="M5" s="445"/>
      <c r="N5" s="445"/>
      <c r="O5" s="445"/>
      <c r="P5" s="445"/>
      <c r="Q5" s="445"/>
      <c r="R5" s="445"/>
      <c r="S5" s="445"/>
      <c r="T5" s="445"/>
      <c r="U5" s="445"/>
      <c r="V5" s="445"/>
      <c r="W5" s="445"/>
      <c r="X5" s="445"/>
      <c r="Y5" s="445"/>
      <c r="Z5" s="445"/>
      <c r="AA5" s="445"/>
      <c r="AB5" s="445"/>
      <c r="AC5" s="445"/>
      <c r="AD5" s="445"/>
      <c r="AE5" s="445"/>
      <c r="AF5" s="445"/>
      <c r="AG5" s="445"/>
      <c r="AH5" s="445"/>
      <c r="AI5" s="445"/>
      <c r="AJ5" s="445"/>
      <c r="AK5" s="445"/>
      <c r="AL5" s="445"/>
      <c r="AM5" s="445"/>
      <c r="AN5" s="445"/>
      <c r="AO5" s="445"/>
      <c r="AP5" s="445"/>
      <c r="AQ5" s="445"/>
      <c r="AR5" s="445"/>
      <c r="AS5" s="445"/>
      <c r="AT5" s="445"/>
      <c r="AU5" s="445"/>
      <c r="AV5" s="445"/>
      <c r="AW5" s="445"/>
      <c r="AX5" s="445"/>
      <c r="AY5" s="445"/>
      <c r="AZ5" s="445"/>
      <c r="BA5" s="445"/>
      <c r="BB5" s="445"/>
      <c r="BC5" s="445"/>
      <c r="BD5" s="445"/>
      <c r="BE5" s="445"/>
      <c r="BF5" s="445"/>
      <c r="BG5" s="445"/>
      <c r="BH5" s="445"/>
      <c r="BI5" s="445"/>
      <c r="BJ5" s="445"/>
      <c r="BK5" s="445"/>
      <c r="BL5" s="445"/>
      <c r="BM5" s="445"/>
      <c r="BN5" s="445"/>
      <c r="BO5" s="445"/>
      <c r="BP5" s="445"/>
      <c r="BQ5" s="445"/>
      <c r="BR5" s="445"/>
      <c r="BS5" s="445"/>
      <c r="BT5" s="445"/>
      <c r="BU5" s="445"/>
      <c r="BV5" s="445"/>
      <c r="BW5" s="445"/>
      <c r="BX5" s="445"/>
      <c r="BY5" s="445"/>
      <c r="BZ5" s="445"/>
      <c r="CA5" s="445"/>
      <c r="CB5" s="445"/>
      <c r="CC5" s="445"/>
      <c r="CD5" s="445"/>
      <c r="CE5" s="445"/>
      <c r="CF5" s="445"/>
      <c r="CG5" s="445"/>
      <c r="CH5" s="445"/>
      <c r="CI5" s="445"/>
      <c r="CJ5" s="445"/>
      <c r="CK5" s="445"/>
      <c r="CL5" s="445"/>
      <c r="CM5" s="445"/>
      <c r="CN5" s="445"/>
      <c r="CO5" s="445"/>
      <c r="CP5" s="445"/>
      <c r="CQ5" s="445"/>
      <c r="CR5" s="445"/>
      <c r="CS5" s="445"/>
      <c r="CT5" s="445"/>
      <c r="CU5" s="445"/>
      <c r="CV5" s="445"/>
      <c r="CW5" s="445"/>
      <c r="CX5" s="445"/>
      <c r="CY5" s="445"/>
      <c r="CZ5" s="445"/>
      <c r="DA5" s="445"/>
      <c r="DB5" s="445"/>
      <c r="DC5" s="445"/>
      <c r="DD5" s="445"/>
      <c r="DE5" s="445"/>
      <c r="DF5" s="445"/>
      <c r="DG5" s="445"/>
      <c r="DH5" s="445"/>
      <c r="DI5" s="445"/>
      <c r="DJ5" s="445"/>
      <c r="DK5" s="445"/>
      <c r="DL5" s="445"/>
      <c r="DM5" s="445"/>
      <c r="DN5" s="445"/>
      <c r="DO5" s="445"/>
      <c r="DP5" s="445"/>
      <c r="DQ5" s="445"/>
      <c r="DR5" s="445"/>
      <c r="DS5" s="445"/>
      <c r="DT5" s="445"/>
      <c r="DU5" s="445"/>
      <c r="DV5" s="445"/>
      <c r="DW5" s="445"/>
      <c r="DX5" s="445"/>
      <c r="DY5" s="445"/>
      <c r="DZ5" s="445"/>
      <c r="EA5" s="445"/>
      <c r="EB5" s="445"/>
      <c r="EC5" s="445"/>
      <c r="ED5" s="446"/>
    </row>
    <row r="6" spans="1:134" s="207" customFormat="1" ht="69.75" customHeight="1" thickBot="1" x14ac:dyDescent="0.3">
      <c r="A6" s="205"/>
      <c r="B6" s="206"/>
      <c r="C6" s="430" t="s">
        <v>18</v>
      </c>
      <c r="D6" s="431"/>
      <c r="E6" s="431"/>
      <c r="F6" s="431"/>
      <c r="G6" s="431"/>
      <c r="H6" s="431"/>
      <c r="I6" s="431"/>
      <c r="J6" s="431"/>
      <c r="K6" s="431"/>
      <c r="L6" s="431"/>
      <c r="M6" s="431"/>
      <c r="N6" s="431"/>
      <c r="O6" s="431"/>
      <c r="P6" s="431"/>
      <c r="Q6" s="431"/>
      <c r="R6" s="431"/>
      <c r="S6" s="431"/>
      <c r="T6" s="431"/>
      <c r="U6" s="431"/>
      <c r="V6" s="431"/>
      <c r="W6" s="431"/>
      <c r="X6" s="431"/>
      <c r="Y6" s="431"/>
      <c r="Z6" s="431"/>
      <c r="AA6" s="431"/>
      <c r="AB6" s="431"/>
      <c r="AC6" s="432"/>
      <c r="AD6" s="433" t="s">
        <v>29</v>
      </c>
      <c r="AE6" s="434"/>
      <c r="AF6" s="434"/>
      <c r="AG6" s="434"/>
      <c r="AH6" s="435"/>
      <c r="AI6" s="433" t="s">
        <v>76</v>
      </c>
      <c r="AJ6" s="434"/>
      <c r="AK6" s="434"/>
      <c r="AL6" s="434"/>
      <c r="AM6" s="434"/>
      <c r="AN6" s="434"/>
      <c r="AO6" s="434"/>
      <c r="AP6" s="434"/>
      <c r="AQ6" s="434"/>
      <c r="AR6" s="434"/>
      <c r="AS6" s="434"/>
      <c r="AT6" s="434"/>
      <c r="AU6" s="434"/>
      <c r="AV6" s="434"/>
      <c r="AW6" s="434"/>
      <c r="AX6" s="434"/>
      <c r="AY6" s="434"/>
      <c r="AZ6" s="434"/>
      <c r="BA6" s="434"/>
      <c r="BB6" s="434"/>
      <c r="BC6" s="434"/>
      <c r="BD6" s="434"/>
      <c r="BE6" s="434"/>
      <c r="BF6" s="434"/>
      <c r="BG6" s="434"/>
      <c r="BH6" s="434"/>
      <c r="BI6" s="434"/>
      <c r="BJ6" s="434"/>
      <c r="BK6" s="434"/>
      <c r="BL6" s="434"/>
      <c r="BM6" s="434"/>
      <c r="BN6" s="434"/>
      <c r="BO6" s="434"/>
      <c r="BP6" s="434"/>
      <c r="BQ6" s="434"/>
      <c r="BR6" s="434"/>
      <c r="BS6" s="434"/>
      <c r="BT6" s="434"/>
      <c r="BU6" s="434"/>
      <c r="BV6" s="434"/>
      <c r="BW6" s="434"/>
      <c r="BX6" s="434"/>
      <c r="BY6" s="434"/>
      <c r="BZ6" s="434"/>
      <c r="CA6" s="434"/>
      <c r="CB6" s="434"/>
      <c r="CC6" s="434"/>
      <c r="CD6" s="434"/>
      <c r="CE6" s="435"/>
      <c r="CF6" s="433" t="s">
        <v>35</v>
      </c>
      <c r="CG6" s="434"/>
      <c r="CH6" s="434"/>
      <c r="CI6" s="434"/>
      <c r="CJ6" s="434"/>
      <c r="CK6" s="434"/>
      <c r="CL6" s="434"/>
      <c r="CM6" s="434"/>
      <c r="CN6" s="434"/>
      <c r="CO6" s="434"/>
      <c r="CP6" s="434"/>
      <c r="CQ6" s="434"/>
      <c r="CR6" s="434"/>
      <c r="CS6" s="434"/>
      <c r="CT6" s="434"/>
      <c r="CU6" s="434"/>
      <c r="CV6" s="434"/>
      <c r="CW6" s="434"/>
      <c r="CX6" s="434"/>
      <c r="CY6" s="434"/>
      <c r="CZ6" s="434"/>
      <c r="DA6" s="434"/>
      <c r="DB6" s="434"/>
      <c r="DC6" s="434"/>
      <c r="DD6" s="434"/>
      <c r="DE6" s="434"/>
      <c r="DF6" s="434"/>
      <c r="DG6" s="434"/>
      <c r="DH6" s="434"/>
      <c r="DI6" s="434"/>
      <c r="DJ6" s="434"/>
      <c r="DK6" s="434"/>
      <c r="DL6" s="434"/>
      <c r="DM6" s="434"/>
      <c r="DN6" s="434"/>
      <c r="DO6" s="434"/>
      <c r="DP6" s="434"/>
      <c r="DQ6" s="434"/>
      <c r="DR6" s="434"/>
      <c r="DS6" s="434"/>
      <c r="DT6" s="434"/>
      <c r="DU6" s="434"/>
      <c r="DV6" s="434"/>
      <c r="DW6" s="434"/>
      <c r="DX6" s="434"/>
      <c r="DY6" s="434"/>
      <c r="DZ6" s="434"/>
      <c r="EA6" s="434"/>
      <c r="EB6" s="434"/>
      <c r="EC6" s="434"/>
      <c r="ED6" s="435"/>
    </row>
    <row r="7" spans="1:134" s="209" customFormat="1" ht="44.25" customHeight="1" thickBot="1" x14ac:dyDescent="0.3">
      <c r="A7" s="208"/>
      <c r="B7" s="208"/>
      <c r="C7" s="379" t="s">
        <v>20</v>
      </c>
      <c r="D7" s="380"/>
      <c r="E7" s="380"/>
      <c r="F7" s="380"/>
      <c r="G7" s="380"/>
      <c r="H7" s="380"/>
      <c r="I7" s="380"/>
      <c r="J7" s="381"/>
      <c r="K7" s="379" t="s">
        <v>28</v>
      </c>
      <c r="L7" s="380"/>
      <c r="M7" s="380"/>
      <c r="N7" s="380"/>
      <c r="O7" s="380"/>
      <c r="P7" s="380"/>
      <c r="Q7" s="380"/>
      <c r="R7" s="381"/>
      <c r="S7" s="459" t="s">
        <v>75</v>
      </c>
      <c r="T7" s="460"/>
      <c r="U7" s="460"/>
      <c r="V7" s="460"/>
      <c r="W7" s="460"/>
      <c r="X7" s="460"/>
      <c r="Y7" s="460"/>
      <c r="Z7" s="460"/>
      <c r="AA7" s="461"/>
      <c r="AB7" s="208"/>
      <c r="AC7" s="208"/>
      <c r="AD7" s="208"/>
      <c r="AE7" s="208"/>
      <c r="AF7" s="436" t="s">
        <v>204</v>
      </c>
      <c r="AG7" s="437"/>
      <c r="AH7" s="208"/>
      <c r="AI7" s="208"/>
      <c r="AJ7" s="208"/>
      <c r="AK7" s="208"/>
      <c r="AL7" s="208"/>
      <c r="AM7" s="453" t="s">
        <v>80</v>
      </c>
      <c r="AN7" s="454"/>
      <c r="AO7" s="454"/>
      <c r="AP7" s="454"/>
      <c r="AQ7" s="455"/>
      <c r="AR7" s="450" t="s">
        <v>81</v>
      </c>
      <c r="AS7" s="451"/>
      <c r="AT7" s="451"/>
      <c r="AU7" s="451"/>
      <c r="AV7" s="451"/>
      <c r="AW7" s="452"/>
      <c r="AX7" s="208"/>
      <c r="AY7" s="208"/>
      <c r="AZ7" s="208"/>
      <c r="BA7" s="208"/>
      <c r="BB7" s="208"/>
      <c r="BC7" s="208"/>
      <c r="BD7" s="208"/>
      <c r="BE7" s="208"/>
      <c r="BF7" s="208"/>
      <c r="BG7" s="208"/>
      <c r="BH7" s="456" t="s">
        <v>104</v>
      </c>
      <c r="BI7" s="457"/>
      <c r="BJ7" s="457"/>
      <c r="BK7" s="457"/>
      <c r="BL7" s="457"/>
      <c r="BM7" s="457"/>
      <c r="BN7" s="457"/>
      <c r="BO7" s="458"/>
      <c r="BP7" s="447" t="s">
        <v>113</v>
      </c>
      <c r="BQ7" s="448"/>
      <c r="BR7" s="448"/>
      <c r="BS7" s="449"/>
      <c r="BT7" s="456" t="s">
        <v>34</v>
      </c>
      <c r="BU7" s="457"/>
      <c r="BV7" s="457"/>
      <c r="BW7" s="457"/>
      <c r="BX7" s="457"/>
      <c r="BY7" s="457"/>
      <c r="BZ7" s="457"/>
      <c r="CA7" s="457"/>
      <c r="CB7" s="457"/>
      <c r="CC7" s="457"/>
      <c r="CD7" s="457"/>
      <c r="CE7" s="458"/>
      <c r="CF7" s="450" t="s">
        <v>117</v>
      </c>
      <c r="CG7" s="451"/>
      <c r="CH7" s="451"/>
      <c r="CI7" s="452"/>
      <c r="CJ7" s="450" t="s">
        <v>121</v>
      </c>
      <c r="CK7" s="451"/>
      <c r="CL7" s="451"/>
      <c r="CM7" s="452"/>
      <c r="CN7" s="208"/>
      <c r="CO7" s="450" t="s">
        <v>92</v>
      </c>
      <c r="CP7" s="451"/>
      <c r="CQ7" s="451"/>
      <c r="CR7" s="451"/>
      <c r="CS7" s="451"/>
      <c r="CT7" s="451"/>
      <c r="CU7" s="451"/>
      <c r="CV7" s="451"/>
      <c r="CW7" s="451"/>
      <c r="CX7" s="451"/>
      <c r="CY7" s="451"/>
      <c r="CZ7" s="451"/>
      <c r="DA7" s="451"/>
      <c r="DB7" s="451"/>
      <c r="DC7" s="452"/>
      <c r="DD7" s="453" t="s">
        <v>122</v>
      </c>
      <c r="DE7" s="454"/>
      <c r="DF7" s="454"/>
      <c r="DG7" s="454"/>
      <c r="DH7" s="455"/>
      <c r="DI7" s="450" t="s">
        <v>128</v>
      </c>
      <c r="DJ7" s="451"/>
      <c r="DK7" s="451"/>
      <c r="DL7" s="451"/>
      <c r="DM7" s="451"/>
      <c r="DN7" s="451"/>
      <c r="DO7" s="452"/>
      <c r="DP7" s="447" t="s">
        <v>132</v>
      </c>
      <c r="DQ7" s="448"/>
      <c r="DR7" s="448"/>
      <c r="DS7" s="448"/>
      <c r="DT7" s="448"/>
      <c r="DU7" s="449"/>
      <c r="DV7" s="450" t="s">
        <v>94</v>
      </c>
      <c r="DW7" s="451"/>
      <c r="DX7" s="451"/>
      <c r="DY7" s="451"/>
      <c r="DZ7" s="452"/>
      <c r="EA7" s="453" t="s">
        <v>95</v>
      </c>
      <c r="EB7" s="454"/>
      <c r="EC7" s="454"/>
      <c r="ED7" s="455"/>
    </row>
    <row r="8" spans="1:134" s="215" customFormat="1" ht="105" customHeight="1" thickBot="1" x14ac:dyDescent="0.3">
      <c r="A8" s="210" t="s">
        <v>504</v>
      </c>
      <c r="B8" s="211" t="s">
        <v>0</v>
      </c>
      <c r="C8" s="212" t="s">
        <v>6</v>
      </c>
      <c r="D8" s="212" t="s">
        <v>21</v>
      </c>
      <c r="E8" s="212" t="s">
        <v>22</v>
      </c>
      <c r="F8" s="212" t="s">
        <v>23</v>
      </c>
      <c r="G8" s="212" t="s">
        <v>24</v>
      </c>
      <c r="H8" s="212" t="s">
        <v>25</v>
      </c>
      <c r="I8" s="212" t="s">
        <v>185</v>
      </c>
      <c r="J8" s="212" t="s">
        <v>27</v>
      </c>
      <c r="K8" s="212" t="s">
        <v>6</v>
      </c>
      <c r="L8" s="212" t="s">
        <v>21</v>
      </c>
      <c r="M8" s="212" t="s">
        <v>22</v>
      </c>
      <c r="N8" s="212" t="s">
        <v>23</v>
      </c>
      <c r="O8" s="212" t="s">
        <v>24</v>
      </c>
      <c r="P8" s="212" t="s">
        <v>25</v>
      </c>
      <c r="Q8" s="212" t="s">
        <v>185</v>
      </c>
      <c r="R8" s="212" t="s">
        <v>27</v>
      </c>
      <c r="S8" s="212" t="s">
        <v>12</v>
      </c>
      <c r="T8" s="212" t="s">
        <v>6</v>
      </c>
      <c r="U8" s="212" t="s">
        <v>21</v>
      </c>
      <c r="V8" s="212" t="s">
        <v>22</v>
      </c>
      <c r="W8" s="212" t="s">
        <v>23</v>
      </c>
      <c r="X8" s="212" t="s">
        <v>24</v>
      </c>
      <c r="Y8" s="212" t="s">
        <v>25</v>
      </c>
      <c r="Z8" s="212" t="s">
        <v>26</v>
      </c>
      <c r="AA8" s="212" t="s">
        <v>27</v>
      </c>
      <c r="AB8" s="212" t="s">
        <v>74</v>
      </c>
      <c r="AC8" s="212" t="s">
        <v>253</v>
      </c>
      <c r="AD8" s="212" t="s">
        <v>30</v>
      </c>
      <c r="AE8" s="212" t="s">
        <v>31</v>
      </c>
      <c r="AF8" s="212" t="s">
        <v>202</v>
      </c>
      <c r="AG8" s="212" t="s">
        <v>501</v>
      </c>
      <c r="AH8" s="212" t="s">
        <v>32</v>
      </c>
      <c r="AI8" s="213" t="s">
        <v>77</v>
      </c>
      <c r="AJ8" s="213" t="s">
        <v>78</v>
      </c>
      <c r="AK8" s="213" t="s">
        <v>79</v>
      </c>
      <c r="AL8" s="213" t="s">
        <v>33</v>
      </c>
      <c r="AM8" s="213" t="s">
        <v>206</v>
      </c>
      <c r="AN8" s="213" t="s">
        <v>207</v>
      </c>
      <c r="AO8" s="213" t="s">
        <v>208</v>
      </c>
      <c r="AP8" s="213" t="s">
        <v>209</v>
      </c>
      <c r="AQ8" s="213" t="s">
        <v>210</v>
      </c>
      <c r="AR8" s="213" t="s">
        <v>82</v>
      </c>
      <c r="AS8" s="213" t="s">
        <v>85</v>
      </c>
      <c r="AT8" s="213" t="s">
        <v>87</v>
      </c>
      <c r="AU8" s="213" t="s">
        <v>84</v>
      </c>
      <c r="AV8" s="213" t="s">
        <v>83</v>
      </c>
      <c r="AW8" s="213" t="s">
        <v>86</v>
      </c>
      <c r="AX8" s="213" t="s">
        <v>85</v>
      </c>
      <c r="AY8" s="213" t="s">
        <v>97</v>
      </c>
      <c r="AZ8" s="213" t="s">
        <v>98</v>
      </c>
      <c r="BA8" s="213" t="s">
        <v>99</v>
      </c>
      <c r="BB8" s="213" t="s">
        <v>100</v>
      </c>
      <c r="BC8" s="213" t="s">
        <v>101</v>
      </c>
      <c r="BD8" s="213" t="s">
        <v>102</v>
      </c>
      <c r="BE8" s="213" t="s">
        <v>103</v>
      </c>
      <c r="BF8" s="214" t="s">
        <v>88</v>
      </c>
      <c r="BG8" s="213" t="s">
        <v>89</v>
      </c>
      <c r="BH8" s="213" t="s">
        <v>105</v>
      </c>
      <c r="BI8" s="213" t="s">
        <v>106</v>
      </c>
      <c r="BJ8" s="213" t="s">
        <v>107</v>
      </c>
      <c r="BK8" s="213" t="s">
        <v>108</v>
      </c>
      <c r="BL8" s="213" t="s">
        <v>109</v>
      </c>
      <c r="BM8" s="213" t="s">
        <v>110</v>
      </c>
      <c r="BN8" s="213" t="s">
        <v>111</v>
      </c>
      <c r="BO8" s="213" t="s">
        <v>112</v>
      </c>
      <c r="BP8" s="213" t="s">
        <v>114</v>
      </c>
      <c r="BQ8" s="213" t="s">
        <v>115</v>
      </c>
      <c r="BR8" s="212" t="s">
        <v>116</v>
      </c>
      <c r="BS8" s="212" t="s">
        <v>53</v>
      </c>
      <c r="BT8" s="213" t="s">
        <v>90</v>
      </c>
      <c r="BU8" s="213" t="s">
        <v>219</v>
      </c>
      <c r="BV8" s="213" t="s">
        <v>220</v>
      </c>
      <c r="BW8" s="213" t="s">
        <v>221</v>
      </c>
      <c r="BX8" s="212" t="s">
        <v>222</v>
      </c>
      <c r="BY8" s="212" t="s">
        <v>223</v>
      </c>
      <c r="BZ8" s="212" t="s">
        <v>224</v>
      </c>
      <c r="CA8" s="212" t="s">
        <v>225</v>
      </c>
      <c r="CB8" s="212" t="s">
        <v>226</v>
      </c>
      <c r="CC8" s="212" t="s">
        <v>227</v>
      </c>
      <c r="CD8" s="212" t="s">
        <v>228</v>
      </c>
      <c r="CE8" s="212" t="s">
        <v>229</v>
      </c>
      <c r="CF8" s="213" t="s">
        <v>118</v>
      </c>
      <c r="CG8" s="213" t="s">
        <v>509</v>
      </c>
      <c r="CH8" s="213" t="s">
        <v>119</v>
      </c>
      <c r="CI8" s="212" t="s">
        <v>120</v>
      </c>
      <c r="CJ8" s="213" t="s">
        <v>118</v>
      </c>
      <c r="CK8" s="213" t="s">
        <v>509</v>
      </c>
      <c r="CL8" s="213" t="s">
        <v>119</v>
      </c>
      <c r="CM8" s="212" t="s">
        <v>120</v>
      </c>
      <c r="CN8" s="213" t="s">
        <v>91</v>
      </c>
      <c r="CO8" s="213" t="s">
        <v>36</v>
      </c>
      <c r="CP8" s="213" t="s">
        <v>510</v>
      </c>
      <c r="CQ8" s="213" t="s">
        <v>37</v>
      </c>
      <c r="CR8" s="212" t="s">
        <v>38</v>
      </c>
      <c r="CS8" s="212" t="s">
        <v>39</v>
      </c>
      <c r="CT8" s="212" t="s">
        <v>93</v>
      </c>
      <c r="CU8" s="212" t="s">
        <v>40</v>
      </c>
      <c r="CV8" s="212" t="s">
        <v>41</v>
      </c>
      <c r="CW8" s="212" t="s">
        <v>42</v>
      </c>
      <c r="CX8" s="212" t="s">
        <v>43</v>
      </c>
      <c r="CY8" s="212" t="s">
        <v>44</v>
      </c>
      <c r="CZ8" s="212" t="s">
        <v>45</v>
      </c>
      <c r="DA8" s="212" t="s">
        <v>46</v>
      </c>
      <c r="DB8" s="212" t="s">
        <v>47</v>
      </c>
      <c r="DC8" s="212" t="s">
        <v>48</v>
      </c>
      <c r="DD8" s="212" t="s">
        <v>123</v>
      </c>
      <c r="DE8" s="212" t="s">
        <v>124</v>
      </c>
      <c r="DF8" s="212" t="s">
        <v>125</v>
      </c>
      <c r="DG8" s="212" t="s">
        <v>126</v>
      </c>
      <c r="DH8" s="212" t="s">
        <v>127</v>
      </c>
      <c r="DI8" s="212" t="s">
        <v>129</v>
      </c>
      <c r="DJ8" s="212" t="s">
        <v>130</v>
      </c>
      <c r="DK8" s="212" t="s">
        <v>131</v>
      </c>
      <c r="DL8" s="212" t="s">
        <v>251</v>
      </c>
      <c r="DM8" s="212" t="s">
        <v>249</v>
      </c>
      <c r="DN8" s="212" t="s">
        <v>250</v>
      </c>
      <c r="DO8" s="212" t="s">
        <v>53</v>
      </c>
      <c r="DP8" s="212" t="s">
        <v>133</v>
      </c>
      <c r="DQ8" s="212" t="s">
        <v>134</v>
      </c>
      <c r="DR8" s="212" t="s">
        <v>136</v>
      </c>
      <c r="DS8" s="212" t="s">
        <v>137</v>
      </c>
      <c r="DT8" s="212" t="s">
        <v>138</v>
      </c>
      <c r="DU8" s="212" t="s">
        <v>135</v>
      </c>
      <c r="DV8" s="212" t="s">
        <v>49</v>
      </c>
      <c r="DW8" s="212" t="s">
        <v>50</v>
      </c>
      <c r="DX8" s="212" t="s">
        <v>51</v>
      </c>
      <c r="DY8" s="212" t="s">
        <v>52</v>
      </c>
      <c r="DZ8" s="212" t="s">
        <v>53</v>
      </c>
      <c r="EA8" s="212" t="s">
        <v>54</v>
      </c>
      <c r="EB8" s="212" t="s">
        <v>55</v>
      </c>
      <c r="EC8" s="212" t="s">
        <v>56</v>
      </c>
      <c r="ED8" s="212" t="s">
        <v>53</v>
      </c>
    </row>
  </sheetData>
  <mergeCells count="22">
    <mergeCell ref="AM7:AQ7"/>
    <mergeCell ref="AR7:AW7"/>
    <mergeCell ref="BH7:BO7"/>
    <mergeCell ref="S7:AA7"/>
    <mergeCell ref="C7:J7"/>
    <mergeCell ref="K7:R7"/>
    <mergeCell ref="C6:AC6"/>
    <mergeCell ref="AD6:AH6"/>
    <mergeCell ref="AF7:AG7"/>
    <mergeCell ref="A1:ED5"/>
    <mergeCell ref="DP7:DU7"/>
    <mergeCell ref="DV7:DZ7"/>
    <mergeCell ref="EA7:ED7"/>
    <mergeCell ref="CF6:ED6"/>
    <mergeCell ref="AI6:CE6"/>
    <mergeCell ref="CO7:DC7"/>
    <mergeCell ref="DD7:DH7"/>
    <mergeCell ref="DI7:DO7"/>
    <mergeCell ref="BP7:BS7"/>
    <mergeCell ref="BT7:CE7"/>
    <mergeCell ref="CF7:CI7"/>
    <mergeCell ref="CJ7:CM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IrInicio">
                <anchor moveWithCells="1" sizeWithCells="1">
                  <from>
                    <xdr:col>0</xdr:col>
                    <xdr:colOff>942975</xdr:colOff>
                    <xdr:row>5</xdr:row>
                    <xdr:rowOff>200025</xdr:rowOff>
                  </from>
                  <to>
                    <xdr:col>1</xdr:col>
                    <xdr:colOff>1066800</xdr:colOff>
                    <xdr:row>5</xdr:row>
                    <xdr:rowOff>666750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I175"/>
  <sheetViews>
    <sheetView showGridLines="0" showRowColHeaders="0" topLeftCell="A4" zoomScale="80" zoomScaleNormal="80" workbookViewId="0">
      <selection activeCell="A11" sqref="A11:D11"/>
    </sheetView>
  </sheetViews>
  <sheetFormatPr baseColWidth="10" defaultRowHeight="15" x14ac:dyDescent="0.25"/>
  <cols>
    <col min="1" max="1" width="34" style="39" customWidth="1"/>
    <col min="2" max="2" width="42.7109375" style="39" customWidth="1"/>
    <col min="3" max="3" width="11.5703125" style="39" customWidth="1"/>
    <col min="4" max="4" width="40" style="39" customWidth="1"/>
    <col min="5" max="5" width="3.85546875" style="39" customWidth="1"/>
    <col min="6" max="9" width="31.42578125" style="39" customWidth="1"/>
    <col min="10" max="16384" width="11.42578125" style="39"/>
  </cols>
  <sheetData>
    <row r="1" spans="1:9" ht="12" customHeight="1" thickBot="1" x14ac:dyDescent="0.3"/>
    <row r="2" spans="1:9" x14ac:dyDescent="0.25">
      <c r="A2" s="515"/>
      <c r="B2" s="516"/>
      <c r="C2" s="516"/>
      <c r="D2" s="516"/>
      <c r="E2" s="516"/>
      <c r="F2" s="516"/>
      <c r="G2" s="516"/>
      <c r="H2" s="516"/>
      <c r="I2" s="517"/>
    </row>
    <row r="3" spans="1:9" x14ac:dyDescent="0.25">
      <c r="A3" s="518"/>
      <c r="B3" s="519"/>
      <c r="C3" s="519"/>
      <c r="D3" s="519"/>
      <c r="E3" s="519"/>
      <c r="F3" s="519"/>
      <c r="G3" s="519"/>
      <c r="H3" s="519"/>
      <c r="I3" s="520"/>
    </row>
    <row r="4" spans="1:9" x14ac:dyDescent="0.25">
      <c r="A4" s="518"/>
      <c r="B4" s="519"/>
      <c r="C4" s="519"/>
      <c r="D4" s="519"/>
      <c r="E4" s="519"/>
      <c r="F4" s="519"/>
      <c r="G4" s="519"/>
      <c r="H4" s="519"/>
      <c r="I4" s="520"/>
    </row>
    <row r="5" spans="1:9" ht="42" customHeight="1" thickBot="1" x14ac:dyDescent="0.3">
      <c r="A5" s="521"/>
      <c r="B5" s="522"/>
      <c r="C5" s="522"/>
      <c r="D5" s="522"/>
      <c r="E5" s="522"/>
      <c r="F5" s="522"/>
      <c r="G5" s="522"/>
      <c r="H5" s="522"/>
      <c r="I5" s="523"/>
    </row>
    <row r="6" spans="1:9" ht="15.75" thickBot="1" x14ac:dyDescent="0.3"/>
    <row r="7" spans="1:9" ht="19.5" thickBot="1" x14ac:dyDescent="0.35">
      <c r="A7" s="524" t="s">
        <v>514</v>
      </c>
      <c r="B7" s="524"/>
      <c r="C7" s="525"/>
      <c r="D7" s="118">
        <v>123</v>
      </c>
    </row>
    <row r="8" spans="1:9" ht="19.5" thickBot="1" x14ac:dyDescent="0.35">
      <c r="A8" s="40"/>
      <c r="B8" s="40"/>
      <c r="C8" s="41"/>
      <c r="D8" s="42"/>
    </row>
    <row r="9" spans="1:9" ht="21.75" thickBot="1" x14ac:dyDescent="0.4">
      <c r="A9" s="509" t="s">
        <v>476</v>
      </c>
      <c r="B9" s="510"/>
      <c r="C9" s="510"/>
      <c r="D9" s="511"/>
      <c r="F9" s="509" t="s">
        <v>477</v>
      </c>
      <c r="G9" s="510"/>
      <c r="H9" s="510"/>
      <c r="I9" s="511"/>
    </row>
    <row r="10" spans="1:9" ht="21.75" thickBot="1" x14ac:dyDescent="0.4">
      <c r="A10" s="64"/>
      <c r="B10" s="512" t="s">
        <v>0</v>
      </c>
      <c r="C10" s="513"/>
      <c r="D10" s="65" t="e">
        <f>VLOOKUP($D$7,'Base Dat Mod I'!$A$8:$BO$999,2,0)</f>
        <v>#N/A</v>
      </c>
      <c r="F10" s="64"/>
      <c r="G10" s="512" t="s">
        <v>0</v>
      </c>
      <c r="H10" s="513"/>
      <c r="I10" s="65" t="e">
        <f>VLOOKUP(D7,'Base Dat Mod III'!A8:ED998,2,0)</f>
        <v>#N/A</v>
      </c>
    </row>
    <row r="11" spans="1:9" ht="16.5" thickBot="1" x14ac:dyDescent="0.3">
      <c r="A11" s="506" t="s">
        <v>60</v>
      </c>
      <c r="B11" s="507"/>
      <c r="C11" s="507"/>
      <c r="D11" s="508"/>
      <c r="F11" s="479" t="s">
        <v>18</v>
      </c>
      <c r="G11" s="480"/>
      <c r="H11" s="480"/>
      <c r="I11" s="481"/>
    </row>
    <row r="12" spans="1:9" ht="33.75" customHeight="1" thickBot="1" x14ac:dyDescent="0.3">
      <c r="A12" s="44" t="s">
        <v>294</v>
      </c>
      <c r="B12" s="66" t="e">
        <f>VLOOKUP($D$7,'Base Dat Mod I'!$A$8:$BO$999,3,0)</f>
        <v>#N/A</v>
      </c>
      <c r="C12" s="46"/>
      <c r="D12" s="47"/>
      <c r="F12" s="482" t="s">
        <v>20</v>
      </c>
      <c r="G12" s="422"/>
      <c r="H12" s="46"/>
      <c r="I12" s="47"/>
    </row>
    <row r="13" spans="1:9" ht="20.25" customHeight="1" thickBot="1" x14ac:dyDescent="0.3">
      <c r="A13" s="48" t="s">
        <v>295</v>
      </c>
      <c r="B13" s="228" t="e">
        <f>VLOOKUP($D$7,'Base Dat Mod I'!$A$8:$BO$999,4,0)</f>
        <v>#N/A</v>
      </c>
      <c r="C13" s="46"/>
      <c r="D13" s="47"/>
      <c r="F13" s="44" t="s">
        <v>359</v>
      </c>
      <c r="G13" s="66" t="e">
        <f>VLOOKUP($D$7,'Base Dat Mod III'!$A$8:$ED$999,3,0)</f>
        <v>#N/A</v>
      </c>
      <c r="H13" s="46"/>
      <c r="I13" s="47"/>
    </row>
    <row r="14" spans="1:9" ht="20.25" customHeight="1" thickBot="1" x14ac:dyDescent="0.3">
      <c r="A14" s="44" t="s">
        <v>296</v>
      </c>
      <c r="B14" s="66" t="e">
        <f>VLOOKUP($D$7,'Base Dat Mod I'!$A$8:$BO$999,5,0)</f>
        <v>#N/A</v>
      </c>
      <c r="C14" s="46"/>
      <c r="D14" s="47"/>
      <c r="F14" s="48" t="s">
        <v>361</v>
      </c>
      <c r="G14" s="66" t="e">
        <f>VLOOKUP($D$7,'Base Dat Mod III'!$A$8:$ED$999,4,0)</f>
        <v>#N/A</v>
      </c>
      <c r="H14" s="46"/>
      <c r="I14" s="47"/>
    </row>
    <row r="15" spans="1:9" ht="18" customHeight="1" thickBot="1" x14ac:dyDescent="0.3">
      <c r="A15" s="58"/>
      <c r="B15" s="46"/>
      <c r="C15" s="46"/>
      <c r="D15" s="47"/>
      <c r="F15" s="44" t="s">
        <v>360</v>
      </c>
      <c r="G15" s="66" t="e">
        <f>VLOOKUP($D$7,'Base Dat Mod III'!$A$8:$ED$999,5,0)</f>
        <v>#N/A</v>
      </c>
      <c r="H15" s="46"/>
      <c r="I15" s="47"/>
    </row>
    <row r="16" spans="1:9" ht="16.5" thickBot="1" x14ac:dyDescent="0.3">
      <c r="A16" s="503" t="s">
        <v>58</v>
      </c>
      <c r="B16" s="504"/>
      <c r="C16" s="504"/>
      <c r="D16" s="505"/>
      <c r="F16" s="44" t="s">
        <v>362</v>
      </c>
      <c r="G16" s="66" t="e">
        <f>VLOOKUP($D$7,'Base Dat Mod III'!$A$8:$ED$999,6,0)</f>
        <v>#N/A</v>
      </c>
      <c r="H16" s="46"/>
      <c r="I16" s="47"/>
    </row>
    <row r="17" spans="1:9" ht="16.5" thickBot="1" x14ac:dyDescent="0.3">
      <c r="A17" s="44" t="s">
        <v>297</v>
      </c>
      <c r="B17" s="66" t="e">
        <f>VLOOKUP($D$7,'Base Dat Mod I'!$A$8:$BO$999,6,0)</f>
        <v>#N/A</v>
      </c>
      <c r="C17" s="67"/>
      <c r="D17" s="55"/>
      <c r="F17" s="68" t="s">
        <v>363</v>
      </c>
      <c r="G17" s="66" t="e">
        <f>VLOOKUP($D$7,'Base Dat Mod III'!$A$8:$ED$999,7,0)</f>
        <v>#N/A</v>
      </c>
      <c r="H17" s="46"/>
      <c r="I17" s="47"/>
    </row>
    <row r="18" spans="1:9" ht="16.5" thickBot="1" x14ac:dyDescent="0.3">
      <c r="A18" s="44" t="s">
        <v>2</v>
      </c>
      <c r="B18" s="66" t="e">
        <f>VLOOKUP($D$7,'Base Dat Mod I'!$A$8:$BO$999,7,0)</f>
        <v>#N/A</v>
      </c>
      <c r="C18" s="67"/>
      <c r="D18" s="55"/>
      <c r="F18" s="44" t="s">
        <v>364</v>
      </c>
      <c r="G18" s="66" t="e">
        <f>VLOOKUP($D$7,'Base Dat Mod III'!$A$8:$ED$999,8,0)</f>
        <v>#N/A</v>
      </c>
      <c r="H18" s="46"/>
      <c r="I18" s="47"/>
    </row>
    <row r="19" spans="1:9" ht="16.5" thickBot="1" x14ac:dyDescent="0.3">
      <c r="A19" s="68" t="s">
        <v>298</v>
      </c>
      <c r="B19" s="66" t="e">
        <f>VLOOKUP($D$7,'Base Dat Mod I'!$A$8:$BO$999,8,0)</f>
        <v>#N/A</v>
      </c>
      <c r="C19" s="67"/>
      <c r="D19" s="69"/>
      <c r="F19" s="68" t="s">
        <v>365</v>
      </c>
      <c r="G19" s="66" t="e">
        <f>VLOOKUP($D$7,'Base Dat Mod III'!$A$8:$ED$999,9,0)</f>
        <v>#N/A</v>
      </c>
      <c r="H19" s="46"/>
      <c r="I19" s="47"/>
    </row>
    <row r="20" spans="1:9" ht="16.5" thickBot="1" x14ac:dyDescent="0.3">
      <c r="A20" s="44" t="s">
        <v>4</v>
      </c>
      <c r="B20" s="66" t="e">
        <f>VLOOKUP($D$7,'Base Dat Mod I'!$A$8:$BO$999,9,0)</f>
        <v>#N/A</v>
      </c>
      <c r="C20" s="67"/>
      <c r="D20" s="69"/>
      <c r="F20" s="44" t="s">
        <v>366</v>
      </c>
      <c r="G20" s="66" t="e">
        <f>VLOOKUP($D$7,'Base Dat Mod III'!$A$8:$ED$999,10,0)</f>
        <v>#N/A</v>
      </c>
      <c r="H20" s="46"/>
      <c r="I20" s="47"/>
    </row>
    <row r="21" spans="1:9" ht="24" customHeight="1" thickBot="1" x14ac:dyDescent="0.3">
      <c r="A21" s="44" t="s">
        <v>299</v>
      </c>
      <c r="B21" s="66" t="e">
        <f>VLOOKUP($D$7,'Base Dat Mod I'!$A$8:$BO$999,10,0)</f>
        <v>#N/A</v>
      </c>
      <c r="C21" s="67"/>
      <c r="D21" s="69"/>
      <c r="F21" s="482" t="s">
        <v>28</v>
      </c>
      <c r="G21" s="422"/>
      <c r="H21" s="70"/>
      <c r="I21" s="71"/>
    </row>
    <row r="22" spans="1:9" ht="18" customHeight="1" thickBot="1" x14ac:dyDescent="0.3">
      <c r="A22" s="72"/>
      <c r="B22" s="73"/>
      <c r="C22" s="73"/>
      <c r="D22" s="74"/>
      <c r="F22" s="44" t="s">
        <v>359</v>
      </c>
      <c r="G22" s="66" t="e">
        <f>VLOOKUP($D$7,'Base Dat Mod III'!$A$8:$ED$999,11,0)</f>
        <v>#N/A</v>
      </c>
      <c r="H22" s="70"/>
      <c r="I22" s="71"/>
    </row>
    <row r="23" spans="1:9" ht="34.5" customHeight="1" thickBot="1" x14ac:dyDescent="0.3">
      <c r="A23" s="304" t="s">
        <v>300</v>
      </c>
      <c r="B23" s="305"/>
      <c r="C23" s="306"/>
      <c r="D23" s="198" t="e">
        <f>VLOOKUP($D$7,'Base Dat Mod I'!$A$8:$BO$999,11,0)</f>
        <v>#N/A</v>
      </c>
      <c r="F23" s="48" t="s">
        <v>361</v>
      </c>
      <c r="G23" s="66" t="e">
        <f>VLOOKUP($D$7,'Base Dat Mod III'!$A$8:$ED$999,12,0)</f>
        <v>#N/A</v>
      </c>
      <c r="H23" s="70"/>
      <c r="I23" s="71"/>
    </row>
    <row r="24" spans="1:9" ht="15.75" customHeight="1" thickBot="1" x14ac:dyDescent="0.3">
      <c r="A24" s="304" t="s">
        <v>301</v>
      </c>
      <c r="B24" s="305"/>
      <c r="C24" s="306"/>
      <c r="D24" s="66" t="e">
        <f>VLOOKUP($D$7,'Base Dat Mod I'!$A$8:$BO$999,12,0)</f>
        <v>#N/A</v>
      </c>
      <c r="F24" s="44" t="s">
        <v>360</v>
      </c>
      <c r="G24" s="66" t="e">
        <f>VLOOKUP($D$7,'Base Dat Mod III'!$A$8:$ED$999,13,0)</f>
        <v>#N/A</v>
      </c>
      <c r="H24" s="70"/>
      <c r="I24" s="71"/>
    </row>
    <row r="25" spans="1:9" ht="15.75" customHeight="1" thickBot="1" x14ac:dyDescent="0.3">
      <c r="A25" s="304" t="s">
        <v>302</v>
      </c>
      <c r="B25" s="305"/>
      <c r="C25" s="306"/>
      <c r="D25" s="66" t="e">
        <f>VLOOKUP($D$7,'Base Dat Mod I'!$A$8:$BO$999,13,0)</f>
        <v>#N/A</v>
      </c>
      <c r="F25" s="44" t="s">
        <v>362</v>
      </c>
      <c r="G25" s="66" t="e">
        <f>VLOOKUP($D$7,'Base Dat Mod III'!$A$8:$ED$999,14,0)</f>
        <v>#N/A</v>
      </c>
      <c r="H25" s="70"/>
      <c r="I25" s="71"/>
    </row>
    <row r="26" spans="1:9" ht="16.5" thickBot="1" x14ac:dyDescent="0.3">
      <c r="A26" s="58"/>
      <c r="B26" s="46"/>
      <c r="C26" s="46"/>
      <c r="D26" s="47"/>
      <c r="F26" s="68" t="s">
        <v>363</v>
      </c>
      <c r="G26" s="66" t="e">
        <f>VLOOKUP($D$7,'Base Dat Mod III'!$A$8:$ED$999,15,0)</f>
        <v>#N/A</v>
      </c>
      <c r="H26" s="70"/>
      <c r="I26" s="71"/>
    </row>
    <row r="27" spans="1:9" ht="19.5" thickBot="1" x14ac:dyDescent="0.35">
      <c r="A27" s="514" t="s">
        <v>11</v>
      </c>
      <c r="B27" s="320"/>
      <c r="C27" s="46"/>
      <c r="D27" s="47"/>
      <c r="F27" s="44" t="s">
        <v>364</v>
      </c>
      <c r="G27" s="66" t="e">
        <f>VLOOKUP($D$7,'Base Dat Mod III'!$A$8:$ED$999,16,0)</f>
        <v>#N/A</v>
      </c>
      <c r="H27" s="70"/>
      <c r="I27" s="71"/>
    </row>
    <row r="28" spans="1:9" ht="16.5" thickBot="1" x14ac:dyDescent="0.3">
      <c r="A28" s="75" t="s">
        <v>303</v>
      </c>
      <c r="B28" s="66" t="e">
        <f>VLOOKUP($D$7,'Base Dat Mod I'!$A$8:$BO$999,14,0)</f>
        <v>#N/A</v>
      </c>
      <c r="C28" s="46"/>
      <c r="D28" s="47"/>
      <c r="F28" s="68" t="s">
        <v>365</v>
      </c>
      <c r="G28" s="66" t="e">
        <f>VLOOKUP($D$7,'Base Dat Mod III'!$A$8:$ED$999,17,0)</f>
        <v>#N/A</v>
      </c>
      <c r="H28" s="70"/>
      <c r="I28" s="71"/>
    </row>
    <row r="29" spans="1:9" ht="16.5" thickBot="1" x14ac:dyDescent="0.3">
      <c r="A29" s="76" t="s">
        <v>304</v>
      </c>
      <c r="B29" s="66" t="e">
        <f>VLOOKUP($D$7,'Base Dat Mod I'!$A$8:$BO$999,15,0)</f>
        <v>#N/A</v>
      </c>
      <c r="C29" s="46"/>
      <c r="D29" s="47"/>
      <c r="F29" s="44" t="s">
        <v>366</v>
      </c>
      <c r="G29" s="66" t="e">
        <f>VLOOKUP($D$7,'Base Dat Mod III'!$A$8:$ED$999,18,0)</f>
        <v>#N/A</v>
      </c>
      <c r="H29" s="70"/>
      <c r="I29" s="71"/>
    </row>
    <row r="30" spans="1:9" ht="16.5" thickBot="1" x14ac:dyDescent="0.3">
      <c r="A30" s="76" t="s">
        <v>305</v>
      </c>
      <c r="B30" s="66" t="e">
        <f>VLOOKUP($D$7,'Base Dat Mod I'!$A$8:$BO$999,16,0)</f>
        <v>#N/A</v>
      </c>
      <c r="C30" s="46"/>
      <c r="D30" s="47"/>
      <c r="F30" s="77"/>
      <c r="G30" s="70"/>
      <c r="H30" s="70"/>
      <c r="I30" s="71"/>
    </row>
    <row r="31" spans="1:9" ht="16.5" customHeight="1" thickBot="1" x14ac:dyDescent="0.3">
      <c r="A31" s="58"/>
      <c r="B31" s="46"/>
      <c r="C31" s="46"/>
      <c r="D31" s="47"/>
      <c r="F31" s="482" t="s">
        <v>474</v>
      </c>
      <c r="G31" s="422"/>
      <c r="H31" s="70"/>
      <c r="I31" s="71"/>
    </row>
    <row r="32" spans="1:9" ht="16.5" thickBot="1" x14ac:dyDescent="0.3">
      <c r="A32" s="500" t="s">
        <v>14</v>
      </c>
      <c r="B32" s="501"/>
      <c r="C32" s="501"/>
      <c r="D32" s="502"/>
      <c r="F32" s="44" t="s">
        <v>12</v>
      </c>
      <c r="G32" s="66" t="e">
        <f>VLOOKUP($D$7,'Base Dat Mod III'!$A$8:$ED$999,19,0)</f>
        <v>#N/A</v>
      </c>
      <c r="H32" s="70"/>
      <c r="I32" s="71"/>
    </row>
    <row r="33" spans="1:9" ht="27" customHeight="1" thickBot="1" x14ac:dyDescent="0.3">
      <c r="A33" s="304" t="s">
        <v>306</v>
      </c>
      <c r="B33" s="305"/>
      <c r="C33" s="306"/>
      <c r="D33" s="66" t="e">
        <f>VLOOKUP($D$7,'Base Dat Mod I'!$A$8:$BO$999,17,0)</f>
        <v>#N/A</v>
      </c>
      <c r="F33" s="44" t="s">
        <v>359</v>
      </c>
      <c r="G33" s="66" t="e">
        <f>VLOOKUP($D$7,'Base Dat Mod III'!$A$8:$ED$999,20,0)</f>
        <v>#N/A</v>
      </c>
      <c r="H33" s="70"/>
      <c r="I33" s="71"/>
    </row>
    <row r="34" spans="1:9" ht="27" customHeight="1" thickBot="1" x14ac:dyDescent="0.3">
      <c r="A34" s="304" t="s">
        <v>307</v>
      </c>
      <c r="B34" s="305"/>
      <c r="C34" s="306"/>
      <c r="D34" s="66" t="e">
        <f>VLOOKUP($D$7,'Base Dat Mod I'!$A$8:$BO$999,18,0)</f>
        <v>#N/A</v>
      </c>
      <c r="F34" s="48" t="s">
        <v>361</v>
      </c>
      <c r="G34" s="66" t="e">
        <f>VLOOKUP($D$7,'Base Dat Mod III'!$A$8:$ED$999,21,0)</f>
        <v>#N/A</v>
      </c>
      <c r="H34" s="70"/>
      <c r="I34" s="71"/>
    </row>
    <row r="35" spans="1:9" ht="27" customHeight="1" thickBot="1" x14ac:dyDescent="0.3">
      <c r="A35" s="313" t="s">
        <v>308</v>
      </c>
      <c r="B35" s="314"/>
      <c r="C35" s="315"/>
      <c r="D35" s="66" t="e">
        <f>VLOOKUP($D$7,'Base Dat Mod I'!$A$8:$BO$999,19,0)</f>
        <v>#N/A</v>
      </c>
      <c r="F35" s="44" t="s">
        <v>360</v>
      </c>
      <c r="G35" s="66" t="e">
        <f>VLOOKUP($D$7,'Base Dat Mod III'!$A$8:$ED$999,22,0)</f>
        <v>#N/A</v>
      </c>
      <c r="H35" s="70"/>
      <c r="I35" s="71"/>
    </row>
    <row r="36" spans="1:9" ht="27" customHeight="1" thickBot="1" x14ac:dyDescent="0.3">
      <c r="A36" s="310" t="s">
        <v>309</v>
      </c>
      <c r="B36" s="311"/>
      <c r="C36" s="312"/>
      <c r="D36" s="66" t="e">
        <f>VLOOKUP($D$7,'Base Dat Mod I'!$A$8:$BO$999,20,0)</f>
        <v>#N/A</v>
      </c>
      <c r="F36" s="44" t="s">
        <v>362</v>
      </c>
      <c r="G36" s="66" t="e">
        <f>VLOOKUP($D$7,'Base Dat Mod III'!$A$8:$ED$999,23,0)</f>
        <v>#N/A</v>
      </c>
      <c r="H36" s="70"/>
      <c r="I36" s="71"/>
    </row>
    <row r="37" spans="1:9" ht="27" customHeight="1" thickBot="1" x14ac:dyDescent="0.3">
      <c r="A37" s="300" t="s">
        <v>310</v>
      </c>
      <c r="B37" s="301"/>
      <c r="C37" s="302"/>
      <c r="D37" s="66" t="e">
        <f>VLOOKUP($D$7,'Base Dat Mod I'!$A$8:$BO$999,21,0)</f>
        <v>#N/A</v>
      </c>
      <c r="F37" s="68" t="s">
        <v>363</v>
      </c>
      <c r="G37" s="66" t="e">
        <f>VLOOKUP($D$7,'Base Dat Mod III'!$A$8:$ED$999,24,0)</f>
        <v>#N/A</v>
      </c>
      <c r="H37" s="70"/>
      <c r="I37" s="71"/>
    </row>
    <row r="38" spans="1:9" ht="27" customHeight="1" thickBot="1" x14ac:dyDescent="0.3">
      <c r="A38" s="313" t="s">
        <v>312</v>
      </c>
      <c r="B38" s="314"/>
      <c r="C38" s="315"/>
      <c r="D38" s="66" t="e">
        <f>VLOOKUP($D$7,'Base Dat Mod I'!$A$8:$BO$999,22,0)</f>
        <v>#N/A</v>
      </c>
      <c r="F38" s="44" t="s">
        <v>364</v>
      </c>
      <c r="G38" s="66" t="e">
        <f>VLOOKUP($D$7,'Base Dat Mod III'!$A$8:$ED$999,25,0)</f>
        <v>#N/A</v>
      </c>
      <c r="H38" s="70"/>
      <c r="I38" s="71"/>
    </row>
    <row r="39" spans="1:9" ht="27" customHeight="1" thickBot="1" x14ac:dyDescent="0.3">
      <c r="A39" s="300" t="s">
        <v>311</v>
      </c>
      <c r="B39" s="301"/>
      <c r="C39" s="302"/>
      <c r="D39" s="66" t="e">
        <f>VLOOKUP($D$7,'Base Dat Mod I'!$A$8:$BO$999,23,0)</f>
        <v>#N/A</v>
      </c>
      <c r="F39" s="68" t="s">
        <v>365</v>
      </c>
      <c r="G39" s="66" t="e">
        <f>VLOOKUP($D$7,'Base Dat Mod III'!$A$8:$ED$999,26,0)</f>
        <v>#N/A</v>
      </c>
      <c r="H39" s="70"/>
      <c r="I39" s="71"/>
    </row>
    <row r="40" spans="1:9" ht="27" customHeight="1" thickBot="1" x14ac:dyDescent="0.3">
      <c r="A40" s="304" t="s">
        <v>313</v>
      </c>
      <c r="B40" s="305"/>
      <c r="C40" s="306"/>
      <c r="D40" s="66" t="e">
        <f>VLOOKUP($D$7,'Base Dat Mod I'!$A$8:$BO$999,24,0)</f>
        <v>#N/A</v>
      </c>
      <c r="F40" s="44" t="s">
        <v>366</v>
      </c>
      <c r="G40" s="66" t="e">
        <f>VLOOKUP($D$7,'Base Dat Mod III'!$A$8:$ED$999,27,0)</f>
        <v>#N/A</v>
      </c>
      <c r="H40" s="70"/>
      <c r="I40" s="71"/>
    </row>
    <row r="41" spans="1:9" ht="27" customHeight="1" thickBot="1" x14ac:dyDescent="0.3">
      <c r="A41" s="300" t="s">
        <v>314</v>
      </c>
      <c r="B41" s="301"/>
      <c r="C41" s="302"/>
      <c r="D41" s="66" t="e">
        <f>VLOOKUP($D$7,'Base Dat Mod I'!$A$8:$BO$999,25,0)</f>
        <v>#N/A</v>
      </c>
      <c r="F41" s="77"/>
      <c r="G41" s="70"/>
      <c r="H41" s="70"/>
      <c r="I41" s="71"/>
    </row>
    <row r="42" spans="1:9" ht="32.25" customHeight="1" thickBot="1" x14ac:dyDescent="0.3">
      <c r="A42" s="304" t="s">
        <v>315</v>
      </c>
      <c r="B42" s="305"/>
      <c r="C42" s="306"/>
      <c r="D42" s="66" t="e">
        <f>VLOOKUP($D$7,'Base Dat Mod I'!$A$8:$BO$999,26,0)</f>
        <v>#N/A</v>
      </c>
      <c r="F42" s="427" t="s">
        <v>367</v>
      </c>
      <c r="G42" s="428"/>
      <c r="H42" s="429"/>
      <c r="I42" s="66" t="e">
        <f>VLOOKUP($D$7,'Base Dat Mod III'!$A$8:$ED$999,28,0)</f>
        <v>#N/A</v>
      </c>
    </row>
    <row r="43" spans="1:9" ht="27" customHeight="1" thickBot="1" x14ac:dyDescent="0.3">
      <c r="A43" s="297" t="s">
        <v>316</v>
      </c>
      <c r="B43" s="298"/>
      <c r="C43" s="299"/>
      <c r="D43" s="66" t="e">
        <f>VLOOKUP($D$7,'Base Dat Mod I'!$A$8:$BO$999,27,0)</f>
        <v>#N/A</v>
      </c>
      <c r="F43" s="79"/>
      <c r="G43" s="80"/>
      <c r="H43" s="80"/>
      <c r="I43" s="71"/>
    </row>
    <row r="44" spans="1:9" ht="27" customHeight="1" thickBot="1" x14ac:dyDescent="0.3">
      <c r="A44" s="297" t="s">
        <v>317</v>
      </c>
      <c r="B44" s="298"/>
      <c r="C44" s="299"/>
      <c r="D44" s="66" t="e">
        <f>VLOOKUP($D$7,'Base Dat Mod I'!$A$8:$BO$999,28,0)</f>
        <v>#N/A</v>
      </c>
      <c r="F44" s="427" t="s">
        <v>519</v>
      </c>
      <c r="G44" s="428"/>
      <c r="H44" s="429"/>
      <c r="I44" s="66" t="e">
        <f>VLOOKUP($D$7,'Base Dat Mod III'!$A$8:$ED$999,29,0)</f>
        <v>#N/A</v>
      </c>
    </row>
    <row r="45" spans="1:9" ht="15.75" thickBot="1" x14ac:dyDescent="0.3">
      <c r="A45" s="49"/>
      <c r="B45" s="54"/>
      <c r="C45" s="54"/>
      <c r="D45" s="81"/>
      <c r="F45" s="484" t="s">
        <v>29</v>
      </c>
      <c r="G45" s="485"/>
      <c r="H45" s="485"/>
      <c r="I45" s="486"/>
    </row>
    <row r="46" spans="1:9" ht="16.5" thickBot="1" x14ac:dyDescent="0.3">
      <c r="A46" s="479" t="s">
        <v>13</v>
      </c>
      <c r="B46" s="480"/>
      <c r="C46" s="480"/>
      <c r="D46" s="481"/>
      <c r="F46" s="44" t="s">
        <v>368</v>
      </c>
      <c r="G46" s="66" t="e">
        <f>VLOOKUP($D$7,'Base Dat Mod III'!$A$8:$ED$999,30,0)</f>
        <v>#N/A</v>
      </c>
      <c r="H46" s="46"/>
      <c r="I46" s="47"/>
    </row>
    <row r="47" spans="1:9" ht="16.5" thickBot="1" x14ac:dyDescent="0.3">
      <c r="A47" s="304" t="s">
        <v>318</v>
      </c>
      <c r="B47" s="305"/>
      <c r="C47" s="306"/>
      <c r="D47" s="66" t="e">
        <f>VLOOKUP($D$7,'Base Dat Mod I'!$A$8:$BO$999,29,0)</f>
        <v>#N/A</v>
      </c>
      <c r="F47" s="44" t="s">
        <v>369</v>
      </c>
      <c r="G47" s="66" t="e">
        <f>VLOOKUP($D$7,'Base Dat Mod III'!$A$8:$ED$999,31,0)</f>
        <v>#N/A</v>
      </c>
      <c r="H47" s="46"/>
      <c r="I47" s="47"/>
    </row>
    <row r="48" spans="1:9" ht="16.5" thickBot="1" x14ac:dyDescent="0.3">
      <c r="A48" s="490" t="s">
        <v>319</v>
      </c>
      <c r="B48" s="491"/>
      <c r="C48" s="492"/>
      <c r="D48" s="65" t="e">
        <f>VLOOKUP($D$7,'Base Dat Mod I'!$A$8:$BO$999,30,0)</f>
        <v>#N/A</v>
      </c>
      <c r="F48" s="483" t="s">
        <v>204</v>
      </c>
      <c r="G48" s="421"/>
      <c r="H48" s="46"/>
      <c r="I48" s="47"/>
    </row>
    <row r="49" spans="1:9" ht="16.5" thickBot="1" x14ac:dyDescent="0.3">
      <c r="A49" s="115"/>
      <c r="B49" s="51"/>
      <c r="C49" s="51"/>
      <c r="D49" s="119"/>
      <c r="F49" s="44" t="s">
        <v>370</v>
      </c>
      <c r="G49" s="66" t="e">
        <f>VLOOKUP($D$7,'Base Dat Mod III'!$A$8:$ED$999,32,0)</f>
        <v>#N/A</v>
      </c>
      <c r="H49" s="46"/>
      <c r="I49" s="47"/>
    </row>
    <row r="50" spans="1:9" ht="60.75" thickBot="1" x14ac:dyDescent="0.3">
      <c r="A50" s="82" t="s">
        <v>320</v>
      </c>
      <c r="B50" s="66" t="e">
        <f>VLOOKUP($D$7,'Base Dat Mod I'!$A$8:$BO$999,31,0)</f>
        <v>#N/A</v>
      </c>
      <c r="C50" s="317" t="s">
        <v>466</v>
      </c>
      <c r="D50" s="319"/>
      <c r="F50" s="44" t="s">
        <v>501</v>
      </c>
      <c r="G50" s="66" t="e">
        <f>VLOOKUP($D$7,'Base Dat Mod III'!$A$8:$ED$999,33,0)</f>
        <v>#N/A</v>
      </c>
      <c r="H50" s="46"/>
      <c r="I50" s="47"/>
    </row>
    <row r="51" spans="1:9" ht="16.5" thickBot="1" x14ac:dyDescent="0.3">
      <c r="A51" s="53" t="s">
        <v>321</v>
      </c>
      <c r="B51" s="66" t="e">
        <f>VLOOKUP($D$7,'Base Dat Mod I'!$A$8:$BO$999,32,0)</f>
        <v>#N/A</v>
      </c>
      <c r="C51" s="317" t="s">
        <v>467</v>
      </c>
      <c r="D51" s="319"/>
      <c r="F51" s="49"/>
      <c r="G51" s="83"/>
      <c r="H51" s="46"/>
      <c r="I51" s="47"/>
    </row>
    <row r="52" spans="1:9" ht="45.75" thickBot="1" x14ac:dyDescent="0.3">
      <c r="A52" s="44" t="s">
        <v>322</v>
      </c>
      <c r="B52" s="66" t="e">
        <f>VLOOKUP($D$7,'Base Dat Mod I'!$A$8:$BO$999,33,0)</f>
        <v>#N/A</v>
      </c>
      <c r="C52" s="317"/>
      <c r="D52" s="319"/>
      <c r="F52" s="44" t="s">
        <v>371</v>
      </c>
      <c r="G52" s="66" t="e">
        <f>VLOOKUP($D$7,'Base Dat Mod III'!$A$8:$ED$999,34,0)</f>
        <v>#N/A</v>
      </c>
      <c r="H52" s="46"/>
      <c r="I52" s="47"/>
    </row>
    <row r="53" spans="1:9" ht="15.75" thickBot="1" x14ac:dyDescent="0.3">
      <c r="A53" s="84"/>
      <c r="B53" s="70"/>
      <c r="C53" s="70"/>
      <c r="D53" s="71"/>
      <c r="F53" s="470" t="s">
        <v>76</v>
      </c>
      <c r="G53" s="471"/>
      <c r="H53" s="471"/>
      <c r="I53" s="472"/>
    </row>
    <row r="54" spans="1:9" ht="16.5" thickBot="1" x14ac:dyDescent="0.3">
      <c r="A54" s="493" t="s">
        <v>71</v>
      </c>
      <c r="B54" s="316"/>
      <c r="C54" s="316"/>
      <c r="D54" s="494"/>
      <c r="F54" s="304" t="s">
        <v>372</v>
      </c>
      <c r="G54" s="305"/>
      <c r="H54" s="306"/>
      <c r="I54" s="66" t="e">
        <f>VLOOKUP($D$7,'Base Dat Mod III'!$A$8:$ED$999,35,0)</f>
        <v>#N/A</v>
      </c>
    </row>
    <row r="55" spans="1:9" ht="16.5" thickBot="1" x14ac:dyDescent="0.3">
      <c r="A55" s="76" t="s">
        <v>323</v>
      </c>
      <c r="B55" s="66" t="e">
        <f>VLOOKUP($D$7,'Base Dat Mod I'!$A$8:$BO$999,34,0)</f>
        <v>#N/A</v>
      </c>
      <c r="C55" s="85"/>
      <c r="D55" s="86"/>
      <c r="F55" s="304" t="s">
        <v>373</v>
      </c>
      <c r="G55" s="305"/>
      <c r="H55" s="306"/>
      <c r="I55" s="66" t="e">
        <f>VLOOKUP($D$7,'Base Dat Mod III'!$A$8:$ED$999,36,0)</f>
        <v>#N/A</v>
      </c>
    </row>
    <row r="56" spans="1:9" ht="45.75" thickBot="1" x14ac:dyDescent="0.3">
      <c r="A56" s="56" t="s">
        <v>324</v>
      </c>
      <c r="B56" s="66" t="e">
        <f>VLOOKUP($D$7,'Base Dat Mod I'!$A$8:$BO$999,35,0)</f>
        <v>#N/A</v>
      </c>
      <c r="C56" s="293"/>
      <c r="D56" s="294"/>
      <c r="F56" s="304" t="s">
        <v>374</v>
      </c>
      <c r="G56" s="305"/>
      <c r="H56" s="306"/>
      <c r="I56" s="66" t="e">
        <f>VLOOKUP($D$7,'Base Dat Mod III'!$A$8:$ED$999,37,0)</f>
        <v>#N/A</v>
      </c>
    </row>
    <row r="57" spans="1:9" ht="16.5" thickBot="1" x14ac:dyDescent="0.3">
      <c r="A57" s="72"/>
      <c r="B57" s="99"/>
      <c r="C57" s="99"/>
      <c r="D57" s="100"/>
      <c r="F57" s="304" t="s">
        <v>375</v>
      </c>
      <c r="G57" s="305"/>
      <c r="H57" s="306"/>
      <c r="I57" s="66" t="e">
        <f>VLOOKUP($D$7,'Base Dat Mod III'!$A$8:$ED$999,38,0)</f>
        <v>#N/A</v>
      </c>
    </row>
    <row r="58" spans="1:9" ht="16.5" thickBot="1" x14ac:dyDescent="0.3">
      <c r="A58" s="497" t="s">
        <v>256</v>
      </c>
      <c r="B58" s="498"/>
      <c r="C58" s="498"/>
      <c r="D58" s="499"/>
      <c r="F58" s="468" t="s">
        <v>80</v>
      </c>
      <c r="G58" s="414"/>
      <c r="H58" s="414"/>
      <c r="I58" s="469"/>
    </row>
    <row r="59" spans="1:9" ht="19.5" thickBot="1" x14ac:dyDescent="0.3">
      <c r="A59" s="87"/>
      <c r="B59" s="88"/>
      <c r="C59" s="89"/>
      <c r="D59" s="90"/>
      <c r="F59" s="56" t="s">
        <v>376</v>
      </c>
      <c r="G59" s="66" t="e">
        <f>VLOOKUP($D$7,'Base Dat Mod III'!$A$8:$ED$999,39,0)</f>
        <v>#N/A</v>
      </c>
      <c r="H59" s="54"/>
      <c r="I59" s="71"/>
    </row>
    <row r="60" spans="1:9" ht="30.75" thickBot="1" x14ac:dyDescent="0.3">
      <c r="A60" s="91" t="s">
        <v>325</v>
      </c>
      <c r="B60" s="66" t="e">
        <f>VLOOKUP($D$7,'Base Dat Mod I'!$A$8:$BO$999,36,0)</f>
        <v>#N/A</v>
      </c>
      <c r="C60" s="70"/>
      <c r="D60" s="71"/>
      <c r="F60" s="56" t="s">
        <v>377</v>
      </c>
      <c r="G60" s="66" t="e">
        <f>VLOOKUP($D$7,'Base Dat Mod III'!$A$8:$ED$999,40,0)</f>
        <v>#N/A</v>
      </c>
      <c r="H60" s="54"/>
      <c r="I60" s="71"/>
    </row>
    <row r="61" spans="1:9" ht="16.5" thickBot="1" x14ac:dyDescent="0.3">
      <c r="A61" s="317" t="s">
        <v>257</v>
      </c>
      <c r="B61" s="318"/>
      <c r="C61" s="318"/>
      <c r="D61" s="319"/>
      <c r="F61" s="56" t="s">
        <v>378</v>
      </c>
      <c r="G61" s="66" t="e">
        <f>VLOOKUP($D$7,'Base Dat Mod III'!$A$8:$ED$999,41,0)</f>
        <v>#N/A</v>
      </c>
      <c r="H61" s="54"/>
      <c r="I61" s="71"/>
    </row>
    <row r="62" spans="1:9" ht="16.5" thickBot="1" x14ac:dyDescent="0.3">
      <c r="A62" s="76" t="s">
        <v>326</v>
      </c>
      <c r="B62" s="66" t="e">
        <f>VLOOKUP($D$7,'Base Dat Mod I'!$A$8:$BO$999,37,0)</f>
        <v>#N/A</v>
      </c>
      <c r="C62" s="92"/>
      <c r="D62" s="93"/>
      <c r="F62" s="56" t="s">
        <v>379</v>
      </c>
      <c r="G62" s="66" t="e">
        <f>VLOOKUP($D$7,'Base Dat Mod III'!$A$8:$ED$999,42,0)</f>
        <v>#N/A</v>
      </c>
      <c r="H62" s="54"/>
      <c r="I62" s="71"/>
    </row>
    <row r="63" spans="1:9" ht="16.5" thickBot="1" x14ac:dyDescent="0.3">
      <c r="A63" s="76" t="s">
        <v>327</v>
      </c>
      <c r="B63" s="66" t="e">
        <f>VLOOKUP($D$7,'Base Dat Mod I'!$A$8:$BO$999,38,0)</f>
        <v>#N/A</v>
      </c>
      <c r="C63" s="92"/>
      <c r="D63" s="93"/>
      <c r="F63" s="56" t="s">
        <v>210</v>
      </c>
      <c r="G63" s="66" t="e">
        <f>VLOOKUP($D$7,'Base Dat Mod III'!$A$8:$ED$999,43,0)</f>
        <v>#N/A</v>
      </c>
      <c r="H63" s="54"/>
      <c r="I63" s="71"/>
    </row>
    <row r="64" spans="1:9" ht="16.5" thickBot="1" x14ac:dyDescent="0.3">
      <c r="A64" s="76" t="s">
        <v>328</v>
      </c>
      <c r="B64" s="66" t="e">
        <f>VLOOKUP($D$7,'Base Dat Mod I'!$A$8:$BO$999,39,0)</f>
        <v>#N/A</v>
      </c>
      <c r="C64" s="92"/>
      <c r="D64" s="93"/>
      <c r="F64" s="466" t="s">
        <v>81</v>
      </c>
      <c r="G64" s="345"/>
      <c r="H64" s="345"/>
      <c r="I64" s="467"/>
    </row>
    <row r="65" spans="1:9" ht="16.5" thickBot="1" x14ac:dyDescent="0.3">
      <c r="A65" s="76" t="s">
        <v>329</v>
      </c>
      <c r="B65" s="66" t="e">
        <f>VLOOKUP($D$7,'Base Dat Mod I'!$A$8:$BO$999,40,0)</f>
        <v>#N/A</v>
      </c>
      <c r="C65" s="92"/>
      <c r="D65" s="93"/>
      <c r="F65" s="56" t="s">
        <v>380</v>
      </c>
      <c r="G65" s="66" t="e">
        <f>VLOOKUP($D$7,'Base Dat Mod III'!$A$8:$ED$999,44,0)</f>
        <v>#N/A</v>
      </c>
      <c r="H65" s="70"/>
      <c r="I65" s="71"/>
    </row>
    <row r="66" spans="1:9" ht="16.5" thickBot="1" x14ac:dyDescent="0.3">
      <c r="A66" s="76" t="s">
        <v>330</v>
      </c>
      <c r="B66" s="66" t="e">
        <f>VLOOKUP($D$7,'Base Dat Mod I'!$A$8:$BO$999,41,0)</f>
        <v>#N/A</v>
      </c>
      <c r="C66" s="92"/>
      <c r="D66" s="93"/>
      <c r="F66" s="56" t="s">
        <v>381</v>
      </c>
      <c r="G66" s="66" t="e">
        <f>VLOOKUP($D$7,'Base Dat Mod III'!$A$8:$ED$999,45,0)</f>
        <v>#N/A</v>
      </c>
      <c r="H66" s="70"/>
      <c r="I66" s="71"/>
    </row>
    <row r="67" spans="1:9" ht="16.5" thickBot="1" x14ac:dyDescent="0.3">
      <c r="A67" s="94" t="s">
        <v>168</v>
      </c>
      <c r="B67" s="66" t="e">
        <f>VLOOKUP($D$7,'Base Dat Mod I'!$A$8:$BO$999,42,0)</f>
        <v>#N/A</v>
      </c>
      <c r="C67" s="92"/>
      <c r="D67" s="93"/>
      <c r="F67" s="56" t="s">
        <v>382</v>
      </c>
      <c r="G67" s="66" t="e">
        <f>VLOOKUP($D$7,'Base Dat Mod III'!$A$8:$ED$999,46,0)</f>
        <v>#N/A</v>
      </c>
      <c r="H67" s="70"/>
      <c r="I67" s="71"/>
    </row>
    <row r="68" spans="1:9" ht="16.5" thickBot="1" x14ac:dyDescent="0.3">
      <c r="A68" s="84"/>
      <c r="B68" s="70"/>
      <c r="C68" s="92"/>
      <c r="D68" s="93"/>
      <c r="F68" s="56" t="s">
        <v>383</v>
      </c>
      <c r="G68" s="66" t="e">
        <f>VLOOKUP($D$7,'Base Dat Mod III'!$A$8:$ED$999,47,0)</f>
        <v>#N/A</v>
      </c>
      <c r="H68" s="70"/>
      <c r="I68" s="71"/>
    </row>
    <row r="69" spans="1:9" ht="16.5" thickBot="1" x14ac:dyDescent="0.3">
      <c r="A69" s="84"/>
      <c r="B69" s="70"/>
      <c r="C69" s="92"/>
      <c r="D69" s="93"/>
      <c r="F69" s="56" t="s">
        <v>384</v>
      </c>
      <c r="G69" s="66" t="e">
        <f>VLOOKUP($D$7,'Base Dat Mod III'!$A$8:$ED$999,48,0)</f>
        <v>#N/A</v>
      </c>
      <c r="H69" s="70"/>
      <c r="I69" s="71"/>
    </row>
    <row r="70" spans="1:9" ht="16.5" thickBot="1" x14ac:dyDescent="0.3">
      <c r="A70" s="497" t="s">
        <v>264</v>
      </c>
      <c r="B70" s="498"/>
      <c r="C70" s="498"/>
      <c r="D70" s="499"/>
      <c r="F70" s="56" t="s">
        <v>385</v>
      </c>
      <c r="G70" s="66" t="e">
        <f>VLOOKUP($D$7,'Base Dat Mod III'!$A$8:$ED$999,49,0)</f>
        <v>#N/A</v>
      </c>
      <c r="H70" s="70"/>
      <c r="I70" s="71"/>
    </row>
    <row r="71" spans="1:9" ht="16.5" thickBot="1" x14ac:dyDescent="0.3">
      <c r="A71" s="495" t="s">
        <v>258</v>
      </c>
      <c r="B71" s="349"/>
      <c r="C71" s="349"/>
      <c r="D71" s="496"/>
      <c r="F71" s="476"/>
      <c r="G71" s="426"/>
      <c r="H71" s="426"/>
      <c r="I71" s="477"/>
    </row>
    <row r="72" spans="1:9" ht="16.5" thickBot="1" x14ac:dyDescent="0.3">
      <c r="A72" s="76" t="s">
        <v>326</v>
      </c>
      <c r="B72" s="66" t="e">
        <f>VLOOKUP($D$7,'Base Dat Mod I'!$A$8:$BO$999,43,0)</f>
        <v>#N/A</v>
      </c>
      <c r="C72" s="57"/>
      <c r="D72" s="96"/>
      <c r="F72" s="466" t="s">
        <v>96</v>
      </c>
      <c r="G72" s="345"/>
      <c r="H72" s="345"/>
      <c r="I72" s="467"/>
    </row>
    <row r="73" spans="1:9" ht="16.5" thickBot="1" x14ac:dyDescent="0.3">
      <c r="A73" s="76" t="s">
        <v>327</v>
      </c>
      <c r="B73" s="66" t="e">
        <f>VLOOKUP($D$7,'Base Dat Mod I'!$A$8:$BO$999,44,0)</f>
        <v>#N/A</v>
      </c>
      <c r="C73" s="57"/>
      <c r="D73" s="96"/>
      <c r="F73" s="56" t="s">
        <v>381</v>
      </c>
      <c r="G73" s="66" t="e">
        <f>VLOOKUP($D$7,'Base Dat Mod III'!$A$8:$ED$999,50,0)</f>
        <v>#N/A</v>
      </c>
      <c r="H73" s="70"/>
      <c r="I73" s="71"/>
    </row>
    <row r="74" spans="1:9" ht="16.5" thickBot="1" x14ac:dyDescent="0.3">
      <c r="A74" s="76" t="s">
        <v>328</v>
      </c>
      <c r="B74" s="66" t="e">
        <f>VLOOKUP($D$7,'Base Dat Mod I'!$A$8:$BO$999,45,0)</f>
        <v>#N/A</v>
      </c>
      <c r="C74" s="57"/>
      <c r="D74" s="96"/>
      <c r="F74" s="56" t="s">
        <v>386</v>
      </c>
      <c r="G74" s="66" t="e">
        <f>VLOOKUP($D$7,'Base Dat Mod III'!$A$8:$ED$999,51,0)</f>
        <v>#N/A</v>
      </c>
      <c r="H74" s="70"/>
      <c r="I74" s="71"/>
    </row>
    <row r="75" spans="1:9" ht="16.5" thickBot="1" x14ac:dyDescent="0.3">
      <c r="A75" s="76" t="s">
        <v>329</v>
      </c>
      <c r="B75" s="66" t="e">
        <f>VLOOKUP($D$7,'Base Dat Mod I'!$A$8:$BO$999,46,0)</f>
        <v>#N/A</v>
      </c>
      <c r="C75" s="57"/>
      <c r="D75" s="96"/>
      <c r="F75" s="56" t="s">
        <v>387</v>
      </c>
      <c r="G75" s="66" t="e">
        <f>VLOOKUP($D$7,'Base Dat Mod III'!$A$8:$ED$999,52,0)</f>
        <v>#N/A</v>
      </c>
      <c r="H75" s="70"/>
      <c r="I75" s="71"/>
    </row>
    <row r="76" spans="1:9" ht="16.5" thickBot="1" x14ac:dyDescent="0.3">
      <c r="A76" s="76" t="s">
        <v>330</v>
      </c>
      <c r="B76" s="66" t="e">
        <f>VLOOKUP($D$7,'Base Dat Mod I'!$A$8:$BO$999,47,0)</f>
        <v>#N/A</v>
      </c>
      <c r="C76" s="57"/>
      <c r="D76" s="96"/>
      <c r="F76" s="56" t="s">
        <v>388</v>
      </c>
      <c r="G76" s="66" t="e">
        <f>VLOOKUP($D$7,'Base Dat Mod III'!$A$8:$ED$999,53,0)</f>
        <v>#N/A</v>
      </c>
      <c r="H76" s="70"/>
      <c r="I76" s="71"/>
    </row>
    <row r="77" spans="1:9" ht="16.5" thickBot="1" x14ac:dyDescent="0.3">
      <c r="A77" s="94" t="s">
        <v>331</v>
      </c>
      <c r="B77" s="66" t="e">
        <f>VLOOKUP($D$7,'Base Dat Mod I'!$A$8:$BO$999,48,0)</f>
        <v>#N/A</v>
      </c>
      <c r="C77" s="57"/>
      <c r="D77" s="96"/>
      <c r="F77" s="56" t="s">
        <v>389</v>
      </c>
      <c r="G77" s="66" t="e">
        <f>VLOOKUP($D$7,'Base Dat Mod III'!$A$8:$ED$999,54,0)</f>
        <v>#N/A</v>
      </c>
      <c r="H77" s="70"/>
      <c r="I77" s="71"/>
    </row>
    <row r="78" spans="1:9" ht="16.5" thickBot="1" x14ac:dyDescent="0.3">
      <c r="A78" s="84"/>
      <c r="B78" s="70"/>
      <c r="C78" s="57"/>
      <c r="D78" s="96"/>
      <c r="F78" s="56" t="s">
        <v>390</v>
      </c>
      <c r="G78" s="66" t="e">
        <f>VLOOKUP($D$7,'Base Dat Mod III'!$A$8:$ED$999,55,0)</f>
        <v>#N/A</v>
      </c>
      <c r="H78" s="70"/>
      <c r="I78" s="71"/>
    </row>
    <row r="79" spans="1:9" ht="16.5" thickBot="1" x14ac:dyDescent="0.3">
      <c r="A79" s="84"/>
      <c r="B79" s="70"/>
      <c r="C79" s="57"/>
      <c r="D79" s="96"/>
      <c r="F79" s="56" t="s">
        <v>391</v>
      </c>
      <c r="G79" s="66" t="e">
        <f>VLOOKUP($D$7,'Base Dat Mod III'!$A$8:$ED$999,56,0)</f>
        <v>#N/A</v>
      </c>
      <c r="H79" s="70"/>
      <c r="I79" s="71"/>
    </row>
    <row r="80" spans="1:9" ht="16.5" thickBot="1" x14ac:dyDescent="0.3">
      <c r="A80" s="497" t="s">
        <v>265</v>
      </c>
      <c r="B80" s="498"/>
      <c r="C80" s="498"/>
      <c r="D80" s="499"/>
      <c r="F80" s="56" t="s">
        <v>392</v>
      </c>
      <c r="G80" s="66" t="e">
        <f>VLOOKUP($D$7,'Base Dat Mod III'!$A$8:$ED$999,57,0)</f>
        <v>#N/A</v>
      </c>
      <c r="H80" s="70"/>
      <c r="I80" s="71"/>
    </row>
    <row r="81" spans="1:9" ht="15.75" thickBot="1" x14ac:dyDescent="0.3">
      <c r="A81" s="84"/>
      <c r="B81" s="70"/>
      <c r="C81" s="57"/>
      <c r="D81" s="96"/>
      <c r="F81" s="97"/>
      <c r="G81" s="92"/>
      <c r="H81" s="92"/>
      <c r="I81" s="93"/>
    </row>
    <row r="82" spans="1:9" ht="24.75" customHeight="1" thickBot="1" x14ac:dyDescent="0.3">
      <c r="A82" s="304" t="s">
        <v>332</v>
      </c>
      <c r="B82" s="305"/>
      <c r="C82" s="306"/>
      <c r="D82" s="66" t="e">
        <f>VLOOKUP($D$7,'Base Dat Mod I'!$A$8:$BO$999,49,0)</f>
        <v>#N/A</v>
      </c>
      <c r="F82" s="416" t="s">
        <v>393</v>
      </c>
      <c r="G82" s="417"/>
      <c r="H82" s="418"/>
      <c r="I82" s="66" t="e">
        <f>VLOOKUP($D$7,'Base Dat Mod III'!$A$8:$ED$999,58,0)</f>
        <v>#N/A</v>
      </c>
    </row>
    <row r="83" spans="1:9" ht="32.25" customHeight="1" thickBot="1" x14ac:dyDescent="0.3">
      <c r="A83" s="304" t="s">
        <v>333</v>
      </c>
      <c r="B83" s="305"/>
      <c r="C83" s="306"/>
      <c r="D83" s="66" t="e">
        <f>VLOOKUP($D$7,'Base Dat Mod I'!$A$8:$BO$999,50,0)</f>
        <v>#N/A</v>
      </c>
      <c r="F83" s="304" t="s">
        <v>394</v>
      </c>
      <c r="G83" s="305"/>
      <c r="H83" s="306"/>
      <c r="I83" s="66" t="e">
        <f>VLOOKUP($D$7,'Base Dat Mod III'!$A$8:$ED$999,59,0)</f>
        <v>#N/A</v>
      </c>
    </row>
    <row r="84" spans="1:9" ht="15.75" thickBot="1" x14ac:dyDescent="0.3">
      <c r="A84" s="98"/>
      <c r="B84" s="99"/>
      <c r="C84" s="99"/>
      <c r="D84" s="100"/>
      <c r="F84" s="478" t="s">
        <v>104</v>
      </c>
      <c r="G84" s="412"/>
      <c r="H84" s="412"/>
      <c r="I84" s="71"/>
    </row>
    <row r="85" spans="1:9" ht="30.75" thickBot="1" x14ac:dyDescent="0.3">
      <c r="A85" s="479" t="s">
        <v>246</v>
      </c>
      <c r="B85" s="480"/>
      <c r="C85" s="480"/>
      <c r="D85" s="481"/>
      <c r="F85" s="56" t="s">
        <v>395</v>
      </c>
      <c r="G85" s="66" t="e">
        <f>VLOOKUP($D$7,'Base Dat Mod III'!$A$8:$ED$999,60,0)</f>
        <v>#N/A</v>
      </c>
      <c r="H85" s="101"/>
      <c r="I85" s="71"/>
    </row>
    <row r="86" spans="1:9" ht="16.5" thickBot="1" x14ac:dyDescent="0.3">
      <c r="A86" s="317" t="s">
        <v>247</v>
      </c>
      <c r="B86" s="318"/>
      <c r="C86" s="318"/>
      <c r="D86" s="319"/>
      <c r="F86" s="56" t="s">
        <v>396</v>
      </c>
      <c r="G86" s="66" t="e">
        <f>VLOOKUP($D$7,'Base Dat Mod III'!$A$8:$ED$999,61,0)</f>
        <v>#N/A</v>
      </c>
      <c r="H86" s="101"/>
      <c r="I86" s="71"/>
    </row>
    <row r="87" spans="1:9" ht="16.5" thickBot="1" x14ac:dyDescent="0.3">
      <c r="A87" s="102" t="s">
        <v>334</v>
      </c>
      <c r="B87" s="66" t="e">
        <f>VLOOKUP($D$7,'Base Dat Mod I'!$A$8:$BO$999,51,0)</f>
        <v>#N/A</v>
      </c>
      <c r="C87" s="70"/>
      <c r="D87" s="71"/>
      <c r="F87" s="56" t="s">
        <v>397</v>
      </c>
      <c r="G87" s="66" t="e">
        <f>VLOOKUP($D$7,'Base Dat Mod III'!$A$8:$ED$999,62,0)</f>
        <v>#N/A</v>
      </c>
      <c r="H87" s="101"/>
      <c r="I87" s="71"/>
    </row>
    <row r="88" spans="1:9" ht="16.5" thickBot="1" x14ac:dyDescent="0.3">
      <c r="A88" s="75" t="s">
        <v>335</v>
      </c>
      <c r="B88" s="66" t="e">
        <f>VLOOKUP($D$7,'Base Dat Mod I'!$A$8:$BO$999,52,0)</f>
        <v>#N/A</v>
      </c>
      <c r="C88" s="70"/>
      <c r="D88" s="71"/>
      <c r="F88" s="56" t="s">
        <v>398</v>
      </c>
      <c r="G88" s="66" t="e">
        <f>VLOOKUP($D$7,'Base Dat Mod III'!$A$8:$ED$999,63,0)</f>
        <v>#N/A</v>
      </c>
      <c r="H88" s="101"/>
      <c r="I88" s="71"/>
    </row>
    <row r="89" spans="1:9" ht="16.5" thickBot="1" x14ac:dyDescent="0.3">
      <c r="A89" s="76" t="s">
        <v>336</v>
      </c>
      <c r="B89" s="66" t="e">
        <f>VLOOKUP($D$7,'Base Dat Mod I'!$A$8:$BO$999,53,0)</f>
        <v>#N/A</v>
      </c>
      <c r="C89" s="70"/>
      <c r="D89" s="71"/>
      <c r="F89" s="56" t="s">
        <v>109</v>
      </c>
      <c r="G89" s="66" t="e">
        <f>VLOOKUP($D$7,'Base Dat Mod III'!$A$8:$ED$999,64,0)</f>
        <v>#N/A</v>
      </c>
      <c r="H89" s="101"/>
      <c r="I89" s="71"/>
    </row>
    <row r="90" spans="1:9" ht="16.5" thickBot="1" x14ac:dyDescent="0.3">
      <c r="A90" s="102" t="s">
        <v>337</v>
      </c>
      <c r="B90" s="66" t="e">
        <f>VLOOKUP($D$7,'Base Dat Mod I'!$A$8:$BO$999,54,0)</f>
        <v>#N/A</v>
      </c>
      <c r="C90" s="54"/>
      <c r="D90" s="71"/>
      <c r="F90" s="56" t="s">
        <v>399</v>
      </c>
      <c r="G90" s="66" t="e">
        <f>VLOOKUP($D$7,'Base Dat Mod III'!$A$8:$ED$999,65,0)</f>
        <v>#N/A</v>
      </c>
      <c r="H90" s="101"/>
      <c r="I90" s="71"/>
    </row>
    <row r="91" spans="1:9" ht="30.75" thickBot="1" x14ac:dyDescent="0.3">
      <c r="A91" s="103"/>
      <c r="B91" s="50"/>
      <c r="C91" s="54"/>
      <c r="D91" s="71"/>
      <c r="F91" s="56" t="s">
        <v>400</v>
      </c>
      <c r="G91" s="66" t="e">
        <f>VLOOKUP($D$7,'Base Dat Mod III'!$A$8:$ED$999,66,0)</f>
        <v>#N/A</v>
      </c>
      <c r="H91" s="101"/>
      <c r="I91" s="71"/>
    </row>
    <row r="92" spans="1:9" ht="16.5" thickBot="1" x14ac:dyDescent="0.3">
      <c r="A92" s="102" t="s">
        <v>469</v>
      </c>
      <c r="B92" s="66" t="e">
        <f>VLOOKUP($D$7,'Base Dat Mod I'!$A$8:$BO$999,55,0)</f>
        <v>#N/A</v>
      </c>
      <c r="C92" s="70"/>
      <c r="D92" s="71"/>
      <c r="F92" s="56" t="s">
        <v>401</v>
      </c>
      <c r="G92" s="66" t="e">
        <f>VLOOKUP($D$7,'Base Dat Mod III'!$A$8:$ED$999,67,0)</f>
        <v>#N/A</v>
      </c>
      <c r="H92" s="101"/>
      <c r="I92" s="71"/>
    </row>
    <row r="93" spans="1:9" ht="25.5" customHeight="1" thickBot="1" x14ac:dyDescent="0.3">
      <c r="A93" s="493" t="s">
        <v>248</v>
      </c>
      <c r="B93" s="316"/>
      <c r="C93" s="316"/>
      <c r="D93" s="494"/>
      <c r="F93" s="464" t="s">
        <v>113</v>
      </c>
      <c r="G93" s="413"/>
      <c r="H93" s="413"/>
      <c r="I93" s="71"/>
    </row>
    <row r="94" spans="1:9" ht="30.75" thickBot="1" x14ac:dyDescent="0.3">
      <c r="A94" s="76" t="s">
        <v>338</v>
      </c>
      <c r="B94" s="66" t="e">
        <f>VLOOKUP($D$7,'Base Dat Mod I'!$A$8:$BO$999,56,0)</f>
        <v>#N/A</v>
      </c>
      <c r="C94" s="85"/>
      <c r="D94" s="86"/>
      <c r="F94" s="56" t="s">
        <v>402</v>
      </c>
      <c r="G94" s="66" t="e">
        <f>VLOOKUP($D$7,'Base Dat Mod III'!$A$8:$ED$999,68,0)</f>
        <v>#N/A</v>
      </c>
      <c r="H94" s="104"/>
      <c r="I94" s="71"/>
    </row>
    <row r="95" spans="1:9" ht="30.75" thickBot="1" x14ac:dyDescent="0.3">
      <c r="A95" s="76" t="s">
        <v>339</v>
      </c>
      <c r="B95" s="66" t="e">
        <f>VLOOKUP($D$7,'Base Dat Mod I'!$A$8:$BO$999,57,0)</f>
        <v>#N/A</v>
      </c>
      <c r="C95" s="85"/>
      <c r="D95" s="86"/>
      <c r="F95" s="56" t="s">
        <v>403</v>
      </c>
      <c r="G95" s="66" t="e">
        <f>VLOOKUP($D$7,'Base Dat Mod III'!$A$8:$ED$999,69,0)</f>
        <v>#N/A</v>
      </c>
      <c r="H95" s="104"/>
      <c r="I95" s="71"/>
    </row>
    <row r="96" spans="1:9" ht="16.5" thickBot="1" x14ac:dyDescent="0.3">
      <c r="A96" s="76" t="s">
        <v>340</v>
      </c>
      <c r="B96" s="66" t="e">
        <f>VLOOKUP($D$7,'Base Dat Mod I'!$A$8:$BO$999,58,0)</f>
        <v>#N/A</v>
      </c>
      <c r="C96" s="85"/>
      <c r="D96" s="86"/>
      <c r="F96" s="56" t="s">
        <v>404</v>
      </c>
      <c r="G96" s="66" t="e">
        <f>VLOOKUP($D$7,'Base Dat Mod III'!$A$8:$ED$999,70,0)</f>
        <v>#N/A</v>
      </c>
      <c r="H96" s="104"/>
      <c r="I96" s="71"/>
    </row>
    <row r="97" spans="1:9" ht="16.5" thickBot="1" x14ac:dyDescent="0.3">
      <c r="A97" s="76" t="s">
        <v>341</v>
      </c>
      <c r="B97" s="66" t="e">
        <f>VLOOKUP($D$7,'Base Dat Mod I'!$A$8:$BO$999,59,0)</f>
        <v>#N/A</v>
      </c>
      <c r="C97" s="85"/>
      <c r="D97" s="86"/>
      <c r="F97" s="44" t="s">
        <v>405</v>
      </c>
      <c r="G97" s="66" t="e">
        <f>VLOOKUP($D$7,'Base Dat Mod III'!$A$8:$ED$999,71,0)</f>
        <v>#N/A</v>
      </c>
      <c r="H97" s="104"/>
      <c r="I97" s="71"/>
    </row>
    <row r="98" spans="1:9" ht="15.75" thickBot="1" x14ac:dyDescent="0.3">
      <c r="A98" s="105"/>
      <c r="B98" s="57"/>
      <c r="C98" s="57"/>
      <c r="D98" s="71"/>
      <c r="F98" s="49"/>
      <c r="G98" s="106"/>
      <c r="H98" s="104"/>
      <c r="I98" s="71"/>
    </row>
    <row r="99" spans="1:9" ht="16.5" thickBot="1" x14ac:dyDescent="0.3">
      <c r="A99" s="304" t="s">
        <v>144</v>
      </c>
      <c r="B99" s="305"/>
      <c r="C99" s="306"/>
      <c r="D99" s="66" t="e">
        <f>VLOOKUP($D$7,'Base Dat Mod I'!$A$8:$BO$999,60,0)</f>
        <v>#N/A</v>
      </c>
      <c r="F99" s="304" t="s">
        <v>406</v>
      </c>
      <c r="G99" s="305"/>
      <c r="H99" s="306"/>
      <c r="I99" s="66" t="e">
        <f>VLOOKUP($D$7,'Base Dat Mod III'!$A$8:$ED$999,72,0)</f>
        <v>#N/A</v>
      </c>
    </row>
    <row r="100" spans="1:9" ht="16.5" thickBot="1" x14ac:dyDescent="0.3">
      <c r="A100" s="300"/>
      <c r="B100" s="301"/>
      <c r="C100" s="301"/>
      <c r="D100" s="71"/>
      <c r="F100" s="468" t="s">
        <v>34</v>
      </c>
      <c r="G100" s="414"/>
      <c r="H100" s="414"/>
      <c r="I100" s="469"/>
    </row>
    <row r="101" spans="1:9" ht="16.5" thickBot="1" x14ac:dyDescent="0.3">
      <c r="A101" s="317" t="s">
        <v>268</v>
      </c>
      <c r="B101" s="318"/>
      <c r="C101" s="318"/>
      <c r="D101" s="319"/>
      <c r="F101" s="56" t="s">
        <v>407</v>
      </c>
      <c r="G101" s="66" t="e">
        <f>VLOOKUP($D$7,'Base Dat Mod III'!$A$8:$ED$999,73,0)</f>
        <v>#N/A</v>
      </c>
      <c r="H101" s="107"/>
      <c r="I101" s="108"/>
    </row>
    <row r="102" spans="1:9" ht="16.5" thickBot="1" x14ac:dyDescent="0.3">
      <c r="A102" s="76" t="s">
        <v>269</v>
      </c>
      <c r="B102" s="66" t="e">
        <f>VLOOKUP($D$7,'Base Dat Mod I'!$A$8:$BO$999,61,0)</f>
        <v>#N/A</v>
      </c>
      <c r="C102" s="292"/>
      <c r="D102" s="294"/>
      <c r="F102" s="56" t="s">
        <v>408</v>
      </c>
      <c r="G102" s="66" t="e">
        <f>VLOOKUP($D$7,'Base Dat Mod III'!$A$8:$ED$999,74,0)</f>
        <v>#N/A</v>
      </c>
      <c r="H102" s="107"/>
      <c r="I102" s="108"/>
    </row>
    <row r="103" spans="1:9" ht="16.5" thickBot="1" x14ac:dyDescent="0.3">
      <c r="A103" s="76" t="s">
        <v>145</v>
      </c>
      <c r="B103" s="66" t="e">
        <f>VLOOKUP($D$7,'Base Dat Mod I'!$A$8:$BO$999,62,0)</f>
        <v>#N/A</v>
      </c>
      <c r="C103" s="292"/>
      <c r="D103" s="294"/>
      <c r="F103" s="56" t="s">
        <v>409</v>
      </c>
      <c r="G103" s="66" t="e">
        <f>VLOOKUP($D$7,'Base Dat Mod III'!$A$8:$ED$999,75,0)</f>
        <v>#N/A</v>
      </c>
      <c r="H103" s="107"/>
      <c r="I103" s="108"/>
    </row>
    <row r="104" spans="1:9" ht="16.5" thickBot="1" x14ac:dyDescent="0.3">
      <c r="A104" s="76" t="s">
        <v>146</v>
      </c>
      <c r="B104" s="66" t="e">
        <f>VLOOKUP($D$7,'Base Dat Mod I'!$A$8:$BO$999,63,0)</f>
        <v>#N/A</v>
      </c>
      <c r="C104" s="292"/>
      <c r="D104" s="294"/>
      <c r="F104" s="44" t="s">
        <v>410</v>
      </c>
      <c r="G104" s="66" t="e">
        <f>VLOOKUP($D$7,'Base Dat Mod III'!$A$8:$ED$999,76,0)</f>
        <v>#N/A</v>
      </c>
      <c r="H104" s="107"/>
      <c r="I104" s="108"/>
    </row>
    <row r="105" spans="1:9" ht="16.5" thickBot="1" x14ac:dyDescent="0.3">
      <c r="A105" s="76" t="s">
        <v>147</v>
      </c>
      <c r="B105" s="66" t="e">
        <f>VLOOKUP($D$7,'Base Dat Mod I'!$A$8:$BO$999,64,0)</f>
        <v>#N/A</v>
      </c>
      <c r="C105" s="292"/>
      <c r="D105" s="294"/>
      <c r="F105" s="44" t="s">
        <v>411</v>
      </c>
      <c r="G105" s="66" t="e">
        <f>VLOOKUP($D$7,'Base Dat Mod III'!$A$8:$ED$999,77,0)</f>
        <v>#N/A</v>
      </c>
      <c r="H105" s="107"/>
      <c r="I105" s="108"/>
    </row>
    <row r="106" spans="1:9" ht="16.5" thickBot="1" x14ac:dyDescent="0.3">
      <c r="A106" s="77"/>
      <c r="B106" s="70"/>
      <c r="C106" s="70"/>
      <c r="D106" s="71"/>
      <c r="F106" s="44" t="s">
        <v>412</v>
      </c>
      <c r="G106" s="66" t="e">
        <f>VLOOKUP($D$7,'Base Dat Mod III'!$A$8:$ED$999,78,0)</f>
        <v>#N/A</v>
      </c>
      <c r="H106" s="107"/>
      <c r="I106" s="108"/>
    </row>
    <row r="107" spans="1:9" ht="16.5" thickBot="1" x14ac:dyDescent="0.3">
      <c r="A107" s="487" t="s">
        <v>149</v>
      </c>
      <c r="B107" s="488"/>
      <c r="C107" s="488"/>
      <c r="D107" s="489"/>
      <c r="F107" s="44" t="s">
        <v>413</v>
      </c>
      <c r="G107" s="66" t="e">
        <f>VLOOKUP($D$7,'Base Dat Mod III'!$A$8:$ED$999,79,0)</f>
        <v>#N/A</v>
      </c>
      <c r="H107" s="107"/>
      <c r="I107" s="108"/>
    </row>
    <row r="108" spans="1:9" ht="45.75" thickBot="1" x14ac:dyDescent="0.3">
      <c r="A108" s="76" t="s">
        <v>323</v>
      </c>
      <c r="B108" s="66" t="e">
        <f>VLOOKUP($D$7,'Base Dat Mod I'!$A$8:$BO$999,65,0)</f>
        <v>#N/A</v>
      </c>
      <c r="C108" s="70"/>
      <c r="D108" s="71"/>
      <c r="F108" s="44" t="s">
        <v>414</v>
      </c>
      <c r="G108" s="66" t="e">
        <f>VLOOKUP($D$7,'Base Dat Mod III'!$A$8:$ED$999,80,0)</f>
        <v>#N/A</v>
      </c>
      <c r="H108" s="107"/>
      <c r="I108" s="108"/>
    </row>
    <row r="109" spans="1:9" ht="16.5" thickBot="1" x14ac:dyDescent="0.3">
      <c r="A109" s="76" t="s">
        <v>342</v>
      </c>
      <c r="B109" s="66" t="e">
        <f>VLOOKUP($D$7,'Base Dat Mod I'!$A$8:$BO$999,66,0)</f>
        <v>#N/A</v>
      </c>
      <c r="C109" s="109"/>
      <c r="D109" s="110"/>
      <c r="F109" s="44" t="s">
        <v>415</v>
      </c>
      <c r="G109" s="66" t="e">
        <f>VLOOKUP($D$7,'Base Dat Mod III'!$A$8:$ED$999,81,0)</f>
        <v>#N/A</v>
      </c>
      <c r="H109" s="107"/>
      <c r="I109" s="108"/>
    </row>
    <row r="110" spans="1:9" ht="16.5" thickBot="1" x14ac:dyDescent="0.3">
      <c r="A110" s="77"/>
      <c r="B110" s="111"/>
      <c r="C110" s="70"/>
      <c r="D110" s="71"/>
      <c r="F110" s="44" t="s">
        <v>416</v>
      </c>
      <c r="G110" s="66" t="e">
        <f>VLOOKUP($D$7,'Base Dat Mod III'!$A$8:$ED$999,82,0)</f>
        <v>#N/A</v>
      </c>
      <c r="H110" s="107"/>
      <c r="I110" s="108"/>
    </row>
    <row r="111" spans="1:9" ht="36" customHeight="1" thickBot="1" x14ac:dyDescent="0.3">
      <c r="A111" s="112" t="s">
        <v>343</v>
      </c>
      <c r="B111" s="66" t="e">
        <f>VLOOKUP($D$7,'Base Dat Mod I'!$A$8:$BO$999,67,0)</f>
        <v>#N/A</v>
      </c>
      <c r="C111" s="113"/>
      <c r="D111" s="114"/>
      <c r="F111" s="44" t="s">
        <v>229</v>
      </c>
      <c r="G111" s="66" t="e">
        <f>VLOOKUP($D$7,'Base Dat Mod III'!$A$8:$ED$999,83,0)</f>
        <v>#N/A</v>
      </c>
      <c r="H111" s="107"/>
      <c r="I111" s="108"/>
    </row>
    <row r="112" spans="1:9" ht="15.75" thickBot="1" x14ac:dyDescent="0.3">
      <c r="A112" s="60"/>
      <c r="B112" s="61"/>
      <c r="C112" s="61"/>
      <c r="D112" s="62"/>
      <c r="F112" s="473" t="s">
        <v>35</v>
      </c>
      <c r="G112" s="474"/>
      <c r="H112" s="474"/>
      <c r="I112" s="475"/>
    </row>
    <row r="113" spans="6:9" ht="15.75" thickBot="1" x14ac:dyDescent="0.3">
      <c r="F113" s="466" t="s">
        <v>117</v>
      </c>
      <c r="G113" s="345"/>
      <c r="H113" s="345"/>
      <c r="I113" s="467"/>
    </row>
    <row r="114" spans="6:9" ht="16.5" thickBot="1" x14ac:dyDescent="0.3">
      <c r="F114" s="56" t="s">
        <v>417</v>
      </c>
      <c r="G114" s="66" t="e">
        <f>VLOOKUP($D$7,'Base Dat Mod III'!$A$8:$ED$999,84,0)</f>
        <v>#N/A</v>
      </c>
      <c r="H114" s="57"/>
      <c r="I114" s="96"/>
    </row>
    <row r="115" spans="6:9" ht="16.5" thickBot="1" x14ac:dyDescent="0.3">
      <c r="F115" s="56" t="s">
        <v>418</v>
      </c>
      <c r="G115" s="66" t="e">
        <f>VLOOKUP($D$7,'Base Dat Mod III'!$A$8:$ED$999,85,0)</f>
        <v>#N/A</v>
      </c>
      <c r="H115" s="57"/>
      <c r="I115" s="96"/>
    </row>
    <row r="116" spans="6:9" ht="16.5" thickBot="1" x14ac:dyDescent="0.3">
      <c r="F116" s="115" t="s">
        <v>419</v>
      </c>
      <c r="G116" s="66" t="e">
        <f>VLOOKUP($D$7,'Base Dat Mod III'!$A$8:$ED$999,86,0)</f>
        <v>#N/A</v>
      </c>
      <c r="H116" s="57"/>
      <c r="I116" s="96"/>
    </row>
    <row r="117" spans="6:9" ht="16.5" thickBot="1" x14ac:dyDescent="0.3">
      <c r="F117" s="44" t="s">
        <v>420</v>
      </c>
      <c r="G117" s="66" t="e">
        <f>VLOOKUP($D$7,'Base Dat Mod III'!$A$8:$ED$999,87,0)</f>
        <v>#N/A</v>
      </c>
      <c r="H117" s="57"/>
      <c r="I117" s="96"/>
    </row>
    <row r="118" spans="6:9" ht="15.75" thickBot="1" x14ac:dyDescent="0.3">
      <c r="F118" s="466" t="s">
        <v>121</v>
      </c>
      <c r="G118" s="345"/>
      <c r="H118" s="345"/>
      <c r="I118" s="96"/>
    </row>
    <row r="119" spans="6:9" ht="16.5" thickBot="1" x14ac:dyDescent="0.3">
      <c r="F119" s="56" t="s">
        <v>417</v>
      </c>
      <c r="G119" s="66" t="e">
        <f>VLOOKUP($D$7,'Base Dat Mod III'!$A$8:$ED$999,88,0)</f>
        <v>#N/A</v>
      </c>
      <c r="H119" s="57"/>
      <c r="I119" s="96"/>
    </row>
    <row r="120" spans="6:9" ht="16.5" thickBot="1" x14ac:dyDescent="0.3">
      <c r="F120" s="56" t="s">
        <v>418</v>
      </c>
      <c r="G120" s="66" t="e">
        <f>VLOOKUP($D$7,'Base Dat Mod III'!$A$8:$ED$999,89,0)</f>
        <v>#N/A</v>
      </c>
      <c r="H120" s="85"/>
      <c r="I120" s="96"/>
    </row>
    <row r="121" spans="6:9" ht="16.5" thickBot="1" x14ac:dyDescent="0.3">
      <c r="F121" s="115" t="s">
        <v>419</v>
      </c>
      <c r="G121" s="66" t="e">
        <f>VLOOKUP($D$7,'Base Dat Mod III'!$A$8:$ED$999,90,0)</f>
        <v>#N/A</v>
      </c>
      <c r="H121" s="85"/>
      <c r="I121" s="96"/>
    </row>
    <row r="122" spans="6:9" ht="16.5" thickBot="1" x14ac:dyDescent="0.3">
      <c r="F122" s="44" t="s">
        <v>420</v>
      </c>
      <c r="G122" s="66" t="e">
        <f>VLOOKUP($D$7,'Base Dat Mod III'!$A$8:$ED$999,91,0)</f>
        <v>#N/A</v>
      </c>
      <c r="H122" s="85"/>
      <c r="I122" s="96"/>
    </row>
    <row r="123" spans="6:9" ht="15.75" thickBot="1" x14ac:dyDescent="0.3">
      <c r="F123" s="77"/>
      <c r="G123" s="70"/>
      <c r="H123" s="70"/>
      <c r="I123" s="71"/>
    </row>
    <row r="124" spans="6:9" ht="16.5" thickBot="1" x14ac:dyDescent="0.3">
      <c r="F124" s="304" t="s">
        <v>91</v>
      </c>
      <c r="G124" s="305"/>
      <c r="H124" s="306"/>
      <c r="I124" s="66" t="e">
        <f>VLOOKUP($D$7,'Base Dat Mod III'!$A$8:$ED$999,92,0)</f>
        <v>#N/A</v>
      </c>
    </row>
    <row r="125" spans="6:9" x14ac:dyDescent="0.25">
      <c r="F125" s="77"/>
      <c r="G125" s="70"/>
      <c r="H125" s="70"/>
      <c r="I125" s="71"/>
    </row>
    <row r="126" spans="6:9" ht="15.75" thickBot="1" x14ac:dyDescent="0.3">
      <c r="F126" s="462" t="s">
        <v>475</v>
      </c>
      <c r="G126" s="415"/>
      <c r="H126" s="415"/>
      <c r="I126" s="463"/>
    </row>
    <row r="127" spans="6:9" ht="16.5" thickBot="1" x14ac:dyDescent="0.3">
      <c r="F127" s="44" t="s">
        <v>421</v>
      </c>
      <c r="G127" s="66" t="e">
        <f>VLOOKUP($D$7,'Base Dat Mod III'!$A$8:$ED$999,93,0)</f>
        <v>#N/A</v>
      </c>
      <c r="H127" s="70"/>
      <c r="I127" s="71"/>
    </row>
    <row r="128" spans="6:9" ht="16.5" thickBot="1" x14ac:dyDescent="0.3">
      <c r="F128" s="44" t="s">
        <v>422</v>
      </c>
      <c r="G128" s="66" t="e">
        <f>VLOOKUP($D$7,'Base Dat Mod III'!$A$8:$ED$999,94,0)</f>
        <v>#N/A</v>
      </c>
      <c r="H128" s="70"/>
      <c r="I128" s="71"/>
    </row>
    <row r="129" spans="6:9" ht="16.5" thickBot="1" x14ac:dyDescent="0.3">
      <c r="F129" s="44" t="s">
        <v>423</v>
      </c>
      <c r="G129" s="66" t="e">
        <f>VLOOKUP($D$7,'Base Dat Mod III'!$A$8:$ED$999,95,0)</f>
        <v>#N/A</v>
      </c>
      <c r="H129" s="70"/>
      <c r="I129" s="71"/>
    </row>
    <row r="130" spans="6:9" ht="16.5" thickBot="1" x14ac:dyDescent="0.3">
      <c r="F130" s="44" t="s">
        <v>424</v>
      </c>
      <c r="G130" s="66" t="e">
        <f>VLOOKUP($D$7,'Base Dat Mod III'!$A$8:$ED$999,96,0)</f>
        <v>#N/A</v>
      </c>
      <c r="H130" s="70"/>
      <c r="I130" s="71"/>
    </row>
    <row r="131" spans="6:9" ht="16.5" thickBot="1" x14ac:dyDescent="0.3">
      <c r="F131" s="44" t="s">
        <v>425</v>
      </c>
      <c r="G131" s="66" t="e">
        <f>VLOOKUP($D$7,'Base Dat Mod III'!$A$8:$ED$999,97,0)</f>
        <v>#N/A</v>
      </c>
      <c r="H131" s="70"/>
      <c r="I131" s="71"/>
    </row>
    <row r="132" spans="6:9" ht="45.75" thickBot="1" x14ac:dyDescent="0.3">
      <c r="F132" s="44" t="s">
        <v>426</v>
      </c>
      <c r="G132" s="66" t="e">
        <f>VLOOKUP($D$7,'Base Dat Mod III'!$A$8:$ED$999,98,0)</f>
        <v>#N/A</v>
      </c>
      <c r="H132" s="70"/>
      <c r="I132" s="71"/>
    </row>
    <row r="133" spans="6:9" ht="45.75" thickBot="1" x14ac:dyDescent="0.3">
      <c r="F133" s="44" t="s">
        <v>427</v>
      </c>
      <c r="G133" s="66" t="e">
        <f>VLOOKUP($D$7,'Base Dat Mod III'!$A$8:$ED$999,99,0)</f>
        <v>#N/A</v>
      </c>
      <c r="H133" s="70"/>
      <c r="I133" s="71"/>
    </row>
    <row r="134" spans="6:9" ht="45.75" thickBot="1" x14ac:dyDescent="0.3">
      <c r="F134" s="44" t="s">
        <v>428</v>
      </c>
      <c r="G134" s="66" t="e">
        <f>VLOOKUP($D$7,'Base Dat Mod III'!$A$8:$ED$999,100,0)</f>
        <v>#N/A</v>
      </c>
      <c r="H134" s="70"/>
      <c r="I134" s="71"/>
    </row>
    <row r="135" spans="6:9" ht="30.75" thickBot="1" x14ac:dyDescent="0.3">
      <c r="F135" s="44" t="s">
        <v>429</v>
      </c>
      <c r="G135" s="66" t="e">
        <f>VLOOKUP($D$7,'Base Dat Mod III'!$A$8:$ED$999,101,0)</f>
        <v>#N/A</v>
      </c>
      <c r="H135" s="70"/>
      <c r="I135" s="71"/>
    </row>
    <row r="136" spans="6:9" ht="16.5" thickBot="1" x14ac:dyDescent="0.3">
      <c r="F136" s="44" t="s">
        <v>430</v>
      </c>
      <c r="G136" s="66" t="e">
        <f>VLOOKUP($D$7,'Base Dat Mod III'!$A$8:$ED$999,102,0)</f>
        <v>#N/A</v>
      </c>
      <c r="H136" s="70"/>
      <c r="I136" s="71"/>
    </row>
    <row r="137" spans="6:9" ht="30.75" thickBot="1" x14ac:dyDescent="0.3">
      <c r="F137" s="44" t="s">
        <v>431</v>
      </c>
      <c r="G137" s="66" t="e">
        <f>VLOOKUP($D$7,'Base Dat Mod III'!$A$8:$ED$999,103,0)</f>
        <v>#N/A</v>
      </c>
      <c r="H137" s="70"/>
      <c r="I137" s="71"/>
    </row>
    <row r="138" spans="6:9" ht="16.5" thickBot="1" x14ac:dyDescent="0.3">
      <c r="F138" s="44" t="s">
        <v>432</v>
      </c>
      <c r="G138" s="66" t="e">
        <f>VLOOKUP($D$7,'Base Dat Mod III'!$A$8:$ED$999,104,0)</f>
        <v>#N/A</v>
      </c>
      <c r="H138" s="70"/>
      <c r="I138" s="71"/>
    </row>
    <row r="139" spans="6:9" ht="30.75" thickBot="1" x14ac:dyDescent="0.3">
      <c r="F139" s="44" t="s">
        <v>433</v>
      </c>
      <c r="G139" s="66" t="e">
        <f>VLOOKUP($D$7,'Base Dat Mod III'!$A$8:$ED$999,105,0)</f>
        <v>#N/A</v>
      </c>
      <c r="H139" s="70"/>
      <c r="I139" s="71"/>
    </row>
    <row r="140" spans="6:9" ht="16.5" thickBot="1" x14ac:dyDescent="0.3">
      <c r="F140" s="44" t="s">
        <v>434</v>
      </c>
      <c r="G140" s="66" t="e">
        <f>VLOOKUP($D$7,'Base Dat Mod III'!$A$8:$ED$999,106,0)</f>
        <v>#N/A</v>
      </c>
      <c r="H140" s="70"/>
      <c r="I140" s="71"/>
    </row>
    <row r="141" spans="6:9" ht="30.75" thickBot="1" x14ac:dyDescent="0.3">
      <c r="F141" s="44" t="s">
        <v>435</v>
      </c>
      <c r="G141" s="66" t="e">
        <f>VLOOKUP($D$7,'Base Dat Mod III'!$A$8:$ED$999,107,0)</f>
        <v>#N/A</v>
      </c>
      <c r="H141" s="70"/>
      <c r="I141" s="71"/>
    </row>
    <row r="142" spans="6:9" x14ac:dyDescent="0.25">
      <c r="F142" s="77"/>
      <c r="G142" s="70"/>
      <c r="H142" s="70"/>
      <c r="I142" s="71"/>
    </row>
    <row r="143" spans="6:9" ht="15.75" thickBot="1" x14ac:dyDescent="0.3">
      <c r="F143" s="464" t="s">
        <v>122</v>
      </c>
      <c r="G143" s="413"/>
      <c r="H143" s="413"/>
      <c r="I143" s="465"/>
    </row>
    <row r="144" spans="6:9" ht="16.5" thickBot="1" x14ac:dyDescent="0.3">
      <c r="F144" s="44" t="s">
        <v>436</v>
      </c>
      <c r="G144" s="66" t="e">
        <f>VLOOKUP($D$7,'Base Dat Mod III'!$A$8:$ED$999,108,0)</f>
        <v>#N/A</v>
      </c>
      <c r="H144" s="101"/>
      <c r="I144" s="116"/>
    </row>
    <row r="145" spans="6:9" ht="16.5" thickBot="1" x14ac:dyDescent="0.3">
      <c r="F145" s="44" t="s">
        <v>437</v>
      </c>
      <c r="G145" s="66" t="e">
        <f>VLOOKUP($D$7,'Base Dat Mod III'!$A$8:$ED$999,109,0)</f>
        <v>#N/A</v>
      </c>
      <c r="H145" s="101"/>
      <c r="I145" s="116"/>
    </row>
    <row r="146" spans="6:9" ht="30.75" thickBot="1" x14ac:dyDescent="0.3">
      <c r="F146" s="44" t="s">
        <v>438</v>
      </c>
      <c r="G146" s="66" t="e">
        <f>VLOOKUP($D$7,'Base Dat Mod III'!$A$8:$ED$999,110,0)</f>
        <v>#N/A</v>
      </c>
      <c r="H146" s="101"/>
      <c r="I146" s="116"/>
    </row>
    <row r="147" spans="6:9" ht="30.75" thickBot="1" x14ac:dyDescent="0.3">
      <c r="F147" s="44" t="s">
        <v>439</v>
      </c>
      <c r="G147" s="66" t="e">
        <f>VLOOKUP($D$7,'Base Dat Mod III'!$A$8:$ED$999,111,0)</f>
        <v>#N/A</v>
      </c>
      <c r="H147" s="101"/>
      <c r="I147" s="116"/>
    </row>
    <row r="148" spans="6:9" ht="45.75" thickBot="1" x14ac:dyDescent="0.3">
      <c r="F148" s="44" t="s">
        <v>440</v>
      </c>
      <c r="G148" s="66" t="e">
        <f>VLOOKUP($D$7,'Base Dat Mod III'!$A$8:$ED$999,112,0)</f>
        <v>#N/A</v>
      </c>
      <c r="H148" s="101"/>
      <c r="I148" s="116"/>
    </row>
    <row r="149" spans="6:9" ht="15.75" thickBot="1" x14ac:dyDescent="0.3">
      <c r="F149" s="464" t="s">
        <v>128</v>
      </c>
      <c r="G149" s="413"/>
      <c r="H149" s="413"/>
      <c r="I149" s="465"/>
    </row>
    <row r="150" spans="6:9" ht="16.5" thickBot="1" x14ac:dyDescent="0.3">
      <c r="F150" s="44" t="s">
        <v>441</v>
      </c>
      <c r="G150" s="66" t="e">
        <f>VLOOKUP($D$7,'Base Dat Mod III'!$A$8:$ED$999,113,0)</f>
        <v>#N/A</v>
      </c>
      <c r="H150" s="104"/>
      <c r="I150" s="117"/>
    </row>
    <row r="151" spans="6:9" ht="16.5" thickBot="1" x14ac:dyDescent="0.3">
      <c r="F151" s="44" t="s">
        <v>442</v>
      </c>
      <c r="G151" s="66" t="e">
        <f>VLOOKUP($D$7,'Base Dat Mod III'!$A$8:$ED$999,114,0)</f>
        <v>#N/A</v>
      </c>
      <c r="H151" s="104"/>
      <c r="I151" s="117"/>
    </row>
    <row r="152" spans="6:9" ht="16.5" thickBot="1" x14ac:dyDescent="0.3">
      <c r="F152" s="44" t="s">
        <v>443</v>
      </c>
      <c r="G152" s="66" t="e">
        <f>VLOOKUP($D$7,'Base Dat Mod III'!$A$8:$ED$999,115,0)</f>
        <v>#N/A</v>
      </c>
      <c r="H152" s="104"/>
      <c r="I152" s="117"/>
    </row>
    <row r="153" spans="6:9" ht="45.75" thickBot="1" x14ac:dyDescent="0.3">
      <c r="F153" s="44" t="s">
        <v>444</v>
      </c>
      <c r="G153" s="66" t="e">
        <f>VLOOKUP($D$7,'Base Dat Mod III'!$A$8:$ED$999,116,0)</f>
        <v>#N/A</v>
      </c>
      <c r="H153" s="104"/>
      <c r="I153" s="117"/>
    </row>
    <row r="154" spans="6:9" ht="30.75" thickBot="1" x14ac:dyDescent="0.3">
      <c r="F154" s="44" t="s">
        <v>445</v>
      </c>
      <c r="G154" s="66" t="e">
        <f>VLOOKUP($D$7,'Base Dat Mod III'!$A$8:$ED$999,117,0)</f>
        <v>#N/A</v>
      </c>
      <c r="H154" s="104"/>
      <c r="I154" s="117"/>
    </row>
    <row r="155" spans="6:9" ht="16.5" thickBot="1" x14ac:dyDescent="0.3">
      <c r="F155" s="44" t="s">
        <v>446</v>
      </c>
      <c r="G155" s="66" t="e">
        <f>VLOOKUP($D$7,'Base Dat Mod III'!$A$8:$ED$999,118,0)</f>
        <v>#N/A</v>
      </c>
      <c r="H155" s="104"/>
      <c r="I155" s="117"/>
    </row>
    <row r="156" spans="6:9" ht="16.5" thickBot="1" x14ac:dyDescent="0.3">
      <c r="F156" s="44" t="s">
        <v>53</v>
      </c>
      <c r="G156" s="66" t="e">
        <f>VLOOKUP($D$7,'Base Dat Mod III'!$A$8:$ED$999,119,0)</f>
        <v>#N/A</v>
      </c>
      <c r="H156" s="104"/>
      <c r="I156" s="117"/>
    </row>
    <row r="157" spans="6:9" ht="15.75" thickBot="1" x14ac:dyDescent="0.3">
      <c r="F157" s="464" t="s">
        <v>132</v>
      </c>
      <c r="G157" s="413"/>
      <c r="H157" s="413"/>
      <c r="I157" s="116"/>
    </row>
    <row r="158" spans="6:9" ht="16.5" thickBot="1" x14ac:dyDescent="0.3">
      <c r="F158" s="44" t="s">
        <v>447</v>
      </c>
      <c r="G158" s="66" t="e">
        <f>VLOOKUP($D$7,'Base Dat Mod III'!$A$8:$ED$999,120,0)</f>
        <v>#N/A</v>
      </c>
      <c r="H158" s="104"/>
      <c r="I158" s="116"/>
    </row>
    <row r="159" spans="6:9" ht="16.5" thickBot="1" x14ac:dyDescent="0.3">
      <c r="F159" s="44" t="s">
        <v>448</v>
      </c>
      <c r="G159" s="66" t="e">
        <f>VLOOKUP($D$7,'Base Dat Mod III'!$A$8:$ED$999,121,0)</f>
        <v>#N/A</v>
      </c>
      <c r="H159" s="104"/>
      <c r="I159" s="116"/>
    </row>
    <row r="160" spans="6:9" ht="16.5" thickBot="1" x14ac:dyDescent="0.3">
      <c r="F160" s="44" t="s">
        <v>449</v>
      </c>
      <c r="G160" s="66" t="e">
        <f>VLOOKUP($D$7,'Base Dat Mod III'!$A$8:$ED$999,122,0)</f>
        <v>#N/A</v>
      </c>
      <c r="H160" s="104"/>
      <c r="I160" s="116"/>
    </row>
    <row r="161" spans="6:9" ht="16.5" thickBot="1" x14ac:dyDescent="0.3">
      <c r="F161" s="44" t="s">
        <v>450</v>
      </c>
      <c r="G161" s="66" t="e">
        <f>VLOOKUP($D$7,'Base Dat Mod III'!$A$8:$ED$999,123,0)</f>
        <v>#N/A</v>
      </c>
      <c r="H161" s="104"/>
      <c r="I161" s="116"/>
    </row>
    <row r="162" spans="6:9" ht="45.75" thickBot="1" x14ac:dyDescent="0.3">
      <c r="F162" s="44" t="s">
        <v>451</v>
      </c>
      <c r="G162" s="66" t="e">
        <f>VLOOKUP($D$7,'Base Dat Mod III'!$A$8:$ED$999,124,0)</f>
        <v>#N/A</v>
      </c>
      <c r="H162" s="104"/>
      <c r="I162" s="116"/>
    </row>
    <row r="163" spans="6:9" ht="16.5" thickBot="1" x14ac:dyDescent="0.3">
      <c r="F163" s="44" t="s">
        <v>452</v>
      </c>
      <c r="G163" s="66" t="e">
        <f>VLOOKUP($D$7,'Base Dat Mod III'!$A$8:$ED$999,125,0)</f>
        <v>#N/A</v>
      </c>
      <c r="H163" s="104"/>
      <c r="I163" s="116"/>
    </row>
    <row r="164" spans="6:9" ht="15.75" thickBot="1" x14ac:dyDescent="0.3">
      <c r="F164" s="466" t="s">
        <v>94</v>
      </c>
      <c r="G164" s="345"/>
      <c r="H164" s="345"/>
      <c r="I164" s="467"/>
    </row>
    <row r="165" spans="6:9" ht="16.5" thickBot="1" x14ac:dyDescent="0.3">
      <c r="F165" s="44" t="s">
        <v>453</v>
      </c>
      <c r="G165" s="66" t="e">
        <f>VLOOKUP($D$7,'Base Dat Mod III'!$A$8:$ED$999,126,0)</f>
        <v>#N/A</v>
      </c>
      <c r="H165" s="70"/>
      <c r="I165" s="71"/>
    </row>
    <row r="166" spans="6:9" ht="30.75" thickBot="1" x14ac:dyDescent="0.3">
      <c r="F166" s="44" t="s">
        <v>454</v>
      </c>
      <c r="G166" s="66" t="e">
        <f>VLOOKUP($D$7,'Base Dat Mod III'!$A$8:$ED$999,127,0)</f>
        <v>#N/A</v>
      </c>
      <c r="H166" s="70"/>
      <c r="I166" s="71"/>
    </row>
    <row r="167" spans="6:9" ht="16.5" thickBot="1" x14ac:dyDescent="0.3">
      <c r="F167" s="44" t="s">
        <v>455</v>
      </c>
      <c r="G167" s="66" t="e">
        <f>VLOOKUP($D$7,'Base Dat Mod III'!$A$8:$ED$999,128,0)</f>
        <v>#N/A</v>
      </c>
      <c r="H167" s="70"/>
      <c r="I167" s="71"/>
    </row>
    <row r="168" spans="6:9" ht="16.5" thickBot="1" x14ac:dyDescent="0.3">
      <c r="F168" s="44" t="s">
        <v>456</v>
      </c>
      <c r="G168" s="66" t="e">
        <f>VLOOKUP($D$7,'Base Dat Mod III'!$A$8:$ED$999,129,0)</f>
        <v>#N/A</v>
      </c>
      <c r="H168" s="70"/>
      <c r="I168" s="71"/>
    </row>
    <row r="169" spans="6:9" ht="16.5" thickBot="1" x14ac:dyDescent="0.3">
      <c r="F169" s="44" t="s">
        <v>53</v>
      </c>
      <c r="G169" s="66" t="e">
        <f>VLOOKUP($D$7,'Base Dat Mod III'!$A$8:$ED$999,130,0)</f>
        <v>#N/A</v>
      </c>
      <c r="H169" s="70"/>
      <c r="I169" s="71"/>
    </row>
    <row r="170" spans="6:9" ht="15.75" thickBot="1" x14ac:dyDescent="0.3">
      <c r="F170" s="466" t="s">
        <v>95</v>
      </c>
      <c r="G170" s="345"/>
      <c r="H170" s="345"/>
      <c r="I170" s="467"/>
    </row>
    <row r="171" spans="6:9" ht="16.5" thickBot="1" x14ac:dyDescent="0.3">
      <c r="F171" s="44" t="s">
        <v>457</v>
      </c>
      <c r="G171" s="66" t="e">
        <f>VLOOKUP($D$7,'Base Dat Mod III'!$A$8:$ED$999,131,0)</f>
        <v>#N/A</v>
      </c>
      <c r="H171" s="70"/>
      <c r="I171" s="71"/>
    </row>
    <row r="172" spans="6:9" ht="16.5" thickBot="1" x14ac:dyDescent="0.3">
      <c r="F172" s="44" t="s">
        <v>458</v>
      </c>
      <c r="G172" s="66" t="e">
        <f>VLOOKUP($D$7,'Base Dat Mod III'!$A$8:$ED$999,132,0)</f>
        <v>#N/A</v>
      </c>
      <c r="H172" s="70"/>
      <c r="I172" s="71"/>
    </row>
    <row r="173" spans="6:9" ht="16.5" thickBot="1" x14ac:dyDescent="0.3">
      <c r="F173" s="44" t="s">
        <v>459</v>
      </c>
      <c r="G173" s="66" t="e">
        <f>VLOOKUP($D$7,'Base Dat Mod III'!$A$8:$ED$999,133,0)</f>
        <v>#N/A</v>
      </c>
      <c r="H173" s="70"/>
      <c r="I173" s="71"/>
    </row>
    <row r="174" spans="6:9" ht="16.5" thickBot="1" x14ac:dyDescent="0.3">
      <c r="F174" s="44" t="s">
        <v>460</v>
      </c>
      <c r="G174" s="66" t="e">
        <f>VLOOKUP($D$7,'Base Dat Mod III'!$A$8:$ED$999,134,0)</f>
        <v>#N/A</v>
      </c>
      <c r="H174" s="70"/>
      <c r="I174" s="71"/>
    </row>
    <row r="175" spans="6:9" ht="15.75" thickBot="1" x14ac:dyDescent="0.3">
      <c r="F175" s="60"/>
      <c r="G175" s="61"/>
      <c r="H175" s="61"/>
      <c r="I175" s="62"/>
    </row>
  </sheetData>
  <sheetProtection algorithmName="SHA-512" hashValue="MYWAtgFTV6EU5FHKL15HqXqevUsJmkhadQnj23z5hmXZI/Gi92qab6ZhTFZj8UVJDFTvKURtNuy3PHEjVFmlag==" saltValue="TRWE1R/mqTNOslH6oZYNSg==" spinCount="100000" sheet="1" objects="1" scenarios="1"/>
  <mergeCells count="81">
    <mergeCell ref="A2:I5"/>
    <mergeCell ref="F9:I9"/>
    <mergeCell ref="G10:H10"/>
    <mergeCell ref="A36:C36"/>
    <mergeCell ref="A37:C37"/>
    <mergeCell ref="A7:C7"/>
    <mergeCell ref="A23:C23"/>
    <mergeCell ref="A24:C24"/>
    <mergeCell ref="A25:C25"/>
    <mergeCell ref="A44:C44"/>
    <mergeCell ref="A32:D32"/>
    <mergeCell ref="A16:D16"/>
    <mergeCell ref="A11:D11"/>
    <mergeCell ref="A9:D9"/>
    <mergeCell ref="B10:C10"/>
    <mergeCell ref="A38:C38"/>
    <mergeCell ref="A39:C39"/>
    <mergeCell ref="A40:C40"/>
    <mergeCell ref="A41:C41"/>
    <mergeCell ref="A42:C42"/>
    <mergeCell ref="A43:C43"/>
    <mergeCell ref="A27:B27"/>
    <mergeCell ref="A33:C33"/>
    <mergeCell ref="A34:C34"/>
    <mergeCell ref="A35:C35"/>
    <mergeCell ref="A93:D93"/>
    <mergeCell ref="C56:D56"/>
    <mergeCell ref="A58:D58"/>
    <mergeCell ref="A61:D61"/>
    <mergeCell ref="A70:D70"/>
    <mergeCell ref="A46:D46"/>
    <mergeCell ref="A86:D86"/>
    <mergeCell ref="A47:C47"/>
    <mergeCell ref="A48:C48"/>
    <mergeCell ref="C51:D51"/>
    <mergeCell ref="C52:D52"/>
    <mergeCell ref="A54:D54"/>
    <mergeCell ref="A85:D85"/>
    <mergeCell ref="A71:D71"/>
    <mergeCell ref="A80:D80"/>
    <mergeCell ref="A82:C82"/>
    <mergeCell ref="A83:C83"/>
    <mergeCell ref="C50:D50"/>
    <mergeCell ref="A99:C99"/>
    <mergeCell ref="A100:C100"/>
    <mergeCell ref="A101:D101"/>
    <mergeCell ref="C102:D105"/>
    <mergeCell ref="A107:D107"/>
    <mergeCell ref="F56:H56"/>
    <mergeCell ref="F57:H57"/>
    <mergeCell ref="F58:I58"/>
    <mergeCell ref="F64:I64"/>
    <mergeCell ref="F11:I11"/>
    <mergeCell ref="F12:G12"/>
    <mergeCell ref="F21:G21"/>
    <mergeCell ref="F31:G31"/>
    <mergeCell ref="F42:H42"/>
    <mergeCell ref="F44:H44"/>
    <mergeCell ref="F48:G48"/>
    <mergeCell ref="F45:I45"/>
    <mergeCell ref="F170:I170"/>
    <mergeCell ref="F99:H99"/>
    <mergeCell ref="F100:I100"/>
    <mergeCell ref="F53:I53"/>
    <mergeCell ref="F113:I113"/>
    <mergeCell ref="F118:H118"/>
    <mergeCell ref="F124:H124"/>
    <mergeCell ref="F112:I112"/>
    <mergeCell ref="F71:I71"/>
    <mergeCell ref="F72:I72"/>
    <mergeCell ref="F82:H82"/>
    <mergeCell ref="F83:H83"/>
    <mergeCell ref="F84:H84"/>
    <mergeCell ref="F93:H93"/>
    <mergeCell ref="F54:H54"/>
    <mergeCell ref="F55:H55"/>
    <mergeCell ref="F126:I126"/>
    <mergeCell ref="F143:I143"/>
    <mergeCell ref="F149:I149"/>
    <mergeCell ref="F157:H157"/>
    <mergeCell ref="F164:I16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rInicio">
                <anchor moveWithCells="1" sizeWithCells="1">
                  <from>
                    <xdr:col>0</xdr:col>
                    <xdr:colOff>704850</xdr:colOff>
                    <xdr:row>2</xdr:row>
                    <xdr:rowOff>133350</xdr:rowOff>
                  </from>
                  <to>
                    <xdr:col>1</xdr:col>
                    <xdr:colOff>295275</xdr:colOff>
                    <xdr:row>4</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 desplegab'!$B$2:$B$3</xm:f>
          </x14:formula1>
          <xm:sqref>B91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B1:E170"/>
  <sheetViews>
    <sheetView showGridLines="0" zoomScale="84" zoomScaleNormal="84" workbookViewId="0">
      <selection activeCell="B7" sqref="B7:D7"/>
    </sheetView>
  </sheetViews>
  <sheetFormatPr baseColWidth="10" defaultRowHeight="15" x14ac:dyDescent="0.25"/>
  <cols>
    <col min="1" max="1" width="4.28515625" style="39" customWidth="1"/>
    <col min="2" max="2" width="38.7109375" style="39" customWidth="1"/>
    <col min="3" max="3" width="28.85546875" style="39" customWidth="1"/>
    <col min="4" max="4" width="5.7109375" style="39" customWidth="1"/>
    <col min="5" max="5" width="48.42578125" style="39" customWidth="1"/>
    <col min="6" max="16384" width="11.42578125" style="39"/>
  </cols>
  <sheetData>
    <row r="1" spans="2:5" ht="15.75" thickBot="1" x14ac:dyDescent="0.3"/>
    <row r="2" spans="2:5" x14ac:dyDescent="0.25">
      <c r="B2" s="529"/>
      <c r="C2" s="530"/>
      <c r="D2" s="530"/>
      <c r="E2" s="531"/>
    </row>
    <row r="3" spans="2:5" x14ac:dyDescent="0.25">
      <c r="B3" s="532"/>
      <c r="C3" s="533"/>
      <c r="D3" s="533"/>
      <c r="E3" s="534"/>
    </row>
    <row r="4" spans="2:5" x14ac:dyDescent="0.25">
      <c r="B4" s="532"/>
      <c r="C4" s="533"/>
      <c r="D4" s="533"/>
      <c r="E4" s="534"/>
    </row>
    <row r="5" spans="2:5" ht="64.5" customHeight="1" thickBot="1" x14ac:dyDescent="0.3">
      <c r="B5" s="535"/>
      <c r="C5" s="536"/>
      <c r="D5" s="536"/>
      <c r="E5" s="537"/>
    </row>
    <row r="6" spans="2:5" ht="15.75" thickBot="1" x14ac:dyDescent="0.3"/>
    <row r="7" spans="2:5" ht="19.5" thickBot="1" x14ac:dyDescent="0.35">
      <c r="B7" s="524" t="s">
        <v>561</v>
      </c>
      <c r="C7" s="524"/>
      <c r="D7" s="525"/>
      <c r="E7" s="63"/>
    </row>
    <row r="8" spans="2:5" ht="19.5" thickBot="1" x14ac:dyDescent="0.35">
      <c r="B8" s="40"/>
      <c r="C8" s="40"/>
      <c r="D8" s="41"/>
      <c r="E8" s="42"/>
    </row>
    <row r="9" spans="2:5" ht="31.5" customHeight="1" thickBot="1" x14ac:dyDescent="0.4">
      <c r="B9" s="538" t="s">
        <v>478</v>
      </c>
      <c r="C9" s="539"/>
      <c r="D9" s="539"/>
      <c r="E9" s="540"/>
    </row>
    <row r="10" spans="2:5" ht="18.75" customHeight="1" thickBot="1" x14ac:dyDescent="0.3">
      <c r="B10" s="541" t="s">
        <v>0</v>
      </c>
      <c r="C10" s="542"/>
      <c r="D10" s="543"/>
      <c r="E10" s="43" t="e">
        <f>VLOOKUP($E$7,'Base Dat Mod II'!$A$11:$AK$993,2,0)</f>
        <v>#N/A</v>
      </c>
    </row>
    <row r="11" spans="2:5" ht="18.75" customHeight="1" thickBot="1" x14ac:dyDescent="0.3">
      <c r="B11" s="479" t="s">
        <v>72</v>
      </c>
      <c r="C11" s="480"/>
      <c r="D11" s="480"/>
      <c r="E11" s="481"/>
    </row>
    <row r="12" spans="2:5" ht="18.75" customHeight="1" thickBot="1" x14ac:dyDescent="0.3">
      <c r="B12" s="44" t="s">
        <v>489</v>
      </c>
      <c r="C12" s="45" t="e">
        <f>VLOOKUP($E$7,'Base Dat Mod II'!$A$11:$AK$993,3,0)</f>
        <v>#N/A</v>
      </c>
      <c r="D12" s="46"/>
      <c r="E12" s="47"/>
    </row>
    <row r="13" spans="2:5" ht="18.75" customHeight="1" thickBot="1" x14ac:dyDescent="0.3">
      <c r="B13" s="48" t="s">
        <v>295</v>
      </c>
      <c r="C13" s="45" t="e">
        <f>VLOOKUP($E$7,'Base Dat Mod II'!$A$11:$AK$993,4,0)</f>
        <v>#N/A</v>
      </c>
      <c r="D13" s="46"/>
      <c r="E13" s="47"/>
    </row>
    <row r="14" spans="2:5" ht="18.75" customHeight="1" thickBot="1" x14ac:dyDescent="0.3">
      <c r="B14" s="44" t="s">
        <v>296</v>
      </c>
      <c r="C14" s="45" t="e">
        <f>VLOOKUP($E$7,'Base Dat Mod II'!$A$11:$AK$993,5,0)</f>
        <v>#N/A</v>
      </c>
      <c r="D14" s="46"/>
      <c r="E14" s="47"/>
    </row>
    <row r="15" spans="2:5" ht="18.75" customHeight="1" thickBot="1" x14ac:dyDescent="0.3">
      <c r="B15" s="44" t="s">
        <v>297</v>
      </c>
      <c r="C15" s="45" t="e">
        <f>VLOOKUP($E$7,'Base Dat Mod II'!$A$11:$AK$993,6,0)</f>
        <v>#N/A</v>
      </c>
      <c r="D15" s="46"/>
      <c r="E15" s="47"/>
    </row>
    <row r="16" spans="2:5" ht="18.75" customHeight="1" thickBot="1" x14ac:dyDescent="0.3">
      <c r="B16" s="48" t="s">
        <v>2</v>
      </c>
      <c r="C16" s="45" t="e">
        <f>VLOOKUP($E$7,'Base Dat Mod II'!$A$11:$AK$993,7,0)</f>
        <v>#N/A</v>
      </c>
      <c r="D16" s="46"/>
      <c r="E16" s="47"/>
    </row>
    <row r="17" spans="2:5" ht="18.75" customHeight="1" thickBot="1" x14ac:dyDescent="0.3">
      <c r="B17" s="48" t="s">
        <v>298</v>
      </c>
      <c r="C17" s="45" t="e">
        <f>VLOOKUP($E$7,'Base Dat Mod II'!$A$11:$AK$993,8,0)</f>
        <v>#N/A</v>
      </c>
      <c r="D17" s="46"/>
      <c r="E17" s="47"/>
    </row>
    <row r="18" spans="2:5" ht="18.75" customHeight="1" thickBot="1" x14ac:dyDescent="0.3">
      <c r="B18" s="48" t="s">
        <v>4</v>
      </c>
      <c r="C18" s="45" t="e">
        <f>VLOOKUP($E$7,'Base Dat Mod II'!$A$11:$AK$993,9,0)</f>
        <v>#N/A</v>
      </c>
      <c r="D18" s="46"/>
      <c r="E18" s="47"/>
    </row>
    <row r="19" spans="2:5" ht="18.75" customHeight="1" thickBot="1" x14ac:dyDescent="0.3">
      <c r="B19" s="44" t="s">
        <v>299</v>
      </c>
      <c r="C19" s="45" t="e">
        <f>VLOOKUP($E$7,'Base Dat Mod II'!$A$11:$AK$993,10,0)</f>
        <v>#N/A</v>
      </c>
      <c r="D19" s="46"/>
      <c r="E19" s="47"/>
    </row>
    <row r="20" spans="2:5" ht="18.75" customHeight="1" thickBot="1" x14ac:dyDescent="0.3">
      <c r="B20" s="49"/>
      <c r="C20" s="50"/>
      <c r="D20" s="46"/>
      <c r="E20" s="47"/>
    </row>
    <row r="21" spans="2:5" ht="28.5" customHeight="1" thickBot="1" x14ac:dyDescent="0.3">
      <c r="B21" s="387" t="s">
        <v>490</v>
      </c>
      <c r="C21" s="388"/>
      <c r="D21" s="389"/>
      <c r="E21" s="45" t="e">
        <f>VLOOKUP($E$7,'Base Dat Mod II'!$A$11:$AK$993,11,0)</f>
        <v>#N/A</v>
      </c>
    </row>
    <row r="22" spans="2:5" ht="28.5" customHeight="1" thickBot="1" x14ac:dyDescent="0.3">
      <c r="B22" s="304" t="s">
        <v>491</v>
      </c>
      <c r="C22" s="305"/>
      <c r="D22" s="306"/>
      <c r="E22" s="45" t="e">
        <f>VLOOKUP($E$7,'Base Dat Mod II'!$A$11:$AK$993,12,0)</f>
        <v>#N/A</v>
      </c>
    </row>
    <row r="23" spans="2:5" ht="28.5" customHeight="1" thickBot="1" x14ac:dyDescent="0.3">
      <c r="B23" s="304" t="s">
        <v>492</v>
      </c>
      <c r="C23" s="305"/>
      <c r="D23" s="306"/>
      <c r="E23" s="45" t="e">
        <f>VLOOKUP($E$7,'Base Dat Mod II'!$A$11:$AK$993,13,0)</f>
        <v>#N/A</v>
      </c>
    </row>
    <row r="24" spans="2:5" ht="18.75" customHeight="1" x14ac:dyDescent="0.25">
      <c r="B24" s="252"/>
      <c r="C24" s="255"/>
      <c r="D24" s="256"/>
      <c r="E24" s="257"/>
    </row>
    <row r="25" spans="2:5" ht="18.75" customHeight="1" thickBot="1" x14ac:dyDescent="0.35">
      <c r="B25" s="514" t="s">
        <v>493</v>
      </c>
      <c r="C25" s="320"/>
      <c r="D25" s="46"/>
      <c r="E25" s="47"/>
    </row>
    <row r="26" spans="2:5" ht="18.75" customHeight="1" thickBot="1" x14ac:dyDescent="0.3">
      <c r="B26" s="53" t="s">
        <v>303</v>
      </c>
      <c r="C26" s="45" t="e">
        <f>VLOOKUP($E$7,'Base Dat Mod II'!$A$11:$AK$993,14,0)</f>
        <v>#N/A</v>
      </c>
      <c r="D26" s="46"/>
      <c r="E26" s="47"/>
    </row>
    <row r="27" spans="2:5" ht="18.75" customHeight="1" thickBot="1" x14ac:dyDescent="0.3">
      <c r="B27" s="44" t="s">
        <v>304</v>
      </c>
      <c r="C27" s="45" t="e">
        <f>VLOOKUP($E$7,'Base Dat Mod II'!$A$11:$AK$993,15,0)</f>
        <v>#N/A</v>
      </c>
      <c r="D27" s="46"/>
      <c r="E27" s="47"/>
    </row>
    <row r="28" spans="2:5" ht="18.75" customHeight="1" thickBot="1" x14ac:dyDescent="0.3">
      <c r="B28" s="44" t="s">
        <v>513</v>
      </c>
      <c r="C28" s="45" t="e">
        <f>VLOOKUP($E$7,'Base Dat Mod II'!$A$11:$AK$993,16,0)</f>
        <v>#N/A</v>
      </c>
      <c r="D28" s="46"/>
      <c r="E28" s="47"/>
    </row>
    <row r="29" spans="2:5" ht="18.75" customHeight="1" x14ac:dyDescent="0.25">
      <c r="B29" s="248"/>
      <c r="C29" s="50"/>
      <c r="D29" s="46"/>
      <c r="E29" s="47"/>
    </row>
    <row r="30" spans="2:5" ht="18.75" customHeight="1" thickBot="1" x14ac:dyDescent="0.3">
      <c r="B30" s="526" t="s">
        <v>17</v>
      </c>
      <c r="C30" s="527"/>
      <c r="D30" s="527"/>
      <c r="E30" s="528"/>
    </row>
    <row r="31" spans="2:5" ht="18.75" customHeight="1" thickBot="1" x14ac:dyDescent="0.3">
      <c r="B31" s="44" t="s">
        <v>344</v>
      </c>
      <c r="C31" s="45" t="e">
        <f>VLOOKUP($E$7,'Base Dat Mod II'!$A$11:$AK$993,17,0)</f>
        <v>#N/A</v>
      </c>
      <c r="D31" s="249"/>
      <c r="E31" s="250"/>
    </row>
    <row r="32" spans="2:5" ht="18.75" customHeight="1" thickBot="1" x14ac:dyDescent="0.3">
      <c r="B32" s="44" t="s">
        <v>345</v>
      </c>
      <c r="C32" s="45" t="e">
        <f>VLOOKUP($E$7,'Base Dat Mod II'!$A$11:$AK$993,18,0)</f>
        <v>#N/A</v>
      </c>
      <c r="D32" s="544"/>
      <c r="E32" s="545"/>
    </row>
    <row r="33" spans="2:5" ht="18.75" customHeight="1" x14ac:dyDescent="0.25">
      <c r="B33" s="248"/>
      <c r="C33" s="50"/>
      <c r="D33" s="50"/>
      <c r="E33" s="250"/>
    </row>
    <row r="34" spans="2:5" ht="18.75" customHeight="1" thickBot="1" x14ac:dyDescent="0.3">
      <c r="B34" s="466" t="s">
        <v>252</v>
      </c>
      <c r="C34" s="345"/>
      <c r="D34" s="345"/>
      <c r="E34" s="467"/>
    </row>
    <row r="35" spans="2:5" ht="26.25" customHeight="1" thickBot="1" x14ac:dyDescent="0.3">
      <c r="B35" s="251" t="s">
        <v>346</v>
      </c>
      <c r="C35" s="45" t="e">
        <f>VLOOKUP($E$7,'Base Dat Mod II'!$A$11:$AK$993,19,0)</f>
        <v>#N/A</v>
      </c>
      <c r="D35" s="46"/>
      <c r="E35" s="47"/>
    </row>
    <row r="36" spans="2:5" ht="26.25" customHeight="1" thickBot="1" x14ac:dyDescent="0.3">
      <c r="B36" s="251" t="s">
        <v>347</v>
      </c>
      <c r="C36" s="45" t="e">
        <f>VLOOKUP($E$7,'Base Dat Mod II'!$A$11:$AK$993,20,0)</f>
        <v>#N/A</v>
      </c>
      <c r="D36" s="57"/>
      <c r="E36" s="47"/>
    </row>
    <row r="37" spans="2:5" ht="26.25" customHeight="1" thickBot="1" x14ac:dyDescent="0.3">
      <c r="B37" s="251" t="s">
        <v>348</v>
      </c>
      <c r="C37" s="45" t="e">
        <f>VLOOKUP($E$7,'Base Dat Mod II'!$A$11:$AK$993,21,0)</f>
        <v>#N/A</v>
      </c>
      <c r="D37" s="57"/>
      <c r="E37" s="47"/>
    </row>
    <row r="38" spans="2:5" ht="26.25" customHeight="1" thickBot="1" x14ac:dyDescent="0.3">
      <c r="B38" s="251" t="s">
        <v>349</v>
      </c>
      <c r="C38" s="45" t="e">
        <f>VLOOKUP($E$7,'Base Dat Mod II'!$A$11:$AK$993,22,0)</f>
        <v>#N/A</v>
      </c>
      <c r="D38" s="57"/>
      <c r="E38" s="47"/>
    </row>
    <row r="39" spans="2:5" ht="26.25" customHeight="1" thickBot="1" x14ac:dyDescent="0.3">
      <c r="B39" s="251" t="s">
        <v>350</v>
      </c>
      <c r="C39" s="45" t="e">
        <f>VLOOKUP($E$7,'Base Dat Mod II'!$A$11:$AK$993,23,0)</f>
        <v>#N/A</v>
      </c>
      <c r="D39" s="57"/>
      <c r="E39" s="47"/>
    </row>
    <row r="40" spans="2:5" ht="26.25" customHeight="1" thickBot="1" x14ac:dyDescent="0.3">
      <c r="B40" s="251" t="s">
        <v>351</v>
      </c>
      <c r="C40" s="45" t="e">
        <f>VLOOKUP($E$7,'Base Dat Mod II'!$A$11:$AK$993,24,0)</f>
        <v>#N/A</v>
      </c>
      <c r="D40" s="546"/>
      <c r="E40" s="547"/>
    </row>
    <row r="41" spans="2:5" ht="18.75" customHeight="1" thickBot="1" x14ac:dyDescent="0.3">
      <c r="B41" s="60"/>
      <c r="C41" s="61"/>
      <c r="D41" s="61"/>
      <c r="E41" s="62"/>
    </row>
    <row r="42" spans="2:5" ht="23.25" customHeight="1" thickBot="1" x14ac:dyDescent="0.3">
      <c r="B42" s="304" t="s">
        <v>352</v>
      </c>
      <c r="C42" s="305"/>
      <c r="D42" s="306"/>
      <c r="E42" s="45" t="e">
        <f>VLOOKUP($E$7,'Base Dat Mod II'!$A$11:$AK$993,25,0)</f>
        <v>#N/A</v>
      </c>
    </row>
    <row r="43" spans="2:5" ht="23.25" customHeight="1" thickBot="1" x14ac:dyDescent="0.3">
      <c r="B43" s="304" t="s">
        <v>353</v>
      </c>
      <c r="C43" s="305"/>
      <c r="D43" s="306"/>
      <c r="E43" s="45" t="e">
        <f>VLOOKUP($E$7,'Base Dat Mod II'!$A$11:$AK$993,26,0)</f>
        <v>#N/A</v>
      </c>
    </row>
    <row r="44" spans="2:5" ht="23.25" customHeight="1" thickBot="1" x14ac:dyDescent="0.3">
      <c r="B44" s="304" t="s">
        <v>354</v>
      </c>
      <c r="C44" s="305"/>
      <c r="D44" s="306"/>
      <c r="E44" s="45" t="e">
        <f>VLOOKUP($E$7,'Base Dat Mod II'!$A$11:$AK$993,27,0)</f>
        <v>#N/A</v>
      </c>
    </row>
    <row r="45" spans="2:5" ht="18.75" customHeight="1" x14ac:dyDescent="0.25">
      <c r="B45" s="58"/>
      <c r="C45" s="46"/>
      <c r="D45" s="46"/>
      <c r="E45" s="47"/>
    </row>
    <row r="46" spans="2:5" ht="18.75" customHeight="1" thickBot="1" x14ac:dyDescent="0.3">
      <c r="B46" s="548" t="s">
        <v>73</v>
      </c>
      <c r="C46" s="390"/>
      <c r="D46" s="390"/>
      <c r="E46" s="549"/>
    </row>
    <row r="47" spans="2:5" ht="18.75" customHeight="1" thickBot="1" x14ac:dyDescent="0.3">
      <c r="B47" s="304" t="s">
        <v>355</v>
      </c>
      <c r="C47" s="305"/>
      <c r="D47" s="306"/>
      <c r="E47" s="45" t="e">
        <f>VLOOKUP($E$7,'Base Dat Mod II'!$A$11:$AK$993,28,0)</f>
        <v>#N/A</v>
      </c>
    </row>
    <row r="48" spans="2:5" ht="18.75" customHeight="1" thickBot="1" x14ac:dyDescent="0.3">
      <c r="B48" s="304" t="s">
        <v>356</v>
      </c>
      <c r="C48" s="305"/>
      <c r="D48" s="306"/>
      <c r="E48" s="45" t="e">
        <f>VLOOKUP($E$7,'Base Dat Mod II'!$A$11:$AK$993,29,0)</f>
        <v>#N/A</v>
      </c>
    </row>
    <row r="49" spans="2:5" ht="18.75" customHeight="1" thickBot="1" x14ac:dyDescent="0.3">
      <c r="B49" s="304" t="s">
        <v>495</v>
      </c>
      <c r="C49" s="305"/>
      <c r="D49" s="306"/>
      <c r="E49" s="45" t="e">
        <f>VLOOKUP($E$7,'Base Dat Mod II'!$A$11:$AK$993,30,0)</f>
        <v>#N/A</v>
      </c>
    </row>
    <row r="50" spans="2:5" ht="18.75" customHeight="1" thickBot="1" x14ac:dyDescent="0.3">
      <c r="B50" s="304" t="s">
        <v>357</v>
      </c>
      <c r="C50" s="305"/>
      <c r="D50" s="306"/>
      <c r="E50" s="45" t="e">
        <f>VLOOKUP($E$7,'Base Dat Mod II'!$A$11:$AK$993,31,0)</f>
        <v>#N/A</v>
      </c>
    </row>
    <row r="51" spans="2:5" ht="18.75" customHeight="1" thickBot="1" x14ac:dyDescent="0.3">
      <c r="B51" s="304" t="s">
        <v>229</v>
      </c>
      <c r="C51" s="305"/>
      <c r="D51" s="306"/>
      <c r="E51" s="45" t="e">
        <f>VLOOKUP($E$7,'Base Dat Mod II'!$A$11:$AK$993,32,0)</f>
        <v>#N/A</v>
      </c>
    </row>
    <row r="52" spans="2:5" ht="18.75" customHeight="1" thickBot="1" x14ac:dyDescent="0.3">
      <c r="B52" s="49"/>
      <c r="C52" s="54"/>
      <c r="D52" s="54"/>
      <c r="E52" s="59"/>
    </row>
    <row r="53" spans="2:5" ht="31.5" customHeight="1" thickBot="1" x14ac:dyDescent="0.3">
      <c r="B53" s="304" t="s">
        <v>497</v>
      </c>
      <c r="C53" s="305"/>
      <c r="D53" s="306"/>
      <c r="E53" s="45" t="e">
        <f>VLOOKUP($E$7,'Base Dat Mod II'!$A$11:$AK$993,33,0)</f>
        <v>#N/A</v>
      </c>
    </row>
    <row r="54" spans="2:5" ht="31.5" customHeight="1" thickBot="1" x14ac:dyDescent="0.3">
      <c r="B54" s="304" t="s">
        <v>498</v>
      </c>
      <c r="C54" s="305"/>
      <c r="D54" s="306"/>
      <c r="E54" s="45" t="e">
        <f>VLOOKUP($E$7,'Base Dat Mod II'!$A$11:$AK$993,34,0)</f>
        <v>#N/A</v>
      </c>
    </row>
    <row r="55" spans="2:5" ht="31.5" customHeight="1" thickBot="1" x14ac:dyDescent="0.3">
      <c r="B55" s="297" t="s">
        <v>358</v>
      </c>
      <c r="C55" s="298"/>
      <c r="D55" s="299"/>
      <c r="E55" s="45" t="e">
        <f>VLOOKUP($E$7,'Base Dat Mod II'!$A$11:$AK$993,35,0)</f>
        <v>#N/A</v>
      </c>
    </row>
    <row r="56" spans="2:5" ht="31.5" customHeight="1" thickBot="1" x14ac:dyDescent="0.3">
      <c r="B56" s="297" t="s">
        <v>499</v>
      </c>
      <c r="C56" s="298"/>
      <c r="D56" s="299"/>
      <c r="E56" s="45" t="e">
        <f>VLOOKUP($E$7,'Base Dat Mod II'!$A$11:$AK$993,36,0)</f>
        <v>#N/A</v>
      </c>
    </row>
    <row r="57" spans="2:5" ht="31.5" customHeight="1" thickBot="1" x14ac:dyDescent="0.3">
      <c r="B57" s="297" t="s">
        <v>500</v>
      </c>
      <c r="C57" s="298"/>
      <c r="D57" s="299"/>
      <c r="E57" s="45" t="e">
        <f>VLOOKUP($E$7,'Base Dat Mod II'!$A$11:$AK$993,37,0)</f>
        <v>#N/A</v>
      </c>
    </row>
    <row r="58" spans="2:5" ht="18.75" customHeight="1" thickBot="1" x14ac:dyDescent="0.3">
      <c r="B58" s="60"/>
      <c r="C58" s="61"/>
      <c r="D58" s="61"/>
      <c r="E58" s="62"/>
    </row>
    <row r="64" spans="2:5" ht="15.75" customHeight="1" x14ac:dyDescent="0.25"/>
    <row r="72" ht="15.75" customHeight="1" x14ac:dyDescent="0.25"/>
    <row r="82" ht="16.5" customHeight="1" x14ac:dyDescent="0.25"/>
    <row r="83" ht="16.5" customHeight="1" x14ac:dyDescent="0.25"/>
    <row r="84" ht="15.75" customHeight="1" x14ac:dyDescent="0.25"/>
    <row r="93" ht="15.75" customHeight="1" x14ac:dyDescent="0.25"/>
    <row r="99" ht="16.5" customHeight="1" x14ac:dyDescent="0.25"/>
    <row r="113" ht="15.75" customHeight="1" x14ac:dyDescent="0.25"/>
    <row r="118" ht="15.75" customHeight="1" x14ac:dyDescent="0.25"/>
    <row r="124" ht="16.5" customHeight="1" x14ac:dyDescent="0.25"/>
    <row r="126" ht="15.75" customHeight="1" x14ac:dyDescent="0.25"/>
    <row r="143" ht="15.75" customHeight="1" x14ac:dyDescent="0.25"/>
    <row r="149" ht="15.75" customHeight="1" x14ac:dyDescent="0.25"/>
    <row r="157" ht="15.75" customHeight="1" x14ac:dyDescent="0.25"/>
    <row r="164" ht="15.75" customHeight="1" x14ac:dyDescent="0.25"/>
    <row r="170" ht="15.75" customHeight="1" x14ac:dyDescent="0.25"/>
  </sheetData>
  <sheetProtection algorithmName="SHA-512" hashValue="dd84EWC9CYPdZ4BbNnEKJkzdW68XaahA8VApRvIQnUL7RPffhHYC2HSJZjopSFz0JTn8Zr/p/bbJQjjsqpLKGA==" saltValue="llS9dXsASh9MoncP40v+Nw==" spinCount="100000" sheet="1" objects="1" scenarios="1"/>
  <mergeCells count="27">
    <mergeCell ref="B44:D44"/>
    <mergeCell ref="B51:D51"/>
    <mergeCell ref="B46:E46"/>
    <mergeCell ref="B47:D47"/>
    <mergeCell ref="B48:D48"/>
    <mergeCell ref="B49:D49"/>
    <mergeCell ref="B50:D50"/>
    <mergeCell ref="B54:D54"/>
    <mergeCell ref="B55:D55"/>
    <mergeCell ref="B56:D56"/>
    <mergeCell ref="B57:D57"/>
    <mergeCell ref="B53:D53"/>
    <mergeCell ref="B34:E34"/>
    <mergeCell ref="B30:E30"/>
    <mergeCell ref="B2:E5"/>
    <mergeCell ref="B42:D42"/>
    <mergeCell ref="B43:D43"/>
    <mergeCell ref="B7:D7"/>
    <mergeCell ref="B9:E9"/>
    <mergeCell ref="B10:D10"/>
    <mergeCell ref="B11:E11"/>
    <mergeCell ref="D32:E32"/>
    <mergeCell ref="B21:D21"/>
    <mergeCell ref="B22:D22"/>
    <mergeCell ref="B23:D23"/>
    <mergeCell ref="B25:C25"/>
    <mergeCell ref="D40:E4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IrInicio">
                <anchor moveWithCells="1" sizeWithCells="1">
                  <from>
                    <xdr:col>1</xdr:col>
                    <xdr:colOff>619125</xdr:colOff>
                    <xdr:row>3</xdr:row>
                    <xdr:rowOff>38100</xdr:rowOff>
                  </from>
                  <to>
                    <xdr:col>2</xdr:col>
                    <xdr:colOff>200025</xdr:colOff>
                    <xdr:row>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 desplegab'!$R$2:$R$4</xm:f>
          </x14:formula1>
          <xm:sqref>C29 C24 C20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8:Q15"/>
  <sheetViews>
    <sheetView showGridLines="0" showRowColHeaders="0" zoomScale="86" zoomScaleNormal="86" workbookViewId="0">
      <selection activeCell="A20" sqref="A20"/>
    </sheetView>
  </sheetViews>
  <sheetFormatPr baseColWidth="10" defaultRowHeight="15" x14ac:dyDescent="0.25"/>
  <cols>
    <col min="1" max="1" width="18.28515625" customWidth="1"/>
    <col min="2" max="2" width="25.7109375" bestFit="1" customWidth="1"/>
    <col min="3" max="3" width="12.5703125" bestFit="1" customWidth="1"/>
    <col min="8" max="8" width="14.85546875" customWidth="1"/>
    <col min="10" max="10" width="18.28515625" customWidth="1"/>
    <col min="11" max="11" width="39.28515625" customWidth="1"/>
  </cols>
  <sheetData>
    <row r="8" spans="1:17" ht="37.5" customHeight="1" x14ac:dyDescent="0.25"/>
    <row r="9" spans="1:17" ht="23.25" x14ac:dyDescent="0.35">
      <c r="A9" s="550" t="s">
        <v>483</v>
      </c>
      <c r="B9" s="550"/>
      <c r="C9" s="550"/>
      <c r="D9" s="550"/>
      <c r="E9" s="550"/>
      <c r="F9" s="550"/>
      <c r="G9" s="550"/>
      <c r="H9" s="550"/>
      <c r="I9" s="23"/>
      <c r="J9" s="550" t="s">
        <v>484</v>
      </c>
      <c r="K9" s="550"/>
      <c r="L9" s="550"/>
      <c r="M9" s="550"/>
      <c r="N9" s="550"/>
      <c r="O9" s="550"/>
      <c r="P9" s="550"/>
      <c r="Q9" s="550"/>
    </row>
    <row r="11" spans="1:17" ht="40.5" customHeight="1" x14ac:dyDescent="0.25"/>
    <row r="12" spans="1:17" x14ac:dyDescent="0.25">
      <c r="A12" s="19" t="s">
        <v>481</v>
      </c>
      <c r="B12" t="s">
        <v>482</v>
      </c>
      <c r="J12" s="19" t="s">
        <v>481</v>
      </c>
      <c r="K12" t="s">
        <v>485</v>
      </c>
    </row>
    <row r="13" spans="1:17" x14ac:dyDescent="0.25">
      <c r="A13" s="20" t="s">
        <v>479</v>
      </c>
      <c r="B13" s="22"/>
      <c r="J13" s="20" t="s">
        <v>479</v>
      </c>
      <c r="K13" s="22"/>
    </row>
    <row r="14" spans="1:17" x14ac:dyDescent="0.25">
      <c r="A14" s="21" t="s">
        <v>479</v>
      </c>
      <c r="B14" s="22"/>
      <c r="J14" s="21" t="s">
        <v>479</v>
      </c>
      <c r="K14" s="22"/>
    </row>
    <row r="15" spans="1:17" x14ac:dyDescent="0.25">
      <c r="A15" s="20" t="s">
        <v>480</v>
      </c>
      <c r="B15" s="22"/>
      <c r="J15" s="20" t="s">
        <v>480</v>
      </c>
      <c r="K15" s="22"/>
    </row>
  </sheetData>
  <mergeCells count="2">
    <mergeCell ref="A9:H9"/>
    <mergeCell ref="J9:Q9"/>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IrInicio">
                <anchor moveWithCells="1" sizeWithCells="1">
                  <from>
                    <xdr:col>0</xdr:col>
                    <xdr:colOff>1095375</xdr:colOff>
                    <xdr:row>3</xdr:row>
                    <xdr:rowOff>57150</xdr:rowOff>
                  </from>
                  <to>
                    <xdr:col>2</xdr:col>
                    <xdr:colOff>733425</xdr:colOff>
                    <xdr:row>5</xdr:row>
                    <xdr:rowOff>152400</xdr:rowOff>
                  </to>
                </anchor>
              </controlPr>
            </control>
          </mc:Choice>
        </mc:AlternateContent>
        <mc:AlternateContent xmlns:mc="http://schemas.openxmlformats.org/markup-compatibility/2006">
          <mc:Choice Requires="x14">
            <control shapeId="11266" r:id="rId7" name="Button 2">
              <controlPr defaultSize="0" print="0" autoFill="0" autoPict="0" macro="[0]!ActualizarTabla">
                <anchor moveWithCells="1" sizeWithCells="1">
                  <from>
                    <xdr:col>0</xdr:col>
                    <xdr:colOff>266700</xdr:colOff>
                    <xdr:row>9</xdr:row>
                    <xdr:rowOff>114300</xdr:rowOff>
                  </from>
                  <to>
                    <xdr:col>1</xdr:col>
                    <xdr:colOff>447675</xdr:colOff>
                    <xdr:row>10</xdr:row>
                    <xdr:rowOff>342900</xdr:rowOff>
                  </to>
                </anchor>
              </controlPr>
            </control>
          </mc:Choice>
        </mc:AlternateContent>
        <mc:AlternateContent xmlns:mc="http://schemas.openxmlformats.org/markup-compatibility/2006">
          <mc:Choice Requires="x14">
            <control shapeId="11267" r:id="rId8" name="Button 3">
              <controlPr defaultSize="0" print="0" autoFill="0" autoPict="0" macro="[0]!ActualizarTablaIII">
                <anchor moveWithCells="1" sizeWithCells="1">
                  <from>
                    <xdr:col>9</xdr:col>
                    <xdr:colOff>76200</xdr:colOff>
                    <xdr:row>9</xdr:row>
                    <xdr:rowOff>123825</xdr:rowOff>
                  </from>
                  <to>
                    <xdr:col>9</xdr:col>
                    <xdr:colOff>1657350</xdr:colOff>
                    <xdr:row>10</xdr:row>
                    <xdr:rowOff>342900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4:C18"/>
  <sheetViews>
    <sheetView showGridLines="0" showRowColHeaders="0" zoomScale="91" zoomScaleNormal="91" workbookViewId="0">
      <selection activeCell="A14" sqref="A14"/>
    </sheetView>
  </sheetViews>
  <sheetFormatPr baseColWidth="10" defaultRowHeight="15" x14ac:dyDescent="0.25"/>
  <cols>
    <col min="1" max="1" width="22" customWidth="1"/>
    <col min="2" max="2" width="22.5703125" customWidth="1"/>
    <col min="3" max="4" width="12.5703125" customWidth="1"/>
    <col min="5" max="5" width="15.85546875" bestFit="1" customWidth="1"/>
    <col min="6" max="6" width="12.5703125" bestFit="1" customWidth="1"/>
  </cols>
  <sheetData>
    <row r="14" spans="1:3" x14ac:dyDescent="0.25">
      <c r="A14" s="19" t="s">
        <v>521</v>
      </c>
      <c r="B14" s="19" t="s">
        <v>522</v>
      </c>
    </row>
    <row r="15" spans="1:3" x14ac:dyDescent="0.25">
      <c r="A15" s="19" t="s">
        <v>520</v>
      </c>
      <c r="B15" t="s">
        <v>479</v>
      </c>
      <c r="C15" t="s">
        <v>480</v>
      </c>
    </row>
    <row r="16" spans="1:3" x14ac:dyDescent="0.25">
      <c r="A16" s="20" t="s">
        <v>479</v>
      </c>
      <c r="B16" s="22"/>
      <c r="C16" s="22"/>
    </row>
    <row r="17" spans="1:3" x14ac:dyDescent="0.25">
      <c r="A17" s="21" t="s">
        <v>479</v>
      </c>
      <c r="B17" s="22"/>
      <c r="C17" s="22"/>
    </row>
    <row r="18" spans="1:3" x14ac:dyDescent="0.25">
      <c r="A18" s="20" t="s">
        <v>480</v>
      </c>
      <c r="B18" s="22"/>
      <c r="C18" s="22"/>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IrInicio">
                <anchor moveWithCells="1" sizeWithCells="1">
                  <from>
                    <xdr:col>0</xdr:col>
                    <xdr:colOff>923925</xdr:colOff>
                    <xdr:row>4</xdr:row>
                    <xdr:rowOff>28575</xdr:rowOff>
                  </from>
                  <to>
                    <xdr:col>1</xdr:col>
                    <xdr:colOff>971550</xdr:colOff>
                    <xdr:row>7</xdr:row>
                    <xdr:rowOff>47625</xdr:rowOff>
                  </to>
                </anchor>
              </controlPr>
            </control>
          </mc:Choice>
        </mc:AlternateContent>
        <mc:AlternateContent xmlns:mc="http://schemas.openxmlformats.org/markup-compatibility/2006">
          <mc:Choice Requires="x14">
            <control shapeId="13314" r:id="rId5" name="Button 2">
              <controlPr defaultSize="0" print="0" autoFill="0" autoPict="0" macro="[0]!Actualizar2">
                <anchor moveWithCells="1" sizeWithCells="1">
                  <from>
                    <xdr:col>0</xdr:col>
                    <xdr:colOff>342900</xdr:colOff>
                    <xdr:row>10</xdr:row>
                    <xdr:rowOff>28575</xdr:rowOff>
                  </from>
                  <to>
                    <xdr:col>1</xdr:col>
                    <xdr:colOff>466725</xdr:colOff>
                    <xdr:row>12</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2</vt:i4>
      </vt:variant>
    </vt:vector>
  </HeadingPairs>
  <TitlesOfParts>
    <vt:vector size="14" baseType="lpstr">
      <vt:lpstr>Inicio</vt:lpstr>
      <vt:lpstr>Listas desplegab</vt:lpstr>
      <vt:lpstr>Modulo I</vt:lpstr>
      <vt:lpstr>Base Dat Mod I</vt:lpstr>
      <vt:lpstr>Modulo II</vt:lpstr>
      <vt:lpstr>Base Dat Mod II</vt:lpstr>
      <vt:lpstr>Modulo III</vt:lpstr>
      <vt:lpstr>Base Dat Mod III</vt:lpstr>
      <vt:lpstr>Consulta Mod I y III</vt:lpstr>
      <vt:lpstr>Consulta Mod II</vt:lpstr>
      <vt:lpstr>Graficos Mod I y III</vt:lpstr>
      <vt:lpstr>Graficos Mod II</vt:lpstr>
      <vt:lpstr>'Modulo I'!Área_de_impresión</vt:lpstr>
      <vt:lpstr>'Modulo III'!Área_de_impresión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Alveiro Burbano Quevedo</dc:creator>
  <cp:lastModifiedBy>Kriss</cp:lastModifiedBy>
  <cp:lastPrinted>2017-04-19T01:41:40Z</cp:lastPrinted>
  <dcterms:created xsi:type="dcterms:W3CDTF">2016-11-22T19:44:37Z</dcterms:created>
  <dcterms:modified xsi:type="dcterms:W3CDTF">2017-04-19T03:54:42Z</dcterms:modified>
</cp:coreProperties>
</file>