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79jua\Downloads\procesos unitarios pato\tema6\Tema 6 - Reactores no isotérmicos\"/>
    </mc:Choice>
  </mc:AlternateContent>
  <xr:revisionPtr revIDLastSave="0" documentId="13_ncr:1_{B410213D-78D9-4C21-94D0-268146550036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ejemploclase2" sheetId="1" r:id="rId1"/>
    <sheet name="TAC" sheetId="2" r:id="rId2"/>
    <sheet name="RFPvsTAC" sheetId="5" r:id="rId3"/>
    <sheet name="RFP en paralelo" sheetId="3" r:id="rId4"/>
    <sheet name="TAC en paralelo" sheetId="4" r:id="rId5"/>
    <sheet name="2RFPVSTAC" sheetId="6" r:id="rId6"/>
  </sheets>
  <calcPr calcId="191029"/>
</workbook>
</file>

<file path=xl/calcChain.xml><?xml version="1.0" encoding="utf-8"?>
<calcChain xmlns="http://schemas.openxmlformats.org/spreadsheetml/2006/main">
  <c r="M13" i="6" l="1"/>
  <c r="O10" i="6"/>
  <c r="N10" i="6"/>
  <c r="M10" i="6"/>
  <c r="M8" i="6"/>
  <c r="E14" i="3"/>
  <c r="D67" i="5"/>
  <c r="D66" i="5"/>
  <c r="D46" i="5"/>
  <c r="D65" i="5"/>
  <c r="C46" i="5"/>
  <c r="D60" i="5"/>
  <c r="D61" i="5" s="1"/>
  <c r="D62" i="5" s="1"/>
  <c r="E46" i="5"/>
  <c r="J46" i="5"/>
  <c r="H46" i="5"/>
  <c r="I46" i="5"/>
  <c r="G46" i="5"/>
  <c r="F46" i="5"/>
  <c r="I43" i="5"/>
  <c r="G43" i="5"/>
  <c r="E43" i="5"/>
  <c r="E23" i="5"/>
  <c r="E7" i="5"/>
  <c r="A47" i="5"/>
  <c r="A48" i="5" s="1"/>
  <c r="I48" i="5" s="1"/>
  <c r="A46" i="5"/>
  <c r="C43" i="5"/>
  <c r="D20" i="5"/>
  <c r="F29" i="5" s="1"/>
  <c r="D19" i="5"/>
  <c r="D18" i="5"/>
  <c r="F26" i="5"/>
  <c r="F27" i="5"/>
  <c r="F28" i="5"/>
  <c r="F30" i="5"/>
  <c r="F31" i="5"/>
  <c r="F32" i="5"/>
  <c r="F23" i="5"/>
  <c r="E24" i="5"/>
  <c r="E25" i="5"/>
  <c r="E26" i="5"/>
  <c r="E27" i="5"/>
  <c r="E28" i="5"/>
  <c r="E29" i="5"/>
  <c r="E30" i="5"/>
  <c r="E31" i="5"/>
  <c r="E32" i="5"/>
  <c r="H8" i="2"/>
  <c r="D23" i="5"/>
  <c r="D24" i="5"/>
  <c r="D25" i="5"/>
  <c r="D26" i="5"/>
  <c r="D27" i="5"/>
  <c r="D28" i="5"/>
  <c r="D29" i="5"/>
  <c r="D30" i="5"/>
  <c r="D31" i="5"/>
  <c r="D32" i="5"/>
  <c r="C25" i="5"/>
  <c r="C26" i="5" s="1"/>
  <c r="C27" i="5" s="1"/>
  <c r="C28" i="5" s="1"/>
  <c r="C29" i="5" s="1"/>
  <c r="C30" i="5" s="1"/>
  <c r="C31" i="5" s="1"/>
  <c r="C32" i="5" s="1"/>
  <c r="C24" i="5"/>
  <c r="C23" i="5"/>
  <c r="F9" i="2"/>
  <c r="F11" i="2"/>
  <c r="G18" i="5"/>
  <c r="F8" i="5"/>
  <c r="F9" i="5"/>
  <c r="F10" i="5"/>
  <c r="F11" i="5"/>
  <c r="F12" i="5"/>
  <c r="F13" i="5"/>
  <c r="F14" i="5"/>
  <c r="F15" i="5"/>
  <c r="F16" i="5"/>
  <c r="E8" i="5"/>
  <c r="E9" i="5"/>
  <c r="E10" i="5"/>
  <c r="E11" i="5"/>
  <c r="E12" i="5"/>
  <c r="E13" i="5"/>
  <c r="E14" i="5"/>
  <c r="E15" i="5"/>
  <c r="E16" i="5"/>
  <c r="D8" i="5"/>
  <c r="D9" i="5"/>
  <c r="D10" i="5"/>
  <c r="D11" i="5"/>
  <c r="D12" i="5"/>
  <c r="D13" i="5"/>
  <c r="D14" i="5"/>
  <c r="D15" i="5"/>
  <c r="D16" i="5"/>
  <c r="F7" i="5"/>
  <c r="D7" i="5"/>
  <c r="D13" i="1"/>
  <c r="C9" i="5"/>
  <c r="C10" i="5" s="1"/>
  <c r="C11" i="5" s="1"/>
  <c r="C12" i="5" s="1"/>
  <c r="C13" i="5" s="1"/>
  <c r="C14" i="5" s="1"/>
  <c r="C15" i="5" s="1"/>
  <c r="C16" i="5" s="1"/>
  <c r="C8" i="5"/>
  <c r="C7" i="5"/>
  <c r="G2" i="5"/>
  <c r="I10" i="4"/>
  <c r="I11" i="4"/>
  <c r="I12" i="4"/>
  <c r="I13" i="4"/>
  <c r="I14" i="4"/>
  <c r="I15" i="4"/>
  <c r="I16" i="4"/>
  <c r="I17" i="4"/>
  <c r="I9" i="4"/>
  <c r="H9" i="4"/>
  <c r="G9" i="4"/>
  <c r="F11" i="4"/>
  <c r="F12" i="4" s="1"/>
  <c r="F10" i="4"/>
  <c r="G10" i="4" s="1"/>
  <c r="F9" i="4"/>
  <c r="G6" i="4"/>
  <c r="C16" i="3"/>
  <c r="C17" i="3" s="1"/>
  <c r="C15" i="3"/>
  <c r="D15" i="3" s="1"/>
  <c r="C14" i="3"/>
  <c r="D11" i="3"/>
  <c r="I9" i="2"/>
  <c r="I10" i="2"/>
  <c r="I11" i="2"/>
  <c r="I12" i="2"/>
  <c r="I13" i="2"/>
  <c r="I14" i="2"/>
  <c r="I15" i="2"/>
  <c r="I16" i="2"/>
  <c r="I17" i="2"/>
  <c r="I8" i="2"/>
  <c r="J3" i="2"/>
  <c r="C14" i="1"/>
  <c r="C15" i="1" s="1"/>
  <c r="C16" i="1" s="1"/>
  <c r="C17" i="1" s="1"/>
  <c r="C18" i="1" s="1"/>
  <c r="C19" i="1" s="1"/>
  <c r="C20" i="1" s="1"/>
  <c r="C21" i="1" s="1"/>
  <c r="C22" i="1" s="1"/>
  <c r="C13" i="1"/>
  <c r="F10" i="2"/>
  <c r="F12" i="2" s="1"/>
  <c r="F13" i="2" s="1"/>
  <c r="F14" i="2" s="1"/>
  <c r="F15" i="2" s="1"/>
  <c r="F16" i="2" s="1"/>
  <c r="F17" i="2" s="1"/>
  <c r="F8" i="2"/>
  <c r="G8" i="1"/>
  <c r="H10" i="4"/>
  <c r="H11" i="4"/>
  <c r="G11" i="4"/>
  <c r="E16" i="3"/>
  <c r="D16" i="3"/>
  <c r="F14" i="3"/>
  <c r="D14" i="3"/>
  <c r="F16" i="3" l="1"/>
  <c r="I47" i="5"/>
  <c r="E48" i="5"/>
  <c r="E47" i="5"/>
  <c r="G47" i="5"/>
  <c r="F48" i="5"/>
  <c r="H48" i="5"/>
  <c r="D48" i="5"/>
  <c r="F47" i="5"/>
  <c r="H47" i="5"/>
  <c r="D47" i="5"/>
  <c r="J48" i="5"/>
  <c r="G48" i="5"/>
  <c r="J47" i="5"/>
  <c r="A49" i="5"/>
  <c r="C48" i="5"/>
  <c r="C47" i="5"/>
  <c r="F25" i="5"/>
  <c r="F24" i="5"/>
  <c r="H12" i="4"/>
  <c r="G12" i="4"/>
  <c r="F13" i="4"/>
  <c r="E17" i="3"/>
  <c r="C18" i="3"/>
  <c r="F17" i="3"/>
  <c r="D17" i="3"/>
  <c r="F15" i="3"/>
  <c r="E15" i="3"/>
  <c r="H9" i="2"/>
  <c r="H10" i="2"/>
  <c r="H11" i="2"/>
  <c r="H12" i="2"/>
  <c r="H13" i="2"/>
  <c r="H14" i="2"/>
  <c r="H15" i="2"/>
  <c r="H16" i="2"/>
  <c r="H17" i="2"/>
  <c r="G9" i="2"/>
  <c r="G10" i="2"/>
  <c r="G11" i="2"/>
  <c r="G12" i="2"/>
  <c r="G13" i="2"/>
  <c r="G14" i="2"/>
  <c r="G15" i="2"/>
  <c r="G16" i="2"/>
  <c r="G17" i="2"/>
  <c r="G8" i="2"/>
  <c r="H49" i="5" l="1"/>
  <c r="I49" i="5"/>
  <c r="G49" i="5"/>
  <c r="E49" i="5"/>
  <c r="J49" i="5"/>
  <c r="D49" i="5"/>
  <c r="F49" i="5"/>
  <c r="A50" i="5"/>
  <c r="C49" i="5"/>
  <c r="H13" i="4"/>
  <c r="G13" i="4"/>
  <c r="F14" i="4"/>
  <c r="E18" i="3"/>
  <c r="D18" i="3"/>
  <c r="C19" i="3"/>
  <c r="F18" i="3"/>
  <c r="F19" i="1"/>
  <c r="F20" i="1"/>
  <c r="F21" i="1"/>
  <c r="F22" i="1"/>
  <c r="E19" i="1"/>
  <c r="E20" i="1"/>
  <c r="E21" i="1"/>
  <c r="E22" i="1"/>
  <c r="D19" i="1"/>
  <c r="D20" i="1"/>
  <c r="D21" i="1"/>
  <c r="D22" i="1"/>
  <c r="H50" i="5" l="1"/>
  <c r="F50" i="5"/>
  <c r="I50" i="5"/>
  <c r="E50" i="5"/>
  <c r="D50" i="5"/>
  <c r="G50" i="5"/>
  <c r="J50" i="5"/>
  <c r="A51" i="5"/>
  <c r="C50" i="5"/>
  <c r="F15" i="4"/>
  <c r="G14" i="4"/>
  <c r="H14" i="4"/>
  <c r="C20" i="3"/>
  <c r="F19" i="3"/>
  <c r="D19" i="3"/>
  <c r="E19" i="3"/>
  <c r="D18" i="1"/>
  <c r="E18" i="1"/>
  <c r="F18" i="1"/>
  <c r="F14" i="1"/>
  <c r="F15" i="1"/>
  <c r="F16" i="1"/>
  <c r="F17" i="1"/>
  <c r="F13" i="1"/>
  <c r="D14" i="1"/>
  <c r="D15" i="1"/>
  <c r="D16" i="1"/>
  <c r="D17" i="1"/>
  <c r="E14" i="1"/>
  <c r="E15" i="1"/>
  <c r="E16" i="1"/>
  <c r="E17" i="1"/>
  <c r="E13" i="1"/>
  <c r="J51" i="5" l="1"/>
  <c r="D51" i="5"/>
  <c r="H51" i="5"/>
  <c r="F51" i="5"/>
  <c r="G51" i="5"/>
  <c r="E51" i="5"/>
  <c r="I51" i="5"/>
  <c r="A52" i="5"/>
  <c r="C51" i="5"/>
  <c r="H15" i="4"/>
  <c r="G15" i="4"/>
  <c r="F16" i="4"/>
  <c r="C21" i="3"/>
  <c r="F20" i="3"/>
  <c r="D20" i="3"/>
  <c r="E20" i="3"/>
  <c r="I52" i="5" l="1"/>
  <c r="E52" i="5"/>
  <c r="J52" i="5"/>
  <c r="G52" i="5"/>
  <c r="D52" i="5"/>
  <c r="H52" i="5"/>
  <c r="F52" i="5"/>
  <c r="A53" i="5"/>
  <c r="C52" i="5"/>
  <c r="H16" i="4"/>
  <c r="G16" i="4"/>
  <c r="F17" i="4"/>
  <c r="E21" i="3"/>
  <c r="C22" i="3"/>
  <c r="F21" i="3"/>
  <c r="D21" i="3"/>
  <c r="H53" i="5" l="1"/>
  <c r="F53" i="5"/>
  <c r="I53" i="5"/>
  <c r="G53" i="5"/>
  <c r="E53" i="5"/>
  <c r="J53" i="5"/>
  <c r="D53" i="5"/>
  <c r="A54" i="5"/>
  <c r="C53" i="5"/>
  <c r="H17" i="4"/>
  <c r="G17" i="4"/>
  <c r="E22" i="3"/>
  <c r="F22" i="3"/>
  <c r="D22" i="3"/>
  <c r="C23" i="3"/>
  <c r="H54" i="5" l="1"/>
  <c r="F54" i="5"/>
  <c r="I54" i="5"/>
  <c r="G54" i="5"/>
  <c r="E54" i="5"/>
  <c r="J54" i="5"/>
  <c r="D54" i="5"/>
  <c r="A55" i="5"/>
  <c r="C54" i="5"/>
  <c r="C24" i="3"/>
  <c r="F23" i="3"/>
  <c r="D23" i="3"/>
  <c r="E23" i="3"/>
  <c r="J55" i="5" l="1"/>
  <c r="D55" i="5"/>
  <c r="H55" i="5"/>
  <c r="F55" i="5"/>
  <c r="I55" i="5"/>
  <c r="G55" i="5"/>
  <c r="E55" i="5"/>
  <c r="C55" i="5"/>
  <c r="E24" i="3"/>
  <c r="C25" i="3"/>
  <c r="F24" i="3"/>
  <c r="D24" i="3"/>
  <c r="E25" i="3" l="1"/>
  <c r="F25" i="3"/>
  <c r="D25" i="3"/>
</calcChain>
</file>

<file path=xl/sharedStrings.xml><?xml version="1.0" encoding="utf-8"?>
<sst xmlns="http://schemas.openxmlformats.org/spreadsheetml/2006/main" count="100" uniqueCount="27">
  <si>
    <t>k1</t>
  </si>
  <si>
    <t>k2</t>
  </si>
  <si>
    <t>Cao</t>
  </si>
  <si>
    <t>t</t>
  </si>
  <si>
    <t>Cr</t>
  </si>
  <si>
    <t>Ca</t>
  </si>
  <si>
    <t>Cs</t>
  </si>
  <si>
    <t>ζ</t>
  </si>
  <si>
    <t>Cb</t>
  </si>
  <si>
    <t>Cc</t>
  </si>
  <si>
    <t>k2/k1</t>
  </si>
  <si>
    <t>K2/K1</t>
  </si>
  <si>
    <t>t inicial</t>
  </si>
  <si>
    <t>paso</t>
  </si>
  <si>
    <t>Ca0</t>
  </si>
  <si>
    <t>RPF</t>
  </si>
  <si>
    <t>T MAX</t>
  </si>
  <si>
    <t>K1</t>
  </si>
  <si>
    <t>K2</t>
  </si>
  <si>
    <t>CR MAX</t>
  </si>
  <si>
    <t>CA0</t>
  </si>
  <si>
    <t>YR MAX</t>
  </si>
  <si>
    <t>TAC</t>
  </si>
  <si>
    <t>CB MAX</t>
  </si>
  <si>
    <t>YB MAX</t>
  </si>
  <si>
    <t>Keq</t>
  </si>
  <si>
    <t>XAE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</si>
</sst>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TAD</a:t>
            </a:r>
            <a:r>
              <a:rPr lang="es-AR" baseline="0"/>
              <a:t> o RFP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9.3450591403347313E-2"/>
          <c:y val="0.16203703703703703"/>
          <c:w val="0.73157105361829766"/>
          <c:h val="0.63759988334791484"/>
        </c:manualLayout>
      </c:layout>
      <c:scatterChart>
        <c:scatterStyle val="smoothMarker"/>
        <c:varyColors val="0"/>
        <c:ser>
          <c:idx val="0"/>
          <c:order val="0"/>
          <c:tx>
            <c:v>Ca vs 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ejemploclase2!$C$13:$C$22</c:f>
              <c:numCache>
                <c:formatCode>General</c:formatCode>
                <c:ptCount val="1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</c:numCache>
            </c:numRef>
          </c:xVal>
          <c:yVal>
            <c:numRef>
              <c:f>ejemploclase2!$D$13:$D$22</c:f>
              <c:numCache>
                <c:formatCode>General</c:formatCode>
                <c:ptCount val="10"/>
                <c:pt idx="0">
                  <c:v>10</c:v>
                </c:pt>
                <c:pt idx="1">
                  <c:v>6.0653065971263338</c:v>
                </c:pt>
                <c:pt idx="2">
                  <c:v>3.6787944117144233</c:v>
                </c:pt>
                <c:pt idx="3">
                  <c:v>2.2313016014842981</c:v>
                </c:pt>
                <c:pt idx="4">
                  <c:v>1.353352832366127</c:v>
                </c:pt>
                <c:pt idx="5">
                  <c:v>0.82084998623898797</c:v>
                </c:pt>
                <c:pt idx="6">
                  <c:v>0.49787068367863946</c:v>
                </c:pt>
                <c:pt idx="7">
                  <c:v>0.30197383422318502</c:v>
                </c:pt>
                <c:pt idx="8">
                  <c:v>0.18315638888734179</c:v>
                </c:pt>
                <c:pt idx="9">
                  <c:v>0.11108996538242306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9D-44D2-8B17-60C6865D5287}"/>
            </c:ext>
          </c:extLst>
        </c:ser>
        <c:ser>
          <c:idx val="1"/>
          <c:order val="1"/>
          <c:tx>
            <c:v>Cr vs 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ejemploclase2!$C$13:$C$22</c:f>
              <c:numCache>
                <c:formatCode>General</c:formatCode>
                <c:ptCount val="1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</c:numCache>
            </c:numRef>
          </c:xVal>
          <c:yVal>
            <c:numRef>
              <c:f>ejemploclase2!$E$13:$E$22</c:f>
              <c:numCache>
                <c:formatCode>General</c:formatCode>
                <c:ptCount val="10"/>
                <c:pt idx="0">
                  <c:v>0</c:v>
                </c:pt>
                <c:pt idx="1">
                  <c:v>2.958084933214669</c:v>
                </c:pt>
                <c:pt idx="2">
                  <c:v>3.5008357473362759</c:v>
                </c:pt>
                <c:pt idx="3">
                  <c:v>3.1080251527675711</c:v>
                </c:pt>
                <c:pt idx="4">
                  <c:v>2.4532124874278813</c:v>
                </c:pt>
                <c:pt idx="5">
                  <c:v>1.8157137417191245</c:v>
                </c:pt>
                <c:pt idx="6">
                  <c:v>1.290390096662394</c:v>
                </c:pt>
                <c:pt idx="7">
                  <c:v>0.8917646983941333</c:v>
                </c:pt>
                <c:pt idx="8">
                  <c:v>0.60382989856657354</c:v>
                </c:pt>
                <c:pt idx="9">
                  <c:v>0.40255876091901843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9D-44D2-8B17-60C6865D5287}"/>
            </c:ext>
          </c:extLst>
        </c:ser>
        <c:ser>
          <c:idx val="2"/>
          <c:order val="2"/>
          <c:tx>
            <c:v>Cs vs 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ejemploclase2!$C$13:$C$22</c:f>
              <c:numCache>
                <c:formatCode>General</c:formatCode>
                <c:ptCount val="1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</c:numCache>
            </c:numRef>
          </c:xVal>
          <c:yVal>
            <c:numRef>
              <c:f>ejemploclase2!$F$13:$F$22</c:f>
              <c:numCache>
                <c:formatCode>General</c:formatCode>
                <c:ptCount val="10"/>
                <c:pt idx="0">
                  <c:v>0</c:v>
                </c:pt>
                <c:pt idx="1">
                  <c:v>0.97660846965899495</c:v>
                </c:pt>
                <c:pt idx="2">
                  <c:v>2.8203698409493017</c:v>
                </c:pt>
                <c:pt idx="3">
                  <c:v>4.6606732457481321</c:v>
                </c:pt>
                <c:pt idx="4">
                  <c:v>6.193434680205991</c:v>
                </c:pt>
                <c:pt idx="5">
                  <c:v>7.3634362720418878</c:v>
                </c:pt>
                <c:pt idx="6">
                  <c:v>8.2117392196589662</c:v>
                </c:pt>
                <c:pt idx="7">
                  <c:v>8.8062614673826811</c:v>
                </c:pt>
                <c:pt idx="8">
                  <c:v>9.2130137125460863</c:v>
                </c:pt>
                <c:pt idx="9">
                  <c:v>9.4863512736985598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9D-44D2-8B17-60C6865D5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72544"/>
        <c:axId val="67374080"/>
      </c:scatterChart>
      <c:valAx>
        <c:axId val="6737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374080"/>
        <c:crosses val="autoZero"/>
        <c:crossBetween val="midCat"/>
      </c:valAx>
      <c:valAx>
        <c:axId val="6737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concentracion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372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3803405256161156"/>
          <c:y val="0.26446704578594349"/>
          <c:w val="0.16159423253911445"/>
          <c:h val="0.369792213473315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TAC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9.309463828613386E-2"/>
          <c:y val="0.15478349047954842"/>
          <c:w val="0.70057872595910053"/>
          <c:h val="0.68130031236465893"/>
        </c:manualLayout>
      </c:layout>
      <c:scatterChart>
        <c:scatterStyle val="smoothMarker"/>
        <c:varyColors val="0"/>
        <c:ser>
          <c:idx val="0"/>
          <c:order val="0"/>
          <c:tx>
            <c:v>Ca vs 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TAC!$F$8:$F$17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</c:numCache>
            </c:numRef>
          </c:xVal>
          <c:yVal>
            <c:numRef>
              <c:f>TAC!$G$8:$G$17</c:f>
              <c:numCache>
                <c:formatCode>General</c:formatCode>
                <c:ptCount val="10"/>
                <c:pt idx="0">
                  <c:v>10</c:v>
                </c:pt>
                <c:pt idx="1">
                  <c:v>5</c:v>
                </c:pt>
                <c:pt idx="2">
                  <c:v>3.3333333333333335</c:v>
                </c:pt>
                <c:pt idx="3">
                  <c:v>2.5</c:v>
                </c:pt>
                <c:pt idx="4">
                  <c:v>2</c:v>
                </c:pt>
                <c:pt idx="5">
                  <c:v>1.6666666666666667</c:v>
                </c:pt>
                <c:pt idx="6">
                  <c:v>1.4285714285714286</c:v>
                </c:pt>
                <c:pt idx="7">
                  <c:v>1.25</c:v>
                </c:pt>
                <c:pt idx="8">
                  <c:v>1.1111111111111112</c:v>
                </c:pt>
                <c:pt idx="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52-4290-9ABC-607A8E89A1D6}"/>
            </c:ext>
          </c:extLst>
        </c:ser>
        <c:ser>
          <c:idx val="1"/>
          <c:order val="1"/>
          <c:tx>
            <c:v>Cb vs 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TAC!$F$8:$F$17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</c:numCache>
            </c:numRef>
          </c:xVal>
          <c:yVal>
            <c:numRef>
              <c:f>TAC!$H$8:$H$17</c:f>
              <c:numCache>
                <c:formatCode>General</c:formatCode>
                <c:ptCount val="10"/>
                <c:pt idx="0">
                  <c:v>0</c:v>
                </c:pt>
                <c:pt idx="1">
                  <c:v>4.545454545454545</c:v>
                </c:pt>
                <c:pt idx="2">
                  <c:v>5.5555555555555562</c:v>
                </c:pt>
                <c:pt idx="3">
                  <c:v>5.7692307692307692</c:v>
                </c:pt>
                <c:pt idx="4">
                  <c:v>5.7142857142857144</c:v>
                </c:pt>
                <c:pt idx="5">
                  <c:v>5.5555555555555554</c:v>
                </c:pt>
                <c:pt idx="6">
                  <c:v>5.3571428571428568</c:v>
                </c:pt>
                <c:pt idx="7">
                  <c:v>5.1470588235294112</c:v>
                </c:pt>
                <c:pt idx="8">
                  <c:v>4.9382716049382722</c:v>
                </c:pt>
                <c:pt idx="9">
                  <c:v>4.7368421052631575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52-4290-9ABC-607A8E89A1D6}"/>
            </c:ext>
          </c:extLst>
        </c:ser>
        <c:ser>
          <c:idx val="2"/>
          <c:order val="2"/>
          <c:tx>
            <c:v>Cc vs 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TAC!$F$8:$F$17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</c:numCache>
            </c:numRef>
          </c:xVal>
          <c:yVal>
            <c:numRef>
              <c:f>TAC!$I$8:$I$17</c:f>
              <c:numCache>
                <c:formatCode>General</c:formatCode>
                <c:ptCount val="10"/>
                <c:pt idx="0">
                  <c:v>0</c:v>
                </c:pt>
                <c:pt idx="1">
                  <c:v>0.45454545454545453</c:v>
                </c:pt>
                <c:pt idx="2">
                  <c:v>1.1111111111111112</c:v>
                </c:pt>
                <c:pt idx="3">
                  <c:v>1.7307692307692306</c:v>
                </c:pt>
                <c:pt idx="4">
                  <c:v>2.2857142857142856</c:v>
                </c:pt>
                <c:pt idx="5">
                  <c:v>2.7777777777777777</c:v>
                </c:pt>
                <c:pt idx="6">
                  <c:v>3.214285714285714</c:v>
                </c:pt>
                <c:pt idx="7">
                  <c:v>3.6029411764705879</c:v>
                </c:pt>
                <c:pt idx="8">
                  <c:v>3.9506172839506175</c:v>
                </c:pt>
                <c:pt idx="9">
                  <c:v>4.2631578947368425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52-4290-9ABC-607A8E89A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57792"/>
        <c:axId val="67459328"/>
      </c:scatterChart>
      <c:valAx>
        <c:axId val="6745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459328"/>
        <c:crosses val="autoZero"/>
        <c:crossBetween val="midCat"/>
      </c:valAx>
      <c:valAx>
        <c:axId val="6745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Concentracion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45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705055028863283"/>
          <c:y val="0.29942580895743287"/>
          <c:w val="0.16754737187990604"/>
          <c:h val="0.34168014463541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RFP</a:t>
            </a:r>
            <a:r>
              <a:rPr lang="es-AR" baseline="0"/>
              <a:t> CR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cr10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RFPvsTAC!$A$46:$A$55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RFPvsTAC!$C$46:$C$55</c:f>
              <c:numCache>
                <c:formatCode>General</c:formatCode>
                <c:ptCount val="10"/>
                <c:pt idx="0">
                  <c:v>0</c:v>
                </c:pt>
                <c:pt idx="1">
                  <c:v>0.40870449026853317</c:v>
                </c:pt>
                <c:pt idx="2">
                  <c:v>0.15037253463939901</c:v>
                </c:pt>
                <c:pt idx="3">
                  <c:v>5.531896485307819E-2</c:v>
                </c:pt>
                <c:pt idx="4">
                  <c:v>2.0350709876371307E-2</c:v>
                </c:pt>
                <c:pt idx="5">
                  <c:v>7.48660777676163E-3</c:v>
                </c:pt>
                <c:pt idx="6">
                  <c:v>2.754169085184843E-3</c:v>
                </c:pt>
                <c:pt idx="7">
                  <c:v>1.0132021839494626E-3</c:v>
                </c:pt>
                <c:pt idx="8">
                  <c:v>3.727362532250132E-4</c:v>
                </c:pt>
                <c:pt idx="9">
                  <c:v>1.3712200454075508E-4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92-432B-A5E1-11D9D19731B7}"/>
            </c:ext>
          </c:extLst>
        </c:ser>
        <c:ser>
          <c:idx val="1"/>
          <c:order val="1"/>
          <c:tx>
            <c:v>Cr1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RFPvsTAC!$A$46:$A$55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RFPvsTAC!$E$46:$E$55</c:f>
              <c:numCache>
                <c:formatCode>General</c:formatCode>
                <c:ptCount val="10"/>
                <c:pt idx="0">
                  <c:v>0</c:v>
                </c:pt>
                <c:pt idx="1">
                  <c:v>3.660461599919004</c:v>
                </c:pt>
                <c:pt idx="2">
                  <c:v>2.6798181564909851</c:v>
                </c:pt>
                <c:pt idx="3">
                  <c:v>1.4714302417961747</c:v>
                </c:pt>
                <c:pt idx="4">
                  <c:v>0.7181664731107853</c:v>
                </c:pt>
                <c:pt idx="5">
                  <c:v>0.32861355282908361</c:v>
                </c:pt>
                <c:pt idx="6">
                  <c:v>0.14435128913722534</c:v>
                </c:pt>
                <c:pt idx="7">
                  <c:v>6.1648856387796755E-2</c:v>
                </c:pt>
                <c:pt idx="8">
                  <c:v>2.5791592483885604E-2</c:v>
                </c:pt>
                <c:pt idx="9">
                  <c:v>1.062173556365043E-2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92-432B-A5E1-11D9D19731B7}"/>
            </c:ext>
          </c:extLst>
        </c:ser>
        <c:ser>
          <c:idx val="2"/>
          <c:order val="2"/>
          <c:tx>
            <c:v>Cr0.1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RFPvsTAC!$A$46:$A$55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RFPvsTAC!$G$46:$G$55</c:f>
              <c:numCache>
                <c:formatCode>General</c:formatCode>
                <c:ptCount val="10"/>
                <c:pt idx="0">
                  <c:v>0</c:v>
                </c:pt>
                <c:pt idx="1">
                  <c:v>5.9661997429390796</c:v>
                </c:pt>
                <c:pt idx="2">
                  <c:v>7.5932829982374344</c:v>
                </c:pt>
                <c:pt idx="3">
                  <c:v>7.6781239145983768</c:v>
                </c:pt>
                <c:pt idx="4">
                  <c:v>7.24449341274339</c:v>
                </c:pt>
                <c:pt idx="5">
                  <c:v>6.6643634745949774</c:v>
                </c:pt>
                <c:pt idx="6">
                  <c:v>6.0703653768595558</c:v>
                </c:pt>
                <c:pt idx="7">
                  <c:v>5.5074824647317211</c:v>
                </c:pt>
                <c:pt idx="8">
                  <c:v>4.9888166832146563</c:v>
                </c:pt>
                <c:pt idx="9">
                  <c:v>4.5160694437390267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92-432B-A5E1-11D9D19731B7}"/>
            </c:ext>
          </c:extLst>
        </c:ser>
        <c:ser>
          <c:idx val="3"/>
          <c:order val="3"/>
          <c:tx>
            <c:v>Cr0.01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RFPvsTAC!$A$46:$A$55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RFPvsTAC!$I$46:$I$55</c:f>
              <c:numCache>
                <c:formatCode>General</c:formatCode>
                <c:ptCount val="10"/>
                <c:pt idx="0">
                  <c:v>0</c:v>
                </c:pt>
                <c:pt idx="1">
                  <c:v>6.2845494199770284</c:v>
                </c:pt>
                <c:pt idx="2">
                  <c:v>8.5339736370721475</c:v>
                </c:pt>
                <c:pt idx="3">
                  <c:v>9.2995804563701441</c:v>
                </c:pt>
                <c:pt idx="4">
                  <c:v>9.5199373763998896</c:v>
                </c:pt>
                <c:pt idx="5">
                  <c:v>9.540317954561905</c:v>
                </c:pt>
                <c:pt idx="6">
                  <c:v>9.4877351657331559</c:v>
                </c:pt>
                <c:pt idx="7">
                  <c:v>9.4089084640443836</c:v>
                </c:pt>
                <c:pt idx="8">
                  <c:v>9.3210190278659937</c:v>
                </c:pt>
                <c:pt idx="9">
                  <c:v>9.2303815703751688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92-432B-A5E1-11D9D1973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650920"/>
        <c:axId val="404502424"/>
      </c:scatterChart>
      <c:valAx>
        <c:axId val="414650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04502424"/>
        <c:crosses val="autoZero"/>
        <c:crossBetween val="midCat"/>
      </c:valAx>
      <c:valAx>
        <c:axId val="40450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Concentracion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14650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aseline="0"/>
              <a:t>TAC CB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cb10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RFPvsTAC!$A$46:$A$55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RFPvsTAC!$D$46:$D$55</c:f>
              <c:numCache>
                <c:formatCode>General</c:formatCode>
                <c:ptCount val="10"/>
                <c:pt idx="0">
                  <c:v>0</c:v>
                </c:pt>
                <c:pt idx="1">
                  <c:v>0.45454545454545453</c:v>
                </c:pt>
                <c:pt idx="2">
                  <c:v>0.31746031746031744</c:v>
                </c:pt>
                <c:pt idx="3">
                  <c:v>0.24193548387096775</c:v>
                </c:pt>
                <c:pt idx="4">
                  <c:v>0.1951219512195122</c:v>
                </c:pt>
                <c:pt idx="5">
                  <c:v>0.16339869281045752</c:v>
                </c:pt>
                <c:pt idx="6">
                  <c:v>0.14051522248243559</c:v>
                </c:pt>
                <c:pt idx="7">
                  <c:v>0.12323943661971831</c:v>
                </c:pt>
                <c:pt idx="8">
                  <c:v>0.10973936899862825</c:v>
                </c:pt>
                <c:pt idx="9">
                  <c:v>9.8901098901098897E-2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C0-4CED-9A94-7CB9ABAD7C58}"/>
            </c:ext>
          </c:extLst>
        </c:ser>
        <c:ser>
          <c:idx val="1"/>
          <c:order val="1"/>
          <c:tx>
            <c:v>Cb1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RFPvsTAC!$A$46:$A$55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RFPvsTAC!$F$46:$F$55</c:f>
              <c:numCache>
                <c:formatCode>General</c:formatCode>
                <c:ptCount val="10"/>
                <c:pt idx="0">
                  <c:v>0</c:v>
                </c:pt>
                <c:pt idx="1">
                  <c:v>2.4875621890547266</c:v>
                </c:pt>
                <c:pt idx="2">
                  <c:v>2.2075055187637966</c:v>
                </c:pt>
                <c:pt idx="3">
                  <c:v>1.8610421836228286</c:v>
                </c:pt>
                <c:pt idx="4">
                  <c:v>1.5873015873015874</c:v>
                </c:pt>
                <c:pt idx="5">
                  <c:v>1.3774104683195594</c:v>
                </c:pt>
                <c:pt idx="6">
                  <c:v>1.2140833670578712</c:v>
                </c:pt>
                <c:pt idx="7">
                  <c:v>1.084262701363073</c:v>
                </c:pt>
                <c:pt idx="8">
                  <c:v>0.97895252080274109</c:v>
                </c:pt>
                <c:pt idx="9">
                  <c:v>0.89197224975222988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C0-4CED-9A94-7CB9ABAD7C58}"/>
            </c:ext>
          </c:extLst>
        </c:ser>
        <c:ser>
          <c:idx val="2"/>
          <c:order val="2"/>
          <c:tx>
            <c:v>Cb0.1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RFPvsTAC!$A$46:$A$55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RFPvsTAC!$H$46:$H$55</c:f>
              <c:numCache>
                <c:formatCode>General</c:formatCode>
                <c:ptCount val="10"/>
                <c:pt idx="0">
                  <c:v>0</c:v>
                </c:pt>
                <c:pt idx="1">
                  <c:v>4.545454545454545</c:v>
                </c:pt>
                <c:pt idx="2">
                  <c:v>5.5555555555555562</c:v>
                </c:pt>
                <c:pt idx="3">
                  <c:v>5.7692307692307692</c:v>
                </c:pt>
                <c:pt idx="4">
                  <c:v>5.7142857142857144</c:v>
                </c:pt>
                <c:pt idx="5">
                  <c:v>5.5555555555555554</c:v>
                </c:pt>
                <c:pt idx="6">
                  <c:v>5.3571428571428568</c:v>
                </c:pt>
                <c:pt idx="7">
                  <c:v>5.1470588235294112</c:v>
                </c:pt>
                <c:pt idx="8">
                  <c:v>4.9382716049382722</c:v>
                </c:pt>
                <c:pt idx="9">
                  <c:v>4.7368421052631575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C0-4CED-9A94-7CB9ABAD7C58}"/>
            </c:ext>
          </c:extLst>
        </c:ser>
        <c:ser>
          <c:idx val="3"/>
          <c:order val="3"/>
          <c:tx>
            <c:v>Cb0.01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RFPvsTAC!$A$46:$A$55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RFPvsTAC!$J$46:$J$55</c:f>
              <c:numCache>
                <c:formatCode>General</c:formatCode>
                <c:ptCount val="10"/>
                <c:pt idx="0">
                  <c:v>0</c:v>
                </c:pt>
                <c:pt idx="1">
                  <c:v>4.9504950495049505</c:v>
                </c:pt>
                <c:pt idx="2">
                  <c:v>6.5359477124183005</c:v>
                </c:pt>
                <c:pt idx="3">
                  <c:v>7.2815533980582519</c:v>
                </c:pt>
                <c:pt idx="4">
                  <c:v>7.6923076923076916</c:v>
                </c:pt>
                <c:pt idx="5">
                  <c:v>7.9365079365079358</c:v>
                </c:pt>
                <c:pt idx="6">
                  <c:v>8.0862533692722369</c:v>
                </c:pt>
                <c:pt idx="7">
                  <c:v>8.1775700934579429</c:v>
                </c:pt>
                <c:pt idx="8">
                  <c:v>8.2304526748971192</c:v>
                </c:pt>
                <c:pt idx="9">
                  <c:v>8.2568807339449535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AC0-4CED-9A94-7CB9ABAD7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650920"/>
        <c:axId val="404502424"/>
      </c:scatterChart>
      <c:valAx>
        <c:axId val="414650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04502424"/>
        <c:crosses val="autoZero"/>
        <c:crossBetween val="midCat"/>
      </c:valAx>
      <c:valAx>
        <c:axId val="40450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Concentracion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14650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RFP en paralelo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8.2087168681379621E-2"/>
          <c:y val="0.18706073199183437"/>
          <c:w val="0.67077668108387856"/>
          <c:h val="0.67050341276266257"/>
        </c:manualLayout>
      </c:layout>
      <c:scatterChart>
        <c:scatterStyle val="smoothMarker"/>
        <c:varyColors val="0"/>
        <c:ser>
          <c:idx val="0"/>
          <c:order val="0"/>
          <c:tx>
            <c:v>Tiempo vs Ca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'RFP en paralelo'!$C$14:$C$25</c:f>
              <c:numCache>
                <c:formatCode>General</c:formatCode>
                <c:ptCount val="12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0.44999999999999996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1.05</c:v>
                </c:pt>
                <c:pt idx="8">
                  <c:v>1.2</c:v>
                </c:pt>
                <c:pt idx="9">
                  <c:v>1.3499999999999999</c:v>
                </c:pt>
                <c:pt idx="10">
                  <c:v>1.4999999999999998</c:v>
                </c:pt>
                <c:pt idx="11">
                  <c:v>1.6499999999999997</c:v>
                </c:pt>
              </c:numCache>
            </c:numRef>
          </c:xVal>
          <c:yVal>
            <c:numRef>
              <c:f>'RFP en paralelo'!$D$14:$D$25</c:f>
              <c:numCache>
                <c:formatCode>General</c:formatCode>
                <c:ptCount val="12"/>
                <c:pt idx="0">
                  <c:v>10</c:v>
                </c:pt>
                <c:pt idx="1">
                  <c:v>6.3762815162177331</c:v>
                </c:pt>
                <c:pt idx="2">
                  <c:v>4.0656965974059913</c:v>
                </c:pt>
                <c:pt idx="3">
                  <c:v>2.5924026064589158</c:v>
                </c:pt>
                <c:pt idx="4">
                  <c:v>1.6529888822158656</c:v>
                </c:pt>
                <c:pt idx="5">
                  <c:v>1.0539922456186432</c:v>
                </c:pt>
                <c:pt idx="6">
                  <c:v>0.67205512739749751</c:v>
                </c:pt>
                <c:pt idx="7">
                  <c:v>0.42852126867040163</c:v>
                </c:pt>
                <c:pt idx="8">
                  <c:v>0.2732372244729257</c:v>
                </c:pt>
                <c:pt idx="9">
                  <c:v>0.17422374639493515</c:v>
                </c:pt>
                <c:pt idx="10">
                  <c:v>0.11108996538242316</c:v>
                </c:pt>
                <c:pt idx="11">
                  <c:v>7.0834089290521249E-2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32-44B1-88BA-4443B0832EE8}"/>
            </c:ext>
          </c:extLst>
        </c:ser>
        <c:ser>
          <c:idx val="1"/>
          <c:order val="1"/>
          <c:tx>
            <c:v>Tiempo vs Cb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'RFP en paralelo'!$C$14:$C$25</c:f>
              <c:numCache>
                <c:formatCode>General</c:formatCode>
                <c:ptCount val="12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0.44999999999999996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1.05</c:v>
                </c:pt>
                <c:pt idx="8">
                  <c:v>1.2</c:v>
                </c:pt>
                <c:pt idx="9">
                  <c:v>1.3499999999999999</c:v>
                </c:pt>
                <c:pt idx="10">
                  <c:v>1.4999999999999998</c:v>
                </c:pt>
                <c:pt idx="11">
                  <c:v>1.6499999999999997</c:v>
                </c:pt>
              </c:numCache>
            </c:numRef>
          </c:xVal>
          <c:yVal>
            <c:numRef>
              <c:f>'RFP en paralelo'!$E$14:$E$25</c:f>
              <c:numCache>
                <c:formatCode>General</c:formatCode>
                <c:ptCount val="12"/>
                <c:pt idx="0">
                  <c:v>0</c:v>
                </c:pt>
                <c:pt idx="1">
                  <c:v>1.2079061612607556</c:v>
                </c:pt>
                <c:pt idx="2">
                  <c:v>1.9781011341980024</c:v>
                </c:pt>
                <c:pt idx="3">
                  <c:v>2.4691991311803614</c:v>
                </c:pt>
                <c:pt idx="4">
                  <c:v>2.7823370392613778</c:v>
                </c:pt>
                <c:pt idx="5">
                  <c:v>2.9820025847937854</c:v>
                </c:pt>
                <c:pt idx="6">
                  <c:v>3.1093149575341674</c:v>
                </c:pt>
                <c:pt idx="7">
                  <c:v>3.1904929104431989</c:v>
                </c:pt>
                <c:pt idx="8">
                  <c:v>3.2422542585090248</c:v>
                </c:pt>
                <c:pt idx="9">
                  <c:v>3.275258751201688</c:v>
                </c:pt>
                <c:pt idx="10">
                  <c:v>3.2963033448725256</c:v>
                </c:pt>
                <c:pt idx="11">
                  <c:v>3.3097219702364926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32-44B1-88BA-4443B0832EE8}"/>
            </c:ext>
          </c:extLst>
        </c:ser>
        <c:ser>
          <c:idx val="2"/>
          <c:order val="2"/>
          <c:tx>
            <c:v>Tiempo vs Cc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'RFP en paralelo'!$C$14:$C$25</c:f>
              <c:numCache>
                <c:formatCode>General</c:formatCode>
                <c:ptCount val="12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0.44999999999999996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1.05</c:v>
                </c:pt>
                <c:pt idx="8">
                  <c:v>1.2</c:v>
                </c:pt>
                <c:pt idx="9">
                  <c:v>1.3499999999999999</c:v>
                </c:pt>
                <c:pt idx="10">
                  <c:v>1.4999999999999998</c:v>
                </c:pt>
                <c:pt idx="11">
                  <c:v>1.6499999999999997</c:v>
                </c:pt>
              </c:numCache>
            </c:numRef>
          </c:xVal>
          <c:yVal>
            <c:numRef>
              <c:f>'RFP en paralelo'!$F$14:$F$25</c:f>
              <c:numCache>
                <c:formatCode>General</c:formatCode>
                <c:ptCount val="12"/>
                <c:pt idx="0">
                  <c:v>0</c:v>
                </c:pt>
                <c:pt idx="1">
                  <c:v>2.4158123225215111</c:v>
                </c:pt>
                <c:pt idx="2">
                  <c:v>3.9562022683960048</c:v>
                </c:pt>
                <c:pt idx="3">
                  <c:v>4.9383982623607228</c:v>
                </c:pt>
                <c:pt idx="4">
                  <c:v>5.5646740785227555</c:v>
                </c:pt>
                <c:pt idx="5">
                  <c:v>5.9640051695875709</c:v>
                </c:pt>
                <c:pt idx="6">
                  <c:v>6.2186299150683348</c:v>
                </c:pt>
                <c:pt idx="7">
                  <c:v>6.3809858208863979</c:v>
                </c:pt>
                <c:pt idx="8">
                  <c:v>6.4845085170180496</c:v>
                </c:pt>
                <c:pt idx="9">
                  <c:v>6.5505175024033759</c:v>
                </c:pt>
                <c:pt idx="10">
                  <c:v>6.5926066897450513</c:v>
                </c:pt>
                <c:pt idx="11">
                  <c:v>6.6194439404729852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32-44B1-88BA-4443B0832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52960"/>
        <c:axId val="86951424"/>
      </c:scatterChart>
      <c:valAx>
        <c:axId val="8695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6951424"/>
        <c:crosses val="autoZero"/>
        <c:crossBetween val="midCat"/>
      </c:valAx>
      <c:valAx>
        <c:axId val="869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Concentracion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6952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4836272226535061"/>
          <c:y val="0.44226841507850412"/>
          <c:w val="0.24740582603230934"/>
          <c:h val="0.263310731991834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TAC</a:t>
            </a:r>
            <a:r>
              <a:rPr lang="es-AR" baseline="0"/>
              <a:t> paralelo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Ca vs 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'TAC en paralelo'!$F$9:$F$17</c:f>
              <c:numCache>
                <c:formatCode>General</c:formatCode>
                <c:ptCount val="9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0.44999999999999996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1.05</c:v>
                </c:pt>
                <c:pt idx="8">
                  <c:v>1.2</c:v>
                </c:pt>
              </c:numCache>
            </c:numRef>
          </c:xVal>
          <c:yVal>
            <c:numRef>
              <c:f>'TAC en paralelo'!$G$9:$G$17</c:f>
              <c:numCache>
                <c:formatCode>General</c:formatCode>
                <c:ptCount val="9"/>
                <c:pt idx="0">
                  <c:v>10</c:v>
                </c:pt>
                <c:pt idx="1">
                  <c:v>6.8965517241379315</c:v>
                </c:pt>
                <c:pt idx="2">
                  <c:v>5.2631578947368425</c:v>
                </c:pt>
                <c:pt idx="3">
                  <c:v>4.255319148936171</c:v>
                </c:pt>
                <c:pt idx="4">
                  <c:v>3.5714285714285716</c:v>
                </c:pt>
                <c:pt idx="5">
                  <c:v>3.0769230769230771</c:v>
                </c:pt>
                <c:pt idx="6">
                  <c:v>2.7027027027027026</c:v>
                </c:pt>
                <c:pt idx="7">
                  <c:v>2.4096385542168672</c:v>
                </c:pt>
                <c:pt idx="8">
                  <c:v>2.1739130434782612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5F-4306-829E-1D684AA68DEF}"/>
            </c:ext>
          </c:extLst>
        </c:ser>
        <c:ser>
          <c:idx val="1"/>
          <c:order val="1"/>
          <c:tx>
            <c:v>Cb vs 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'TAC en paralelo'!$F$9:$F$17</c:f>
              <c:numCache>
                <c:formatCode>General</c:formatCode>
                <c:ptCount val="9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0.44999999999999996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1.05</c:v>
                </c:pt>
                <c:pt idx="8">
                  <c:v>1.2</c:v>
                </c:pt>
              </c:numCache>
            </c:numRef>
          </c:xVal>
          <c:yVal>
            <c:numRef>
              <c:f>'TAC en paralelo'!$H$9:$H$17</c:f>
              <c:numCache>
                <c:formatCode>General</c:formatCode>
                <c:ptCount val="9"/>
                <c:pt idx="0">
                  <c:v>0</c:v>
                </c:pt>
                <c:pt idx="1">
                  <c:v>1.0344827586206897</c:v>
                </c:pt>
                <c:pt idx="2">
                  <c:v>1.5789473684210527</c:v>
                </c:pt>
                <c:pt idx="3">
                  <c:v>1.9148936170212769</c:v>
                </c:pt>
                <c:pt idx="4">
                  <c:v>2.1428571428571428</c:v>
                </c:pt>
                <c:pt idx="5">
                  <c:v>2.3076923076923075</c:v>
                </c:pt>
                <c:pt idx="6">
                  <c:v>2.4324324324324325</c:v>
                </c:pt>
                <c:pt idx="7">
                  <c:v>2.5301204819277108</c:v>
                </c:pt>
                <c:pt idx="8">
                  <c:v>2.6086956521739131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5F-4306-829E-1D684AA68DEF}"/>
            </c:ext>
          </c:extLst>
        </c:ser>
        <c:ser>
          <c:idx val="2"/>
          <c:order val="2"/>
          <c:tx>
            <c:v>Cc vs 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'TAC en paralelo'!$F$9:$F$17</c:f>
              <c:numCache>
                <c:formatCode>General</c:formatCode>
                <c:ptCount val="9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0.44999999999999996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1.05</c:v>
                </c:pt>
                <c:pt idx="8">
                  <c:v>1.2</c:v>
                </c:pt>
              </c:numCache>
            </c:numRef>
          </c:xVal>
          <c:yVal>
            <c:numRef>
              <c:f>'TAC en paralelo'!$I$9:$I$17</c:f>
              <c:numCache>
                <c:formatCode>General</c:formatCode>
                <c:ptCount val="9"/>
                <c:pt idx="0">
                  <c:v>0</c:v>
                </c:pt>
                <c:pt idx="1">
                  <c:v>2.0689655172413794</c:v>
                </c:pt>
                <c:pt idx="2">
                  <c:v>3.1578947368421053</c:v>
                </c:pt>
                <c:pt idx="3">
                  <c:v>3.8297872340425538</c:v>
                </c:pt>
                <c:pt idx="4">
                  <c:v>4.2857142857142856</c:v>
                </c:pt>
                <c:pt idx="5">
                  <c:v>4.615384615384615</c:v>
                </c:pt>
                <c:pt idx="6">
                  <c:v>4.8648648648648649</c:v>
                </c:pt>
                <c:pt idx="7">
                  <c:v>5.0602409638554215</c:v>
                </c:pt>
                <c:pt idx="8">
                  <c:v>5.2173913043478262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5F-4306-829E-1D684AA68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478616"/>
        <c:axId val="389481136"/>
      </c:scatterChart>
      <c:valAx>
        <c:axId val="389478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89481136"/>
        <c:crosses val="autoZero"/>
        <c:crossBetween val="midCat"/>
      </c:valAx>
      <c:valAx>
        <c:axId val="38948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Concentracion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89478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image" Target="../media/image8.png"/><Relationship Id="rId4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209550</xdr:colOff>
      <xdr:row>1</xdr:row>
      <xdr:rowOff>122124</xdr:rowOff>
    </xdr:from>
    <xdr:to>
      <xdr:col>7</xdr:col>
      <xdr:colOff>209550</xdr:colOff>
      <xdr:row>5</xdr:row>
      <xdr:rowOff>57259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312624"/>
          <a:ext cx="3086100" cy="697135"/>
        </a:xfrm>
        <a:prstGeom prst="rect">
          <a:avLst/>
        </a:prstGeom>
      </xdr:spPr>
    </xdr:pic>
    <xdr:clientData/>
  </xdr:twoCellAnchor>
  <xdr:twoCellAnchor editAs="oneCell">
    <xdr:from>
      <xdr:col>0</xdr:col>
      <xdr:colOff>542925</xdr:colOff>
      <xdr:row>1</xdr:row>
      <xdr:rowOff>76200</xdr:rowOff>
    </xdr:from>
    <xdr:to>
      <xdr:col>3</xdr:col>
      <xdr:colOff>28822</xdr:colOff>
      <xdr:row>4</xdr:row>
      <xdr:rowOff>76280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925" y="266700"/>
          <a:ext cx="1771897" cy="571580"/>
        </a:xfrm>
        <a:prstGeom prst="rect">
          <a:avLst/>
        </a:prstGeom>
      </xdr:spPr>
    </xdr:pic>
    <xdr:clientData/>
  </xdr:twoCellAnchor>
  <xdr:twoCellAnchor editAs="oneCell">
    <xdr:from>
      <xdr:col>7</xdr:col>
      <xdr:colOff>457200</xdr:colOff>
      <xdr:row>0</xdr:row>
      <xdr:rowOff>176622</xdr:rowOff>
    </xdr:from>
    <xdr:to>
      <xdr:col>13</xdr:col>
      <xdr:colOff>66675</xdr:colOff>
      <xdr:row>5</xdr:row>
      <xdr:rowOff>47746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1200" y="176622"/>
          <a:ext cx="4181475" cy="823624"/>
        </a:xfrm>
        <a:prstGeom prst="rect">
          <a:avLst/>
        </a:prstGeom>
      </xdr:spPr>
    </xdr:pic>
    <xdr:clientData/>
  </xdr:twoCellAnchor>
  <xdr:twoCellAnchor>
    <xdr:from>
      <xdr:col>6</xdr:col>
      <xdr:colOff>676275</xdr:colOff>
      <xdr:row>9</xdr:row>
      <xdr:rowOff>23812</xdr:rowOff>
    </xdr:from>
    <xdr:to>
      <xdr:col>14</xdr:col>
      <xdr:colOff>447675</xdr:colOff>
      <xdr:row>23</xdr:row>
      <xdr:rowOff>100012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8513</xdr:rowOff>
    </xdr:from>
    <xdr:to>
      <xdr:col>3</xdr:col>
      <xdr:colOff>657225</xdr:colOff>
      <xdr:row>11</xdr:row>
      <xdr:rowOff>171776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199013"/>
          <a:ext cx="2524125" cy="2068263"/>
        </a:xfrm>
        <a:prstGeom prst="rect">
          <a:avLst/>
        </a:prstGeom>
      </xdr:spPr>
    </xdr:pic>
    <xdr:clientData/>
  </xdr:twoCellAnchor>
  <xdr:twoCellAnchor>
    <xdr:from>
      <xdr:col>10</xdr:col>
      <xdr:colOff>685799</xdr:colOff>
      <xdr:row>2</xdr:row>
      <xdr:rowOff>157162</xdr:rowOff>
    </xdr:from>
    <xdr:to>
      <xdr:col>18</xdr:col>
      <xdr:colOff>752474</xdr:colOff>
      <xdr:row>18</xdr:row>
      <xdr:rowOff>152400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</xdr:colOff>
      <xdr:row>40</xdr:row>
      <xdr:rowOff>61912</xdr:rowOff>
    </xdr:from>
    <xdr:to>
      <xdr:col>17</xdr:col>
      <xdr:colOff>66675</xdr:colOff>
      <xdr:row>54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2A95EFB-0EE4-C983-E688-4F7724E5E0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57</xdr:row>
      <xdr:rowOff>0</xdr:rowOff>
    </xdr:from>
    <xdr:to>
      <xdr:col>17</xdr:col>
      <xdr:colOff>0</xdr:colOff>
      <xdr:row>71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D5A5EA5-21AC-42BC-AFB1-BEA72FEC5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685800</xdr:colOff>
      <xdr:row>2</xdr:row>
      <xdr:rowOff>66675</xdr:rowOff>
    </xdr:from>
    <xdr:to>
      <xdr:col>3</xdr:col>
      <xdr:colOff>695646</xdr:colOff>
      <xdr:row>5</xdr:row>
      <xdr:rowOff>123913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447675"/>
          <a:ext cx="2295846" cy="628738"/>
        </a:xfrm>
        <a:prstGeom prst="rect">
          <a:avLst/>
        </a:prstGeom>
      </xdr:spPr>
    </xdr:pic>
    <xdr:clientData/>
  </xdr:twoCellAnchor>
  <xdr:twoCellAnchor editAs="oneCell">
    <xdr:from>
      <xdr:col>4</xdr:col>
      <xdr:colOff>407175</xdr:colOff>
      <xdr:row>1</xdr:row>
      <xdr:rowOff>159525</xdr:rowOff>
    </xdr:from>
    <xdr:to>
      <xdr:col>9</xdr:col>
      <xdr:colOff>255286</xdr:colOff>
      <xdr:row>5</xdr:row>
      <xdr:rowOff>159631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5175" y="350025"/>
          <a:ext cx="3658111" cy="762106"/>
        </a:xfrm>
        <a:prstGeom prst="rect">
          <a:avLst/>
        </a:prstGeom>
      </xdr:spPr>
    </xdr:pic>
    <xdr:clientData/>
  </xdr:twoCellAnchor>
  <xdr:twoCellAnchor editAs="oneCell">
    <xdr:from>
      <xdr:col>9</xdr:col>
      <xdr:colOff>747675</xdr:colOff>
      <xdr:row>1</xdr:row>
      <xdr:rowOff>119025</xdr:rowOff>
    </xdr:from>
    <xdr:to>
      <xdr:col>14</xdr:col>
      <xdr:colOff>633891</xdr:colOff>
      <xdr:row>5</xdr:row>
      <xdr:rowOff>109605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5675" y="309525"/>
          <a:ext cx="3696216" cy="752580"/>
        </a:xfrm>
        <a:prstGeom prst="rect">
          <a:avLst/>
        </a:prstGeom>
      </xdr:spPr>
    </xdr:pic>
    <xdr:clientData/>
  </xdr:twoCellAnchor>
  <xdr:twoCellAnchor>
    <xdr:from>
      <xdr:col>8</xdr:col>
      <xdr:colOff>85725</xdr:colOff>
      <xdr:row>7</xdr:row>
      <xdr:rowOff>176211</xdr:rowOff>
    </xdr:from>
    <xdr:to>
      <xdr:col>15</xdr:col>
      <xdr:colOff>161925</xdr:colOff>
      <xdr:row>25</xdr:row>
      <xdr:rowOff>9524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685800</xdr:colOff>
      <xdr:row>25</xdr:row>
      <xdr:rowOff>171450</xdr:rowOff>
    </xdr:from>
    <xdr:to>
      <xdr:col>16</xdr:col>
      <xdr:colOff>285750</xdr:colOff>
      <xdr:row>49</xdr:row>
      <xdr:rowOff>57150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CF19AAC-BF76-562C-B890-2E53530224F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18597" t="15236" r="31763" b="23819"/>
        <a:stretch/>
      </xdr:blipFill>
      <xdr:spPr>
        <a:xfrm>
          <a:off x="6019800" y="4933950"/>
          <a:ext cx="6457950" cy="44577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742950</xdr:colOff>
      <xdr:row>1</xdr:row>
      <xdr:rowOff>0</xdr:rowOff>
    </xdr:from>
    <xdr:to>
      <xdr:col>4</xdr:col>
      <xdr:colOff>286112</xdr:colOff>
      <xdr:row>12</xdr:row>
      <xdr:rowOff>124135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0" y="190500"/>
          <a:ext cx="2591162" cy="2219635"/>
        </a:xfrm>
        <a:prstGeom prst="rect">
          <a:avLst/>
        </a:prstGeom>
      </xdr:spPr>
    </xdr:pic>
    <xdr:clientData/>
  </xdr:twoCellAnchor>
  <xdr:twoCellAnchor>
    <xdr:from>
      <xdr:col>9</xdr:col>
      <xdr:colOff>228600</xdr:colOff>
      <xdr:row>4</xdr:row>
      <xdr:rowOff>157162</xdr:rowOff>
    </xdr:from>
    <xdr:to>
      <xdr:col>15</xdr:col>
      <xdr:colOff>228600</xdr:colOff>
      <xdr:row>19</xdr:row>
      <xdr:rowOff>42862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277E891-4D12-93A6-DD7A-54A0F80FD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38099</xdr:rowOff>
    </xdr:from>
    <xdr:to>
      <xdr:col>9</xdr:col>
      <xdr:colOff>355040</xdr:colOff>
      <xdr:row>21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D790F06-67A9-826C-54FC-463F8771AA2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9373" t="14140" r="30710" b="25927"/>
        <a:stretch/>
      </xdr:blipFill>
      <xdr:spPr>
        <a:xfrm>
          <a:off x="133350" y="38099"/>
          <a:ext cx="7079690" cy="39814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8:G22"/>
  <sheetViews>
    <sheetView topLeftCell="A10" workbookViewId="0">
      <selection activeCell="A17" sqref="A17"/>
    </sheetView>
  </sheetViews>
  <sheetFormatPr baseColWidth="10" defaultRowHeight="15" x14ac:dyDescent="0.25"/>
  <cols>
    <col min="6" max="6" width="12" bestFit="1" customWidth="1"/>
  </cols>
  <sheetData>
    <row r="8" spans="1:7" x14ac:dyDescent="0.25">
      <c r="C8" t="s">
        <v>0</v>
      </c>
      <c r="D8">
        <v>0.01</v>
      </c>
      <c r="F8" t="s">
        <v>11</v>
      </c>
      <c r="G8">
        <f>D9/D8</f>
        <v>1.0999999999999999</v>
      </c>
    </row>
    <row r="9" spans="1:7" x14ac:dyDescent="0.25">
      <c r="C9" t="s">
        <v>1</v>
      </c>
      <c r="D9">
        <v>1.0999999999999999E-2</v>
      </c>
    </row>
    <row r="10" spans="1:7" x14ac:dyDescent="0.25">
      <c r="C10" t="s">
        <v>2</v>
      </c>
      <c r="D10">
        <v>10</v>
      </c>
    </row>
    <row r="11" spans="1:7" x14ac:dyDescent="0.25">
      <c r="A11" t="s">
        <v>12</v>
      </c>
    </row>
    <row r="12" spans="1:7" x14ac:dyDescent="0.25">
      <c r="A12">
        <v>0</v>
      </c>
      <c r="C12" t="s">
        <v>3</v>
      </c>
      <c r="D12" t="s">
        <v>5</v>
      </c>
      <c r="E12" t="s">
        <v>4</v>
      </c>
      <c r="F12" t="s">
        <v>6</v>
      </c>
    </row>
    <row r="13" spans="1:7" x14ac:dyDescent="0.25">
      <c r="A13" t="s">
        <v>13</v>
      </c>
      <c r="C13">
        <f>A12</f>
        <v>0</v>
      </c>
      <c r="D13">
        <f>$D$10*(EXP(-$D$8*C13))</f>
        <v>10</v>
      </c>
      <c r="E13">
        <f t="shared" ref="E13:E22" si="0">($D$10*($D$8/($D$9-$D$8)))*(EXP(-$D$8*C13)-EXP(-$D$9*C13))</f>
        <v>0</v>
      </c>
      <c r="F13">
        <f>$D$10*(1+(($D$9/($D$8-$D$9))*EXP(-$D$8*C13))+(($D$8/($D$9-$D$8))*EXP(-$D$9*C13)))</f>
        <v>0</v>
      </c>
    </row>
    <row r="14" spans="1:7" x14ac:dyDescent="0.25">
      <c r="A14">
        <v>50</v>
      </c>
      <c r="C14">
        <f>C13+$A$14</f>
        <v>50</v>
      </c>
      <c r="D14">
        <f t="shared" ref="D14:D22" si="1">$D$10*(EXP(-$D$8*C14))</f>
        <v>6.0653065971263338</v>
      </c>
      <c r="E14">
        <f t="shared" si="0"/>
        <v>2.958084933214669</v>
      </c>
      <c r="F14">
        <f t="shared" ref="F14:F22" si="2">$D$10*(1+(($D$9/($D$8-$D$9))*EXP(-$D$8*C14))+(($D$8/($D$9-$D$8))*EXP(-$D$9*C14)))</f>
        <v>0.97660846965899495</v>
      </c>
    </row>
    <row r="15" spans="1:7" x14ac:dyDescent="0.25">
      <c r="C15">
        <f t="shared" ref="C15:C22" si="3">C14+$A$14</f>
        <v>100</v>
      </c>
      <c r="D15">
        <f t="shared" si="1"/>
        <v>3.6787944117144233</v>
      </c>
      <c r="E15">
        <f t="shared" si="0"/>
        <v>3.5008357473362759</v>
      </c>
      <c r="F15">
        <f t="shared" si="2"/>
        <v>2.8203698409493017</v>
      </c>
    </row>
    <row r="16" spans="1:7" x14ac:dyDescent="0.25">
      <c r="C16">
        <f t="shared" si="3"/>
        <v>150</v>
      </c>
      <c r="D16">
        <f t="shared" si="1"/>
        <v>2.2313016014842981</v>
      </c>
      <c r="E16">
        <f t="shared" si="0"/>
        <v>3.1080251527675711</v>
      </c>
      <c r="F16">
        <f t="shared" si="2"/>
        <v>4.6606732457481321</v>
      </c>
    </row>
    <row r="17" spans="3:6" x14ac:dyDescent="0.25">
      <c r="C17">
        <f t="shared" si="3"/>
        <v>200</v>
      </c>
      <c r="D17">
        <f t="shared" si="1"/>
        <v>1.353352832366127</v>
      </c>
      <c r="E17">
        <f t="shared" si="0"/>
        <v>2.4532124874278813</v>
      </c>
      <c r="F17">
        <f t="shared" si="2"/>
        <v>6.193434680205991</v>
      </c>
    </row>
    <row r="18" spans="3:6" x14ac:dyDescent="0.25">
      <c r="C18">
        <f t="shared" si="3"/>
        <v>250</v>
      </c>
      <c r="D18">
        <f t="shared" si="1"/>
        <v>0.82084998623898797</v>
      </c>
      <c r="E18">
        <f t="shared" si="0"/>
        <v>1.8157137417191245</v>
      </c>
      <c r="F18">
        <f t="shared" si="2"/>
        <v>7.3634362720418878</v>
      </c>
    </row>
    <row r="19" spans="3:6" x14ac:dyDescent="0.25">
      <c r="C19">
        <f t="shared" si="3"/>
        <v>300</v>
      </c>
      <c r="D19">
        <f t="shared" si="1"/>
        <v>0.49787068367863946</v>
      </c>
      <c r="E19">
        <f t="shared" si="0"/>
        <v>1.290390096662394</v>
      </c>
      <c r="F19">
        <f>$D$10*(1+(($D$9/($D$8-$D$9))*EXP(-$D$8*C19))+(($D$8/($D$9-$D$8))*EXP(-$D$9*C19)))</f>
        <v>8.2117392196589662</v>
      </c>
    </row>
    <row r="20" spans="3:6" x14ac:dyDescent="0.25">
      <c r="C20">
        <f t="shared" si="3"/>
        <v>350</v>
      </c>
      <c r="D20">
        <f t="shared" si="1"/>
        <v>0.30197383422318502</v>
      </c>
      <c r="E20">
        <f t="shared" si="0"/>
        <v>0.8917646983941333</v>
      </c>
      <c r="F20">
        <f t="shared" si="2"/>
        <v>8.8062614673826811</v>
      </c>
    </row>
    <row r="21" spans="3:6" x14ac:dyDescent="0.25">
      <c r="C21">
        <f t="shared" si="3"/>
        <v>400</v>
      </c>
      <c r="D21">
        <f t="shared" si="1"/>
        <v>0.18315638888734179</v>
      </c>
      <c r="E21">
        <f t="shared" si="0"/>
        <v>0.60382989856657354</v>
      </c>
      <c r="F21">
        <f t="shared" si="2"/>
        <v>9.2130137125460863</v>
      </c>
    </row>
    <row r="22" spans="3:6" x14ac:dyDescent="0.25">
      <c r="C22">
        <f t="shared" si="3"/>
        <v>450</v>
      </c>
      <c r="D22">
        <f t="shared" si="1"/>
        <v>0.11108996538242306</v>
      </c>
      <c r="E22">
        <f t="shared" si="0"/>
        <v>0.40255876091901843</v>
      </c>
      <c r="F22">
        <f t="shared" si="2"/>
        <v>9.4863512736985598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J17"/>
  <sheetViews>
    <sheetView workbookViewId="0">
      <selection activeCell="D15" sqref="D15"/>
    </sheetView>
  </sheetViews>
  <sheetFormatPr baseColWidth="10" defaultRowHeight="15" x14ac:dyDescent="0.25"/>
  <sheetData>
    <row r="3" spans="3:10" x14ac:dyDescent="0.25">
      <c r="F3" t="s">
        <v>2</v>
      </c>
      <c r="G3">
        <v>10</v>
      </c>
      <c r="I3" t="s">
        <v>11</v>
      </c>
      <c r="J3">
        <f>G5/G4</f>
        <v>0.1</v>
      </c>
    </row>
    <row r="4" spans="3:10" x14ac:dyDescent="0.25">
      <c r="F4" t="s">
        <v>0</v>
      </c>
      <c r="G4">
        <v>0.01</v>
      </c>
    </row>
    <row r="5" spans="3:10" x14ac:dyDescent="0.25">
      <c r="F5" t="s">
        <v>1</v>
      </c>
      <c r="G5">
        <v>1E-3</v>
      </c>
    </row>
    <row r="7" spans="3:10" x14ac:dyDescent="0.25">
      <c r="F7" s="1" t="s">
        <v>7</v>
      </c>
      <c r="G7" s="2" t="s">
        <v>5</v>
      </c>
      <c r="H7" s="2" t="s">
        <v>8</v>
      </c>
      <c r="I7" s="2" t="s">
        <v>9</v>
      </c>
    </row>
    <row r="8" spans="3:10" x14ac:dyDescent="0.25">
      <c r="F8">
        <f>D14</f>
        <v>0</v>
      </c>
      <c r="G8">
        <f>$G$3/(1+$G$4*F8)</f>
        <v>10</v>
      </c>
      <c r="H8">
        <f>($G$4*$G$3*F8)/((1+$G$4*F8)*(1+$G$5*F8))</f>
        <v>0</v>
      </c>
      <c r="I8">
        <f>($G$4*$G$5*$G$3*(F8^2))/((1+$G$4*F8)*(1+$G$5*F8))</f>
        <v>0</v>
      </c>
    </row>
    <row r="9" spans="3:10" x14ac:dyDescent="0.25">
      <c r="F9">
        <f>F8+$D$15</f>
        <v>100</v>
      </c>
      <c r="G9">
        <f t="shared" ref="G9:G17" si="0">$G$3/(1+$G$4*F9)</f>
        <v>5</v>
      </c>
      <c r="H9">
        <f t="shared" ref="H9:H17" si="1">($G$4*$G$3*F9)/((1+$G$4*F9)*(1+$G$5*F9))</f>
        <v>4.545454545454545</v>
      </c>
      <c r="I9">
        <f t="shared" ref="I9:I17" si="2">($G$4*$G$5*$G$3*(F9^2))/((1+$G$4*F9)*(1+$G$5*F9))</f>
        <v>0.45454545454545453</v>
      </c>
    </row>
    <row r="10" spans="3:10" x14ac:dyDescent="0.25">
      <c r="F10">
        <f t="shared" ref="F10:F17" si="3">F9+$D$15</f>
        <v>200</v>
      </c>
      <c r="G10">
        <f t="shared" si="0"/>
        <v>3.3333333333333335</v>
      </c>
      <c r="H10">
        <f t="shared" si="1"/>
        <v>5.5555555555555562</v>
      </c>
      <c r="I10">
        <f t="shared" si="2"/>
        <v>1.1111111111111112</v>
      </c>
    </row>
    <row r="11" spans="3:10" x14ac:dyDescent="0.25">
      <c r="F11">
        <f>F10+$D$15</f>
        <v>300</v>
      </c>
      <c r="G11">
        <f t="shared" si="0"/>
        <v>2.5</v>
      </c>
      <c r="H11">
        <f t="shared" si="1"/>
        <v>5.7692307692307692</v>
      </c>
      <c r="I11">
        <f t="shared" si="2"/>
        <v>1.7307692307692306</v>
      </c>
    </row>
    <row r="12" spans="3:10" x14ac:dyDescent="0.25">
      <c r="F12">
        <f t="shared" si="3"/>
        <v>400</v>
      </c>
      <c r="G12">
        <f t="shared" si="0"/>
        <v>2</v>
      </c>
      <c r="H12">
        <f t="shared" si="1"/>
        <v>5.7142857142857144</v>
      </c>
      <c r="I12">
        <f t="shared" si="2"/>
        <v>2.2857142857142856</v>
      </c>
    </row>
    <row r="13" spans="3:10" x14ac:dyDescent="0.25">
      <c r="F13">
        <f t="shared" si="3"/>
        <v>500</v>
      </c>
      <c r="G13">
        <f t="shared" si="0"/>
        <v>1.6666666666666667</v>
      </c>
      <c r="H13">
        <f t="shared" si="1"/>
        <v>5.5555555555555554</v>
      </c>
      <c r="I13">
        <f t="shared" si="2"/>
        <v>2.7777777777777777</v>
      </c>
    </row>
    <row r="14" spans="3:10" x14ac:dyDescent="0.25">
      <c r="C14" t="s">
        <v>12</v>
      </c>
      <c r="D14">
        <v>0</v>
      </c>
      <c r="F14">
        <f t="shared" si="3"/>
        <v>600</v>
      </c>
      <c r="G14">
        <f t="shared" si="0"/>
        <v>1.4285714285714286</v>
      </c>
      <c r="H14">
        <f t="shared" si="1"/>
        <v>5.3571428571428568</v>
      </c>
      <c r="I14">
        <f t="shared" si="2"/>
        <v>3.214285714285714</v>
      </c>
    </row>
    <row r="15" spans="3:10" x14ac:dyDescent="0.25">
      <c r="C15" t="s">
        <v>13</v>
      </c>
      <c r="D15">
        <v>100</v>
      </c>
      <c r="F15">
        <f t="shared" si="3"/>
        <v>700</v>
      </c>
      <c r="G15">
        <f t="shared" si="0"/>
        <v>1.25</v>
      </c>
      <c r="H15">
        <f t="shared" si="1"/>
        <v>5.1470588235294112</v>
      </c>
      <c r="I15">
        <f t="shared" si="2"/>
        <v>3.6029411764705879</v>
      </c>
    </row>
    <row r="16" spans="3:10" x14ac:dyDescent="0.25">
      <c r="F16">
        <f t="shared" si="3"/>
        <v>800</v>
      </c>
      <c r="G16">
        <f t="shared" si="0"/>
        <v>1.1111111111111112</v>
      </c>
      <c r="H16">
        <f t="shared" si="1"/>
        <v>4.9382716049382722</v>
      </c>
      <c r="I16">
        <f t="shared" si="2"/>
        <v>3.9506172839506175</v>
      </c>
    </row>
    <row r="17" spans="6:9" x14ac:dyDescent="0.25">
      <c r="F17">
        <f t="shared" si="3"/>
        <v>900</v>
      </c>
      <c r="G17">
        <f t="shared" si="0"/>
        <v>1</v>
      </c>
      <c r="H17">
        <f t="shared" si="1"/>
        <v>4.7368421052631575</v>
      </c>
      <c r="I17">
        <f t="shared" si="2"/>
        <v>4.2631578947368425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C1AA0-5E37-4834-A97D-8DB569AF9265}">
  <dimension ref="A2:J67"/>
  <sheetViews>
    <sheetView topLeftCell="A40" workbookViewId="0">
      <selection activeCell="G60" sqref="G60"/>
    </sheetView>
  </sheetViews>
  <sheetFormatPr baseColWidth="10" defaultRowHeight="15" x14ac:dyDescent="0.25"/>
  <sheetData>
    <row r="2" spans="1:7" x14ac:dyDescent="0.25">
      <c r="C2" t="s">
        <v>0</v>
      </c>
      <c r="D2">
        <v>0.01</v>
      </c>
      <c r="F2" t="s">
        <v>11</v>
      </c>
      <c r="G2">
        <f>D3/D2</f>
        <v>1.0999999999999999</v>
      </c>
    </row>
    <row r="3" spans="1:7" x14ac:dyDescent="0.25">
      <c r="C3" t="s">
        <v>1</v>
      </c>
      <c r="D3">
        <v>1.0999999999999999E-2</v>
      </c>
    </row>
    <row r="4" spans="1:7" x14ac:dyDescent="0.25">
      <c r="C4" t="s">
        <v>2</v>
      </c>
      <c r="D4">
        <v>10</v>
      </c>
    </row>
    <row r="5" spans="1:7" x14ac:dyDescent="0.25">
      <c r="A5" t="s">
        <v>12</v>
      </c>
    </row>
    <row r="6" spans="1:7" x14ac:dyDescent="0.25">
      <c r="A6">
        <v>0</v>
      </c>
      <c r="C6" t="s">
        <v>3</v>
      </c>
      <c r="D6" t="s">
        <v>5</v>
      </c>
      <c r="E6" t="s">
        <v>4</v>
      </c>
      <c r="F6" t="s">
        <v>6</v>
      </c>
    </row>
    <row r="7" spans="1:7" x14ac:dyDescent="0.25">
      <c r="A7" t="s">
        <v>13</v>
      </c>
      <c r="C7">
        <f>A6</f>
        <v>0</v>
      </c>
      <c r="D7">
        <f>$D$4*(EXP(-$D$2*C7))</f>
        <v>10</v>
      </c>
      <c r="E7">
        <f>($D$4*($D$2/($D$3-$D$2)))*(EXP(-$D$2*C7)-EXP(-$D$3*C7))</f>
        <v>0</v>
      </c>
      <c r="F7">
        <f>$D$4*(1+(($D$3/($D$2-$D$3))*EXP(-$D$2*C7))+(($D$2/($D$3-$D$2))*EXP(-$D$3*C7)))</f>
        <v>0</v>
      </c>
    </row>
    <row r="8" spans="1:7" x14ac:dyDescent="0.25">
      <c r="A8">
        <v>50</v>
      </c>
      <c r="C8">
        <f>C7+$A$8</f>
        <v>50</v>
      </c>
      <c r="D8">
        <f t="shared" ref="D8:D16" si="0">$D$4*(EXP(-$D$2*C8))</f>
        <v>6.0653065971263338</v>
      </c>
      <c r="E8">
        <f t="shared" ref="E8:E16" si="1">($D$4*($D$2/($D$3-$D$2)))*(EXP(-$D$2*C8)-EXP(-$D$3*C8))</f>
        <v>2.958084933214669</v>
      </c>
      <c r="F8">
        <f t="shared" ref="F8:F16" si="2">$D$4*(1+(($D$3/($D$2-$D$3))*EXP(-$D$2*C8))+(($D$2/($D$3-$D$2))*EXP(-$D$3*C8)))</f>
        <v>0.97660846965899495</v>
      </c>
    </row>
    <row r="9" spans="1:7" x14ac:dyDescent="0.25">
      <c r="C9">
        <f t="shared" ref="C9:C16" si="3">C8+$A$8</f>
        <v>100</v>
      </c>
      <c r="D9">
        <f t="shared" si="0"/>
        <v>3.6787944117144233</v>
      </c>
      <c r="E9">
        <f t="shared" si="1"/>
        <v>3.5008357473362759</v>
      </c>
      <c r="F9">
        <f t="shared" si="2"/>
        <v>2.8203698409493017</v>
      </c>
    </row>
    <row r="10" spans="1:7" x14ac:dyDescent="0.25">
      <c r="C10">
        <f t="shared" si="3"/>
        <v>150</v>
      </c>
      <c r="D10">
        <f t="shared" si="0"/>
        <v>2.2313016014842981</v>
      </c>
      <c r="E10">
        <f t="shared" si="1"/>
        <v>3.1080251527675711</v>
      </c>
      <c r="F10">
        <f t="shared" si="2"/>
        <v>4.6606732457481321</v>
      </c>
    </row>
    <row r="11" spans="1:7" x14ac:dyDescent="0.25">
      <c r="C11">
        <f t="shared" si="3"/>
        <v>200</v>
      </c>
      <c r="D11">
        <f t="shared" si="0"/>
        <v>1.353352832366127</v>
      </c>
      <c r="E11">
        <f t="shared" si="1"/>
        <v>2.4532124874278813</v>
      </c>
      <c r="F11">
        <f t="shared" si="2"/>
        <v>6.193434680205991</v>
      </c>
    </row>
    <row r="12" spans="1:7" x14ac:dyDescent="0.25">
      <c r="C12">
        <f t="shared" si="3"/>
        <v>250</v>
      </c>
      <c r="D12">
        <f t="shared" si="0"/>
        <v>0.82084998623898797</v>
      </c>
      <c r="E12">
        <f t="shared" si="1"/>
        <v>1.8157137417191245</v>
      </c>
      <c r="F12">
        <f t="shared" si="2"/>
        <v>7.3634362720418878</v>
      </c>
    </row>
    <row r="13" spans="1:7" x14ac:dyDescent="0.25">
      <c r="C13">
        <f t="shared" si="3"/>
        <v>300</v>
      </c>
      <c r="D13">
        <f t="shared" si="0"/>
        <v>0.49787068367863946</v>
      </c>
      <c r="E13">
        <f t="shared" si="1"/>
        <v>1.290390096662394</v>
      </c>
      <c r="F13">
        <f t="shared" si="2"/>
        <v>8.2117392196589662</v>
      </c>
    </row>
    <row r="14" spans="1:7" x14ac:dyDescent="0.25">
      <c r="C14">
        <f t="shared" si="3"/>
        <v>350</v>
      </c>
      <c r="D14">
        <f t="shared" si="0"/>
        <v>0.30197383422318502</v>
      </c>
      <c r="E14">
        <f t="shared" si="1"/>
        <v>0.8917646983941333</v>
      </c>
      <c r="F14">
        <f t="shared" si="2"/>
        <v>8.8062614673826811</v>
      </c>
    </row>
    <row r="15" spans="1:7" x14ac:dyDescent="0.25">
      <c r="C15">
        <f t="shared" si="3"/>
        <v>400</v>
      </c>
      <c r="D15">
        <f t="shared" si="0"/>
        <v>0.18315638888734179</v>
      </c>
      <c r="E15">
        <f t="shared" si="1"/>
        <v>0.60382989856657354</v>
      </c>
      <c r="F15">
        <f t="shared" si="2"/>
        <v>9.2130137125460863</v>
      </c>
    </row>
    <row r="16" spans="1:7" x14ac:dyDescent="0.25">
      <c r="C16">
        <f t="shared" si="3"/>
        <v>450</v>
      </c>
      <c r="D16">
        <f t="shared" si="0"/>
        <v>0.11108996538242306</v>
      </c>
      <c r="E16">
        <f t="shared" si="1"/>
        <v>0.40255876091901843</v>
      </c>
      <c r="F16">
        <f t="shared" si="2"/>
        <v>9.4863512736985598</v>
      </c>
    </row>
    <row r="18" spans="1:7" x14ac:dyDescent="0.25">
      <c r="A18" t="s">
        <v>12</v>
      </c>
      <c r="B18">
        <v>0</v>
      </c>
      <c r="C18" t="s">
        <v>2</v>
      </c>
      <c r="D18">
        <f>D4</f>
        <v>10</v>
      </c>
      <c r="F18" t="s">
        <v>11</v>
      </c>
      <c r="G18">
        <f>D20/D19</f>
        <v>1.0999999999999999</v>
      </c>
    </row>
    <row r="19" spans="1:7" x14ac:dyDescent="0.25">
      <c r="A19" t="s">
        <v>13</v>
      </c>
      <c r="B19">
        <v>100</v>
      </c>
      <c r="C19" t="s">
        <v>0</v>
      </c>
      <c r="D19">
        <f>D2</f>
        <v>0.01</v>
      </c>
    </row>
    <row r="20" spans="1:7" x14ac:dyDescent="0.25">
      <c r="C20" t="s">
        <v>1</v>
      </c>
      <c r="D20">
        <f>D3</f>
        <v>1.0999999999999999E-2</v>
      </c>
    </row>
    <row r="22" spans="1:7" x14ac:dyDescent="0.25">
      <c r="C22" t="s">
        <v>7</v>
      </c>
      <c r="D22" t="s">
        <v>5</v>
      </c>
      <c r="E22" t="s">
        <v>8</v>
      </c>
      <c r="F22" t="s">
        <v>9</v>
      </c>
    </row>
    <row r="23" spans="1:7" x14ac:dyDescent="0.25">
      <c r="C23">
        <f>B18</f>
        <v>0</v>
      </c>
      <c r="D23">
        <f>$D$18/(1+$D$19*C23)</f>
        <v>10</v>
      </c>
      <c r="E23">
        <f>($D$19*$D$18*C23)/((1+$D$19*C23)*(1+$D$20*C23))</f>
        <v>0</v>
      </c>
      <c r="F23">
        <f>($D$19*$D$20*$D$18*(C23^2))/((1+$D$19*C23)*(1+$D$20*C23))</f>
        <v>0</v>
      </c>
    </row>
    <row r="24" spans="1:7" x14ac:dyDescent="0.25">
      <c r="C24">
        <f>C23+$B$19</f>
        <v>100</v>
      </c>
      <c r="D24">
        <f t="shared" ref="D24:D32" si="4">$D$18/(1+$D$19*C24)</f>
        <v>5</v>
      </c>
      <c r="E24">
        <f t="shared" ref="E24:E32" si="5">($D$19*$D$18*C24)/((1+$D$19*C24)*(1+$D$20*C24))</f>
        <v>2.3809523809523814</v>
      </c>
      <c r="F24">
        <f t="shared" ref="F24:F32" si="6">($D$19*$D$20*$D$18*(C24^2))/((1+$D$19*C24)*(1+$D$20*C24))</f>
        <v>2.6190476190476191</v>
      </c>
    </row>
    <row r="25" spans="1:7" x14ac:dyDescent="0.25">
      <c r="C25">
        <f t="shared" ref="C25:C32" si="7">C24+$B$19</f>
        <v>200</v>
      </c>
      <c r="D25">
        <f t="shared" si="4"/>
        <v>3.3333333333333335</v>
      </c>
      <c r="E25">
        <f t="shared" si="5"/>
        <v>2.0833333333333335</v>
      </c>
      <c r="F25">
        <f t="shared" si="6"/>
        <v>4.583333333333333</v>
      </c>
    </row>
    <row r="26" spans="1:7" x14ac:dyDescent="0.25">
      <c r="C26">
        <f t="shared" si="7"/>
        <v>300</v>
      </c>
      <c r="D26">
        <f t="shared" si="4"/>
        <v>2.5</v>
      </c>
      <c r="E26">
        <f t="shared" si="5"/>
        <v>1.7441860465116279</v>
      </c>
      <c r="F26">
        <f t="shared" si="6"/>
        <v>5.7558139534883717</v>
      </c>
    </row>
    <row r="27" spans="1:7" x14ac:dyDescent="0.25">
      <c r="C27">
        <f t="shared" si="7"/>
        <v>400</v>
      </c>
      <c r="D27">
        <f t="shared" si="4"/>
        <v>2</v>
      </c>
      <c r="E27">
        <f t="shared" si="5"/>
        <v>1.4814814814814816</v>
      </c>
      <c r="F27">
        <f t="shared" si="6"/>
        <v>6.5185185185185182</v>
      </c>
    </row>
    <row r="28" spans="1:7" x14ac:dyDescent="0.25">
      <c r="C28">
        <f t="shared" si="7"/>
        <v>500</v>
      </c>
      <c r="D28">
        <f t="shared" si="4"/>
        <v>1.6666666666666667</v>
      </c>
      <c r="E28">
        <f t="shared" si="5"/>
        <v>1.2820512820512822</v>
      </c>
      <c r="F28">
        <f t="shared" si="6"/>
        <v>7.0512820512820502</v>
      </c>
    </row>
    <row r="29" spans="1:7" x14ac:dyDescent="0.25">
      <c r="C29">
        <f t="shared" si="7"/>
        <v>600</v>
      </c>
      <c r="D29">
        <f t="shared" si="4"/>
        <v>1.4285714285714286</v>
      </c>
      <c r="E29">
        <f t="shared" si="5"/>
        <v>1.1278195488721805</v>
      </c>
      <c r="F29">
        <f t="shared" si="6"/>
        <v>7.4436090225563909</v>
      </c>
    </row>
    <row r="30" spans="1:7" x14ac:dyDescent="0.25">
      <c r="C30">
        <f t="shared" si="7"/>
        <v>700</v>
      </c>
      <c r="D30">
        <f t="shared" si="4"/>
        <v>1.25</v>
      </c>
      <c r="E30">
        <f t="shared" si="5"/>
        <v>1.0057471264367817</v>
      </c>
      <c r="F30">
        <f t="shared" si="6"/>
        <v>7.7442528735632177</v>
      </c>
    </row>
    <row r="31" spans="1:7" x14ac:dyDescent="0.25">
      <c r="C31">
        <f t="shared" si="7"/>
        <v>800</v>
      </c>
      <c r="D31">
        <f t="shared" si="4"/>
        <v>1.1111111111111112</v>
      </c>
      <c r="E31">
        <f t="shared" si="5"/>
        <v>0.90702947845805004</v>
      </c>
      <c r="F31">
        <f t="shared" si="6"/>
        <v>7.9818594104308387</v>
      </c>
    </row>
    <row r="32" spans="1:7" x14ac:dyDescent="0.25">
      <c r="C32">
        <f t="shared" si="7"/>
        <v>900</v>
      </c>
      <c r="D32">
        <f t="shared" si="4"/>
        <v>1</v>
      </c>
      <c r="E32">
        <f t="shared" si="5"/>
        <v>0.82568807339449557</v>
      </c>
      <c r="F32">
        <f t="shared" si="6"/>
        <v>8.1743119266055047</v>
      </c>
    </row>
    <row r="37" spans="1:10" ht="15.75" thickBot="1" x14ac:dyDescent="0.3"/>
    <row r="38" spans="1:10" x14ac:dyDescent="0.25">
      <c r="A38" t="s">
        <v>14</v>
      </c>
      <c r="C38" s="10" t="s">
        <v>0</v>
      </c>
      <c r="E38" s="10" t="s">
        <v>0</v>
      </c>
      <c r="G38" s="10" t="s">
        <v>0</v>
      </c>
      <c r="I38" s="10" t="s">
        <v>0</v>
      </c>
    </row>
    <row r="39" spans="1:10" x14ac:dyDescent="0.25">
      <c r="A39">
        <v>10</v>
      </c>
      <c r="C39" s="11">
        <v>1</v>
      </c>
      <c r="E39" s="11">
        <v>1</v>
      </c>
      <c r="G39" s="11">
        <v>1</v>
      </c>
      <c r="I39" s="11">
        <v>1</v>
      </c>
    </row>
    <row r="40" spans="1:10" x14ac:dyDescent="0.25">
      <c r="A40" t="s">
        <v>12</v>
      </c>
      <c r="C40" s="11" t="s">
        <v>1</v>
      </c>
      <c r="E40" s="11" t="s">
        <v>1</v>
      </c>
      <c r="G40" s="11" t="s">
        <v>1</v>
      </c>
      <c r="I40" s="11" t="s">
        <v>1</v>
      </c>
    </row>
    <row r="41" spans="1:10" x14ac:dyDescent="0.25">
      <c r="A41">
        <v>0</v>
      </c>
      <c r="C41" s="11">
        <v>10</v>
      </c>
      <c r="E41" s="11">
        <v>1.01</v>
      </c>
      <c r="G41" s="11">
        <v>0.1</v>
      </c>
      <c r="I41" s="11">
        <v>0.01</v>
      </c>
    </row>
    <row r="42" spans="1:10" x14ac:dyDescent="0.25">
      <c r="A42" t="s">
        <v>13</v>
      </c>
      <c r="C42" s="11" t="s">
        <v>10</v>
      </c>
      <c r="E42" s="11" t="s">
        <v>10</v>
      </c>
      <c r="G42" s="11" t="s">
        <v>10</v>
      </c>
      <c r="I42" s="11" t="s">
        <v>10</v>
      </c>
    </row>
    <row r="43" spans="1:10" ht="15.75" thickBot="1" x14ac:dyDescent="0.3">
      <c r="A43">
        <v>1</v>
      </c>
      <c r="C43" s="12">
        <f>C41/C39</f>
        <v>10</v>
      </c>
      <c r="E43" s="12">
        <f>E41/E39</f>
        <v>1.01</v>
      </c>
      <c r="G43" s="12">
        <f>G41/G39</f>
        <v>0.1</v>
      </c>
      <c r="I43" s="12">
        <f>I41/I39</f>
        <v>0.01</v>
      </c>
    </row>
    <row r="44" spans="1:10" ht="15.75" thickBot="1" x14ac:dyDescent="0.3"/>
    <row r="45" spans="1:10" x14ac:dyDescent="0.25">
      <c r="A45" t="s">
        <v>3</v>
      </c>
      <c r="C45" s="4" t="s">
        <v>4</v>
      </c>
      <c r="D45" s="5" t="s">
        <v>8</v>
      </c>
      <c r="E45" s="4" t="s">
        <v>4</v>
      </c>
      <c r="F45" s="5" t="s">
        <v>8</v>
      </c>
      <c r="G45" s="4" t="s">
        <v>4</v>
      </c>
      <c r="H45" s="5" t="s">
        <v>8</v>
      </c>
      <c r="I45" s="4" t="s">
        <v>4</v>
      </c>
      <c r="J45" s="5" t="s">
        <v>8</v>
      </c>
    </row>
    <row r="46" spans="1:10" x14ac:dyDescent="0.25">
      <c r="A46">
        <f>A41</f>
        <v>0</v>
      </c>
      <c r="C46" s="6">
        <f>($A$39*($C$39/($C$41-$C$39)))*(EXP(-$C$39*A46)-EXP(-$C$41*A46))</f>
        <v>0</v>
      </c>
      <c r="D46" s="7">
        <f>($C$39*$A$39*A46)/((1+$C$39*A46)*(1+$C$41*A46))</f>
        <v>0</v>
      </c>
      <c r="E46" s="6">
        <f>($A$39*($E$39/($E$41-$E$39)))*(EXP(-$E$39*A46)-EXP(-$E$41*A46))</f>
        <v>0</v>
      </c>
      <c r="F46" s="7">
        <f>($E$39*$A$39*A46)/((1+$E$39*A46)*(1+$E$41*A46))</f>
        <v>0</v>
      </c>
      <c r="G46" s="6">
        <f>($A$39*($G$39/($G$41-$G$39)))*(EXP(-$G$39*A46)-EXP(-$G$41*A46))</f>
        <v>0</v>
      </c>
      <c r="H46" s="7">
        <f>($G$39*$A$39*A46)/((1+$G$39*A46)*(1+$G$41*A46))</f>
        <v>0</v>
      </c>
      <c r="I46" s="6">
        <f>($A$39*($I$39/($I$41-$I$39)))*(EXP(-$I$39*A46)-EXP(-$I$41*A46))</f>
        <v>0</v>
      </c>
      <c r="J46" s="7">
        <f>($I$39*$A$39*A46)/((1+$I$39*A46)*(1+$I$41*A46))</f>
        <v>0</v>
      </c>
    </row>
    <row r="47" spans="1:10" x14ac:dyDescent="0.25">
      <c r="A47">
        <f>A46+$A$43</f>
        <v>1</v>
      </c>
      <c r="C47" s="6">
        <f t="shared" ref="C47:C55" si="8">($A$39*($C$39/($C$41-$C$39)))*(EXP(-$C$39*A47)-EXP(-$C$41*A47))</f>
        <v>0.40870449026853317</v>
      </c>
      <c r="D47" s="7">
        <f t="shared" ref="D47:D55" si="9">($C$39*$A$39*A47)/((1+$C$39*A47)*(1+$C$41*A47))</f>
        <v>0.45454545454545453</v>
      </c>
      <c r="E47" s="6">
        <f t="shared" ref="E47:E55" si="10">($A$39*($E$39/($E$41-$E$39)))*(EXP(-$E$39*A47)-EXP(-$E$41*A47))</f>
        <v>3.660461599919004</v>
      </c>
      <c r="F47" s="7">
        <f t="shared" ref="F47:F55" si="11">($E$39*$A$39*A47)/((1+$E$39*A47)*(1+$E$41*A47))</f>
        <v>2.4875621890547266</v>
      </c>
      <c r="G47" s="6">
        <f t="shared" ref="G47:G55" si="12">($A$39*($G$39/($G$41-$G$39)))*(EXP(-$G$39*A47)-EXP(-$G$41*A47))</f>
        <v>5.9661997429390796</v>
      </c>
      <c r="H47" s="7">
        <f t="shared" ref="H47:H55" si="13">($G$39*$A$39*A47)/((1+$G$39*A47)*(1+$G$41*A47))</f>
        <v>4.545454545454545</v>
      </c>
      <c r="I47" s="6">
        <f t="shared" ref="I47:I55" si="14">($A$39*($I$39/($I$41-$I$39)))*(EXP(-$I$39*A47)-EXP(-$I$41*A47))</f>
        <v>6.2845494199770284</v>
      </c>
      <c r="J47" s="7">
        <f t="shared" ref="J47:J55" si="15">($I$39*$A$39*A47)/((1+$I$39*A47)*(1+$I$41*A47))</f>
        <v>4.9504950495049505</v>
      </c>
    </row>
    <row r="48" spans="1:10" x14ac:dyDescent="0.25">
      <c r="A48">
        <f t="shared" ref="A48:A55" si="16">A47+$A$43</f>
        <v>2</v>
      </c>
      <c r="C48" s="6">
        <f t="shared" si="8"/>
        <v>0.15037253463939901</v>
      </c>
      <c r="D48" s="7">
        <f t="shared" si="9"/>
        <v>0.31746031746031744</v>
      </c>
      <c r="E48" s="6">
        <f t="shared" si="10"/>
        <v>2.6798181564909851</v>
      </c>
      <c r="F48" s="7">
        <f t="shared" si="11"/>
        <v>2.2075055187637966</v>
      </c>
      <c r="G48" s="6">
        <f t="shared" si="12"/>
        <v>7.5932829982374344</v>
      </c>
      <c r="H48" s="7">
        <f t="shared" si="13"/>
        <v>5.5555555555555562</v>
      </c>
      <c r="I48" s="6">
        <f t="shared" si="14"/>
        <v>8.5339736370721475</v>
      </c>
      <c r="J48" s="7">
        <f t="shared" si="15"/>
        <v>6.5359477124183005</v>
      </c>
    </row>
    <row r="49" spans="1:10" x14ac:dyDescent="0.25">
      <c r="A49">
        <f t="shared" si="16"/>
        <v>3</v>
      </c>
      <c r="C49" s="6">
        <f t="shared" si="8"/>
        <v>5.531896485307819E-2</v>
      </c>
      <c r="D49" s="7">
        <f t="shared" si="9"/>
        <v>0.24193548387096775</v>
      </c>
      <c r="E49" s="6">
        <f t="shared" si="10"/>
        <v>1.4714302417961747</v>
      </c>
      <c r="F49" s="7">
        <f t="shared" si="11"/>
        <v>1.8610421836228286</v>
      </c>
      <c r="G49" s="6">
        <f t="shared" si="12"/>
        <v>7.6781239145983768</v>
      </c>
      <c r="H49" s="7">
        <f t="shared" si="13"/>
        <v>5.7692307692307692</v>
      </c>
      <c r="I49" s="6">
        <f t="shared" si="14"/>
        <v>9.2995804563701441</v>
      </c>
      <c r="J49" s="7">
        <f t="shared" si="15"/>
        <v>7.2815533980582519</v>
      </c>
    </row>
    <row r="50" spans="1:10" x14ac:dyDescent="0.25">
      <c r="A50">
        <f t="shared" si="16"/>
        <v>4</v>
      </c>
      <c r="C50" s="6">
        <f t="shared" si="8"/>
        <v>2.0350709876371307E-2</v>
      </c>
      <c r="D50" s="7">
        <f t="shared" si="9"/>
        <v>0.1951219512195122</v>
      </c>
      <c r="E50" s="6">
        <f t="shared" si="10"/>
        <v>0.7181664731107853</v>
      </c>
      <c r="F50" s="7">
        <f t="shared" si="11"/>
        <v>1.5873015873015874</v>
      </c>
      <c r="G50" s="6">
        <f t="shared" si="12"/>
        <v>7.24449341274339</v>
      </c>
      <c r="H50" s="7">
        <f t="shared" si="13"/>
        <v>5.7142857142857144</v>
      </c>
      <c r="I50" s="6">
        <f t="shared" si="14"/>
        <v>9.5199373763998896</v>
      </c>
      <c r="J50" s="7">
        <f t="shared" si="15"/>
        <v>7.6923076923076916</v>
      </c>
    </row>
    <row r="51" spans="1:10" x14ac:dyDescent="0.25">
      <c r="A51">
        <f t="shared" si="16"/>
        <v>5</v>
      </c>
      <c r="C51" s="6">
        <f t="shared" si="8"/>
        <v>7.48660777676163E-3</v>
      </c>
      <c r="D51" s="7">
        <f t="shared" si="9"/>
        <v>0.16339869281045752</v>
      </c>
      <c r="E51" s="6">
        <f t="shared" si="10"/>
        <v>0.32861355282908361</v>
      </c>
      <c r="F51" s="7">
        <f t="shared" si="11"/>
        <v>1.3774104683195594</v>
      </c>
      <c r="G51" s="6">
        <f t="shared" si="12"/>
        <v>6.6643634745949774</v>
      </c>
      <c r="H51" s="7">
        <f t="shared" si="13"/>
        <v>5.5555555555555554</v>
      </c>
      <c r="I51" s="6">
        <f t="shared" si="14"/>
        <v>9.540317954561905</v>
      </c>
      <c r="J51" s="7">
        <f t="shared" si="15"/>
        <v>7.9365079365079358</v>
      </c>
    </row>
    <row r="52" spans="1:10" x14ac:dyDescent="0.25">
      <c r="A52">
        <f t="shared" si="16"/>
        <v>6</v>
      </c>
      <c r="C52" s="6">
        <f t="shared" si="8"/>
        <v>2.754169085184843E-3</v>
      </c>
      <c r="D52" s="7">
        <f t="shared" si="9"/>
        <v>0.14051522248243559</v>
      </c>
      <c r="E52" s="6">
        <f t="shared" si="10"/>
        <v>0.14435128913722534</v>
      </c>
      <c r="F52" s="7">
        <f t="shared" si="11"/>
        <v>1.2140833670578712</v>
      </c>
      <c r="G52" s="6">
        <f t="shared" si="12"/>
        <v>6.0703653768595558</v>
      </c>
      <c r="H52" s="7">
        <f t="shared" si="13"/>
        <v>5.3571428571428568</v>
      </c>
      <c r="I52" s="6">
        <f t="shared" si="14"/>
        <v>9.4877351657331559</v>
      </c>
      <c r="J52" s="7">
        <f t="shared" si="15"/>
        <v>8.0862533692722369</v>
      </c>
    </row>
    <row r="53" spans="1:10" x14ac:dyDescent="0.25">
      <c r="A53">
        <f t="shared" si="16"/>
        <v>7</v>
      </c>
      <c r="C53" s="6">
        <f t="shared" si="8"/>
        <v>1.0132021839494626E-3</v>
      </c>
      <c r="D53" s="7">
        <f t="shared" si="9"/>
        <v>0.12323943661971831</v>
      </c>
      <c r="E53" s="6">
        <f t="shared" si="10"/>
        <v>6.1648856387796755E-2</v>
      </c>
      <c r="F53" s="7">
        <f t="shared" si="11"/>
        <v>1.084262701363073</v>
      </c>
      <c r="G53" s="6">
        <f t="shared" si="12"/>
        <v>5.5074824647317211</v>
      </c>
      <c r="H53" s="7">
        <f t="shared" si="13"/>
        <v>5.1470588235294112</v>
      </c>
      <c r="I53" s="6">
        <f t="shared" si="14"/>
        <v>9.4089084640443836</v>
      </c>
      <c r="J53" s="7">
        <f t="shared" si="15"/>
        <v>8.1775700934579429</v>
      </c>
    </row>
    <row r="54" spans="1:10" x14ac:dyDescent="0.25">
      <c r="A54">
        <f t="shared" si="16"/>
        <v>8</v>
      </c>
      <c r="C54" s="6">
        <f t="shared" si="8"/>
        <v>3.727362532250132E-4</v>
      </c>
      <c r="D54" s="7">
        <f t="shared" si="9"/>
        <v>0.10973936899862825</v>
      </c>
      <c r="E54" s="6">
        <f t="shared" si="10"/>
        <v>2.5791592483885604E-2</v>
      </c>
      <c r="F54" s="7">
        <f t="shared" si="11"/>
        <v>0.97895252080274109</v>
      </c>
      <c r="G54" s="6">
        <f t="shared" si="12"/>
        <v>4.9888166832146563</v>
      </c>
      <c r="H54" s="7">
        <f t="shared" si="13"/>
        <v>4.9382716049382722</v>
      </c>
      <c r="I54" s="6">
        <f t="shared" si="14"/>
        <v>9.3210190278659937</v>
      </c>
      <c r="J54" s="7">
        <f t="shared" si="15"/>
        <v>8.2304526748971192</v>
      </c>
    </row>
    <row r="55" spans="1:10" ht="15.75" thickBot="1" x14ac:dyDescent="0.3">
      <c r="A55">
        <f t="shared" si="16"/>
        <v>9</v>
      </c>
      <c r="C55" s="8">
        <f t="shared" si="8"/>
        <v>1.3712200454075508E-4</v>
      </c>
      <c r="D55" s="9">
        <f t="shared" si="9"/>
        <v>9.8901098901098897E-2</v>
      </c>
      <c r="E55" s="8">
        <f t="shared" si="10"/>
        <v>1.062173556365043E-2</v>
      </c>
      <c r="F55" s="9">
        <f t="shared" si="11"/>
        <v>0.89197224975222988</v>
      </c>
      <c r="G55" s="8">
        <f t="shared" si="12"/>
        <v>4.5160694437390267</v>
      </c>
      <c r="H55" s="9">
        <f t="shared" si="13"/>
        <v>4.7368421052631575</v>
      </c>
      <c r="I55" s="8">
        <f t="shared" si="14"/>
        <v>9.2303815703751688</v>
      </c>
      <c r="J55" s="9">
        <f t="shared" si="15"/>
        <v>8.2568807339449535</v>
      </c>
    </row>
    <row r="57" spans="1:10" ht="15.75" thickBot="1" x14ac:dyDescent="0.3"/>
    <row r="58" spans="1:10" ht="15.75" thickBot="1" x14ac:dyDescent="0.3">
      <c r="A58" s="4" t="s">
        <v>20</v>
      </c>
      <c r="B58" s="5">
        <v>10</v>
      </c>
    </row>
    <row r="59" spans="1:10" x14ac:dyDescent="0.25">
      <c r="A59" s="6" t="s">
        <v>17</v>
      </c>
      <c r="B59">
        <v>1</v>
      </c>
      <c r="C59" s="4" t="s">
        <v>15</v>
      </c>
      <c r="D59" s="5"/>
    </row>
    <row r="60" spans="1:10" ht="15.75" thickBot="1" x14ac:dyDescent="0.3">
      <c r="A60" s="8" t="s">
        <v>18</v>
      </c>
      <c r="B60" s="13">
        <v>0.1</v>
      </c>
      <c r="C60" s="6" t="s">
        <v>16</v>
      </c>
      <c r="D60" s="7">
        <f>(LN(B60/B59))/(B60-B59)</f>
        <v>2.5584278811044947</v>
      </c>
    </row>
    <row r="61" spans="1:10" x14ac:dyDescent="0.25">
      <c r="C61" s="6" t="s">
        <v>19</v>
      </c>
      <c r="D61" s="7">
        <f>(B58*(B59/(B60-B59)))*(EXP(-B59*D60)-EXP(-B60*D60))</f>
        <v>7.7426368268112702</v>
      </c>
    </row>
    <row r="62" spans="1:10" ht="15.75" thickBot="1" x14ac:dyDescent="0.3">
      <c r="C62" s="8" t="s">
        <v>21</v>
      </c>
      <c r="D62" s="9">
        <f>D61/B58</f>
        <v>0.774263682681127</v>
      </c>
    </row>
    <row r="63" spans="1:10" ht="15.75" thickBot="1" x14ac:dyDescent="0.3"/>
    <row r="64" spans="1:10" x14ac:dyDescent="0.25">
      <c r="C64" s="4" t="s">
        <v>22</v>
      </c>
      <c r="D64" s="5"/>
    </row>
    <row r="65" spans="3:4" x14ac:dyDescent="0.25">
      <c r="C65" s="6" t="s">
        <v>16</v>
      </c>
      <c r="D65" s="7">
        <f>1/((B59*B60)^0.5)</f>
        <v>3.1622776601683791</v>
      </c>
    </row>
    <row r="66" spans="3:4" x14ac:dyDescent="0.25">
      <c r="C66" s="6" t="s">
        <v>23</v>
      </c>
      <c r="D66" s="7">
        <f>(B59*B58*D65)/((1+B59*D65)*(1+B60*D65))</f>
        <v>5.7721539255101737</v>
      </c>
    </row>
    <row r="67" spans="3:4" ht="15.75" thickBot="1" x14ac:dyDescent="0.3">
      <c r="C67" s="8" t="s">
        <v>24</v>
      </c>
      <c r="D67" s="9">
        <f>D66/B58</f>
        <v>0.57721539255101739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F25"/>
  <sheetViews>
    <sheetView workbookViewId="0">
      <selection activeCell="G18" sqref="G18"/>
    </sheetView>
  </sheetViews>
  <sheetFormatPr baseColWidth="10" defaultRowHeight="15" x14ac:dyDescent="0.25"/>
  <sheetData>
    <row r="8" spans="1:6" x14ac:dyDescent="0.25">
      <c r="C8" t="s">
        <v>2</v>
      </c>
      <c r="D8">
        <v>10</v>
      </c>
    </row>
    <row r="9" spans="1:6" x14ac:dyDescent="0.25">
      <c r="C9" t="s">
        <v>0</v>
      </c>
      <c r="D9">
        <v>1</v>
      </c>
    </row>
    <row r="10" spans="1:6" x14ac:dyDescent="0.25">
      <c r="C10" t="s">
        <v>1</v>
      </c>
      <c r="D10">
        <v>2</v>
      </c>
    </row>
    <row r="11" spans="1:6" x14ac:dyDescent="0.25">
      <c r="A11" t="s">
        <v>12</v>
      </c>
      <c r="C11" t="s">
        <v>10</v>
      </c>
      <c r="D11">
        <f>D10/D9</f>
        <v>2</v>
      </c>
    </row>
    <row r="12" spans="1:6" x14ac:dyDescent="0.25">
      <c r="A12">
        <v>0</v>
      </c>
    </row>
    <row r="13" spans="1:6" x14ac:dyDescent="0.25">
      <c r="A13" t="s">
        <v>13</v>
      </c>
      <c r="C13" s="3" t="s">
        <v>7</v>
      </c>
      <c r="D13" t="s">
        <v>5</v>
      </c>
      <c r="E13" t="s">
        <v>8</v>
      </c>
      <c r="F13" t="s">
        <v>9</v>
      </c>
    </row>
    <row r="14" spans="1:6" x14ac:dyDescent="0.25">
      <c r="A14">
        <v>0.15</v>
      </c>
      <c r="C14">
        <f>A12</f>
        <v>0</v>
      </c>
      <c r="D14">
        <f t="shared" ref="D14:D25" si="0">$D$8*EXP(-($D$9+$D$10)*C14)</f>
        <v>10</v>
      </c>
      <c r="E14">
        <f>$D$8*($D$9/($D$9+$D$10))*(1-EXP(-($D$9+$D$10)*C14))</f>
        <v>0</v>
      </c>
      <c r="F14">
        <f t="shared" ref="F14:F25" si="1">$D$8*($D$10/($D$9+$D$10))*(1-EXP(-($D$9+$D$10)*C14))</f>
        <v>0</v>
      </c>
    </row>
    <row r="15" spans="1:6" x14ac:dyDescent="0.25">
      <c r="C15">
        <f>C14+$A$14</f>
        <v>0.15</v>
      </c>
      <c r="D15">
        <f t="shared" si="0"/>
        <v>6.3762815162177331</v>
      </c>
      <c r="E15">
        <f t="shared" ref="E15:E25" si="2">$D$8*($D$9/($D$9+$D$10))*(1-EXP(-($D$9+$D$10)*C15))</f>
        <v>1.2079061612607556</v>
      </c>
      <c r="F15">
        <f t="shared" si="1"/>
        <v>2.4158123225215111</v>
      </c>
    </row>
    <row r="16" spans="1:6" x14ac:dyDescent="0.25">
      <c r="C16">
        <f t="shared" ref="C16:C25" si="3">C15+$A$14</f>
        <v>0.3</v>
      </c>
      <c r="D16">
        <f t="shared" si="0"/>
        <v>4.0656965974059913</v>
      </c>
      <c r="E16">
        <f t="shared" si="2"/>
        <v>1.9781011341980024</v>
      </c>
      <c r="F16">
        <f t="shared" si="1"/>
        <v>3.9562022683960048</v>
      </c>
    </row>
    <row r="17" spans="3:6" x14ac:dyDescent="0.25">
      <c r="C17">
        <f t="shared" si="3"/>
        <v>0.44999999999999996</v>
      </c>
      <c r="D17">
        <f t="shared" si="0"/>
        <v>2.5924026064589158</v>
      </c>
      <c r="E17">
        <f t="shared" si="2"/>
        <v>2.4691991311803614</v>
      </c>
      <c r="F17">
        <f t="shared" si="1"/>
        <v>4.9383982623607228</v>
      </c>
    </row>
    <row r="18" spans="3:6" x14ac:dyDescent="0.25">
      <c r="C18">
        <f t="shared" si="3"/>
        <v>0.6</v>
      </c>
      <c r="D18">
        <f t="shared" si="0"/>
        <v>1.6529888822158656</v>
      </c>
      <c r="E18">
        <f t="shared" si="2"/>
        <v>2.7823370392613778</v>
      </c>
      <c r="F18">
        <f t="shared" si="1"/>
        <v>5.5646740785227555</v>
      </c>
    </row>
    <row r="19" spans="3:6" x14ac:dyDescent="0.25">
      <c r="C19">
        <f t="shared" si="3"/>
        <v>0.75</v>
      </c>
      <c r="D19">
        <f t="shared" si="0"/>
        <v>1.0539922456186432</v>
      </c>
      <c r="E19">
        <f t="shared" si="2"/>
        <v>2.9820025847937854</v>
      </c>
      <c r="F19">
        <f t="shared" si="1"/>
        <v>5.9640051695875709</v>
      </c>
    </row>
    <row r="20" spans="3:6" x14ac:dyDescent="0.25">
      <c r="C20">
        <f t="shared" si="3"/>
        <v>0.9</v>
      </c>
      <c r="D20">
        <f t="shared" si="0"/>
        <v>0.67205512739749751</v>
      </c>
      <c r="E20">
        <f t="shared" si="2"/>
        <v>3.1093149575341674</v>
      </c>
      <c r="F20">
        <f t="shared" si="1"/>
        <v>6.2186299150683348</v>
      </c>
    </row>
    <row r="21" spans="3:6" x14ac:dyDescent="0.25">
      <c r="C21">
        <f t="shared" si="3"/>
        <v>1.05</v>
      </c>
      <c r="D21">
        <f t="shared" si="0"/>
        <v>0.42852126867040163</v>
      </c>
      <c r="E21">
        <f t="shared" si="2"/>
        <v>3.1904929104431989</v>
      </c>
      <c r="F21">
        <f t="shared" si="1"/>
        <v>6.3809858208863979</v>
      </c>
    </row>
    <row r="22" spans="3:6" x14ac:dyDescent="0.25">
      <c r="C22">
        <f t="shared" si="3"/>
        <v>1.2</v>
      </c>
      <c r="D22">
        <f t="shared" si="0"/>
        <v>0.2732372244729257</v>
      </c>
      <c r="E22">
        <f t="shared" si="2"/>
        <v>3.2422542585090248</v>
      </c>
      <c r="F22">
        <f t="shared" si="1"/>
        <v>6.4845085170180496</v>
      </c>
    </row>
    <row r="23" spans="3:6" x14ac:dyDescent="0.25">
      <c r="C23">
        <f t="shared" si="3"/>
        <v>1.3499999999999999</v>
      </c>
      <c r="D23">
        <f t="shared" si="0"/>
        <v>0.17422374639493515</v>
      </c>
      <c r="E23">
        <f t="shared" si="2"/>
        <v>3.275258751201688</v>
      </c>
      <c r="F23">
        <f t="shared" si="1"/>
        <v>6.5505175024033759</v>
      </c>
    </row>
    <row r="24" spans="3:6" x14ac:dyDescent="0.25">
      <c r="C24">
        <f t="shared" si="3"/>
        <v>1.4999999999999998</v>
      </c>
      <c r="D24">
        <f t="shared" si="0"/>
        <v>0.11108996538242316</v>
      </c>
      <c r="E24">
        <f t="shared" si="2"/>
        <v>3.2963033448725256</v>
      </c>
      <c r="F24">
        <f t="shared" si="1"/>
        <v>6.5926066897450513</v>
      </c>
    </row>
    <row r="25" spans="3:6" x14ac:dyDescent="0.25">
      <c r="C25">
        <f t="shared" si="3"/>
        <v>1.6499999999999997</v>
      </c>
      <c r="D25">
        <f t="shared" si="0"/>
        <v>7.0834089290521249E-2</v>
      </c>
      <c r="E25">
        <f t="shared" si="2"/>
        <v>3.3097219702364926</v>
      </c>
      <c r="F25">
        <f t="shared" si="1"/>
        <v>6.6194439404729852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F3:J17"/>
  <sheetViews>
    <sheetView workbookViewId="0">
      <selection activeCell="M3" sqref="M3"/>
    </sheetView>
  </sheetViews>
  <sheetFormatPr baseColWidth="10" defaultRowHeight="15" x14ac:dyDescent="0.25"/>
  <sheetData>
    <row r="3" spans="6:10" x14ac:dyDescent="0.25">
      <c r="F3" t="s">
        <v>2</v>
      </c>
      <c r="G3">
        <v>10</v>
      </c>
      <c r="I3" t="s">
        <v>12</v>
      </c>
      <c r="J3">
        <v>0</v>
      </c>
    </row>
    <row r="4" spans="6:10" x14ac:dyDescent="0.25">
      <c r="F4" t="s">
        <v>0</v>
      </c>
      <c r="G4">
        <v>1</v>
      </c>
      <c r="I4" t="s">
        <v>13</v>
      </c>
      <c r="J4">
        <v>0.15</v>
      </c>
    </row>
    <row r="5" spans="6:10" x14ac:dyDescent="0.25">
      <c r="F5" t="s">
        <v>1</v>
      </c>
      <c r="G5">
        <v>2</v>
      </c>
    </row>
    <row r="6" spans="6:10" x14ac:dyDescent="0.25">
      <c r="F6" t="s">
        <v>10</v>
      </c>
      <c r="G6">
        <f>G5/G4</f>
        <v>2</v>
      </c>
    </row>
    <row r="8" spans="6:10" x14ac:dyDescent="0.25">
      <c r="F8" s="3" t="s">
        <v>7</v>
      </c>
      <c r="G8" t="s">
        <v>5</v>
      </c>
      <c r="H8" t="s">
        <v>8</v>
      </c>
      <c r="I8" t="s">
        <v>9</v>
      </c>
    </row>
    <row r="9" spans="6:10" x14ac:dyDescent="0.25">
      <c r="F9">
        <f>J3</f>
        <v>0</v>
      </c>
      <c r="G9">
        <f>$G$3/(1+($G$4+$G$5)*F9)</f>
        <v>10</v>
      </c>
      <c r="H9">
        <f>(F9*$G$4*$G$3)/(1+($G$4+$G$5)*F9)</f>
        <v>0</v>
      </c>
      <c r="I9">
        <f>(F9*$G$5*$G$3)/(1+($G$4+$G$5)*F9)</f>
        <v>0</v>
      </c>
    </row>
    <row r="10" spans="6:10" x14ac:dyDescent="0.25">
      <c r="F10">
        <f>F9+$J$4</f>
        <v>0.15</v>
      </c>
      <c r="G10">
        <f t="shared" ref="G10:G17" si="0">$G$3/(1+($G$4+$G$5)*F10)</f>
        <v>6.8965517241379315</v>
      </c>
      <c r="H10">
        <f t="shared" ref="H10:H17" si="1">(F10*$G$4*$G$3)/(1+($G$4+$G$5)*F10)</f>
        <v>1.0344827586206897</v>
      </c>
      <c r="I10">
        <f t="shared" ref="I10:I17" si="2">(F10*$G$5*$G$3)/(1+($G$4+$G$5)*F10)</f>
        <v>2.0689655172413794</v>
      </c>
    </row>
    <row r="11" spans="6:10" x14ac:dyDescent="0.25">
      <c r="F11">
        <f t="shared" ref="F11:F17" si="3">F10+$J$4</f>
        <v>0.3</v>
      </c>
      <c r="G11">
        <f t="shared" si="0"/>
        <v>5.2631578947368425</v>
      </c>
      <c r="H11">
        <f t="shared" si="1"/>
        <v>1.5789473684210527</v>
      </c>
      <c r="I11">
        <f t="shared" si="2"/>
        <v>3.1578947368421053</v>
      </c>
    </row>
    <row r="12" spans="6:10" x14ac:dyDescent="0.25">
      <c r="F12">
        <f t="shared" si="3"/>
        <v>0.44999999999999996</v>
      </c>
      <c r="G12">
        <f t="shared" si="0"/>
        <v>4.255319148936171</v>
      </c>
      <c r="H12">
        <f t="shared" si="1"/>
        <v>1.9148936170212769</v>
      </c>
      <c r="I12">
        <f t="shared" si="2"/>
        <v>3.8297872340425538</v>
      </c>
    </row>
    <row r="13" spans="6:10" x14ac:dyDescent="0.25">
      <c r="F13">
        <f t="shared" si="3"/>
        <v>0.6</v>
      </c>
      <c r="G13">
        <f t="shared" si="0"/>
        <v>3.5714285714285716</v>
      </c>
      <c r="H13">
        <f t="shared" si="1"/>
        <v>2.1428571428571428</v>
      </c>
      <c r="I13">
        <f t="shared" si="2"/>
        <v>4.2857142857142856</v>
      </c>
    </row>
    <row r="14" spans="6:10" x14ac:dyDescent="0.25">
      <c r="F14">
        <f t="shared" si="3"/>
        <v>0.75</v>
      </c>
      <c r="G14">
        <f t="shared" si="0"/>
        <v>3.0769230769230771</v>
      </c>
      <c r="H14">
        <f t="shared" si="1"/>
        <v>2.3076923076923075</v>
      </c>
      <c r="I14">
        <f t="shared" si="2"/>
        <v>4.615384615384615</v>
      </c>
    </row>
    <row r="15" spans="6:10" x14ac:dyDescent="0.25">
      <c r="F15">
        <f t="shared" si="3"/>
        <v>0.9</v>
      </c>
      <c r="G15">
        <f t="shared" si="0"/>
        <v>2.7027027027027026</v>
      </c>
      <c r="H15">
        <f t="shared" si="1"/>
        <v>2.4324324324324325</v>
      </c>
      <c r="I15">
        <f t="shared" si="2"/>
        <v>4.8648648648648649</v>
      </c>
    </row>
    <row r="16" spans="6:10" x14ac:dyDescent="0.25">
      <c r="F16">
        <f t="shared" si="3"/>
        <v>1.05</v>
      </c>
      <c r="G16">
        <f t="shared" si="0"/>
        <v>2.4096385542168672</v>
      </c>
      <c r="H16">
        <f t="shared" si="1"/>
        <v>2.5301204819277108</v>
      </c>
      <c r="I16">
        <f t="shared" si="2"/>
        <v>5.0602409638554215</v>
      </c>
    </row>
    <row r="17" spans="6:9" x14ac:dyDescent="0.25">
      <c r="F17">
        <f t="shared" si="3"/>
        <v>1.2</v>
      </c>
      <c r="G17">
        <f t="shared" si="0"/>
        <v>2.1739130434782612</v>
      </c>
      <c r="H17">
        <f t="shared" si="1"/>
        <v>2.6086956521739131</v>
      </c>
      <c r="I17">
        <f t="shared" si="2"/>
        <v>5.2173913043478262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D626E-72BA-4D64-8676-389F73D45954}">
  <dimension ref="L5:O13"/>
  <sheetViews>
    <sheetView tabSelected="1" workbookViewId="0">
      <selection activeCell="M14" sqref="M14"/>
    </sheetView>
  </sheetViews>
  <sheetFormatPr baseColWidth="10" defaultRowHeight="15" x14ac:dyDescent="0.25"/>
  <sheetData>
    <row r="5" spans="12:15" x14ac:dyDescent="0.25">
      <c r="L5" t="s">
        <v>0</v>
      </c>
      <c r="M5">
        <v>5</v>
      </c>
    </row>
    <row r="6" spans="12:15" x14ac:dyDescent="0.25">
      <c r="L6" t="s">
        <v>1</v>
      </c>
      <c r="M6">
        <v>7</v>
      </c>
    </row>
    <row r="8" spans="12:15" x14ac:dyDescent="0.25">
      <c r="L8" t="s">
        <v>25</v>
      </c>
      <c r="M8">
        <f>M5/M6</f>
        <v>0.7142857142857143</v>
      </c>
    </row>
    <row r="10" spans="12:15" x14ac:dyDescent="0.25">
      <c r="L10" t="s">
        <v>26</v>
      </c>
      <c r="M10">
        <f>M8/(1+M8)</f>
        <v>0.41666666666666663</v>
      </c>
      <c r="N10">
        <f>M5/(M5+M6)</f>
        <v>0.41666666666666669</v>
      </c>
      <c r="O10">
        <f>1/(1+(M6/M5))</f>
        <v>0.41666666666666669</v>
      </c>
    </row>
    <row r="13" spans="12:15" x14ac:dyDescent="0.25">
      <c r="L13" t="s">
        <v>1</v>
      </c>
      <c r="M13">
        <f>M5*(1-M10)/M10</f>
        <v>7.0000000000000018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ejemploclase2</vt:lpstr>
      <vt:lpstr>TAC</vt:lpstr>
      <vt:lpstr>RFPvsTAC</vt:lpstr>
      <vt:lpstr>RFP en paralelo</vt:lpstr>
      <vt:lpstr>TAC en paralelo</vt:lpstr>
      <vt:lpstr>2RFPVSTAC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79juanenrrique@hotmail.com.ar</cp:lastModifiedBy>
  <dcterms:created xsi:type="dcterms:W3CDTF">2021-06-17T17:29:53Z</dcterms:created>
  <dcterms:modified xsi:type="dcterms:W3CDTF">2024-04-16T01:09:21Z</dcterms:modified>
</cp:coreProperties>
</file>