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jua\Downloads\procesos unitarios pato\Primer parcial\"/>
    </mc:Choice>
  </mc:AlternateContent>
  <xr:revisionPtr revIDLastSave="0" documentId="13_ncr:1_{47467BDB-D7FC-42FC-BB17-416DAB7B6F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38" i="1" l="1"/>
  <c r="B36" i="1"/>
  <c r="B35" i="1"/>
  <c r="B33" i="1"/>
  <c r="F18" i="1"/>
  <c r="F19" i="1"/>
  <c r="F20" i="1"/>
  <c r="H20" i="1" s="1"/>
  <c r="J20" i="1" s="1"/>
  <c r="F21" i="1"/>
  <c r="F22" i="1" s="1"/>
  <c r="F17" i="1"/>
  <c r="F16" i="1"/>
  <c r="I17" i="1"/>
  <c r="I18" i="1"/>
  <c r="I19" i="1"/>
  <c r="I20" i="1"/>
  <c r="H17" i="1"/>
  <c r="J17" i="1" s="1"/>
  <c r="H18" i="1"/>
  <c r="J18" i="1" s="1"/>
  <c r="H19" i="1"/>
  <c r="J19" i="1" s="1"/>
  <c r="G17" i="1"/>
  <c r="G18" i="1"/>
  <c r="G19" i="1"/>
  <c r="G20" i="1"/>
  <c r="I16" i="1"/>
  <c r="H16" i="1"/>
  <c r="J16" i="1" s="1"/>
  <c r="G16" i="1"/>
  <c r="B29" i="1"/>
  <c r="B30" i="1"/>
  <c r="B31" i="1"/>
  <c r="B28" i="1"/>
  <c r="B26" i="1"/>
  <c r="B22" i="1"/>
  <c r="B21" i="1"/>
  <c r="B20" i="1"/>
  <c r="D10" i="1"/>
  <c r="H5" i="1"/>
  <c r="E4" i="1"/>
  <c r="G22" i="1" l="1"/>
  <c r="H22" i="1"/>
  <c r="F23" i="1"/>
  <c r="I22" i="1"/>
  <c r="H21" i="1"/>
  <c r="G21" i="1"/>
  <c r="I21" i="1"/>
  <c r="H23" i="1" l="1"/>
  <c r="I23" i="1"/>
  <c r="F24" i="1"/>
  <c r="G23" i="1"/>
  <c r="J22" i="1"/>
  <c r="J21" i="1"/>
  <c r="I24" i="1" l="1"/>
  <c r="G24" i="1"/>
  <c r="H24" i="1"/>
  <c r="F25" i="1"/>
  <c r="J23" i="1"/>
  <c r="F26" i="1" l="1"/>
  <c r="I25" i="1"/>
  <c r="G25" i="1"/>
  <c r="H25" i="1"/>
  <c r="J25" i="1" s="1"/>
  <c r="J24" i="1"/>
  <c r="G26" i="1" l="1"/>
  <c r="I26" i="1"/>
  <c r="H26" i="1"/>
  <c r="J26" i="1" s="1"/>
</calcChain>
</file>

<file path=xl/sharedStrings.xml><?xml version="1.0" encoding="utf-8"?>
<sst xmlns="http://schemas.openxmlformats.org/spreadsheetml/2006/main" count="42" uniqueCount="41">
  <si>
    <t>xa*</t>
  </si>
  <si>
    <t>keq</t>
  </si>
  <si>
    <t>xa iterad0</t>
  </si>
  <si>
    <t>keq cal</t>
  </si>
  <si>
    <t>C</t>
  </si>
  <si>
    <t>K</t>
  </si>
  <si>
    <t>Q</t>
  </si>
  <si>
    <t>lt/min</t>
  </si>
  <si>
    <t>FA0</t>
  </si>
  <si>
    <t>mol/lt</t>
  </si>
  <si>
    <t>T1</t>
  </si>
  <si>
    <t>Keq1</t>
  </si>
  <si>
    <t>k1</t>
  </si>
  <si>
    <t>deltaH</t>
  </si>
  <si>
    <t>Ea</t>
  </si>
  <si>
    <t>CA0</t>
  </si>
  <si>
    <t>CB0</t>
  </si>
  <si>
    <t>Cint0</t>
  </si>
  <si>
    <t>CC0</t>
  </si>
  <si>
    <t>T2</t>
  </si>
  <si>
    <t>Keq2</t>
  </si>
  <si>
    <t>R</t>
  </si>
  <si>
    <t>titaA</t>
  </si>
  <si>
    <t>titaB</t>
  </si>
  <si>
    <t>titaint</t>
  </si>
  <si>
    <t>titaC</t>
  </si>
  <si>
    <t>Xa</t>
  </si>
  <si>
    <t>CA</t>
  </si>
  <si>
    <t>CB</t>
  </si>
  <si>
    <t>CC</t>
  </si>
  <si>
    <t>a</t>
  </si>
  <si>
    <t>b</t>
  </si>
  <si>
    <t>c</t>
  </si>
  <si>
    <t>keq2</t>
  </si>
  <si>
    <t>Xa inicial</t>
  </si>
  <si>
    <t>Xa paso</t>
  </si>
  <si>
    <t>XA</t>
  </si>
  <si>
    <t>k0</t>
  </si>
  <si>
    <t>k2</t>
  </si>
  <si>
    <t>V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</si>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</sst>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Conc</a:t>
            </a:r>
            <a:r>
              <a:rPr lang="es-AR" baseline="0"/>
              <a:t> vs Xa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Hoja1!$F$16:$F$26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Hoja1!$G$16:$G$26</c:f>
              <c:numCache>
                <c:formatCode>General</c:formatCode>
                <c:ptCount val="11"/>
                <c:pt idx="0">
                  <c:v>0.14545454545454545</c:v>
                </c:pt>
                <c:pt idx="1">
                  <c:v>0.13090909090909092</c:v>
                </c:pt>
                <c:pt idx="2">
                  <c:v>0.11636363636363636</c:v>
                </c:pt>
                <c:pt idx="3">
                  <c:v>0.10181818181818181</c:v>
                </c:pt>
                <c:pt idx="4">
                  <c:v>8.7272727272727266E-2</c:v>
                </c:pt>
                <c:pt idx="5">
                  <c:v>7.2727272727272724E-2</c:v>
                </c:pt>
                <c:pt idx="6">
                  <c:v>5.8181818181818182E-2</c:v>
                </c:pt>
                <c:pt idx="7">
                  <c:v>4.363636363636364E-2</c:v>
                </c:pt>
                <c:pt idx="8">
                  <c:v>2.9090909090909098E-2</c:v>
                </c:pt>
                <c:pt idx="9">
                  <c:v>1.4545454545454558E-2</c:v>
                </c:pt>
                <c:pt idx="10">
                  <c:v>1.6148698540002276E-17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D-4D7C-8694-7C5339D3A4BC}"/>
            </c:ext>
          </c:extLst>
        </c:ser>
        <c:ser>
          <c:idx val="1"/>
          <c:order val="1"/>
          <c:tx>
            <c:v>CB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Hoja1!$F$16:$F$26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Hoja1!$H$16:$H$26</c:f>
              <c:numCache>
                <c:formatCode>General</c:formatCode>
                <c:ptCount val="11"/>
                <c:pt idx="0">
                  <c:v>9.0909090909090905E-3</c:v>
                </c:pt>
                <c:pt idx="1">
                  <c:v>1.6363636363636365E-2</c:v>
                </c:pt>
                <c:pt idx="2">
                  <c:v>2.3636363636363636E-2</c:v>
                </c:pt>
                <c:pt idx="3">
                  <c:v>3.090909090909091E-2</c:v>
                </c:pt>
                <c:pt idx="4">
                  <c:v>3.8181818181818185E-2</c:v>
                </c:pt>
                <c:pt idx="5">
                  <c:v>4.5454545454545456E-2</c:v>
                </c:pt>
                <c:pt idx="6">
                  <c:v>5.272727272727272E-2</c:v>
                </c:pt>
                <c:pt idx="7">
                  <c:v>5.9999999999999991E-2</c:v>
                </c:pt>
                <c:pt idx="8">
                  <c:v>6.7272727272727262E-2</c:v>
                </c:pt>
                <c:pt idx="9">
                  <c:v>7.454545454545454E-2</c:v>
                </c:pt>
                <c:pt idx="10">
                  <c:v>8.1818181818181818E-2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D-4D7C-8694-7C5339D3A4BC}"/>
            </c:ext>
          </c:extLst>
        </c:ser>
        <c:ser>
          <c:idx val="2"/>
          <c:order val="2"/>
          <c:tx>
            <c:v>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Hoja1!$F$16:$F$26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Hoja1!$I$16:$I$26</c:f>
              <c:numCache>
                <c:formatCode>General</c:formatCode>
                <c:ptCount val="11"/>
                <c:pt idx="0">
                  <c:v>0</c:v>
                </c:pt>
                <c:pt idx="1">
                  <c:v>4.363636363636364E-2</c:v>
                </c:pt>
                <c:pt idx="2">
                  <c:v>8.727272727272728E-2</c:v>
                </c:pt>
                <c:pt idx="3">
                  <c:v>0.13090909090909092</c:v>
                </c:pt>
                <c:pt idx="4">
                  <c:v>0.17454545454545456</c:v>
                </c:pt>
                <c:pt idx="5">
                  <c:v>0.21818181818181817</c:v>
                </c:pt>
                <c:pt idx="6">
                  <c:v>0.26181818181818178</c:v>
                </c:pt>
                <c:pt idx="7">
                  <c:v>0.30545454545454537</c:v>
                </c:pt>
                <c:pt idx="8">
                  <c:v>0.34909090909090906</c:v>
                </c:pt>
                <c:pt idx="9">
                  <c:v>0.39272727272727265</c:v>
                </c:pt>
                <c:pt idx="10">
                  <c:v>0.43636363636363629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D-4D7C-8694-7C5339D3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67016"/>
        <c:axId val="376566296"/>
      </c:scatterChart>
      <c:valAx>
        <c:axId val="37656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566296"/>
        <c:crosses val="autoZero"/>
        <c:crossBetween val="midCat"/>
      </c:valAx>
      <c:valAx>
        <c:axId val="3765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concentracion,</a:t>
                </a:r>
                <a:r>
                  <a:rPr lang="es-AR" baseline="0"/>
                  <a:t> mol/lt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56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13</xdr:row>
      <xdr:rowOff>42862</xdr:rowOff>
    </xdr:from>
    <xdr:to>
      <xdr:col>16</xdr:col>
      <xdr:colOff>438150</xdr:colOff>
      <xdr:row>27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6BB6E9-0A57-8A38-C9A7-AD442BB41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D17" sqref="D17"/>
    </sheetView>
  </sheetViews>
  <sheetFormatPr baseColWidth="10" defaultRowHeight="15" x14ac:dyDescent="0.25"/>
  <cols>
    <col min="8" max="8" width="11.85546875" bestFit="1" customWidth="1"/>
  </cols>
  <sheetData>
    <row r="2" spans="1:10" x14ac:dyDescent="0.25">
      <c r="H2" t="s">
        <v>2</v>
      </c>
      <c r="I2">
        <v>0.61</v>
      </c>
    </row>
    <row r="3" spans="1:10" x14ac:dyDescent="0.25">
      <c r="D3" s="2" t="s">
        <v>0</v>
      </c>
      <c r="E3" s="2">
        <v>0.61</v>
      </c>
    </row>
    <row r="4" spans="1:10" x14ac:dyDescent="0.25">
      <c r="A4" t="s">
        <v>30</v>
      </c>
      <c r="B4">
        <v>1</v>
      </c>
      <c r="D4" s="1">
        <v>7.5999999999999998E-2</v>
      </c>
      <c r="E4" s="1">
        <f>(0.0313*((0.062+1/2*E3)^(1/2))*E3^3)/(0.145-0.145*E3)</f>
        <v>7.6108693261784044E-2</v>
      </c>
      <c r="G4" t="s">
        <v>1</v>
      </c>
      <c r="H4">
        <v>7.5899999999999995E-2</v>
      </c>
    </row>
    <row r="5" spans="1:10" x14ac:dyDescent="0.25">
      <c r="A5" t="s">
        <v>31</v>
      </c>
      <c r="B5">
        <v>0.5</v>
      </c>
      <c r="G5" t="s">
        <v>3</v>
      </c>
      <c r="H5">
        <f>(0.0313*((0.062+1/2*E3)^(1/2))*E3^3)/(0.145-0.145*E3)</f>
        <v>7.6108693261784044E-2</v>
      </c>
    </row>
    <row r="6" spans="1:10" x14ac:dyDescent="0.25">
      <c r="A6" t="s">
        <v>32</v>
      </c>
      <c r="B6">
        <v>3</v>
      </c>
    </row>
    <row r="9" spans="1:10" x14ac:dyDescent="0.25">
      <c r="A9" t="s">
        <v>21</v>
      </c>
      <c r="B9">
        <v>8.1340000000000003</v>
      </c>
    </row>
    <row r="10" spans="1:10" x14ac:dyDescent="0.25">
      <c r="A10" t="s">
        <v>19</v>
      </c>
      <c r="B10">
        <v>200</v>
      </c>
      <c r="C10" t="s">
        <v>4</v>
      </c>
      <c r="D10">
        <f>B10+273</f>
        <v>473</v>
      </c>
      <c r="E10" t="s">
        <v>5</v>
      </c>
    </row>
    <row r="11" spans="1:10" x14ac:dyDescent="0.25">
      <c r="A11" t="s">
        <v>6</v>
      </c>
      <c r="B11">
        <v>55</v>
      </c>
      <c r="C11" t="s">
        <v>7</v>
      </c>
    </row>
    <row r="12" spans="1:10" x14ac:dyDescent="0.25">
      <c r="A12" t="s">
        <v>8</v>
      </c>
      <c r="B12">
        <v>10</v>
      </c>
      <c r="C12" t="s">
        <v>9</v>
      </c>
      <c r="F12" t="s">
        <v>34</v>
      </c>
      <c r="G12">
        <v>0</v>
      </c>
    </row>
    <row r="13" spans="1:10" x14ac:dyDescent="0.25">
      <c r="F13" t="s">
        <v>35</v>
      </c>
      <c r="G13">
        <v>0.1</v>
      </c>
    </row>
    <row r="14" spans="1:10" x14ac:dyDescent="0.25">
      <c r="A14" t="s">
        <v>10</v>
      </c>
      <c r="B14">
        <v>373</v>
      </c>
      <c r="C14" t="s">
        <v>5</v>
      </c>
    </row>
    <row r="15" spans="1:10" x14ac:dyDescent="0.25">
      <c r="A15" t="s">
        <v>11</v>
      </c>
      <c r="B15">
        <v>0.15</v>
      </c>
      <c r="F15" t="s">
        <v>26</v>
      </c>
      <c r="G15" t="s">
        <v>27</v>
      </c>
      <c r="H15" t="s">
        <v>28</v>
      </c>
      <c r="I15" t="s">
        <v>29</v>
      </c>
      <c r="J15" t="s">
        <v>33</v>
      </c>
    </row>
    <row r="16" spans="1:10" x14ac:dyDescent="0.25">
      <c r="A16" t="s">
        <v>12</v>
      </c>
      <c r="B16">
        <v>0.01</v>
      </c>
      <c r="F16">
        <f>G12</f>
        <v>0</v>
      </c>
      <c r="G16">
        <f>$B$20*(1-F16)</f>
        <v>0.14545454545454545</v>
      </c>
      <c r="H16">
        <f>($B$20*($B$29+($B$5*F16)))</f>
        <v>9.0909090909090905E-3</v>
      </c>
      <c r="I16">
        <f>($B$20*($B$31+($B$6*F16)))</f>
        <v>0</v>
      </c>
      <c r="J16">
        <f>((H16^$B$5)*(I16^$B$6))/(G16^$B$4)</f>
        <v>0</v>
      </c>
    </row>
    <row r="17" spans="1:10" x14ac:dyDescent="0.25">
      <c r="A17" t="s">
        <v>13</v>
      </c>
      <c r="B17">
        <v>-10000</v>
      </c>
      <c r="F17">
        <f>F16+$G$13</f>
        <v>0.1</v>
      </c>
      <c r="G17">
        <f t="shared" ref="G17:G26" si="0">$B$20*(1-F17)</f>
        <v>0.13090909090909092</v>
      </c>
      <c r="H17">
        <f t="shared" ref="H17:H27" si="1">($B$20*($B$29+($B$5*F17)))</f>
        <v>1.6363636363636365E-2</v>
      </c>
      <c r="I17">
        <f t="shared" ref="I17:I26" si="2">($B$20*($B$31+($B$6*F17)))</f>
        <v>4.363636363636364E-2</v>
      </c>
      <c r="J17">
        <f t="shared" ref="J17:J26" si="3">((H17^$B$5)*(I17^$B$6))/(G17^$B$4)</f>
        <v>8.1192471154268857E-5</v>
      </c>
    </row>
    <row r="18" spans="1:10" x14ac:dyDescent="0.25">
      <c r="A18" t="s">
        <v>14</v>
      </c>
      <c r="B18">
        <v>50000</v>
      </c>
      <c r="F18">
        <f t="shared" ref="F18:F26" si="4">F17+$G$13</f>
        <v>0.2</v>
      </c>
      <c r="G18">
        <f t="shared" si="0"/>
        <v>0.11636363636363636</v>
      </c>
      <c r="H18">
        <f t="shared" si="1"/>
        <v>2.3636363636363636E-2</v>
      </c>
      <c r="I18">
        <f t="shared" si="2"/>
        <v>8.727272727272728E-2</v>
      </c>
      <c r="J18">
        <f t="shared" si="3"/>
        <v>8.7823085378504161E-4</v>
      </c>
    </row>
    <row r="19" spans="1:10" x14ac:dyDescent="0.25">
      <c r="F19">
        <f t="shared" si="4"/>
        <v>0.30000000000000004</v>
      </c>
      <c r="G19">
        <f t="shared" si="0"/>
        <v>0.10181818181818181</v>
      </c>
      <c r="H19">
        <f t="shared" si="1"/>
        <v>3.090909090909091E-2</v>
      </c>
      <c r="I19">
        <f t="shared" si="2"/>
        <v>0.13090909090909092</v>
      </c>
      <c r="J19">
        <f t="shared" si="3"/>
        <v>3.8737108429273163E-3</v>
      </c>
    </row>
    <row r="20" spans="1:10" x14ac:dyDescent="0.25">
      <c r="A20" t="s">
        <v>15</v>
      </c>
      <c r="B20">
        <f>(B12*0.8)/B11</f>
        <v>0.14545454545454545</v>
      </c>
      <c r="F20">
        <f t="shared" si="4"/>
        <v>0.4</v>
      </c>
      <c r="G20">
        <f t="shared" si="0"/>
        <v>8.7272727272727266E-2</v>
      </c>
      <c r="H20">
        <f t="shared" si="1"/>
        <v>3.8181818181818185E-2</v>
      </c>
      <c r="I20">
        <f t="shared" si="2"/>
        <v>0.17454545454545456</v>
      </c>
      <c r="J20">
        <f t="shared" si="3"/>
        <v>1.190626063759858E-2</v>
      </c>
    </row>
    <row r="21" spans="1:10" x14ac:dyDescent="0.25">
      <c r="A21" t="s">
        <v>16</v>
      </c>
      <c r="B21">
        <f>(B12*0.05)/B11</f>
        <v>9.0909090909090905E-3</v>
      </c>
      <c r="F21">
        <f t="shared" si="4"/>
        <v>0.5</v>
      </c>
      <c r="G21">
        <f t="shared" si="0"/>
        <v>7.2727272727272724E-2</v>
      </c>
      <c r="H21">
        <f t="shared" si="1"/>
        <v>4.5454545454545456E-2</v>
      </c>
      <c r="I21">
        <f t="shared" si="2"/>
        <v>0.21818181818181817</v>
      </c>
      <c r="J21">
        <f t="shared" si="3"/>
        <v>3.0447176682850807E-2</v>
      </c>
    </row>
    <row r="22" spans="1:10" x14ac:dyDescent="0.25">
      <c r="A22" t="s">
        <v>17</v>
      </c>
      <c r="B22">
        <f>(B12*0.15)/B11</f>
        <v>2.7272727272727271E-2</v>
      </c>
      <c r="F22">
        <f t="shared" si="4"/>
        <v>0.6</v>
      </c>
      <c r="G22">
        <f t="shared" si="0"/>
        <v>5.8181818181818182E-2</v>
      </c>
      <c r="H22">
        <f t="shared" si="1"/>
        <v>5.272727272727272E-2</v>
      </c>
      <c r="I22">
        <f t="shared" si="2"/>
        <v>0.26181818181818178</v>
      </c>
      <c r="J22">
        <f t="shared" si="3"/>
        <v>7.083204379880878E-2</v>
      </c>
    </row>
    <row r="23" spans="1:10" x14ac:dyDescent="0.25">
      <c r="A23" t="s">
        <v>18</v>
      </c>
      <c r="B23">
        <v>0</v>
      </c>
      <c r="F23">
        <f t="shared" si="4"/>
        <v>0.7</v>
      </c>
      <c r="G23">
        <f t="shared" si="0"/>
        <v>4.363636363636364E-2</v>
      </c>
      <c r="H23">
        <f t="shared" si="1"/>
        <v>5.9999999999999991E-2</v>
      </c>
      <c r="I23">
        <f t="shared" si="2"/>
        <v>0.30545454545454537</v>
      </c>
      <c r="J23">
        <f t="shared" si="3"/>
        <v>0.15998042628171452</v>
      </c>
    </row>
    <row r="24" spans="1:10" x14ac:dyDescent="0.25">
      <c r="F24">
        <f t="shared" si="4"/>
        <v>0.79999999999999993</v>
      </c>
      <c r="G24">
        <f t="shared" si="0"/>
        <v>2.9090909090909098E-2</v>
      </c>
      <c r="H24">
        <f t="shared" si="1"/>
        <v>6.7272727272727262E-2</v>
      </c>
      <c r="I24">
        <f t="shared" si="2"/>
        <v>0.34909090909090906</v>
      </c>
      <c r="J24">
        <f t="shared" si="3"/>
        <v>0.37929563234266006</v>
      </c>
    </row>
    <row r="25" spans="1:10" x14ac:dyDescent="0.25">
      <c r="F25">
        <f t="shared" si="4"/>
        <v>0.89999999999999991</v>
      </c>
      <c r="G25">
        <f t="shared" si="0"/>
        <v>1.4545454545454558E-2</v>
      </c>
      <c r="H25">
        <f t="shared" si="1"/>
        <v>7.454545454545454E-2</v>
      </c>
      <c r="I25">
        <f t="shared" si="2"/>
        <v>0.39272727272727265</v>
      </c>
      <c r="J25">
        <f t="shared" si="3"/>
        <v>1.1369895446396394</v>
      </c>
    </row>
    <row r="26" spans="1:10" x14ac:dyDescent="0.25">
      <c r="A26" t="s">
        <v>20</v>
      </c>
      <c r="B26">
        <f>B15*(EXP((-B17/B9)*((1/D10)-(1/B14))))</f>
        <v>7.4724414071749887E-2</v>
      </c>
      <c r="F26">
        <f t="shared" si="4"/>
        <v>0.99999999999999989</v>
      </c>
      <c r="G26">
        <f t="shared" si="0"/>
        <v>1.6148698540002276E-17</v>
      </c>
      <c r="H26">
        <f t="shared" si="1"/>
        <v>8.1818181818181818E-2</v>
      </c>
      <c r="I26">
        <f t="shared" si="2"/>
        <v>0.43636363636363629</v>
      </c>
      <c r="J26">
        <f t="shared" si="3"/>
        <v>1471746601013699</v>
      </c>
    </row>
    <row r="28" spans="1:10" x14ac:dyDescent="0.25">
      <c r="A28" t="s">
        <v>22</v>
      </c>
      <c r="B28">
        <f>B20/$B$20</f>
        <v>1</v>
      </c>
    </row>
    <row r="29" spans="1:10" x14ac:dyDescent="0.25">
      <c r="A29" t="s">
        <v>23</v>
      </c>
      <c r="B29">
        <f t="shared" ref="B29:B31" si="5">B21/$B$20</f>
        <v>6.25E-2</v>
      </c>
    </row>
    <row r="30" spans="1:10" x14ac:dyDescent="0.25">
      <c r="A30" t="s">
        <v>24</v>
      </c>
      <c r="B30">
        <f t="shared" si="5"/>
        <v>0.1875</v>
      </c>
    </row>
    <row r="31" spans="1:10" x14ac:dyDescent="0.25">
      <c r="A31" t="s">
        <v>25</v>
      </c>
      <c r="B31">
        <f t="shared" si="5"/>
        <v>0</v>
      </c>
    </row>
    <row r="33" spans="1:3" x14ac:dyDescent="0.25">
      <c r="A33" t="s">
        <v>36</v>
      </c>
      <c r="B33">
        <f>I2*0.8</f>
        <v>0.48799999999999999</v>
      </c>
    </row>
    <row r="35" spans="1:3" x14ac:dyDescent="0.25">
      <c r="A35" t="s">
        <v>37</v>
      </c>
      <c r="B35">
        <f>EXP(LN(B16)+(B18/(B9*B14)))</f>
        <v>143605.05178797993</v>
      </c>
    </row>
    <row r="36" spans="1:3" x14ac:dyDescent="0.25">
      <c r="A36" t="s">
        <v>38</v>
      </c>
      <c r="B36">
        <f>B35*(EXP(-B18/(B9*D10)))</f>
        <v>0.32594453485710306</v>
      </c>
    </row>
    <row r="38" spans="1:3" x14ac:dyDescent="0.25">
      <c r="A38" t="s">
        <v>39</v>
      </c>
      <c r="B38">
        <f>(-B11/B36)*LN(1-B33)</f>
        <v>112.95997333713922</v>
      </c>
      <c r="C38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79juanenrrique@hotmail.com.ar</cp:lastModifiedBy>
  <dcterms:created xsi:type="dcterms:W3CDTF">2021-06-15T22:40:15Z</dcterms:created>
  <dcterms:modified xsi:type="dcterms:W3CDTF">2024-02-13T20:21:22Z</dcterms:modified>
</cp:coreProperties>
</file>