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ink/ink1.xml" ContentType="application/inkml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ink/ink2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ink/ink3.xml" ContentType="application/inkml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jua\Downloads\procesos unitarios pato\tema6\Tema 6 - Reactores no isotérmicos\"/>
    </mc:Choice>
  </mc:AlternateContent>
  <xr:revisionPtr revIDLastSave="0" documentId="13_ncr:1_{D5AA7240-407E-45B5-A16C-B573CD9E523C}" xr6:coauthVersionLast="47" xr6:coauthVersionMax="47" xr10:uidLastSave="{00000000-0000-0000-0000-000000000000}"/>
  <bookViews>
    <workbookView xWindow="-120" yWindow="-120" windowWidth="20730" windowHeight="11160" xr2:uid="{C35F87F7-DEE2-462C-9ED5-F56AD8DB6C44}"/>
  </bookViews>
  <sheets>
    <sheet name="curvas" sheetId="8" r:id="rId1"/>
    <sheet name="Ej. 8(copia)" sheetId="7" r:id="rId2"/>
    <sheet name="Xa" sheetId="1" r:id="rId3"/>
    <sheet name="X vs T" sheetId="2" r:id="rId4"/>
    <sheet name="Ej. 8(11)" sheetId="3" r:id="rId5"/>
    <sheet name="Hoja1" sheetId="6" r:id="rId6"/>
    <sheet name="otroeje8" sheetId="4" r:id="rId7"/>
    <sheet name="RFP en paralelo (2)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8" l="1"/>
  <c r="F43" i="8"/>
  <c r="B41" i="8"/>
  <c r="F46" i="8" s="1"/>
  <c r="F40" i="8"/>
  <c r="A18" i="8"/>
  <c r="A19" i="8" s="1"/>
  <c r="G17" i="8"/>
  <c r="B17" i="8"/>
  <c r="E17" i="8" s="1"/>
  <c r="G16" i="8"/>
  <c r="B16" i="8"/>
  <c r="E16" i="8" s="1"/>
  <c r="G15" i="8"/>
  <c r="B15" i="8"/>
  <c r="C15" i="8" s="1"/>
  <c r="G14" i="8"/>
  <c r="B14" i="8"/>
  <c r="D14" i="8" s="1"/>
  <c r="G13" i="8"/>
  <c r="B13" i="8"/>
  <c r="E13" i="8" s="1"/>
  <c r="G12" i="8"/>
  <c r="B12" i="8"/>
  <c r="C12" i="8" s="1"/>
  <c r="E5" i="8"/>
  <c r="E58" i="3"/>
  <c r="F56" i="3"/>
  <c r="F55" i="3"/>
  <c r="F48" i="3"/>
  <c r="F47" i="3"/>
  <c r="F46" i="3"/>
  <c r="B41" i="3"/>
  <c r="F44" i="3"/>
  <c r="F43" i="3"/>
  <c r="F40" i="3"/>
  <c r="G12" i="3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12" i="7"/>
  <c r="G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12" i="7"/>
  <c r="K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L12" i="7"/>
  <c r="A19" i="7"/>
  <c r="A20" i="7" s="1"/>
  <c r="A18" i="7"/>
  <c r="G18" i="7" s="1"/>
  <c r="G17" i="7"/>
  <c r="E17" i="7"/>
  <c r="B17" i="7"/>
  <c r="D17" i="7" s="1"/>
  <c r="G16" i="7"/>
  <c r="B16" i="7"/>
  <c r="E16" i="7" s="1"/>
  <c r="G15" i="7"/>
  <c r="C15" i="7"/>
  <c r="B15" i="7"/>
  <c r="E15" i="7" s="1"/>
  <c r="G14" i="7"/>
  <c r="E14" i="7"/>
  <c r="D14" i="7"/>
  <c r="C14" i="7"/>
  <c r="B14" i="7"/>
  <c r="G13" i="7"/>
  <c r="E13" i="7"/>
  <c r="D13" i="7"/>
  <c r="B13" i="7"/>
  <c r="C13" i="7" s="1"/>
  <c r="B12" i="7"/>
  <c r="E12" i="7" s="1"/>
  <c r="E5" i="7"/>
  <c r="C12" i="3"/>
  <c r="D12" i="3"/>
  <c r="B12" i="3"/>
  <c r="D11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F47" i="8" l="1"/>
  <c r="E12" i="8"/>
  <c r="D15" i="8"/>
  <c r="C16" i="8"/>
  <c r="E14" i="8"/>
  <c r="E15" i="8"/>
  <c r="D16" i="8"/>
  <c r="D12" i="8"/>
  <c r="F56" i="8"/>
  <c r="E58" i="8" s="1"/>
  <c r="F55" i="8"/>
  <c r="F48" i="8"/>
  <c r="G19" i="8"/>
  <c r="B19" i="8"/>
  <c r="A20" i="8"/>
  <c r="C13" i="8"/>
  <c r="C17" i="8"/>
  <c r="D13" i="8"/>
  <c r="C14" i="8"/>
  <c r="D17" i="8"/>
  <c r="B18" i="8"/>
  <c r="G18" i="8"/>
  <c r="G20" i="7"/>
  <c r="B20" i="7"/>
  <c r="A21" i="7"/>
  <c r="C12" i="7"/>
  <c r="D15" i="7"/>
  <c r="C16" i="7"/>
  <c r="B19" i="7"/>
  <c r="G19" i="7"/>
  <c r="D12" i="7"/>
  <c r="D16" i="7"/>
  <c r="C17" i="7"/>
  <c r="B18" i="7"/>
  <c r="B11" i="4"/>
  <c r="B10" i="4"/>
  <c r="A38" i="4"/>
  <c r="B38" i="4" s="1"/>
  <c r="C20" i="4"/>
  <c r="C19" i="4"/>
  <c r="D18" i="8" l="1"/>
  <c r="C18" i="8"/>
  <c r="E18" i="8"/>
  <c r="A21" i="8"/>
  <c r="G20" i="8"/>
  <c r="B20" i="8"/>
  <c r="E19" i="8"/>
  <c r="D19" i="8"/>
  <c r="C19" i="8"/>
  <c r="C18" i="7"/>
  <c r="E18" i="7"/>
  <c r="D18" i="7"/>
  <c r="A22" i="7"/>
  <c r="G21" i="7"/>
  <c r="B21" i="7"/>
  <c r="E20" i="7"/>
  <c r="D20" i="7"/>
  <c r="C20" i="7"/>
  <c r="D19" i="7"/>
  <c r="C19" i="7"/>
  <c r="E19" i="7"/>
  <c r="C38" i="4"/>
  <c r="A39" i="4"/>
  <c r="C21" i="4"/>
  <c r="C22" i="4" s="1"/>
  <c r="C23" i="4" s="1"/>
  <c r="C24" i="4" s="1"/>
  <c r="C25" i="4" s="1"/>
  <c r="C26" i="4" s="1"/>
  <c r="C27" i="4" s="1"/>
  <c r="C28" i="4" s="1"/>
  <c r="C29" i="4" s="1"/>
  <c r="C30" i="4" s="1"/>
  <c r="G21" i="8" l="1"/>
  <c r="B21" i="8"/>
  <c r="A22" i="8"/>
  <c r="D20" i="8"/>
  <c r="C20" i="8"/>
  <c r="E20" i="8"/>
  <c r="J22" i="7"/>
  <c r="F22" i="7"/>
  <c r="B22" i="7"/>
  <c r="I22" i="7"/>
  <c r="G22" i="7"/>
  <c r="H22" i="7"/>
  <c r="A23" i="7"/>
  <c r="D21" i="7"/>
  <c r="E21" i="7"/>
  <c r="C21" i="7"/>
  <c r="B39" i="4"/>
  <c r="C39" i="4"/>
  <c r="A40" i="4"/>
  <c r="D15" i="4"/>
  <c r="D14" i="4"/>
  <c r="A19" i="3"/>
  <c r="A20" i="3" s="1"/>
  <c r="G18" i="3"/>
  <c r="C18" i="3"/>
  <c r="B18" i="3"/>
  <c r="E18" i="3" s="1"/>
  <c r="A18" i="3"/>
  <c r="G17" i="3"/>
  <c r="E17" i="3"/>
  <c r="D17" i="3"/>
  <c r="B17" i="3"/>
  <c r="C17" i="3" s="1"/>
  <c r="G16" i="3"/>
  <c r="B16" i="3"/>
  <c r="E16" i="3" s="1"/>
  <c r="G15" i="3"/>
  <c r="B15" i="3"/>
  <c r="E15" i="3" s="1"/>
  <c r="G14" i="3"/>
  <c r="E14" i="3"/>
  <c r="D14" i="3"/>
  <c r="C14" i="3"/>
  <c r="B14" i="3"/>
  <c r="G13" i="3"/>
  <c r="E13" i="3"/>
  <c r="D13" i="3"/>
  <c r="B13" i="3"/>
  <c r="C13" i="3" s="1"/>
  <c r="E5" i="3"/>
  <c r="A6" i="2"/>
  <c r="A7" i="2" s="1"/>
  <c r="A5" i="2"/>
  <c r="C5" i="2" s="1"/>
  <c r="C4" i="2"/>
  <c r="B4" i="2"/>
  <c r="B4" i="1"/>
  <c r="H22" i="8" l="1"/>
  <c r="A23" i="8"/>
  <c r="G22" i="8"/>
  <c r="I22" i="8"/>
  <c r="J22" i="8"/>
  <c r="F22" i="8"/>
  <c r="B22" i="8"/>
  <c r="E21" i="8"/>
  <c r="D21" i="8"/>
  <c r="C21" i="8"/>
  <c r="E22" i="7"/>
  <c r="D22" i="7"/>
  <c r="C22" i="7"/>
  <c r="H23" i="7"/>
  <c r="A24" i="7"/>
  <c r="G23" i="7"/>
  <c r="J23" i="7"/>
  <c r="F23" i="7"/>
  <c r="B23" i="7"/>
  <c r="I23" i="7"/>
  <c r="D30" i="4"/>
  <c r="A41" i="4"/>
  <c r="C40" i="4"/>
  <c r="B40" i="4"/>
  <c r="E19" i="4"/>
  <c r="D16" i="4"/>
  <c r="F19" i="4"/>
  <c r="F24" i="4"/>
  <c r="F27" i="4"/>
  <c r="F29" i="4"/>
  <c r="F28" i="4"/>
  <c r="F21" i="4"/>
  <c r="F26" i="4"/>
  <c r="F20" i="4"/>
  <c r="F23" i="4"/>
  <c r="F22" i="4"/>
  <c r="E22" i="4"/>
  <c r="F25" i="4"/>
  <c r="D27" i="4"/>
  <c r="D19" i="4"/>
  <c r="D20" i="4"/>
  <c r="E21" i="4"/>
  <c r="D25" i="4"/>
  <c r="E20" i="4"/>
  <c r="E26" i="4"/>
  <c r="E25" i="4"/>
  <c r="E27" i="4"/>
  <c r="D26" i="4"/>
  <c r="D21" i="4"/>
  <c r="E23" i="4"/>
  <c r="D29" i="4"/>
  <c r="D23" i="4"/>
  <c r="D24" i="4"/>
  <c r="D22" i="4"/>
  <c r="E28" i="4"/>
  <c r="D28" i="4"/>
  <c r="E29" i="4"/>
  <c r="E24" i="4"/>
  <c r="E30" i="4"/>
  <c r="F30" i="4"/>
  <c r="G20" i="3"/>
  <c r="B20" i="3"/>
  <c r="A21" i="3"/>
  <c r="D15" i="3"/>
  <c r="C16" i="3"/>
  <c r="D18" i="3"/>
  <c r="B19" i="3"/>
  <c r="G19" i="3"/>
  <c r="E12" i="3"/>
  <c r="C15" i="3"/>
  <c r="D16" i="3"/>
  <c r="A8" i="2"/>
  <c r="B7" i="2"/>
  <c r="C7" i="2"/>
  <c r="B6" i="2"/>
  <c r="B5" i="2"/>
  <c r="C6" i="2"/>
  <c r="D22" i="8" l="1"/>
  <c r="C22" i="8"/>
  <c r="E22" i="8"/>
  <c r="J23" i="8"/>
  <c r="F23" i="8"/>
  <c r="B23" i="8"/>
  <c r="I23" i="8"/>
  <c r="A24" i="8"/>
  <c r="G23" i="8"/>
  <c r="H23" i="8"/>
  <c r="D23" i="7"/>
  <c r="C23" i="7"/>
  <c r="E23" i="7"/>
  <c r="J24" i="7"/>
  <c r="F24" i="7"/>
  <c r="B24" i="7"/>
  <c r="I24" i="7"/>
  <c r="G24" i="7"/>
  <c r="H24" i="7"/>
  <c r="A25" i="7"/>
  <c r="A42" i="4"/>
  <c r="B41" i="4"/>
  <c r="C41" i="4"/>
  <c r="H21" i="4"/>
  <c r="H25" i="4"/>
  <c r="H29" i="4"/>
  <c r="H22" i="4"/>
  <c r="H26" i="4"/>
  <c r="H30" i="4"/>
  <c r="H23" i="4"/>
  <c r="H27" i="4"/>
  <c r="H19" i="4"/>
  <c r="H20" i="4"/>
  <c r="H24" i="4"/>
  <c r="H28" i="4"/>
  <c r="G30" i="4"/>
  <c r="G23" i="4"/>
  <c r="G27" i="4"/>
  <c r="G20" i="4"/>
  <c r="G24" i="4"/>
  <c r="G28" i="4"/>
  <c r="G21" i="4"/>
  <c r="G25" i="4"/>
  <c r="G29" i="4"/>
  <c r="G19" i="4"/>
  <c r="G22" i="4"/>
  <c r="G26" i="4"/>
  <c r="D19" i="3"/>
  <c r="C19" i="3"/>
  <c r="E19" i="3"/>
  <c r="A22" i="3"/>
  <c r="G21" i="3"/>
  <c r="B21" i="3"/>
  <c r="E20" i="3"/>
  <c r="D20" i="3"/>
  <c r="C20" i="3"/>
  <c r="B8" i="2"/>
  <c r="A9" i="2"/>
  <c r="C8" i="2"/>
  <c r="E23" i="8" l="1"/>
  <c r="C23" i="8"/>
  <c r="D23" i="8"/>
  <c r="H24" i="8"/>
  <c r="A25" i="8"/>
  <c r="G24" i="8"/>
  <c r="I24" i="8"/>
  <c r="J24" i="8"/>
  <c r="F24" i="8"/>
  <c r="B24" i="8"/>
  <c r="H25" i="7"/>
  <c r="G25" i="7"/>
  <c r="I25" i="7"/>
  <c r="A26" i="7"/>
  <c r="F25" i="7"/>
  <c r="B25" i="7"/>
  <c r="C24" i="7"/>
  <c r="E24" i="7"/>
  <c r="D24" i="7"/>
  <c r="A43" i="4"/>
  <c r="B42" i="4"/>
  <c r="C42" i="4"/>
  <c r="J22" i="3"/>
  <c r="F22" i="3"/>
  <c r="B22" i="3"/>
  <c r="I22" i="3"/>
  <c r="A23" i="3"/>
  <c r="H22" i="3"/>
  <c r="G22" i="3"/>
  <c r="D21" i="3"/>
  <c r="C21" i="3"/>
  <c r="E21" i="3"/>
  <c r="C9" i="2"/>
  <c r="B9" i="2"/>
  <c r="A10" i="2"/>
  <c r="D24" i="8" l="1"/>
  <c r="C24" i="8"/>
  <c r="E24" i="8"/>
  <c r="A26" i="8"/>
  <c r="F25" i="8"/>
  <c r="B25" i="8"/>
  <c r="I25" i="8"/>
  <c r="G25" i="8"/>
  <c r="H25" i="8"/>
  <c r="G26" i="7"/>
  <c r="F26" i="7"/>
  <c r="B26" i="7"/>
  <c r="A27" i="7"/>
  <c r="H26" i="7"/>
  <c r="D25" i="7"/>
  <c r="C25" i="7"/>
  <c r="E25" i="7"/>
  <c r="A44" i="4"/>
  <c r="B43" i="4"/>
  <c r="C43" i="4"/>
  <c r="E22" i="3"/>
  <c r="C22" i="3"/>
  <c r="D22" i="3"/>
  <c r="H23" i="3"/>
  <c r="A24" i="3"/>
  <c r="G23" i="3"/>
  <c r="J23" i="3"/>
  <c r="F23" i="3"/>
  <c r="B23" i="3"/>
  <c r="I23" i="3"/>
  <c r="A11" i="2"/>
  <c r="C10" i="2"/>
  <c r="B10" i="2"/>
  <c r="E25" i="8" l="1"/>
  <c r="C25" i="8"/>
  <c r="D25" i="8"/>
  <c r="A27" i="8"/>
  <c r="H26" i="8"/>
  <c r="F26" i="8"/>
  <c r="B26" i="8"/>
  <c r="G26" i="8"/>
  <c r="G27" i="7"/>
  <c r="F27" i="7"/>
  <c r="B27" i="7"/>
  <c r="A28" i="7"/>
  <c r="C26" i="7"/>
  <c r="D26" i="7"/>
  <c r="E26" i="7"/>
  <c r="A45" i="4"/>
  <c r="C44" i="4"/>
  <c r="B44" i="4"/>
  <c r="D23" i="3"/>
  <c r="C23" i="3"/>
  <c r="E23" i="3"/>
  <c r="J24" i="3"/>
  <c r="F24" i="3"/>
  <c r="B24" i="3"/>
  <c r="I24" i="3"/>
  <c r="A25" i="3"/>
  <c r="H24" i="3"/>
  <c r="G24" i="3"/>
  <c r="A12" i="2"/>
  <c r="B11" i="2"/>
  <c r="C11" i="2"/>
  <c r="E26" i="8" l="1"/>
  <c r="D26" i="8"/>
  <c r="C26" i="8"/>
  <c r="A28" i="8"/>
  <c r="F27" i="8"/>
  <c r="B27" i="8"/>
  <c r="G27" i="8"/>
  <c r="A29" i="7"/>
  <c r="G28" i="7"/>
  <c r="F28" i="7"/>
  <c r="B28" i="7"/>
  <c r="C27" i="7"/>
  <c r="D27" i="7"/>
  <c r="E27" i="7"/>
  <c r="A46" i="4"/>
  <c r="B45" i="4"/>
  <c r="C45" i="4"/>
  <c r="E24" i="3"/>
  <c r="C24" i="3"/>
  <c r="D24" i="3"/>
  <c r="H25" i="3"/>
  <c r="G25" i="3"/>
  <c r="A26" i="3"/>
  <c r="F25" i="3"/>
  <c r="B25" i="3"/>
  <c r="I25" i="3"/>
  <c r="B12" i="2"/>
  <c r="A13" i="2"/>
  <c r="C12" i="2"/>
  <c r="F28" i="8" l="1"/>
  <c r="B28" i="8"/>
  <c r="G28" i="8"/>
  <c r="A29" i="8"/>
  <c r="E27" i="8"/>
  <c r="D27" i="8"/>
  <c r="C27" i="8"/>
  <c r="D28" i="7"/>
  <c r="C28" i="7"/>
  <c r="E28" i="7"/>
  <c r="A30" i="7"/>
  <c r="B29" i="7"/>
  <c r="G29" i="7"/>
  <c r="F29" i="7"/>
  <c r="A47" i="4"/>
  <c r="B46" i="4"/>
  <c r="C46" i="4"/>
  <c r="G26" i="3"/>
  <c r="F26" i="3"/>
  <c r="B26" i="3"/>
  <c r="H26" i="3"/>
  <c r="A27" i="3"/>
  <c r="D25" i="3"/>
  <c r="C25" i="3"/>
  <c r="E25" i="3"/>
  <c r="C13" i="2"/>
  <c r="B13" i="2"/>
  <c r="A14" i="2"/>
  <c r="G29" i="8" l="1"/>
  <c r="F29" i="8"/>
  <c r="B29" i="8"/>
  <c r="A30" i="8"/>
  <c r="E28" i="8"/>
  <c r="C28" i="8"/>
  <c r="D28" i="8"/>
  <c r="F30" i="7"/>
  <c r="B30" i="7"/>
  <c r="A31" i="7"/>
  <c r="G30" i="7"/>
  <c r="E29" i="7"/>
  <c r="D29" i="7"/>
  <c r="C29" i="7"/>
  <c r="A48" i="4"/>
  <c r="B47" i="4"/>
  <c r="C47" i="4"/>
  <c r="C26" i="3"/>
  <c r="E26" i="3"/>
  <c r="D26" i="3"/>
  <c r="G27" i="3"/>
  <c r="F27" i="3"/>
  <c r="B27" i="3"/>
  <c r="A28" i="3"/>
  <c r="A15" i="2"/>
  <c r="C14" i="2"/>
  <c r="B14" i="2"/>
  <c r="A31" i="8" l="1"/>
  <c r="G30" i="8"/>
  <c r="F30" i="8"/>
  <c r="B30" i="8"/>
  <c r="C29" i="8"/>
  <c r="D29" i="8"/>
  <c r="E29" i="8"/>
  <c r="G31" i="7"/>
  <c r="F31" i="7"/>
  <c r="B31" i="7"/>
  <c r="A32" i="7"/>
  <c r="E30" i="7"/>
  <c r="C30" i="7"/>
  <c r="D30" i="7"/>
  <c r="A49" i="4"/>
  <c r="C48" i="4"/>
  <c r="B48" i="4"/>
  <c r="A29" i="3"/>
  <c r="G28" i="3"/>
  <c r="F28" i="3"/>
  <c r="B28" i="3"/>
  <c r="C27" i="3"/>
  <c r="E27" i="3"/>
  <c r="D27" i="3"/>
  <c r="A16" i="2"/>
  <c r="C15" i="2"/>
  <c r="B15" i="2"/>
  <c r="D30" i="8" l="1"/>
  <c r="C30" i="8"/>
  <c r="E30" i="8"/>
  <c r="A32" i="8"/>
  <c r="F31" i="8"/>
  <c r="B31" i="8"/>
  <c r="G31" i="8"/>
  <c r="A33" i="7"/>
  <c r="G32" i="7"/>
  <c r="F32" i="7"/>
  <c r="B32" i="7"/>
  <c r="C31" i="7"/>
  <c r="E31" i="7"/>
  <c r="D31" i="7"/>
  <c r="A50" i="4"/>
  <c r="B49" i="4"/>
  <c r="C49" i="4"/>
  <c r="D28" i="3"/>
  <c r="C28" i="3"/>
  <c r="E28" i="3"/>
  <c r="A30" i="3"/>
  <c r="B29" i="3"/>
  <c r="G29" i="3"/>
  <c r="F29" i="3"/>
  <c r="B16" i="2"/>
  <c r="A17" i="2"/>
  <c r="C16" i="2"/>
  <c r="F32" i="8" l="1"/>
  <c r="B32" i="8"/>
  <c r="G32" i="8"/>
  <c r="A33" i="8"/>
  <c r="E31" i="8"/>
  <c r="D31" i="8"/>
  <c r="C31" i="8"/>
  <c r="D32" i="7"/>
  <c r="C32" i="7"/>
  <c r="E32" i="7"/>
  <c r="A34" i="7"/>
  <c r="F33" i="7"/>
  <c r="G33" i="7"/>
  <c r="B33" i="7"/>
  <c r="A51" i="4"/>
  <c r="B50" i="4"/>
  <c r="C50" i="4"/>
  <c r="F30" i="3"/>
  <c r="B30" i="3"/>
  <c r="A31" i="3"/>
  <c r="G30" i="3"/>
  <c r="E29" i="3"/>
  <c r="D29" i="3"/>
  <c r="C29" i="3"/>
  <c r="C17" i="2"/>
  <c r="B17" i="2"/>
  <c r="A18" i="2"/>
  <c r="G33" i="8" l="1"/>
  <c r="F33" i="8"/>
  <c r="B33" i="8"/>
  <c r="A34" i="8"/>
  <c r="E32" i="8"/>
  <c r="C32" i="8"/>
  <c r="D32" i="8"/>
  <c r="F34" i="7"/>
  <c r="B34" i="7"/>
  <c r="G34" i="7"/>
  <c r="A35" i="7"/>
  <c r="E33" i="7"/>
  <c r="D33" i="7"/>
  <c r="C33" i="7"/>
  <c r="A52" i="4"/>
  <c r="B51" i="4"/>
  <c r="C51" i="4"/>
  <c r="G31" i="3"/>
  <c r="F31" i="3"/>
  <c r="B31" i="3"/>
  <c r="A32" i="3"/>
  <c r="E30" i="3"/>
  <c r="C30" i="3"/>
  <c r="D30" i="3"/>
  <c r="A19" i="2"/>
  <c r="C18" i="2"/>
  <c r="B18" i="2"/>
  <c r="A35" i="8" l="1"/>
  <c r="G34" i="8"/>
  <c r="F34" i="8"/>
  <c r="B34" i="8"/>
  <c r="C33" i="8"/>
  <c r="D33" i="8"/>
  <c r="E33" i="8"/>
  <c r="G35" i="7"/>
  <c r="F35" i="7"/>
  <c r="B35" i="7"/>
  <c r="E34" i="7"/>
  <c r="D34" i="7"/>
  <c r="C34" i="7"/>
  <c r="A53" i="4"/>
  <c r="C52" i="4"/>
  <c r="B52" i="4"/>
  <c r="A33" i="3"/>
  <c r="G32" i="3"/>
  <c r="F32" i="3"/>
  <c r="B32" i="3"/>
  <c r="C31" i="3"/>
  <c r="D31" i="3"/>
  <c r="E31" i="3"/>
  <c r="A20" i="2"/>
  <c r="C19" i="2"/>
  <c r="B19" i="2"/>
  <c r="D34" i="8" l="1"/>
  <c r="C34" i="8"/>
  <c r="E34" i="8"/>
  <c r="F35" i="8"/>
  <c r="B35" i="8"/>
  <c r="G35" i="8"/>
  <c r="C35" i="7"/>
  <c r="E35" i="7"/>
  <c r="D35" i="7"/>
  <c r="A54" i="4"/>
  <c r="B53" i="4"/>
  <c r="C53" i="4"/>
  <c r="D32" i="3"/>
  <c r="C32" i="3"/>
  <c r="E32" i="3"/>
  <c r="A34" i="3"/>
  <c r="B33" i="3"/>
  <c r="G33" i="3"/>
  <c r="F33" i="3"/>
  <c r="B20" i="2"/>
  <c r="A21" i="2"/>
  <c r="C20" i="2"/>
  <c r="E35" i="8" l="1"/>
  <c r="D35" i="8"/>
  <c r="C35" i="8"/>
  <c r="A55" i="4"/>
  <c r="B54" i="4"/>
  <c r="C54" i="4"/>
  <c r="F34" i="3"/>
  <c r="B34" i="3"/>
  <c r="G34" i="3"/>
  <c r="A35" i="3"/>
  <c r="E33" i="3"/>
  <c r="D33" i="3"/>
  <c r="C33" i="3"/>
  <c r="C21" i="2"/>
  <c r="B21" i="2"/>
  <c r="A22" i="2"/>
  <c r="A56" i="4" l="1"/>
  <c r="B55" i="4"/>
  <c r="C55" i="4"/>
  <c r="E34" i="3"/>
  <c r="C34" i="3"/>
  <c r="D34" i="3"/>
  <c r="G35" i="3"/>
  <c r="F35" i="3"/>
  <c r="B35" i="3"/>
  <c r="A23" i="2"/>
  <c r="C22" i="2"/>
  <c r="B22" i="2"/>
  <c r="C56" i="4" l="1"/>
  <c r="B56" i="4"/>
  <c r="C35" i="3"/>
  <c r="E35" i="3"/>
  <c r="D35" i="3"/>
  <c r="A24" i="2"/>
  <c r="C23" i="2"/>
  <c r="B23" i="2"/>
  <c r="B24" i="2" l="1"/>
  <c r="A25" i="2"/>
  <c r="C24" i="2"/>
  <c r="C25" i="2" l="1"/>
  <c r="B25" i="2"/>
</calcChain>
</file>

<file path=xl/sharedStrings.xml><?xml version="1.0" encoding="utf-8"?>
<sst xmlns="http://schemas.openxmlformats.org/spreadsheetml/2006/main" count="191" uniqueCount="87">
  <si>
    <t>Xa Sup</t>
  </si>
  <si>
    <t>Resultado</t>
  </si>
  <si>
    <t>X</t>
  </si>
  <si>
    <t>Tau=</t>
  </si>
  <si>
    <t>T</t>
  </si>
  <si>
    <t>XaBE</t>
  </si>
  <si>
    <t>XaBM</t>
  </si>
  <si>
    <t>CpA</t>
  </si>
  <si>
    <t>Delta_Hr=</t>
  </si>
  <si>
    <t>T0=</t>
  </si>
  <si>
    <t>k10=</t>
  </si>
  <si>
    <t>E1=</t>
  </si>
  <si>
    <t>k20=</t>
  </si>
  <si>
    <t>E2=</t>
  </si>
  <si>
    <t>R=</t>
  </si>
  <si>
    <t>E2 - E1 &gt; 0</t>
  </si>
  <si>
    <t>EXOTERMICA</t>
  </si>
  <si>
    <t>Ti0=</t>
  </si>
  <si>
    <t>Cpm=</t>
  </si>
  <si>
    <t>DeltaHr=</t>
  </si>
  <si>
    <t>yA0=</t>
  </si>
  <si>
    <t>Xae (r=0)</t>
  </si>
  <si>
    <t>Xa-r100</t>
  </si>
  <si>
    <t>Xa-r10</t>
  </si>
  <si>
    <t>Xa-r1</t>
  </si>
  <si>
    <t>XaBE (Adiab)</t>
  </si>
  <si>
    <t>XaBM (r_max)</t>
  </si>
  <si>
    <t>TAC 2</t>
  </si>
  <si>
    <t>TAC 3</t>
  </si>
  <si>
    <t>TAC 4</t>
  </si>
  <si>
    <t>k0</t>
  </si>
  <si>
    <t>Ea</t>
  </si>
  <si>
    <t>T2</t>
  </si>
  <si>
    <t>K1</t>
  </si>
  <si>
    <t>K2</t>
  </si>
  <si>
    <t>T0</t>
  </si>
  <si>
    <t>Cao</t>
  </si>
  <si>
    <t>k1</t>
  </si>
  <si>
    <t>k2</t>
  </si>
  <si>
    <t>t inicial</t>
  </si>
  <si>
    <t>k2/k1</t>
  </si>
  <si>
    <t>paso</t>
  </si>
  <si>
    <t>ζ</t>
  </si>
  <si>
    <t>Ca</t>
  </si>
  <si>
    <t>Cb</t>
  </si>
  <si>
    <t>Cc</t>
  </si>
  <si>
    <t>ya</t>
  </si>
  <si>
    <t>yb</t>
  </si>
  <si>
    <t>yc</t>
  </si>
  <si>
    <t>SB</t>
  </si>
  <si>
    <t>SC</t>
  </si>
  <si>
    <t>T inicio</t>
  </si>
  <si>
    <t>T paso</t>
  </si>
  <si>
    <t xml:space="preserve">ante todo buenas tardes , como es vivir 5555 entender de que va </t>
  </si>
  <si>
    <t>12 meses</t>
  </si>
  <si>
    <t>estudiante regulares</t>
  </si>
  <si>
    <t>avamzados</t>
  </si>
  <si>
    <t>4 dias o 20 semanales</t>
  </si>
  <si>
    <t>20 dias</t>
  </si>
  <si>
    <t>10 dias de uso personal</t>
  </si>
  <si>
    <t>J/molK</t>
  </si>
  <si>
    <t>K</t>
  </si>
  <si>
    <t xml:space="preserve"> kJ/(mol.K)</t>
  </si>
  <si>
    <t xml:space="preserve"> kJ/kmol </t>
  </si>
  <si>
    <t>tau</t>
  </si>
  <si>
    <t>k1mask2</t>
  </si>
  <si>
    <t>xmax</t>
  </si>
  <si>
    <t>Tsup</t>
  </si>
  <si>
    <t>xmax deseada</t>
  </si>
  <si>
    <t>k</t>
  </si>
  <si>
    <t>FA0</t>
  </si>
  <si>
    <t>Q</t>
  </si>
  <si>
    <t>PT</t>
  </si>
  <si>
    <t>bar</t>
  </si>
  <si>
    <t>m3/seg</t>
  </si>
  <si>
    <t>r</t>
  </si>
  <si>
    <t>V</t>
  </si>
  <si>
    <t>ra</t>
  </si>
  <si>
    <t>m3</t>
  </si>
  <si>
    <t>kmol/seg</t>
  </si>
  <si>
    <t xml:space="preserve">yo quiero el reactor mas pequeno TAD , para eso la reaccion debe ser la mas rapida, para eso debo con la curva de xmax vs Temp y con mi x deseada obtengo la temperatura de trabajo  y ya puedo calcular para sacar el resto </t>
  </si>
  <si>
    <t>primer termino</t>
  </si>
  <si>
    <t>segundo termino</t>
  </si>
  <si>
    <t>kj/seg</t>
  </si>
  <si>
    <t>calor a remover el tad esta caliente</t>
  </si>
  <si>
    <t>cuantos TAD en serie</t>
  </si>
  <si>
    <t>me paro en Ti0 la de entreada, hago la adiabatica pego con la curva de rmax, enfrio hasta ti0 , hago otra adiabatica pego con rmax enfrio hasta ti0 , repito hasta que la adibatica toque a rmax en una X mayor o igual a miconvercion deseada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</si>
</sst>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Reaccion</a:t>
            </a:r>
            <a:r>
              <a:rPr lang="es-AR" baseline="0"/>
              <a:t> reversible exotérmica TAC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curvas!$B$11</c:f>
              <c:strCache>
                <c:ptCount val="1"/>
                <c:pt idx="0">
                  <c:v>Xae (r=0)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curvas!$A$12:$A$35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curvas!$B$12:$B$35</c:f>
              <c:numCache>
                <c:formatCode>General</c:formatCode>
                <c:ptCount val="24"/>
                <c:pt idx="0">
                  <c:v>7.7963547247209895E-8</c:v>
                </c:pt>
                <c:pt idx="1">
                  <c:v>1.9704898282806795E-3</c:v>
                </c:pt>
                <c:pt idx="2">
                  <c:v>5.4802428990004926E-2</c:v>
                </c:pt>
                <c:pt idx="3">
                  <c:v>0.23907839209455595</c:v>
                </c:pt>
                <c:pt idx="4">
                  <c:v>0.46411518576473837</c:v>
                </c:pt>
                <c:pt idx="5">
                  <c:v>0.62999183214424737</c:v>
                </c:pt>
                <c:pt idx="6">
                  <c:v>0.73400068639987293</c:v>
                </c:pt>
                <c:pt idx="7">
                  <c:v>0.79853161381606275</c:v>
                </c:pt>
                <c:pt idx="8">
                  <c:v>0.84007624936468828</c:v>
                </c:pt>
                <c:pt idx="9">
                  <c:v>0.86808344330518528</c:v>
                </c:pt>
                <c:pt idx="10">
                  <c:v>0.88780097054716756</c:v>
                </c:pt>
                <c:pt idx="11">
                  <c:v>0.90221682883031273</c:v>
                </c:pt>
                <c:pt idx="12">
                  <c:v>0.91310070713229674</c:v>
                </c:pt>
                <c:pt idx="13">
                  <c:v>0.92154451003012783</c:v>
                </c:pt>
                <c:pt idx="14">
                  <c:v>0.92824821999940388</c:v>
                </c:pt>
                <c:pt idx="15">
                  <c:v>0.93367630239361687</c:v>
                </c:pt>
                <c:pt idx="16">
                  <c:v>0.93814652497633899</c:v>
                </c:pt>
                <c:pt idx="17">
                  <c:v>0.94188225655371505</c:v>
                </c:pt>
                <c:pt idx="18">
                  <c:v>0.94504431678449374</c:v>
                </c:pt>
                <c:pt idx="19">
                  <c:v>0.94775097911832329</c:v>
                </c:pt>
                <c:pt idx="20">
                  <c:v>0.9500908890336095</c:v>
                </c:pt>
                <c:pt idx="21">
                  <c:v>0.95213162016895181</c:v>
                </c:pt>
                <c:pt idx="22">
                  <c:v>0.95392547223535284</c:v>
                </c:pt>
                <c:pt idx="23">
                  <c:v>0.95551348204333164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3-494E-B437-DE07EEB180EC}"/>
            </c:ext>
          </c:extLst>
        </c:ser>
        <c:ser>
          <c:idx val="1"/>
          <c:order val="1"/>
          <c:tx>
            <c:strRef>
              <c:f>curvas!$C$11</c:f>
              <c:strCache>
                <c:ptCount val="1"/>
                <c:pt idx="0">
                  <c:v>Xa-r100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curvas!$A$12:$A$35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curvas!$C$12:$C$35</c:f>
              <c:numCache>
                <c:formatCode>General</c:formatCode>
                <c:ptCount val="24"/>
                <c:pt idx="0">
                  <c:v>1.8600379880104183E-40</c:v>
                </c:pt>
                <c:pt idx="1">
                  <c:v>9.6437492398195844E-19</c:v>
                </c:pt>
                <c:pt idx="2">
                  <c:v>1.6691188971741353E-11</c:v>
                </c:pt>
                <c:pt idx="3">
                  <c:v>6.9439699156233651E-8</c:v>
                </c:pt>
                <c:pt idx="4">
                  <c:v>1.0305539275685595E-5</c:v>
                </c:pt>
                <c:pt idx="5">
                  <c:v>2.8875501521763224E-4</c:v>
                </c:pt>
                <c:pt idx="6">
                  <c:v>3.1111317948561736E-3</c:v>
                </c:pt>
                <c:pt idx="7">
                  <c:v>1.8208383923761947E-2</c:v>
                </c:pt>
                <c:pt idx="8">
                  <c:v>6.8622559882085002E-2</c:v>
                </c:pt>
                <c:pt idx="9">
                  <c:v>0.17994491759443018</c:v>
                </c:pt>
                <c:pt idx="10">
                  <c:v>0.34468156469608813</c:v>
                </c:pt>
                <c:pt idx="11">
                  <c:v>0.51534878459621714</c:v>
                </c:pt>
                <c:pt idx="12">
                  <c:v>0.65212232826019967</c:v>
                </c:pt>
                <c:pt idx="13">
                  <c:v>0.74730467436409032</c:v>
                </c:pt>
                <c:pt idx="14">
                  <c:v>0.81007575350317307</c:v>
                </c:pt>
                <c:pt idx="15">
                  <c:v>0.85132642486187227</c:v>
                </c:pt>
                <c:pt idx="16">
                  <c:v>0.8789956952441027</c:v>
                </c:pt>
                <c:pt idx="17">
                  <c:v>0.89811919357369441</c:v>
                </c:pt>
                <c:pt idx="18">
                  <c:v>0.91176861376205887</c:v>
                </c:pt>
                <c:pt idx="19">
                  <c:v>0.92181861442303814</c:v>
                </c:pt>
                <c:pt idx="20">
                  <c:v>0.92943317409713488</c:v>
                </c:pt>
                <c:pt idx="21">
                  <c:v>0.93535254031824078</c:v>
                </c:pt>
                <c:pt idx="22">
                  <c:v>0.94005992992287268</c:v>
                </c:pt>
                <c:pt idx="23">
                  <c:v>0.94387909457284047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3-494E-B437-DE07EEB180EC}"/>
            </c:ext>
          </c:extLst>
        </c:ser>
        <c:ser>
          <c:idx val="2"/>
          <c:order val="2"/>
          <c:tx>
            <c:strRef>
              <c:f>curvas!$D$11</c:f>
              <c:strCache>
                <c:ptCount val="1"/>
                <c:pt idx="0">
                  <c:v>Xa-r10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curvas!$A$12:$A$35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curvas!$D$12:$D$35</c:f>
              <c:numCache>
                <c:formatCode>General</c:formatCode>
                <c:ptCount val="24"/>
                <c:pt idx="0">
                  <c:v>1.8600379880104184E-41</c:v>
                </c:pt>
                <c:pt idx="1">
                  <c:v>9.6437492398195897E-20</c:v>
                </c:pt>
                <c:pt idx="2">
                  <c:v>1.6691188976316628E-12</c:v>
                </c:pt>
                <c:pt idx="3">
                  <c:v>6.9439717307960939E-9</c:v>
                </c:pt>
                <c:pt idx="4">
                  <c:v>1.030574522808475E-6</c:v>
                </c:pt>
                <c:pt idx="5">
                  <c:v>2.8887417943126081E-5</c:v>
                </c:pt>
                <c:pt idx="6">
                  <c:v>3.123045387559614E-4</c:v>
                </c:pt>
                <c:pt idx="7">
                  <c:v>1.8589887450673561E-3</c:v>
                </c:pt>
                <c:pt idx="8">
                  <c:v>7.4067842324203803E-3</c:v>
                </c:pt>
                <c:pt idx="9">
                  <c:v>2.2121498330480407E-2</c:v>
                </c:pt>
                <c:pt idx="10">
                  <c:v>5.2980473893411373E-2</c:v>
                </c:pt>
                <c:pt idx="11">
                  <c:v>0.10605685366399546</c:v>
                </c:pt>
                <c:pt idx="12">
                  <c:v>0.18254766928185787</c:v>
                </c:pt>
                <c:pt idx="13">
                  <c:v>0.27660910212922191</c:v>
                </c:pt>
                <c:pt idx="14">
                  <c:v>0.37752345530347525</c:v>
                </c:pt>
                <c:pt idx="15">
                  <c:v>0.4745947866140931</c:v>
                </c:pt>
                <c:pt idx="16">
                  <c:v>0.56077831895117658</c:v>
                </c:pt>
                <c:pt idx="17">
                  <c:v>0.63329413779050503</c:v>
                </c:pt>
                <c:pt idx="18">
                  <c:v>0.69236158436902406</c:v>
                </c:pt>
                <c:pt idx="19">
                  <c:v>0.7396691515984094</c:v>
                </c:pt>
                <c:pt idx="20">
                  <c:v>0.77732215318631881</c:v>
                </c:pt>
                <c:pt idx="21">
                  <c:v>0.80731007322281123</c:v>
                </c:pt>
                <c:pt idx="22">
                  <c:v>0.83131023401831272</c:v>
                </c:pt>
                <c:pt idx="23">
                  <c:v>0.85065993325686096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3-494E-B437-DE07EEB180EC}"/>
            </c:ext>
          </c:extLst>
        </c:ser>
        <c:ser>
          <c:idx val="3"/>
          <c:order val="3"/>
          <c:tx>
            <c:strRef>
              <c:f>curvas!$E$11</c:f>
              <c:strCache>
                <c:ptCount val="1"/>
                <c:pt idx="0">
                  <c:v>Xa-r1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curvas!$A$12:$A$35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curvas!$E$12:$E$35</c:f>
              <c:numCache>
                <c:formatCode>General</c:formatCode>
                <c:ptCount val="24"/>
                <c:pt idx="0">
                  <c:v>1.8600379880104182E-42</c:v>
                </c:pt>
                <c:pt idx="1">
                  <c:v>9.6437492398195903E-21</c:v>
                </c:pt>
                <c:pt idx="2">
                  <c:v>1.6691188976774155E-13</c:v>
                </c:pt>
                <c:pt idx="3">
                  <c:v>6.9439719123134178E-10</c:v>
                </c:pt>
                <c:pt idx="4">
                  <c:v>1.0305765823777412E-7</c:v>
                </c:pt>
                <c:pt idx="5">
                  <c:v>2.8888610126231863E-6</c:v>
                </c:pt>
                <c:pt idx="6">
                  <c:v>3.1242417670888174E-5</c:v>
                </c:pt>
                <c:pt idx="7">
                  <c:v>1.8628918911659366E-4</c:v>
                </c:pt>
                <c:pt idx="8">
                  <c:v>7.4660280606613308E-4</c:v>
                </c:pt>
                <c:pt idx="9">
                  <c:v>2.2640760380857848E-3</c:v>
                </c:pt>
                <c:pt idx="10">
                  <c:v>5.5987475191604128E-3</c:v>
                </c:pt>
                <c:pt idx="11">
                  <c:v>1.186047979846685E-2</c:v>
                </c:pt>
                <c:pt idx="12">
                  <c:v>2.225997176350147E-2</c:v>
                </c:pt>
                <c:pt idx="13">
                  <c:v>3.7899047709090729E-2</c:v>
                </c:pt>
                <c:pt idx="14">
                  <c:v>5.9549550747815656E-2</c:v>
                </c:pt>
                <c:pt idx="15">
                  <c:v>8.7479179447302421E-2</c:v>
                </c:pt>
                <c:pt idx="16">
                  <c:v>0.12137433156163233</c:v>
                </c:pt>
                <c:pt idx="17">
                  <c:v>0.16038192861923817</c:v>
                </c:pt>
                <c:pt idx="18">
                  <c:v>0.20325380058789813</c:v>
                </c:pt>
                <c:pt idx="19">
                  <c:v>0.24854645902356315</c:v>
                </c:pt>
                <c:pt idx="20">
                  <c:v>0.29481991671047036</c:v>
                </c:pt>
                <c:pt idx="21">
                  <c:v>0.34079217169121068</c:v>
                </c:pt>
                <c:pt idx="22">
                  <c:v>0.38543009302836578</c:v>
                </c:pt>
                <c:pt idx="23">
                  <c:v>0.42797967277164295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43-494E-B437-DE07EEB1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54624"/>
        <c:axId val="5214565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curvas!$F$11</c15:sqref>
                        </c15:formulaRef>
                      </c:ext>
                    </c:extLst>
                    <c:strCache>
                      <c:ptCount val="1"/>
                      <c:pt idx="0">
                        <c:v>XaBE (Adiab)</c:v>
                      </c:pt>
                    </c:strCache>
                  </c:strRef>
                </c:tx>
                <c:spPr>
                  <a:ln w="15875" cap="rnd">
                    <a:solidFill>
                      <a:srgbClr val="FF0000">
                        <a:alpha val="97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curvas!$A$12:$A$35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curvas!$F$12:$F$35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10">
                        <c:v>2.3237911955737312E-2</c:v>
                      </c:pt>
                      <c:pt idx="11">
                        <c:v>-2.7279287948039452E-2</c:v>
                      </c:pt>
                      <c:pt idx="12">
                        <c:v>-7.7796487851816212E-2</c:v>
                      </c:pt>
                      <c:pt idx="13">
                        <c:v>-0.12831368775559299</c:v>
                      </c:pt>
                      <c:pt idx="14">
                        <c:v>-0.17883088765936975</c:v>
                      </c:pt>
                      <c:pt idx="15">
                        <c:v>-0.22934808756314651</c:v>
                      </c:pt>
                      <c:pt idx="16">
                        <c:v>-0.27986528746692324</c:v>
                      </c:pt>
                      <c:pt idx="17">
                        <c:v>-0.33038248737070003</c:v>
                      </c:pt>
                      <c:pt idx="18">
                        <c:v>-0.38089968727447676</c:v>
                      </c:pt>
                      <c:pt idx="19">
                        <c:v>-0.43141688717825355</c:v>
                      </c:pt>
                      <c:pt idx="20">
                        <c:v>-0.48193408708203034</c:v>
                      </c:pt>
                      <c:pt idx="21">
                        <c:v>-0.53245128698580713</c:v>
                      </c:pt>
                      <c:pt idx="22">
                        <c:v>-0.5829684868895838</c:v>
                      </c:pt>
                      <c:pt idx="23">
                        <c:v>-0.63348568679336059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543-494E-B437-DE07EEB180EC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curvas!$H$11</c15:sqref>
                        </c15:formulaRef>
                      </c:ext>
                    </c:extLst>
                    <c:strCache>
                      <c:ptCount val="1"/>
                      <c:pt idx="0">
                        <c:v>TAC 2</c:v>
                      </c:pt>
                    </c:strCache>
                  </c:strRef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curvas!$A$12:$A$35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curvas!$H$12:$H$35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10">
                        <c:v>-0.15155159971133028</c:v>
                      </c:pt>
                      <c:pt idx="11">
                        <c:v>-0.20206879961510704</c:v>
                      </c:pt>
                      <c:pt idx="12">
                        <c:v>-0.25258599951888383</c:v>
                      </c:pt>
                      <c:pt idx="13">
                        <c:v>-0.30310319942266056</c:v>
                      </c:pt>
                      <c:pt idx="14">
                        <c:v>-0.35362039932643735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543-494E-B437-DE07EEB180EC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curvas!$I$11</c15:sqref>
                        </c15:formulaRef>
                      </c:ext>
                    </c:extLst>
                    <c:strCache>
                      <c:ptCount val="1"/>
                      <c:pt idx="0">
                        <c:v>TAC 3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curvas!$A$12:$A$35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curvas!$I$12:$I$35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10">
                        <c:v>-0.35362039932643735</c:v>
                      </c:pt>
                      <c:pt idx="11">
                        <c:v>-0.40413759923021408</c:v>
                      </c:pt>
                      <c:pt idx="12">
                        <c:v>-0.45465479913399087</c:v>
                      </c:pt>
                      <c:pt idx="13">
                        <c:v>-0.50517199903776766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543-494E-B437-DE07EEB180EC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curvas!$J$11</c15:sqref>
                        </c15:formulaRef>
                      </c:ext>
                    </c:extLst>
                    <c:strCache>
                      <c:ptCount val="1"/>
                      <c:pt idx="0">
                        <c:v>TAC 4</c:v>
                      </c:pt>
                    </c:strCache>
                  </c:strRef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curvas!$A$12:$A$35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curvas!$J$12:$J$35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10">
                        <c:v>-0.48496511907625689</c:v>
                      </c:pt>
                      <c:pt idx="11">
                        <c:v>-0.53548231898003373</c:v>
                      </c:pt>
                      <c:pt idx="12">
                        <c:v>-0.58599951888381041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543-494E-B437-DE07EEB180EC}"/>
                  </c:ext>
                </c:extLst>
              </c15:ser>
            </c15:filteredScatterSeries>
          </c:ext>
        </c:extLst>
      </c:scatterChart>
      <c:valAx>
        <c:axId val="5214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1456592"/>
        <c:crosses val="autoZero"/>
        <c:crossBetween val="midCat"/>
      </c:valAx>
      <c:valAx>
        <c:axId val="5214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Conversión, Xa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145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RFP en paralelo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8.2087168681379621E-2"/>
          <c:y val="0.18706073199183437"/>
          <c:w val="0.67077668108387856"/>
          <c:h val="0.67050341276266257"/>
        </c:manualLayout>
      </c:layout>
      <c:scatterChart>
        <c:scatterStyle val="smoothMarker"/>
        <c:varyColors val="0"/>
        <c:ser>
          <c:idx val="0"/>
          <c:order val="0"/>
          <c:tx>
            <c:v>Tiempo vs Ca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otroeje8!$C$19:$C$30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otroeje8!$D$19:$D$30</c:f>
              <c:numCache>
                <c:formatCode>General</c:formatCode>
                <c:ptCount val="12"/>
                <c:pt idx="0">
                  <c:v>100</c:v>
                </c:pt>
                <c:pt idx="1">
                  <c:v>74.591707744667104</c:v>
                </c:pt>
                <c:pt idx="2">
                  <c:v>55.63922864265831</c:v>
                </c:pt>
                <c:pt idx="3">
                  <c:v>41.502250820518796</c:v>
                </c:pt>
                <c:pt idx="4">
                  <c:v>30.957237639500086</c:v>
                </c:pt>
                <c:pt idx="5">
                  <c:v>23.091532225877987</c:v>
                </c:pt>
                <c:pt idx="6">
                  <c:v>17.22436823169253</c:v>
                </c:pt>
                <c:pt idx="7">
                  <c:v>12.847950412249382</c:v>
                </c:pt>
                <c:pt idx="8">
                  <c:v>9.5835056226848092</c:v>
                </c:pt>
                <c:pt idx="9">
                  <c:v>7.1485005057667932</c:v>
                </c:pt>
                <c:pt idx="10">
                  <c:v>5.3321886053876151</c:v>
                </c:pt>
                <c:pt idx="11">
                  <c:v>3.9773705409251714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60-442E-BAEA-908E3BCD3A0A}"/>
            </c:ext>
          </c:extLst>
        </c:ser>
        <c:ser>
          <c:idx val="1"/>
          <c:order val="1"/>
          <c:tx>
            <c:v>Tiempo vs Cb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otroeje8!$C$19:$C$30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otroeje8!$E$19:$E$30</c:f>
              <c:numCache>
                <c:formatCode>General</c:formatCode>
                <c:ptCount val="12"/>
                <c:pt idx="0">
                  <c:v>0</c:v>
                </c:pt>
                <c:pt idx="1">
                  <c:v>0.10121845326274131</c:v>
                </c:pt>
                <c:pt idx="2">
                  <c:v>0.17671902610415774</c:v>
                </c:pt>
                <c:pt idx="3">
                  <c:v>0.23303619274357662</c:v>
                </c:pt>
                <c:pt idx="4">
                  <c:v>0.27504412909332909</c:v>
                </c:pt>
                <c:pt idx="5">
                  <c:v>0.30637856620490228</c:v>
                </c:pt>
                <c:pt idx="6">
                  <c:v>0.32975145795860339</c:v>
                </c:pt>
                <c:pt idx="7">
                  <c:v>0.34718569706700159</c:v>
                </c:pt>
                <c:pt idx="8">
                  <c:v>0.36019019375024441</c:v>
                </c:pt>
                <c:pt idx="9">
                  <c:v>0.36989046990987379</c:v>
                </c:pt>
                <c:pt idx="10">
                  <c:v>0.3771260715532902</c:v>
                </c:pt>
                <c:pt idx="11">
                  <c:v>0.38252323038471564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60-442E-BAEA-908E3BCD3A0A}"/>
            </c:ext>
          </c:extLst>
        </c:ser>
        <c:ser>
          <c:idx val="2"/>
          <c:order val="2"/>
          <c:tx>
            <c:v>Tiempo vs Cc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otroeje8!$C$19:$C$30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otroeje8!$F$19:$F$30</c:f>
              <c:numCache>
                <c:formatCode>General</c:formatCode>
                <c:ptCount val="12"/>
                <c:pt idx="0">
                  <c:v>0</c:v>
                </c:pt>
                <c:pt idx="1">
                  <c:v>25.307073802070157</c:v>
                </c:pt>
                <c:pt idx="2">
                  <c:v>44.184052331237531</c:v>
                </c:pt>
                <c:pt idx="3">
                  <c:v>58.264712986737628</c:v>
                </c:pt>
                <c:pt idx="4">
                  <c:v>68.767718231406576</c:v>
                </c:pt>
                <c:pt idx="5">
                  <c:v>76.602089207917118</c:v>
                </c:pt>
                <c:pt idx="6">
                  <c:v>82.445880310348869</c:v>
                </c:pt>
                <c:pt idx="7">
                  <c:v>86.80486389068362</c:v>
                </c:pt>
                <c:pt idx="8">
                  <c:v>90.056304183564947</c:v>
                </c:pt>
                <c:pt idx="9">
                  <c:v>92.481609024323333</c:v>
                </c:pt>
                <c:pt idx="10">
                  <c:v>94.290685323059094</c:v>
                </c:pt>
                <c:pt idx="11">
                  <c:v>95.640106228690115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60-442E-BAEA-908E3BCD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2960"/>
        <c:axId val="86951424"/>
      </c:scatterChart>
      <c:valAx>
        <c:axId val="869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6951424"/>
        <c:crosses val="autoZero"/>
        <c:crossBetween val="midCat"/>
      </c:valAx>
      <c:valAx>
        <c:axId val="869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Concentracion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69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836272226535061"/>
          <c:y val="0.44226841507850412"/>
          <c:w val="0.24740582603230934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K1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otroeje8!$A$38:$A$56</c:f>
              <c:numCache>
                <c:formatCode>General</c:formatCode>
                <c:ptCount val="19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</c:numCache>
            </c:numRef>
          </c:xVal>
          <c:yVal>
            <c:numRef>
              <c:f>otroeje8!$B$38:$B$56</c:f>
              <c:numCache>
                <c:formatCode>General</c:formatCode>
                <c:ptCount val="19"/>
                <c:pt idx="0">
                  <c:v>8.7586519992878731E-28</c:v>
                </c:pt>
                <c:pt idx="1">
                  <c:v>1.0239694344492061E-26</c:v>
                </c:pt>
                <c:pt idx="2">
                  <c:v>9.9778445976386265E-26</c:v>
                </c:pt>
                <c:pt idx="3">
                  <c:v>8.2634517677199433E-25</c:v>
                </c:pt>
                <c:pt idx="4">
                  <c:v>5.9151710595874492E-24</c:v>
                </c:pt>
                <c:pt idx="5">
                  <c:v>3.7135225559818202E-23</c:v>
                </c:pt>
                <c:pt idx="6">
                  <c:v>2.0707737259613008E-22</c:v>
                </c:pt>
                <c:pt idx="7">
                  <c:v>1.0371284901638824E-21</c:v>
                </c:pt>
                <c:pt idx="8">
                  <c:v>4.7111445262215688E-21</c:v>
                </c:pt>
                <c:pt idx="9">
                  <c:v>1.9577441980166892E-20</c:v>
                </c:pt>
                <c:pt idx="10">
                  <c:v>7.4995500085057906E-20</c:v>
                </c:pt>
                <c:pt idx="11">
                  <c:v>2.6663064420765642E-19</c:v>
                </c:pt>
                <c:pt idx="12">
                  <c:v>8.8513170907316315E-19</c:v>
                </c:pt>
                <c:pt idx="13">
                  <c:v>2.7585415800992844E-18</c:v>
                </c:pt>
                <c:pt idx="14">
                  <c:v>8.1102581070383973E-18</c:v>
                </c:pt>
                <c:pt idx="15">
                  <c:v>2.2592904152254882E-17</c:v>
                </c:pt>
                <c:pt idx="16">
                  <c:v>5.986943799595281E-17</c:v>
                </c:pt>
                <c:pt idx="17">
                  <c:v>1.5145525436349263E-16</c:v>
                </c:pt>
                <c:pt idx="18">
                  <c:v>3.6695739149029771E-16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4-4F27-96C4-992EEAA6D754}"/>
            </c:ext>
          </c:extLst>
        </c:ser>
        <c:ser>
          <c:idx val="1"/>
          <c:order val="1"/>
          <c:tx>
            <c:v>K2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otroeje8!$A$38:$A$56</c:f>
              <c:numCache>
                <c:formatCode>General</c:formatCode>
                <c:ptCount val="19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</c:numCache>
            </c:numRef>
          </c:xVal>
          <c:yVal>
            <c:numRef>
              <c:f>otroeje8!$C$38:$C$56</c:f>
              <c:numCache>
                <c:formatCode>General</c:formatCode>
                <c:ptCount val="19"/>
                <c:pt idx="0">
                  <c:v>5.7067750281508365E-11</c:v>
                </c:pt>
                <c:pt idx="1">
                  <c:v>1.4692719370164541E-10</c:v>
                </c:pt>
                <c:pt idx="2">
                  <c:v>3.5268788864802722E-10</c:v>
                </c:pt>
                <c:pt idx="3">
                  <c:v>7.9527156451490554E-10</c:v>
                </c:pt>
                <c:pt idx="4">
                  <c:v>1.6954575489496356E-9</c:v>
                </c:pt>
                <c:pt idx="5">
                  <c:v>3.4366894420946873E-9</c:v>
                </c:pt>
                <c:pt idx="6">
                  <c:v>6.6557448618418795E-9</c:v>
                </c:pt>
                <c:pt idx="7">
                  <c:v>1.2368357189300998E-8</c:v>
                </c:pt>
                <c:pt idx="8">
                  <c:v>2.2136927909827227E-8</c:v>
                </c:pt>
                <c:pt idx="9">
                  <c:v>3.8287039009810375E-8</c:v>
                </c:pt>
                <c:pt idx="10">
                  <c:v>6.4178558407292398E-8</c:v>
                </c:pt>
                <c:pt idx="11">
                  <c:v>1.0453576516664109E-7</c:v>
                </c:pt>
                <c:pt idx="12">
                  <c:v>1.6583918224550872E-7</c:v>
                </c:pt>
                <c:pt idx="13">
                  <c:v>2.5677979835018873E-7</c:v>
                </c:pt>
                <c:pt idx="14">
                  <c:v>3.8877420882765577E-7</c:v>
                </c:pt>
                <c:pt idx="15">
                  <c:v>5.7653703376358049E-7</c:v>
                </c:pt>
                <c:pt idx="16">
                  <c:v>8.3870489777110215E-7</c:v>
                </c:pt>
                <c:pt idx="17">
                  <c:v>1.1985043829644815E-6</c:v>
                </c:pt>
                <c:pt idx="18">
                  <c:v>1.6844547758039229E-6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4-4F27-96C4-992EEAA6D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20648"/>
        <c:axId val="538919928"/>
      </c:scatterChart>
      <c:valAx>
        <c:axId val="53892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8919928"/>
        <c:crosses val="autoZero"/>
        <c:crossBetween val="midCat"/>
      </c:valAx>
      <c:valAx>
        <c:axId val="5389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892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RFP en paralelo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8.2087168681379621E-2"/>
          <c:y val="0.18706073199183437"/>
          <c:w val="0.67077668108387856"/>
          <c:h val="0.67050341276266257"/>
        </c:manualLayout>
      </c:layout>
      <c:scatterChart>
        <c:scatterStyle val="smoothMarker"/>
        <c:varyColors val="0"/>
        <c:ser>
          <c:idx val="0"/>
          <c:order val="0"/>
          <c:tx>
            <c:v>Tiempo vs Ca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'RFP en paralelo (2)'!$C$14:$C$25</c:f>
              <c:numCache>
                <c:formatCode>General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</c:numCache>
            </c:numRef>
          </c:xVal>
          <c:yVal>
            <c:numRef>
              <c:f>'RFP en paralelo (2)'!$D$14:$D$25</c:f>
              <c:numCache>
                <c:formatCode>General</c:formatCode>
                <c:ptCount val="12"/>
                <c:pt idx="0">
                  <c:v>10</c:v>
                </c:pt>
                <c:pt idx="1">
                  <c:v>5.9155536436681508</c:v>
                </c:pt>
                <c:pt idx="2">
                  <c:v>3.4993774911115532</c:v>
                </c:pt>
                <c:pt idx="3">
                  <c:v>2.070075526811527</c:v>
                </c:pt>
                <c:pt idx="4">
                  <c:v>1.2245642825298191</c:v>
                </c:pt>
                <c:pt idx="5">
                  <c:v>0.72439757034251451</c:v>
                </c:pt>
                <c:pt idx="6">
                  <c:v>0.42852126867040186</c:v>
                </c:pt>
                <c:pt idx="7">
                  <c:v>0.25349405522724933</c:v>
                </c:pt>
                <c:pt idx="8">
                  <c:v>0.14995576820477702</c:v>
                </c:pt>
                <c:pt idx="9">
                  <c:v>8.8707139099282586E-2</c:v>
                </c:pt>
                <c:pt idx="10">
                  <c:v>5.247518399181389E-2</c:v>
                </c:pt>
                <c:pt idx="11">
                  <c:v>3.1041976586493145E-2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75-490D-9CC3-42CA03440FDA}"/>
            </c:ext>
          </c:extLst>
        </c:ser>
        <c:ser>
          <c:idx val="1"/>
          <c:order val="1"/>
          <c:tx>
            <c:v>Tiempo vs Cb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'RFP en paralelo (2)'!$C$14:$C$25</c:f>
              <c:numCache>
                <c:formatCode>General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</c:numCache>
            </c:numRef>
          </c:xVal>
          <c:yVal>
            <c:numRef>
              <c:f>'RFP en paralelo (2)'!$E$14:$E$25</c:f>
              <c:numCache>
                <c:formatCode>General</c:formatCode>
                <c:ptCount val="12"/>
                <c:pt idx="0">
                  <c:v>0</c:v>
                </c:pt>
                <c:pt idx="1">
                  <c:v>1.7504770098565066</c:v>
                </c:pt>
                <c:pt idx="2">
                  <c:v>2.7859810752379057</c:v>
                </c:pt>
                <c:pt idx="3">
                  <c:v>3.3985390599379168</c:v>
                </c:pt>
                <c:pt idx="4">
                  <c:v>3.7609010217729346</c:v>
                </c:pt>
                <c:pt idx="5">
                  <c:v>3.9752581841389225</c:v>
                </c:pt>
                <c:pt idx="6">
                  <c:v>4.1020623134269707</c:v>
                </c:pt>
                <c:pt idx="7">
                  <c:v>4.1770739763311786</c:v>
                </c:pt>
                <c:pt idx="8">
                  <c:v>4.2214475279122388</c:v>
                </c:pt>
                <c:pt idx="9">
                  <c:v>4.2476969403860219</c:v>
                </c:pt>
                <c:pt idx="10">
                  <c:v>4.2632249211463655</c:v>
                </c:pt>
                <c:pt idx="11">
                  <c:v>4.272410581462931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75-490D-9CC3-42CA03440FDA}"/>
            </c:ext>
          </c:extLst>
        </c:ser>
        <c:ser>
          <c:idx val="2"/>
          <c:order val="2"/>
          <c:tx>
            <c:v>Tiempo vs Cc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'RFP en paralelo (2)'!$C$14:$C$25</c:f>
              <c:numCache>
                <c:formatCode>General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</c:numCache>
            </c:numRef>
          </c:xVal>
          <c:yVal>
            <c:numRef>
              <c:f>'RFP en paralelo (2)'!$F$14:$F$25</c:f>
              <c:numCache>
                <c:formatCode>General</c:formatCode>
                <c:ptCount val="12"/>
                <c:pt idx="0">
                  <c:v>0</c:v>
                </c:pt>
                <c:pt idx="1">
                  <c:v>2.3339693464753419</c:v>
                </c:pt>
                <c:pt idx="2">
                  <c:v>3.7146414336505407</c:v>
                </c:pt>
                <c:pt idx="3">
                  <c:v>4.5313854132505558</c:v>
                </c:pt>
                <c:pt idx="4">
                  <c:v>5.0145346956972459</c:v>
                </c:pt>
                <c:pt idx="5">
                  <c:v>5.3003442455185628</c:v>
                </c:pt>
                <c:pt idx="6">
                  <c:v>5.469416417902627</c:v>
                </c:pt>
                <c:pt idx="7">
                  <c:v>5.5694319684415712</c:v>
                </c:pt>
                <c:pt idx="8">
                  <c:v>5.6285967038829838</c:v>
                </c:pt>
                <c:pt idx="9">
                  <c:v>5.6635959205146955</c:v>
                </c:pt>
                <c:pt idx="10">
                  <c:v>5.6842998948618204</c:v>
                </c:pt>
                <c:pt idx="11">
                  <c:v>5.6965474419505746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75-490D-9CC3-42CA0344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2960"/>
        <c:axId val="86951424"/>
      </c:scatterChart>
      <c:valAx>
        <c:axId val="869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6951424"/>
        <c:crosses val="autoZero"/>
        <c:crossBetween val="midCat"/>
      </c:valAx>
      <c:valAx>
        <c:axId val="869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Concentracion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69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836272226535061"/>
          <c:y val="0.44226841507850412"/>
          <c:w val="0.24740582603230934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Reaccion</a:t>
            </a:r>
            <a:r>
              <a:rPr lang="es-AR" baseline="0"/>
              <a:t> reversible exotérmica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curvas!$B$11</c:f>
              <c:strCache>
                <c:ptCount val="1"/>
                <c:pt idx="0">
                  <c:v>Xae (r=0)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curvas!$A$12:$A$35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curvas!$B$12:$B$35</c:f>
              <c:numCache>
                <c:formatCode>General</c:formatCode>
                <c:ptCount val="24"/>
                <c:pt idx="0">
                  <c:v>7.7963547247209895E-8</c:v>
                </c:pt>
                <c:pt idx="1">
                  <c:v>1.9704898282806795E-3</c:v>
                </c:pt>
                <c:pt idx="2">
                  <c:v>5.4802428990004926E-2</c:v>
                </c:pt>
                <c:pt idx="3">
                  <c:v>0.23907839209455595</c:v>
                </c:pt>
                <c:pt idx="4">
                  <c:v>0.46411518576473837</c:v>
                </c:pt>
                <c:pt idx="5">
                  <c:v>0.62999183214424737</c:v>
                </c:pt>
                <c:pt idx="6">
                  <c:v>0.73400068639987293</c:v>
                </c:pt>
                <c:pt idx="7">
                  <c:v>0.79853161381606275</c:v>
                </c:pt>
                <c:pt idx="8">
                  <c:v>0.84007624936468828</c:v>
                </c:pt>
                <c:pt idx="9">
                  <c:v>0.86808344330518528</c:v>
                </c:pt>
                <c:pt idx="10">
                  <c:v>0.88780097054716756</c:v>
                </c:pt>
                <c:pt idx="11">
                  <c:v>0.90221682883031273</c:v>
                </c:pt>
                <c:pt idx="12">
                  <c:v>0.91310070713229674</c:v>
                </c:pt>
                <c:pt idx="13">
                  <c:v>0.92154451003012783</c:v>
                </c:pt>
                <c:pt idx="14">
                  <c:v>0.92824821999940388</c:v>
                </c:pt>
                <c:pt idx="15">
                  <c:v>0.93367630239361687</c:v>
                </c:pt>
                <c:pt idx="16">
                  <c:v>0.93814652497633899</c:v>
                </c:pt>
                <c:pt idx="17">
                  <c:v>0.94188225655371505</c:v>
                </c:pt>
                <c:pt idx="18">
                  <c:v>0.94504431678449374</c:v>
                </c:pt>
                <c:pt idx="19">
                  <c:v>0.94775097911832329</c:v>
                </c:pt>
                <c:pt idx="20">
                  <c:v>0.9500908890336095</c:v>
                </c:pt>
                <c:pt idx="21">
                  <c:v>0.95213162016895181</c:v>
                </c:pt>
                <c:pt idx="22">
                  <c:v>0.95392547223535284</c:v>
                </c:pt>
                <c:pt idx="23">
                  <c:v>0.95551348204333164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B-4F60-9E38-EF3F1D2A631A}"/>
            </c:ext>
          </c:extLst>
        </c:ser>
        <c:ser>
          <c:idx val="1"/>
          <c:order val="1"/>
          <c:tx>
            <c:strRef>
              <c:f>curvas!$C$11</c:f>
              <c:strCache>
                <c:ptCount val="1"/>
                <c:pt idx="0">
                  <c:v>Xa-r100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curvas!$A$12:$A$35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curvas!$C$12:$C$35</c:f>
              <c:numCache>
                <c:formatCode>General</c:formatCode>
                <c:ptCount val="24"/>
                <c:pt idx="0">
                  <c:v>1.8600379880104183E-40</c:v>
                </c:pt>
                <c:pt idx="1">
                  <c:v>9.6437492398195844E-19</c:v>
                </c:pt>
                <c:pt idx="2">
                  <c:v>1.6691188971741353E-11</c:v>
                </c:pt>
                <c:pt idx="3">
                  <c:v>6.9439699156233651E-8</c:v>
                </c:pt>
                <c:pt idx="4">
                  <c:v>1.0305539275685595E-5</c:v>
                </c:pt>
                <c:pt idx="5">
                  <c:v>2.8875501521763224E-4</c:v>
                </c:pt>
                <c:pt idx="6">
                  <c:v>3.1111317948561736E-3</c:v>
                </c:pt>
                <c:pt idx="7">
                  <c:v>1.8208383923761947E-2</c:v>
                </c:pt>
                <c:pt idx="8">
                  <c:v>6.8622559882085002E-2</c:v>
                </c:pt>
                <c:pt idx="9">
                  <c:v>0.17994491759443018</c:v>
                </c:pt>
                <c:pt idx="10">
                  <c:v>0.34468156469608813</c:v>
                </c:pt>
                <c:pt idx="11">
                  <c:v>0.51534878459621714</c:v>
                </c:pt>
                <c:pt idx="12">
                  <c:v>0.65212232826019967</c:v>
                </c:pt>
                <c:pt idx="13">
                  <c:v>0.74730467436409032</c:v>
                </c:pt>
                <c:pt idx="14">
                  <c:v>0.81007575350317307</c:v>
                </c:pt>
                <c:pt idx="15">
                  <c:v>0.85132642486187227</c:v>
                </c:pt>
                <c:pt idx="16">
                  <c:v>0.8789956952441027</c:v>
                </c:pt>
                <c:pt idx="17">
                  <c:v>0.89811919357369441</c:v>
                </c:pt>
                <c:pt idx="18">
                  <c:v>0.91176861376205887</c:v>
                </c:pt>
                <c:pt idx="19">
                  <c:v>0.92181861442303814</c:v>
                </c:pt>
                <c:pt idx="20">
                  <c:v>0.92943317409713488</c:v>
                </c:pt>
                <c:pt idx="21">
                  <c:v>0.93535254031824078</c:v>
                </c:pt>
                <c:pt idx="22">
                  <c:v>0.94005992992287268</c:v>
                </c:pt>
                <c:pt idx="23">
                  <c:v>0.94387909457284047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B-4F60-9E38-EF3F1D2A631A}"/>
            </c:ext>
          </c:extLst>
        </c:ser>
        <c:ser>
          <c:idx val="2"/>
          <c:order val="2"/>
          <c:tx>
            <c:strRef>
              <c:f>curvas!$D$11</c:f>
              <c:strCache>
                <c:ptCount val="1"/>
                <c:pt idx="0">
                  <c:v>Xa-r10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curvas!$A$12:$A$35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curvas!$D$12:$D$35</c:f>
              <c:numCache>
                <c:formatCode>General</c:formatCode>
                <c:ptCount val="24"/>
                <c:pt idx="0">
                  <c:v>1.8600379880104184E-41</c:v>
                </c:pt>
                <c:pt idx="1">
                  <c:v>9.6437492398195897E-20</c:v>
                </c:pt>
                <c:pt idx="2">
                  <c:v>1.6691188976316628E-12</c:v>
                </c:pt>
                <c:pt idx="3">
                  <c:v>6.9439717307960939E-9</c:v>
                </c:pt>
                <c:pt idx="4">
                  <c:v>1.030574522808475E-6</c:v>
                </c:pt>
                <c:pt idx="5">
                  <c:v>2.8887417943126081E-5</c:v>
                </c:pt>
                <c:pt idx="6">
                  <c:v>3.123045387559614E-4</c:v>
                </c:pt>
                <c:pt idx="7">
                  <c:v>1.8589887450673561E-3</c:v>
                </c:pt>
                <c:pt idx="8">
                  <c:v>7.4067842324203803E-3</c:v>
                </c:pt>
                <c:pt idx="9">
                  <c:v>2.2121498330480407E-2</c:v>
                </c:pt>
                <c:pt idx="10">
                  <c:v>5.2980473893411373E-2</c:v>
                </c:pt>
                <c:pt idx="11">
                  <c:v>0.10605685366399546</c:v>
                </c:pt>
                <c:pt idx="12">
                  <c:v>0.18254766928185787</c:v>
                </c:pt>
                <c:pt idx="13">
                  <c:v>0.27660910212922191</c:v>
                </c:pt>
                <c:pt idx="14">
                  <c:v>0.37752345530347525</c:v>
                </c:pt>
                <c:pt idx="15">
                  <c:v>0.4745947866140931</c:v>
                </c:pt>
                <c:pt idx="16">
                  <c:v>0.56077831895117658</c:v>
                </c:pt>
                <c:pt idx="17">
                  <c:v>0.63329413779050503</c:v>
                </c:pt>
                <c:pt idx="18">
                  <c:v>0.69236158436902406</c:v>
                </c:pt>
                <c:pt idx="19">
                  <c:v>0.7396691515984094</c:v>
                </c:pt>
                <c:pt idx="20">
                  <c:v>0.77732215318631881</c:v>
                </c:pt>
                <c:pt idx="21">
                  <c:v>0.80731007322281123</c:v>
                </c:pt>
                <c:pt idx="22">
                  <c:v>0.83131023401831272</c:v>
                </c:pt>
                <c:pt idx="23">
                  <c:v>0.85065993325686096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B-4F60-9E38-EF3F1D2A631A}"/>
            </c:ext>
          </c:extLst>
        </c:ser>
        <c:ser>
          <c:idx val="3"/>
          <c:order val="3"/>
          <c:tx>
            <c:strRef>
              <c:f>curvas!$E$11</c:f>
              <c:strCache>
                <c:ptCount val="1"/>
                <c:pt idx="0">
                  <c:v>Xa-r1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curvas!$A$12:$A$35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curvas!$E$12:$E$35</c:f>
              <c:numCache>
                <c:formatCode>General</c:formatCode>
                <c:ptCount val="24"/>
                <c:pt idx="0">
                  <c:v>1.8600379880104182E-42</c:v>
                </c:pt>
                <c:pt idx="1">
                  <c:v>9.6437492398195903E-21</c:v>
                </c:pt>
                <c:pt idx="2">
                  <c:v>1.6691188976774155E-13</c:v>
                </c:pt>
                <c:pt idx="3">
                  <c:v>6.9439719123134178E-10</c:v>
                </c:pt>
                <c:pt idx="4">
                  <c:v>1.0305765823777412E-7</c:v>
                </c:pt>
                <c:pt idx="5">
                  <c:v>2.8888610126231863E-6</c:v>
                </c:pt>
                <c:pt idx="6">
                  <c:v>3.1242417670888174E-5</c:v>
                </c:pt>
                <c:pt idx="7">
                  <c:v>1.8628918911659366E-4</c:v>
                </c:pt>
                <c:pt idx="8">
                  <c:v>7.4660280606613308E-4</c:v>
                </c:pt>
                <c:pt idx="9">
                  <c:v>2.2640760380857848E-3</c:v>
                </c:pt>
                <c:pt idx="10">
                  <c:v>5.5987475191604128E-3</c:v>
                </c:pt>
                <c:pt idx="11">
                  <c:v>1.186047979846685E-2</c:v>
                </c:pt>
                <c:pt idx="12">
                  <c:v>2.225997176350147E-2</c:v>
                </c:pt>
                <c:pt idx="13">
                  <c:v>3.7899047709090729E-2</c:v>
                </c:pt>
                <c:pt idx="14">
                  <c:v>5.9549550747815656E-2</c:v>
                </c:pt>
                <c:pt idx="15">
                  <c:v>8.7479179447302421E-2</c:v>
                </c:pt>
                <c:pt idx="16">
                  <c:v>0.12137433156163233</c:v>
                </c:pt>
                <c:pt idx="17">
                  <c:v>0.16038192861923817</c:v>
                </c:pt>
                <c:pt idx="18">
                  <c:v>0.20325380058789813</c:v>
                </c:pt>
                <c:pt idx="19">
                  <c:v>0.24854645902356315</c:v>
                </c:pt>
                <c:pt idx="20">
                  <c:v>0.29481991671047036</c:v>
                </c:pt>
                <c:pt idx="21">
                  <c:v>0.34079217169121068</c:v>
                </c:pt>
                <c:pt idx="22">
                  <c:v>0.38543009302836578</c:v>
                </c:pt>
                <c:pt idx="23">
                  <c:v>0.42797967277164295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B-4F60-9E38-EF3F1D2A631A}"/>
            </c:ext>
          </c:extLst>
        </c:ser>
        <c:ser>
          <c:idx val="4"/>
          <c:order val="4"/>
          <c:tx>
            <c:strRef>
              <c:f>curvas!$F$11</c:f>
              <c:strCache>
                <c:ptCount val="1"/>
                <c:pt idx="0">
                  <c:v>XaBE (Adiab)</c:v>
                </c:pt>
              </c:strCache>
            </c:strRef>
          </c:tx>
          <c:spPr>
            <a:ln w="15875" cap="rnd">
              <a:solidFill>
                <a:srgbClr val="FF0000">
                  <a:alpha val="97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curvas!$A$12:$A$35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curvas!$F$12:$F$35</c:f>
              <c:numCache>
                <c:formatCode>General</c:formatCode>
                <c:ptCount val="24"/>
                <c:pt idx="10">
                  <c:v>2.3237911955737312E-2</c:v>
                </c:pt>
                <c:pt idx="11">
                  <c:v>-2.7279287948039452E-2</c:v>
                </c:pt>
                <c:pt idx="12">
                  <c:v>-7.7796487851816212E-2</c:v>
                </c:pt>
                <c:pt idx="13">
                  <c:v>-0.12831368775559299</c:v>
                </c:pt>
                <c:pt idx="14">
                  <c:v>-0.17883088765936975</c:v>
                </c:pt>
                <c:pt idx="15">
                  <c:v>-0.22934808756314651</c:v>
                </c:pt>
                <c:pt idx="16">
                  <c:v>-0.27986528746692324</c:v>
                </c:pt>
                <c:pt idx="17">
                  <c:v>-0.33038248737070003</c:v>
                </c:pt>
                <c:pt idx="18">
                  <c:v>-0.38089968727447676</c:v>
                </c:pt>
                <c:pt idx="19">
                  <c:v>-0.43141688717825355</c:v>
                </c:pt>
                <c:pt idx="20">
                  <c:v>-0.48193408708203034</c:v>
                </c:pt>
                <c:pt idx="21">
                  <c:v>-0.53245128698580713</c:v>
                </c:pt>
                <c:pt idx="22">
                  <c:v>-0.5829684868895838</c:v>
                </c:pt>
                <c:pt idx="23">
                  <c:v>-0.63348568679336059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CB-4F60-9E38-EF3F1D2A631A}"/>
            </c:ext>
          </c:extLst>
        </c:ser>
        <c:ser>
          <c:idx val="5"/>
          <c:order val="5"/>
          <c:tx>
            <c:strRef>
              <c:f>curvas!$G$11</c:f>
              <c:strCache>
                <c:ptCount val="1"/>
                <c:pt idx="0">
                  <c:v>XaBM (r_max)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curvas!$A$12:$A$35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curvas!$G$12:$G$35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0.99999999999332356</c:v>
                </c:pt>
                <c:pt idx="3">
                  <c:v>0.99999997222411297</c:v>
                </c:pt>
                <c:pt idx="4">
                  <c:v>0.9999958777097484</c:v>
                </c:pt>
                <c:pt idx="5">
                  <c:v>0.99988445838101991</c:v>
                </c:pt>
                <c:pt idx="6">
                  <c:v>0.99875181002340818</c:v>
                </c:pt>
                <c:pt idx="7">
                  <c:v>0.99260183445007111</c:v>
                </c:pt>
                <c:pt idx="8">
                  <c:v>0.97097684471210688</c:v>
                </c:pt>
                <c:pt idx="9">
                  <c:v>0.91675846056258936</c:v>
                </c:pt>
                <c:pt idx="10">
                  <c:v>0.81607926791029495</c:v>
                </c:pt>
                <c:pt idx="11">
                  <c:v>0.67533848426334364</c:v>
                </c:pt>
                <c:pt idx="12">
                  <c:v>0.52283541140843226</c:v>
                </c:pt>
                <c:pt idx="13">
                  <c:v>0.3874496313859761</c:v>
                </c:pt>
                <c:pt idx="14">
                  <c:v>0.28206615468016322</c:v>
                </c:pt>
                <c:pt idx="15">
                  <c:v>0.20572286987321903</c:v>
                </c:pt>
                <c:pt idx="16">
                  <c:v>0.15205808920462413</c:v>
                </c:pt>
                <c:pt idx="17">
                  <c:v>0.11452339576242819</c:v>
                </c:pt>
                <c:pt idx="18">
                  <c:v>8.8044842186790928E-2</c:v>
                </c:pt>
                <c:pt idx="19">
                  <c:v>6.9080362161145464E-2</c:v>
                </c:pt>
                <c:pt idx="20">
                  <c:v>5.5252834608254156E-2</c:v>
                </c:pt>
                <c:pt idx="21">
                  <c:v>4.4982853364975872E-2</c:v>
                </c:pt>
                <c:pt idx="22">
                  <c:v>3.7216499438637494E-2</c:v>
                </c:pt>
                <c:pt idx="23">
                  <c:v>3.1242475251770079E-2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CB-4F60-9E38-EF3F1D2A631A}"/>
            </c:ext>
          </c:extLst>
        </c:ser>
        <c:ser>
          <c:idx val="6"/>
          <c:order val="6"/>
          <c:tx>
            <c:strRef>
              <c:f>curvas!$H$11</c:f>
              <c:strCache>
                <c:ptCount val="1"/>
                <c:pt idx="0">
                  <c:v>TAC 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curvas!$A$12:$A$35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curvas!$H$12:$H$35</c:f>
              <c:numCache>
                <c:formatCode>General</c:formatCode>
                <c:ptCount val="24"/>
                <c:pt idx="10">
                  <c:v>-0.15155159971133028</c:v>
                </c:pt>
                <c:pt idx="11">
                  <c:v>-0.20206879961510704</c:v>
                </c:pt>
                <c:pt idx="12">
                  <c:v>-0.25258599951888383</c:v>
                </c:pt>
                <c:pt idx="13">
                  <c:v>-0.30310319942266056</c:v>
                </c:pt>
                <c:pt idx="14">
                  <c:v>-0.35362039932643735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CB-4F60-9E38-EF3F1D2A631A}"/>
            </c:ext>
          </c:extLst>
        </c:ser>
        <c:ser>
          <c:idx val="7"/>
          <c:order val="7"/>
          <c:tx>
            <c:strRef>
              <c:f>curvas!$I$11</c:f>
              <c:strCache>
                <c:ptCount val="1"/>
                <c:pt idx="0">
                  <c:v>TAC 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curvas!$A$12:$A$35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curvas!$I$12:$I$35</c:f>
              <c:numCache>
                <c:formatCode>General</c:formatCode>
                <c:ptCount val="24"/>
                <c:pt idx="10">
                  <c:v>-0.35362039932643735</c:v>
                </c:pt>
                <c:pt idx="11">
                  <c:v>-0.40413759923021408</c:v>
                </c:pt>
                <c:pt idx="12">
                  <c:v>-0.45465479913399087</c:v>
                </c:pt>
                <c:pt idx="13">
                  <c:v>-0.50517199903776766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CB-4F60-9E38-EF3F1D2A631A}"/>
            </c:ext>
          </c:extLst>
        </c:ser>
        <c:ser>
          <c:idx val="8"/>
          <c:order val="8"/>
          <c:tx>
            <c:strRef>
              <c:f>curvas!$J$11</c:f>
              <c:strCache>
                <c:ptCount val="1"/>
                <c:pt idx="0">
                  <c:v>TAC 4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curvas!$A$12:$A$35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curvas!$J$12:$J$35</c:f>
              <c:numCache>
                <c:formatCode>General</c:formatCode>
                <c:ptCount val="24"/>
                <c:pt idx="10">
                  <c:v>-0.48496511907625689</c:v>
                </c:pt>
                <c:pt idx="11">
                  <c:v>-0.53548231898003373</c:v>
                </c:pt>
                <c:pt idx="12">
                  <c:v>-0.58599951888381041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CB-4F60-9E38-EF3F1D2A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54624"/>
        <c:axId val="521456592"/>
      </c:scatterChart>
      <c:valAx>
        <c:axId val="5214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1456592"/>
        <c:crosses val="autoZero"/>
        <c:crossBetween val="midCat"/>
      </c:valAx>
      <c:valAx>
        <c:axId val="5214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Conversión, Xa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145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Reaccion</a:t>
            </a:r>
            <a:r>
              <a:rPr lang="es-AR" baseline="0"/>
              <a:t> reversible exotérmica TAC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'Ej. 8(copia)'!$B$11</c:f>
              <c:strCache>
                <c:ptCount val="1"/>
                <c:pt idx="0">
                  <c:v>Xae (r=0)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8(copia)'!$B$12:$B$35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0.99999999999666178</c:v>
                </c:pt>
                <c:pt idx="3">
                  <c:v>0.99999998611205632</c:v>
                </c:pt>
                <c:pt idx="4">
                  <c:v>0.99999793885062593</c:v>
                </c:pt>
                <c:pt idx="5">
                  <c:v>0.99994222585285075</c:v>
                </c:pt>
                <c:pt idx="6">
                  <c:v>0.99937551527391622</c:v>
                </c:pt>
                <c:pt idx="7">
                  <c:v>0.99628718320839504</c:v>
                </c:pt>
                <c:pt idx="8">
                  <c:v>0.9852747355374778</c:v>
                </c:pt>
                <c:pt idx="9">
                  <c:v>0.95657171148576636</c:v>
                </c:pt>
                <c:pt idx="10">
                  <c:v>0.89872648438890179</c:v>
                </c:pt>
                <c:pt idx="11">
                  <c:v>0.80621139024367849</c:v>
                </c:pt>
                <c:pt idx="12">
                  <c:v>0.68666043288929668</c:v>
                </c:pt>
                <c:pt idx="13">
                  <c:v>0.55850622987868437</c:v>
                </c:pt>
                <c:pt idx="14">
                  <c:v>0.44001809680488796</c:v>
                </c:pt>
                <c:pt idx="15">
                  <c:v>0.34124403710589096</c:v>
                </c:pt>
                <c:pt idx="16">
                  <c:v>0.26397642728172566</c:v>
                </c:pt>
                <c:pt idx="17">
                  <c:v>0.20551097661630424</c:v>
                </c:pt>
                <c:pt idx="18">
                  <c:v>0.16184046607828262</c:v>
                </c:pt>
                <c:pt idx="19">
                  <c:v>0.1292332449573754</c:v>
                </c:pt>
                <c:pt idx="20">
                  <c:v>0.10471961371942846</c:v>
                </c:pt>
                <c:pt idx="21">
                  <c:v>8.6092998024083239E-2</c:v>
                </c:pt>
                <c:pt idx="22">
                  <c:v>7.1762258812465507E-2</c:v>
                </c:pt>
                <c:pt idx="23">
                  <c:v>6.0591909277480961E-2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8-43A4-8525-8CBA52BF8F9D}"/>
            </c:ext>
          </c:extLst>
        </c:ser>
        <c:ser>
          <c:idx val="1"/>
          <c:order val="1"/>
          <c:tx>
            <c:strRef>
              <c:f>'Ej. 8(copia)'!$C$11</c:f>
              <c:strCache>
                <c:ptCount val="1"/>
                <c:pt idx="0">
                  <c:v>Xa-r100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8(copia)'!$C$12:$C$35</c:f>
              <c:numCache>
                <c:formatCode>General</c:formatCode>
                <c:ptCount val="24"/>
                <c:pt idx="0">
                  <c:v>4.8360987688270872E-40</c:v>
                </c:pt>
                <c:pt idx="1">
                  <c:v>2.5073748023530932E-18</c:v>
                </c:pt>
                <c:pt idx="2">
                  <c:v>4.339709133786167E-11</c:v>
                </c:pt>
                <c:pt idx="3">
                  <c:v>1.8054323764866526E-7</c:v>
                </c:pt>
                <c:pt idx="4">
                  <c:v>2.6794279137589871E-5</c:v>
                </c:pt>
                <c:pt idx="5">
                  <c:v>7.505435362184118E-4</c:v>
                </c:pt>
                <c:pt idx="6">
                  <c:v>8.0578763139082139E-3</c:v>
                </c:pt>
                <c:pt idx="7">
                  <c:v>4.6199925848551995E-2</c:v>
                </c:pt>
                <c:pt idx="8">
                  <c:v>0.16228743491945494</c:v>
                </c:pt>
                <c:pt idx="9">
                  <c:v>0.36499767856345577</c:v>
                </c:pt>
                <c:pt idx="10">
                  <c:v>0.55700370728463999</c:v>
                </c:pt>
                <c:pt idx="11">
                  <c:v>0.64086557635272579</c:v>
                </c:pt>
                <c:pt idx="12">
                  <c:v>0.61542433535980468</c:v>
                </c:pt>
                <c:pt idx="13">
                  <c:v>0.52971687582757698</c:v>
                </c:pt>
                <c:pt idx="14">
                  <c:v>0.4286183682413246</c:v>
                </c:pt>
                <c:pt idx="15">
                  <c:v>0.33666618530666526</c:v>
                </c:pt>
                <c:pt idx="16">
                  <c:v>0.26206785343297506</c:v>
                </c:pt>
                <c:pt idx="17">
                  <c:v>0.20467402275386182</c:v>
                </c:pt>
                <c:pt idx="18">
                  <c:v>0.16145236164713622</c:v>
                </c:pt>
                <c:pt idx="19">
                  <c:v>0.12904285796223947</c:v>
                </c:pt>
                <c:pt idx="20">
                  <c:v>0.1046210373854795</c:v>
                </c:pt>
                <c:pt idx="21">
                  <c:v>8.6039321141992683E-2</c:v>
                </c:pt>
                <c:pt idx="22">
                  <c:v>7.1731646197894752E-2</c:v>
                </c:pt>
                <c:pt idx="23">
                  <c:v>6.0573699035287795E-2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8-43A4-8525-8CBA52BF8F9D}"/>
            </c:ext>
          </c:extLst>
        </c:ser>
        <c:ser>
          <c:idx val="2"/>
          <c:order val="2"/>
          <c:tx>
            <c:strRef>
              <c:f>'Ej. 8(copia)'!$D$11</c:f>
              <c:strCache>
                <c:ptCount val="1"/>
                <c:pt idx="0">
                  <c:v>Xa-r10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8(copia)'!$D$12:$D$35</c:f>
              <c:numCache>
                <c:formatCode>General</c:formatCode>
                <c:ptCount val="24"/>
                <c:pt idx="0">
                  <c:v>3.7200759760208364E-39</c:v>
                </c:pt>
                <c:pt idx="1">
                  <c:v>1.928749847963918E-17</c:v>
                </c:pt>
                <c:pt idx="2">
                  <c:v>3.3382377942506147E-10</c:v>
                </c:pt>
                <c:pt idx="3">
                  <c:v>1.3887924577492057E-6</c:v>
                </c:pt>
                <c:pt idx="4">
                  <c:v>2.0607288736848012E-4</c:v>
                </c:pt>
                <c:pt idx="5">
                  <c:v>5.7445560018155265E-3</c:v>
                </c:pt>
                <c:pt idx="6">
                  <c:v>5.8810290968416695E-2</c:v>
                </c:pt>
                <c:pt idx="7">
                  <c:v>0.27121589613050273</c:v>
                </c:pt>
                <c:pt idx="8">
                  <c:v>0.59380649513378292</c:v>
                </c:pt>
                <c:pt idx="9">
                  <c:v>0.79009874315033968</c:v>
                </c:pt>
                <c:pt idx="10">
                  <c:v>0.83234279036026371</c:v>
                </c:pt>
                <c:pt idx="11">
                  <c:v>0.78004817948145955</c:v>
                </c:pt>
                <c:pt idx="12">
                  <c:v>0.6764809809122444</c:v>
                </c:pt>
                <c:pt idx="13">
                  <c:v>0.55458789231258532</c:v>
                </c:pt>
                <c:pt idx="14">
                  <c:v>0.43850195919071183</c:v>
                </c:pt>
                <c:pt idx="15">
                  <c:v>0.34064188856953681</c:v>
                </c:pt>
                <c:pt idx="16">
                  <c:v>0.26372674211675229</c:v>
                </c:pt>
                <c:pt idx="17">
                  <c:v>0.20540178573790319</c:v>
                </c:pt>
                <c:pt idx="18">
                  <c:v>0.16178990701990453</c:v>
                </c:pt>
                <c:pt idx="19">
                  <c:v>0.12920846288512569</c:v>
                </c:pt>
                <c:pt idx="20">
                  <c:v>0.10470678829247455</c:v>
                </c:pt>
                <c:pt idx="21">
                  <c:v>8.6086016242327187E-2</c:v>
                </c:pt>
                <c:pt idx="22">
                  <c:v>7.1758277695067665E-2</c:v>
                </c:pt>
                <c:pt idx="23">
                  <c:v>6.0589541326849974E-2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88-43A4-8525-8CBA52BF8F9D}"/>
            </c:ext>
          </c:extLst>
        </c:ser>
        <c:ser>
          <c:idx val="3"/>
          <c:order val="3"/>
          <c:tx>
            <c:strRef>
              <c:f>'Ej. 8(copia)'!$E$11</c:f>
              <c:strCache>
                <c:ptCount val="1"/>
                <c:pt idx="0">
                  <c:v>Xa-r1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8(copia)'!$E$12:$E$35</c:f>
              <c:numCache>
                <c:formatCode>General</c:formatCode>
                <c:ptCount val="24"/>
                <c:pt idx="0">
                  <c:v>3.720075976020836E-38</c:v>
                </c:pt>
                <c:pt idx="1">
                  <c:v>1.9287498479639175E-16</c:v>
                </c:pt>
                <c:pt idx="2">
                  <c:v>3.3382377842211671E-9</c:v>
                </c:pt>
                <c:pt idx="3">
                  <c:v>1.3887750992655144E-5</c:v>
                </c:pt>
                <c:pt idx="4">
                  <c:v>2.056913997962114E-3</c:v>
                </c:pt>
                <c:pt idx="5">
                  <c:v>5.462141486620202E-2</c:v>
                </c:pt>
                <c:pt idx="6">
                  <c:v>0.38447563295885173</c:v>
                </c:pt>
                <c:pt idx="7">
                  <c:v>0.78612400587456077</c:v>
                </c:pt>
                <c:pt idx="8">
                  <c:v>0.92433757708504716</c:v>
                </c:pt>
                <c:pt idx="9">
                  <c:v>0.93683274477947609</c:v>
                </c:pt>
                <c:pt idx="10">
                  <c:v>0.89161538502024007</c:v>
                </c:pt>
                <c:pt idx="11">
                  <c:v>0.80351635571651947</c:v>
                </c:pt>
                <c:pt idx="12">
                  <c:v>0.68562872248625994</c:v>
                </c:pt>
                <c:pt idx="13">
                  <c:v>0.55811190629556284</c:v>
                </c:pt>
                <c:pt idx="14">
                  <c:v>0.4398660114170968</c:v>
                </c:pt>
                <c:pt idx="15">
                  <c:v>0.3411837264722265</c:v>
                </c:pt>
                <c:pt idx="16">
                  <c:v>0.26395143749203415</c:v>
                </c:pt>
                <c:pt idx="17">
                  <c:v>0.20550005230464746</c:v>
                </c:pt>
                <c:pt idx="18">
                  <c:v>0.16183540875052382</c:v>
                </c:pt>
                <c:pt idx="19">
                  <c:v>0.12923076632237243</c:v>
                </c:pt>
                <c:pt idx="20">
                  <c:v>0.10471833103534721</c:v>
                </c:pt>
                <c:pt idx="21">
                  <c:v>8.6092299794946522E-2</c:v>
                </c:pt>
                <c:pt idx="22">
                  <c:v>7.1761860680847472E-2</c:v>
                </c:pt>
                <c:pt idx="23">
                  <c:v>6.0591672474088941E-2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88-43A4-8525-8CBA52BF8F9D}"/>
            </c:ext>
          </c:extLst>
        </c:ser>
        <c:ser>
          <c:idx val="4"/>
          <c:order val="4"/>
          <c:tx>
            <c:strRef>
              <c:f>'Ej. 8(copia)'!$F$11</c:f>
              <c:strCache>
                <c:ptCount val="1"/>
                <c:pt idx="0">
                  <c:v>XaBE (Adiab)</c:v>
                </c:pt>
              </c:strCache>
            </c:strRef>
          </c:tx>
          <c:spPr>
            <a:ln w="15875" cap="rnd">
              <a:solidFill>
                <a:srgbClr val="FF0000">
                  <a:alpha val="97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8(copia)'!$F$12:$F$35</c:f>
              <c:numCache>
                <c:formatCode>General</c:formatCode>
                <c:ptCount val="24"/>
                <c:pt idx="10">
                  <c:v>-2.3237911955737312E-2</c:v>
                </c:pt>
                <c:pt idx="11">
                  <c:v>2.7279287948039452E-2</c:v>
                </c:pt>
                <c:pt idx="12">
                  <c:v>7.7796487851816212E-2</c:v>
                </c:pt>
                <c:pt idx="13">
                  <c:v>0.12831368775559299</c:v>
                </c:pt>
                <c:pt idx="14">
                  <c:v>0.17883088765936975</c:v>
                </c:pt>
                <c:pt idx="15">
                  <c:v>0.22934808756314651</c:v>
                </c:pt>
                <c:pt idx="16">
                  <c:v>0.27986528746692324</c:v>
                </c:pt>
                <c:pt idx="17">
                  <c:v>0.33038248737070003</c:v>
                </c:pt>
                <c:pt idx="18">
                  <c:v>0.38089968727447676</c:v>
                </c:pt>
                <c:pt idx="19">
                  <c:v>0.43141688717825355</c:v>
                </c:pt>
                <c:pt idx="20">
                  <c:v>0.48193408708203034</c:v>
                </c:pt>
                <c:pt idx="21">
                  <c:v>0.53245128698580713</c:v>
                </c:pt>
                <c:pt idx="22">
                  <c:v>0.5829684868895838</c:v>
                </c:pt>
                <c:pt idx="23">
                  <c:v>0.63348568679336059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88-43A4-8525-8CBA52BF8F9D}"/>
            </c:ext>
          </c:extLst>
        </c:ser>
        <c:ser>
          <c:idx val="5"/>
          <c:order val="5"/>
          <c:tx>
            <c:strRef>
              <c:f>'Ej. 8(copia)'!$G$11</c:f>
              <c:strCache>
                <c:ptCount val="1"/>
                <c:pt idx="0">
                  <c:v>XaBM (r_max)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8(copia)'!$G$12:$G$35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0.99999999999332356</c:v>
                </c:pt>
                <c:pt idx="3">
                  <c:v>0.99999997222411297</c:v>
                </c:pt>
                <c:pt idx="4">
                  <c:v>0.9999958777097484</c:v>
                </c:pt>
                <c:pt idx="5">
                  <c:v>0.99988445838101991</c:v>
                </c:pt>
                <c:pt idx="6">
                  <c:v>0.99875181002340818</c:v>
                </c:pt>
                <c:pt idx="7">
                  <c:v>0.99260183445007111</c:v>
                </c:pt>
                <c:pt idx="8">
                  <c:v>0.97097684471210688</c:v>
                </c:pt>
                <c:pt idx="9">
                  <c:v>0.91675846056258936</c:v>
                </c:pt>
                <c:pt idx="10">
                  <c:v>0.81607926791029495</c:v>
                </c:pt>
                <c:pt idx="11">
                  <c:v>0.67533848426334364</c:v>
                </c:pt>
                <c:pt idx="12">
                  <c:v>0.52283541140843226</c:v>
                </c:pt>
                <c:pt idx="13">
                  <c:v>0.3874496313859761</c:v>
                </c:pt>
                <c:pt idx="14">
                  <c:v>0.28206615468016322</c:v>
                </c:pt>
                <c:pt idx="15">
                  <c:v>0.20572286987321903</c:v>
                </c:pt>
                <c:pt idx="16">
                  <c:v>0.15205808920462413</c:v>
                </c:pt>
                <c:pt idx="17">
                  <c:v>0.11452339576242819</c:v>
                </c:pt>
                <c:pt idx="18">
                  <c:v>8.8044842186790928E-2</c:v>
                </c:pt>
                <c:pt idx="19">
                  <c:v>6.9080362161145464E-2</c:v>
                </c:pt>
                <c:pt idx="20">
                  <c:v>5.5252834608254156E-2</c:v>
                </c:pt>
                <c:pt idx="21">
                  <c:v>4.4982853364975872E-2</c:v>
                </c:pt>
                <c:pt idx="22">
                  <c:v>3.7216499438637494E-2</c:v>
                </c:pt>
                <c:pt idx="23">
                  <c:v>3.1242475251770079E-2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88-43A4-8525-8CBA52BF8F9D}"/>
            </c:ext>
          </c:extLst>
        </c:ser>
        <c:ser>
          <c:idx val="6"/>
          <c:order val="6"/>
          <c:tx>
            <c:strRef>
              <c:f>'Ej. 8(copia)'!$H$11</c:f>
              <c:strCache>
                <c:ptCount val="1"/>
                <c:pt idx="0">
                  <c:v>TAC 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8(copia)'!$H$12:$H$35</c:f>
              <c:numCache>
                <c:formatCode>General</c:formatCode>
                <c:ptCount val="24"/>
                <c:pt idx="10">
                  <c:v>0.15155159971133028</c:v>
                </c:pt>
                <c:pt idx="11">
                  <c:v>0.20206879961510704</c:v>
                </c:pt>
                <c:pt idx="12">
                  <c:v>0.25258599951888383</c:v>
                </c:pt>
                <c:pt idx="13">
                  <c:v>0.30310319942266056</c:v>
                </c:pt>
                <c:pt idx="14">
                  <c:v>0.35362039932643735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88-43A4-8525-8CBA52BF8F9D}"/>
            </c:ext>
          </c:extLst>
        </c:ser>
        <c:ser>
          <c:idx val="7"/>
          <c:order val="7"/>
          <c:tx>
            <c:strRef>
              <c:f>'Ej. 8(copia)'!$I$11</c:f>
              <c:strCache>
                <c:ptCount val="1"/>
                <c:pt idx="0">
                  <c:v>TAC 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8(copia)'!$I$12:$I$35</c:f>
              <c:numCache>
                <c:formatCode>General</c:formatCode>
                <c:ptCount val="24"/>
                <c:pt idx="10">
                  <c:v>0.35362039932643735</c:v>
                </c:pt>
                <c:pt idx="11">
                  <c:v>0.40413759923021408</c:v>
                </c:pt>
                <c:pt idx="12">
                  <c:v>0.45465479913399087</c:v>
                </c:pt>
                <c:pt idx="13">
                  <c:v>0.50517199903776766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88-43A4-8525-8CBA52BF8F9D}"/>
            </c:ext>
          </c:extLst>
        </c:ser>
        <c:ser>
          <c:idx val="8"/>
          <c:order val="8"/>
          <c:tx>
            <c:strRef>
              <c:f>'Ej. 8(copia)'!$J$11</c:f>
              <c:strCache>
                <c:ptCount val="1"/>
                <c:pt idx="0">
                  <c:v>TAC 4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8(copia)'!$J$12:$J$35</c:f>
              <c:numCache>
                <c:formatCode>General</c:formatCode>
                <c:ptCount val="24"/>
                <c:pt idx="10">
                  <c:v>0.48496511907625689</c:v>
                </c:pt>
                <c:pt idx="11">
                  <c:v>0.53548231898003373</c:v>
                </c:pt>
                <c:pt idx="12">
                  <c:v>0.58599951888381041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88-43A4-8525-8CBA52BF8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54624"/>
        <c:axId val="521456592"/>
      </c:scatterChart>
      <c:valAx>
        <c:axId val="5214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1456592"/>
        <c:crosses val="autoZero"/>
        <c:crossBetween val="midCat"/>
      </c:valAx>
      <c:valAx>
        <c:axId val="5214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Conversión, Xa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145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Reaccion</a:t>
            </a:r>
            <a:r>
              <a:rPr lang="es-AR" baseline="0"/>
              <a:t> reversible exotérmica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'Ej. 8(copia)'!$B$11</c:f>
              <c:strCache>
                <c:ptCount val="1"/>
                <c:pt idx="0">
                  <c:v>Xae (r=0)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8(copia)'!$B$12:$B$35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0.99999999999666178</c:v>
                </c:pt>
                <c:pt idx="3">
                  <c:v>0.99999998611205632</c:v>
                </c:pt>
                <c:pt idx="4">
                  <c:v>0.99999793885062593</c:v>
                </c:pt>
                <c:pt idx="5">
                  <c:v>0.99994222585285075</c:v>
                </c:pt>
                <c:pt idx="6">
                  <c:v>0.99937551527391622</c:v>
                </c:pt>
                <c:pt idx="7">
                  <c:v>0.99628718320839504</c:v>
                </c:pt>
                <c:pt idx="8">
                  <c:v>0.9852747355374778</c:v>
                </c:pt>
                <c:pt idx="9">
                  <c:v>0.95657171148576636</c:v>
                </c:pt>
                <c:pt idx="10">
                  <c:v>0.89872648438890179</c:v>
                </c:pt>
                <c:pt idx="11">
                  <c:v>0.80621139024367849</c:v>
                </c:pt>
                <c:pt idx="12">
                  <c:v>0.68666043288929668</c:v>
                </c:pt>
                <c:pt idx="13">
                  <c:v>0.55850622987868437</c:v>
                </c:pt>
                <c:pt idx="14">
                  <c:v>0.44001809680488796</c:v>
                </c:pt>
                <c:pt idx="15">
                  <c:v>0.34124403710589096</c:v>
                </c:pt>
                <c:pt idx="16">
                  <c:v>0.26397642728172566</c:v>
                </c:pt>
                <c:pt idx="17">
                  <c:v>0.20551097661630424</c:v>
                </c:pt>
                <c:pt idx="18">
                  <c:v>0.16184046607828262</c:v>
                </c:pt>
                <c:pt idx="19">
                  <c:v>0.1292332449573754</c:v>
                </c:pt>
                <c:pt idx="20">
                  <c:v>0.10471961371942846</c:v>
                </c:pt>
                <c:pt idx="21">
                  <c:v>8.6092998024083239E-2</c:v>
                </c:pt>
                <c:pt idx="22">
                  <c:v>7.1762258812465507E-2</c:v>
                </c:pt>
                <c:pt idx="23">
                  <c:v>6.0591909277480961E-2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B-4A64-8A36-A360AC7D0AA2}"/>
            </c:ext>
          </c:extLst>
        </c:ser>
        <c:ser>
          <c:idx val="1"/>
          <c:order val="1"/>
          <c:tx>
            <c:strRef>
              <c:f>'Ej. 8(copia)'!$C$11</c:f>
              <c:strCache>
                <c:ptCount val="1"/>
                <c:pt idx="0">
                  <c:v>Xa-r100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8(copia)'!$C$12:$C$35</c:f>
              <c:numCache>
                <c:formatCode>General</c:formatCode>
                <c:ptCount val="24"/>
                <c:pt idx="0">
                  <c:v>4.8360987688270872E-40</c:v>
                </c:pt>
                <c:pt idx="1">
                  <c:v>2.5073748023530932E-18</c:v>
                </c:pt>
                <c:pt idx="2">
                  <c:v>4.339709133786167E-11</c:v>
                </c:pt>
                <c:pt idx="3">
                  <c:v>1.8054323764866526E-7</c:v>
                </c:pt>
                <c:pt idx="4">
                  <c:v>2.6794279137589871E-5</c:v>
                </c:pt>
                <c:pt idx="5">
                  <c:v>7.505435362184118E-4</c:v>
                </c:pt>
                <c:pt idx="6">
                  <c:v>8.0578763139082139E-3</c:v>
                </c:pt>
                <c:pt idx="7">
                  <c:v>4.6199925848551995E-2</c:v>
                </c:pt>
                <c:pt idx="8">
                  <c:v>0.16228743491945494</c:v>
                </c:pt>
                <c:pt idx="9">
                  <c:v>0.36499767856345577</c:v>
                </c:pt>
                <c:pt idx="10">
                  <c:v>0.55700370728463999</c:v>
                </c:pt>
                <c:pt idx="11">
                  <c:v>0.64086557635272579</c:v>
                </c:pt>
                <c:pt idx="12">
                  <c:v>0.61542433535980468</c:v>
                </c:pt>
                <c:pt idx="13">
                  <c:v>0.52971687582757698</c:v>
                </c:pt>
                <c:pt idx="14">
                  <c:v>0.4286183682413246</c:v>
                </c:pt>
                <c:pt idx="15">
                  <c:v>0.33666618530666526</c:v>
                </c:pt>
                <c:pt idx="16">
                  <c:v>0.26206785343297506</c:v>
                </c:pt>
                <c:pt idx="17">
                  <c:v>0.20467402275386182</c:v>
                </c:pt>
                <c:pt idx="18">
                  <c:v>0.16145236164713622</c:v>
                </c:pt>
                <c:pt idx="19">
                  <c:v>0.12904285796223947</c:v>
                </c:pt>
                <c:pt idx="20">
                  <c:v>0.1046210373854795</c:v>
                </c:pt>
                <c:pt idx="21">
                  <c:v>8.6039321141992683E-2</c:v>
                </c:pt>
                <c:pt idx="22">
                  <c:v>7.1731646197894752E-2</c:v>
                </c:pt>
                <c:pt idx="23">
                  <c:v>6.0573699035287795E-2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B-4A64-8A36-A360AC7D0AA2}"/>
            </c:ext>
          </c:extLst>
        </c:ser>
        <c:ser>
          <c:idx val="2"/>
          <c:order val="2"/>
          <c:tx>
            <c:strRef>
              <c:f>'Ej. 8(copia)'!$D$11</c:f>
              <c:strCache>
                <c:ptCount val="1"/>
                <c:pt idx="0">
                  <c:v>Xa-r10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8(copia)'!$D$12:$D$35</c:f>
              <c:numCache>
                <c:formatCode>General</c:formatCode>
                <c:ptCount val="24"/>
                <c:pt idx="0">
                  <c:v>3.7200759760208364E-39</c:v>
                </c:pt>
                <c:pt idx="1">
                  <c:v>1.928749847963918E-17</c:v>
                </c:pt>
                <c:pt idx="2">
                  <c:v>3.3382377942506147E-10</c:v>
                </c:pt>
                <c:pt idx="3">
                  <c:v>1.3887924577492057E-6</c:v>
                </c:pt>
                <c:pt idx="4">
                  <c:v>2.0607288736848012E-4</c:v>
                </c:pt>
                <c:pt idx="5">
                  <c:v>5.7445560018155265E-3</c:v>
                </c:pt>
                <c:pt idx="6">
                  <c:v>5.8810290968416695E-2</c:v>
                </c:pt>
                <c:pt idx="7">
                  <c:v>0.27121589613050273</c:v>
                </c:pt>
                <c:pt idx="8">
                  <c:v>0.59380649513378292</c:v>
                </c:pt>
                <c:pt idx="9">
                  <c:v>0.79009874315033968</c:v>
                </c:pt>
                <c:pt idx="10">
                  <c:v>0.83234279036026371</c:v>
                </c:pt>
                <c:pt idx="11">
                  <c:v>0.78004817948145955</c:v>
                </c:pt>
                <c:pt idx="12">
                  <c:v>0.6764809809122444</c:v>
                </c:pt>
                <c:pt idx="13">
                  <c:v>0.55458789231258532</c:v>
                </c:pt>
                <c:pt idx="14">
                  <c:v>0.43850195919071183</c:v>
                </c:pt>
                <c:pt idx="15">
                  <c:v>0.34064188856953681</c:v>
                </c:pt>
                <c:pt idx="16">
                  <c:v>0.26372674211675229</c:v>
                </c:pt>
                <c:pt idx="17">
                  <c:v>0.20540178573790319</c:v>
                </c:pt>
                <c:pt idx="18">
                  <c:v>0.16178990701990453</c:v>
                </c:pt>
                <c:pt idx="19">
                  <c:v>0.12920846288512569</c:v>
                </c:pt>
                <c:pt idx="20">
                  <c:v>0.10470678829247455</c:v>
                </c:pt>
                <c:pt idx="21">
                  <c:v>8.6086016242327187E-2</c:v>
                </c:pt>
                <c:pt idx="22">
                  <c:v>7.1758277695067665E-2</c:v>
                </c:pt>
                <c:pt idx="23">
                  <c:v>6.0589541326849974E-2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2B-4A64-8A36-A360AC7D0AA2}"/>
            </c:ext>
          </c:extLst>
        </c:ser>
        <c:ser>
          <c:idx val="3"/>
          <c:order val="3"/>
          <c:tx>
            <c:strRef>
              <c:f>'Ej. 8(copia)'!$E$11</c:f>
              <c:strCache>
                <c:ptCount val="1"/>
                <c:pt idx="0">
                  <c:v>Xa-r1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8(copia)'!$E$12:$E$35</c:f>
              <c:numCache>
                <c:formatCode>General</c:formatCode>
                <c:ptCount val="24"/>
                <c:pt idx="0">
                  <c:v>3.720075976020836E-38</c:v>
                </c:pt>
                <c:pt idx="1">
                  <c:v>1.9287498479639175E-16</c:v>
                </c:pt>
                <c:pt idx="2">
                  <c:v>3.3382377842211671E-9</c:v>
                </c:pt>
                <c:pt idx="3">
                  <c:v>1.3887750992655144E-5</c:v>
                </c:pt>
                <c:pt idx="4">
                  <c:v>2.056913997962114E-3</c:v>
                </c:pt>
                <c:pt idx="5">
                  <c:v>5.462141486620202E-2</c:v>
                </c:pt>
                <c:pt idx="6">
                  <c:v>0.38447563295885173</c:v>
                </c:pt>
                <c:pt idx="7">
                  <c:v>0.78612400587456077</c:v>
                </c:pt>
                <c:pt idx="8">
                  <c:v>0.92433757708504716</c:v>
                </c:pt>
                <c:pt idx="9">
                  <c:v>0.93683274477947609</c:v>
                </c:pt>
                <c:pt idx="10">
                  <c:v>0.89161538502024007</c:v>
                </c:pt>
                <c:pt idx="11">
                  <c:v>0.80351635571651947</c:v>
                </c:pt>
                <c:pt idx="12">
                  <c:v>0.68562872248625994</c:v>
                </c:pt>
                <c:pt idx="13">
                  <c:v>0.55811190629556284</c:v>
                </c:pt>
                <c:pt idx="14">
                  <c:v>0.4398660114170968</c:v>
                </c:pt>
                <c:pt idx="15">
                  <c:v>0.3411837264722265</c:v>
                </c:pt>
                <c:pt idx="16">
                  <c:v>0.26395143749203415</c:v>
                </c:pt>
                <c:pt idx="17">
                  <c:v>0.20550005230464746</c:v>
                </c:pt>
                <c:pt idx="18">
                  <c:v>0.16183540875052382</c:v>
                </c:pt>
                <c:pt idx="19">
                  <c:v>0.12923076632237243</c:v>
                </c:pt>
                <c:pt idx="20">
                  <c:v>0.10471833103534721</c:v>
                </c:pt>
                <c:pt idx="21">
                  <c:v>8.6092299794946522E-2</c:v>
                </c:pt>
                <c:pt idx="22">
                  <c:v>7.1761860680847472E-2</c:v>
                </c:pt>
                <c:pt idx="23">
                  <c:v>6.0591672474088941E-2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2B-4A64-8A36-A360AC7D0AA2}"/>
            </c:ext>
          </c:extLst>
        </c:ser>
        <c:ser>
          <c:idx val="4"/>
          <c:order val="4"/>
          <c:tx>
            <c:strRef>
              <c:f>'Ej. 8(copia)'!$F$11</c:f>
              <c:strCache>
                <c:ptCount val="1"/>
                <c:pt idx="0">
                  <c:v>XaBE (Adiab)</c:v>
                </c:pt>
              </c:strCache>
            </c:strRef>
          </c:tx>
          <c:spPr>
            <a:ln w="15875" cap="rnd">
              <a:solidFill>
                <a:srgbClr val="FF0000">
                  <a:alpha val="97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8(copia)'!$F$12:$F$35</c:f>
              <c:numCache>
                <c:formatCode>General</c:formatCode>
                <c:ptCount val="24"/>
                <c:pt idx="10">
                  <c:v>-2.3237911955737312E-2</c:v>
                </c:pt>
                <c:pt idx="11">
                  <c:v>2.7279287948039452E-2</c:v>
                </c:pt>
                <c:pt idx="12">
                  <c:v>7.7796487851816212E-2</c:v>
                </c:pt>
                <c:pt idx="13">
                  <c:v>0.12831368775559299</c:v>
                </c:pt>
                <c:pt idx="14">
                  <c:v>0.17883088765936975</c:v>
                </c:pt>
                <c:pt idx="15">
                  <c:v>0.22934808756314651</c:v>
                </c:pt>
                <c:pt idx="16">
                  <c:v>0.27986528746692324</c:v>
                </c:pt>
                <c:pt idx="17">
                  <c:v>0.33038248737070003</c:v>
                </c:pt>
                <c:pt idx="18">
                  <c:v>0.38089968727447676</c:v>
                </c:pt>
                <c:pt idx="19">
                  <c:v>0.43141688717825355</c:v>
                </c:pt>
                <c:pt idx="20">
                  <c:v>0.48193408708203034</c:v>
                </c:pt>
                <c:pt idx="21">
                  <c:v>0.53245128698580713</c:v>
                </c:pt>
                <c:pt idx="22">
                  <c:v>0.5829684868895838</c:v>
                </c:pt>
                <c:pt idx="23">
                  <c:v>0.63348568679336059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2B-4A64-8A36-A360AC7D0AA2}"/>
            </c:ext>
          </c:extLst>
        </c:ser>
        <c:ser>
          <c:idx val="5"/>
          <c:order val="5"/>
          <c:tx>
            <c:strRef>
              <c:f>'Ej. 8(copia)'!$G$11</c:f>
              <c:strCache>
                <c:ptCount val="1"/>
                <c:pt idx="0">
                  <c:v>XaBM (r_max)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8(copia)'!$G$12:$G$35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0.99999999999332356</c:v>
                </c:pt>
                <c:pt idx="3">
                  <c:v>0.99999997222411297</c:v>
                </c:pt>
                <c:pt idx="4">
                  <c:v>0.9999958777097484</c:v>
                </c:pt>
                <c:pt idx="5">
                  <c:v>0.99988445838101991</c:v>
                </c:pt>
                <c:pt idx="6">
                  <c:v>0.99875181002340818</c:v>
                </c:pt>
                <c:pt idx="7">
                  <c:v>0.99260183445007111</c:v>
                </c:pt>
                <c:pt idx="8">
                  <c:v>0.97097684471210688</c:v>
                </c:pt>
                <c:pt idx="9">
                  <c:v>0.91675846056258936</c:v>
                </c:pt>
                <c:pt idx="10">
                  <c:v>0.81607926791029495</c:v>
                </c:pt>
                <c:pt idx="11">
                  <c:v>0.67533848426334364</c:v>
                </c:pt>
                <c:pt idx="12">
                  <c:v>0.52283541140843226</c:v>
                </c:pt>
                <c:pt idx="13">
                  <c:v>0.3874496313859761</c:v>
                </c:pt>
                <c:pt idx="14">
                  <c:v>0.28206615468016322</c:v>
                </c:pt>
                <c:pt idx="15">
                  <c:v>0.20572286987321903</c:v>
                </c:pt>
                <c:pt idx="16">
                  <c:v>0.15205808920462413</c:v>
                </c:pt>
                <c:pt idx="17">
                  <c:v>0.11452339576242819</c:v>
                </c:pt>
                <c:pt idx="18">
                  <c:v>8.8044842186790928E-2</c:v>
                </c:pt>
                <c:pt idx="19">
                  <c:v>6.9080362161145464E-2</c:v>
                </c:pt>
                <c:pt idx="20">
                  <c:v>5.5252834608254156E-2</c:v>
                </c:pt>
                <c:pt idx="21">
                  <c:v>4.4982853364975872E-2</c:v>
                </c:pt>
                <c:pt idx="22">
                  <c:v>3.7216499438637494E-2</c:v>
                </c:pt>
                <c:pt idx="23">
                  <c:v>3.1242475251770079E-2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2B-4A64-8A36-A360AC7D0AA2}"/>
            </c:ext>
          </c:extLst>
        </c:ser>
        <c:ser>
          <c:idx val="6"/>
          <c:order val="6"/>
          <c:tx>
            <c:strRef>
              <c:f>'Ej. 8(copia)'!$H$11</c:f>
              <c:strCache>
                <c:ptCount val="1"/>
                <c:pt idx="0">
                  <c:v>TAC 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8(copia)'!$H$12:$H$35</c:f>
              <c:numCache>
                <c:formatCode>General</c:formatCode>
                <c:ptCount val="24"/>
                <c:pt idx="10">
                  <c:v>0.15155159971133028</c:v>
                </c:pt>
                <c:pt idx="11">
                  <c:v>0.20206879961510704</c:v>
                </c:pt>
                <c:pt idx="12">
                  <c:v>0.25258599951888383</c:v>
                </c:pt>
                <c:pt idx="13">
                  <c:v>0.30310319942266056</c:v>
                </c:pt>
                <c:pt idx="14">
                  <c:v>0.35362039932643735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2B-4A64-8A36-A360AC7D0AA2}"/>
            </c:ext>
          </c:extLst>
        </c:ser>
        <c:ser>
          <c:idx val="7"/>
          <c:order val="7"/>
          <c:tx>
            <c:strRef>
              <c:f>'Ej. 8(copia)'!$I$11</c:f>
              <c:strCache>
                <c:ptCount val="1"/>
                <c:pt idx="0">
                  <c:v>TAC 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8(copia)'!$I$12:$I$35</c:f>
              <c:numCache>
                <c:formatCode>General</c:formatCode>
                <c:ptCount val="24"/>
                <c:pt idx="10">
                  <c:v>0.35362039932643735</c:v>
                </c:pt>
                <c:pt idx="11">
                  <c:v>0.40413759923021408</c:v>
                </c:pt>
                <c:pt idx="12">
                  <c:v>0.45465479913399087</c:v>
                </c:pt>
                <c:pt idx="13">
                  <c:v>0.50517199903776766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2B-4A64-8A36-A360AC7D0AA2}"/>
            </c:ext>
          </c:extLst>
        </c:ser>
        <c:ser>
          <c:idx val="8"/>
          <c:order val="8"/>
          <c:tx>
            <c:strRef>
              <c:f>'Ej. 8(copia)'!$J$11</c:f>
              <c:strCache>
                <c:ptCount val="1"/>
                <c:pt idx="0">
                  <c:v>TAC 4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8(copia)'!$J$12:$J$35</c:f>
              <c:numCache>
                <c:formatCode>General</c:formatCode>
                <c:ptCount val="24"/>
                <c:pt idx="10">
                  <c:v>0.48496511907625689</c:v>
                </c:pt>
                <c:pt idx="11">
                  <c:v>0.53548231898003373</c:v>
                </c:pt>
                <c:pt idx="12">
                  <c:v>0.58599951888381041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2B-4A64-8A36-A360AC7D0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54624"/>
        <c:axId val="521456592"/>
      </c:scatterChart>
      <c:valAx>
        <c:axId val="5214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1456592"/>
        <c:crosses val="autoZero"/>
        <c:crossBetween val="midCat"/>
      </c:valAx>
      <c:valAx>
        <c:axId val="5214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Conversión, Xa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145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prueba</a:t>
            </a:r>
            <a:r>
              <a:rPr lang="es-AR" baseline="0"/>
              <a:t> tau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xtau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8(copia)'!$M$12:$M$35</c:f>
              <c:numCache>
                <c:formatCode>General</c:formatCode>
                <c:ptCount val="24"/>
                <c:pt idx="0">
                  <c:v>3.7200759760208365E-40</c:v>
                </c:pt>
                <c:pt idx="1">
                  <c:v>1.928749847963918E-18</c:v>
                </c:pt>
                <c:pt idx="2">
                  <c:v>3.3382377952535596E-11</c:v>
                </c:pt>
                <c:pt idx="3">
                  <c:v>1.3887941936214414E-7</c:v>
                </c:pt>
                <c:pt idx="4">
                  <c:v>2.0611111396840763E-5</c:v>
                </c:pt>
                <c:pt idx="5">
                  <c:v>5.7744120166075801E-4</c:v>
                </c:pt>
                <c:pt idx="6">
                  <c:v>6.2099210207328392E-3</c:v>
                </c:pt>
                <c:pt idx="7">
                  <c:v>3.5922823729188459E-2</c:v>
                </c:pt>
                <c:pt idx="8">
                  <c:v>0.12976909792569039</c:v>
                </c:pt>
                <c:pt idx="9">
                  <c:v>0.30787736479580613</c:v>
                </c:pt>
                <c:pt idx="10">
                  <c:v>0.49997235924565353</c:v>
                </c:pt>
                <c:pt idx="11">
                  <c:v>0.60372048412798895</c:v>
                </c:pt>
                <c:pt idx="12">
                  <c:v>0.59684870304547577</c:v>
                </c:pt>
                <c:pt idx="13">
                  <c:v>0.52165001841357617</c:v>
                </c:pt>
                <c:pt idx="14">
                  <c:v>0.42531274295487642</c:v>
                </c:pt>
                <c:pt idx="15">
                  <c:v>0.33531668472505999</c:v>
                </c:pt>
                <c:pt idx="16">
                  <c:v>0.26150065130475753</c:v>
                </c:pt>
                <c:pt idx="17">
                  <c:v>0.20442426430241284</c:v>
                </c:pt>
                <c:pt idx="18">
                  <c:v>0.1613362930301574</c:v>
                </c:pt>
                <c:pt idx="19">
                  <c:v>0.12898585120217507</c:v>
                </c:pt>
                <c:pt idx="20">
                  <c:v>0.10459150066452097</c:v>
                </c:pt>
                <c:pt idx="21">
                  <c:v>8.6023231126752586E-2</c:v>
                </c:pt>
                <c:pt idx="22">
                  <c:v>7.1722467505821161E-2</c:v>
                </c:pt>
                <c:pt idx="23">
                  <c:v>6.0568238096864957E-2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8-43AE-9B6A-8B7067A1829F}"/>
            </c:ext>
          </c:extLst>
        </c:ser>
        <c:ser>
          <c:idx val="1"/>
          <c:order val="1"/>
          <c:tx>
            <c:v>equilibrio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8(copia)'!$B$12:$B$35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0.99999999999666178</c:v>
                </c:pt>
                <c:pt idx="3">
                  <c:v>0.99999998611205632</c:v>
                </c:pt>
                <c:pt idx="4">
                  <c:v>0.99999793885062593</c:v>
                </c:pt>
                <c:pt idx="5">
                  <c:v>0.99994222585285075</c:v>
                </c:pt>
                <c:pt idx="6">
                  <c:v>0.99937551527391622</c:v>
                </c:pt>
                <c:pt idx="7">
                  <c:v>0.99628718320839504</c:v>
                </c:pt>
                <c:pt idx="8">
                  <c:v>0.9852747355374778</c:v>
                </c:pt>
                <c:pt idx="9">
                  <c:v>0.95657171148576636</c:v>
                </c:pt>
                <c:pt idx="10">
                  <c:v>0.89872648438890179</c:v>
                </c:pt>
                <c:pt idx="11">
                  <c:v>0.80621139024367849</c:v>
                </c:pt>
                <c:pt idx="12">
                  <c:v>0.68666043288929668</c:v>
                </c:pt>
                <c:pt idx="13">
                  <c:v>0.55850622987868437</c:v>
                </c:pt>
                <c:pt idx="14">
                  <c:v>0.44001809680488796</c:v>
                </c:pt>
                <c:pt idx="15">
                  <c:v>0.34124403710589096</c:v>
                </c:pt>
                <c:pt idx="16">
                  <c:v>0.26397642728172566</c:v>
                </c:pt>
                <c:pt idx="17">
                  <c:v>0.20551097661630424</c:v>
                </c:pt>
                <c:pt idx="18">
                  <c:v>0.16184046607828262</c:v>
                </c:pt>
                <c:pt idx="19">
                  <c:v>0.1292332449573754</c:v>
                </c:pt>
                <c:pt idx="20">
                  <c:v>0.10471961371942846</c:v>
                </c:pt>
                <c:pt idx="21">
                  <c:v>8.6092998024083239E-2</c:v>
                </c:pt>
                <c:pt idx="22">
                  <c:v>7.1762258812465507E-2</c:v>
                </c:pt>
                <c:pt idx="23">
                  <c:v>6.0591909277480961E-2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28-43AE-9B6A-8B7067A1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6360"/>
        <c:axId val="519198520"/>
      </c:scatterChart>
      <c:valAx>
        <c:axId val="51919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temperatua</a:t>
                </a:r>
                <a:r>
                  <a:rPr lang="es-AR" baseline="0"/>
                  <a:t> K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9198520"/>
        <c:crosses val="autoZero"/>
        <c:crossBetween val="midCat"/>
      </c:valAx>
      <c:valAx>
        <c:axId val="5191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convercion</a:t>
                </a:r>
                <a:r>
                  <a:rPr lang="es-AR" baseline="0"/>
                  <a:t> X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919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k1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8(copia)'!$K$12:$K$35</c:f>
              <c:numCache>
                <c:formatCode>General</c:formatCode>
                <c:ptCount val="24"/>
                <c:pt idx="0">
                  <c:v>3.7200759760208362E-41</c:v>
                </c:pt>
                <c:pt idx="1">
                  <c:v>1.9287498479639179E-19</c:v>
                </c:pt>
                <c:pt idx="2">
                  <c:v>3.3382377953649985E-12</c:v>
                </c:pt>
                <c:pt idx="3">
                  <c:v>1.3887943864964021E-8</c:v>
                </c:pt>
                <c:pt idx="4">
                  <c:v>2.061153622438558E-6</c:v>
                </c:pt>
                <c:pt idx="5">
                  <c:v>5.7777485194191328E-5</c:v>
                </c:pt>
                <c:pt idx="6">
                  <c:v>6.2487495094630963E-4</c:v>
                </c:pt>
                <c:pt idx="7">
                  <c:v>3.7266531720786711E-3</c:v>
                </c:pt>
                <c:pt idx="8">
                  <c:v>1.4945338524781452E-2</c:v>
                </c:pt>
                <c:pt idx="9">
                  <c:v>4.5399929762484852E-2</c:v>
                </c:pt>
                <c:pt idx="10">
                  <c:v>0.11268558050780067</c:v>
                </c:pt>
                <c:pt idx="11">
                  <c:v>0.24036947641951406</c:v>
                </c:pt>
                <c:pt idx="12">
                  <c:v>0.45632390058103139</c:v>
                </c:pt>
                <c:pt idx="13">
                  <c:v>0.79049032311996692</c:v>
                </c:pt>
                <c:pt idx="14">
                  <c:v>1.272633801339808</c:v>
                </c:pt>
                <c:pt idx="15">
                  <c:v>1.9304541362277092</c:v>
                </c:pt>
                <c:pt idx="16">
                  <c:v>2.7882170400494211</c:v>
                </c:pt>
                <c:pt idx="17">
                  <c:v>3.8659201394728075</c:v>
                </c:pt>
                <c:pt idx="18">
                  <c:v>5.1789243705977563</c:v>
                </c:pt>
                <c:pt idx="19">
                  <c:v>6.7379469990854668</c:v>
                </c:pt>
                <c:pt idx="20">
                  <c:v>8.5493094796860536</c:v>
                </c:pt>
                <c:pt idx="21">
                  <c:v>10.615346461976673</c:v>
                </c:pt>
                <c:pt idx="22">
                  <c:v>12.934901388949791</c:v>
                </c:pt>
                <c:pt idx="23">
                  <c:v>15.503853599009314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6-43CB-AE49-F7447ABF2F7B}"/>
            </c:ext>
          </c:extLst>
        </c:ser>
        <c:ser>
          <c:idx val="1"/>
          <c:order val="1"/>
          <c:tx>
            <c:v>k2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'Ej. 8(copia)'!$A$12:$A$35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8(copia)'!$L$12:$L$35</c:f>
              <c:numCache>
                <c:formatCode>General</c:formatCode>
                <c:ptCount val="24"/>
                <c:pt idx="0">
                  <c:v>1.3838965267367375E-81</c:v>
                </c:pt>
                <c:pt idx="1">
                  <c:v>3.720075976020836E-38</c:v>
                </c:pt>
                <c:pt idx="2">
                  <c:v>1.1143831578403364E-23</c:v>
                </c:pt>
                <c:pt idx="3">
                  <c:v>1.9287498479639178E-16</c:v>
                </c:pt>
                <c:pt idx="4">
                  <c:v>4.2483542552915889E-12</c:v>
                </c:pt>
                <c:pt idx="5">
                  <c:v>3.3382377953649985E-9</c:v>
                </c:pt>
                <c:pt idx="6">
                  <c:v>3.9046870432015287E-7</c:v>
                </c:pt>
                <c:pt idx="7">
                  <c:v>1.388794386496402E-5</c:v>
                </c:pt>
                <c:pt idx="8">
                  <c:v>2.2336314362031659E-4</c:v>
                </c:pt>
                <c:pt idx="9">
                  <c:v>2.0611536224385578E-3</c:v>
                </c:pt>
                <c:pt idx="10">
                  <c:v>1.2698040054380027E-2</c:v>
                </c:pt>
                <c:pt idx="11">
                  <c:v>5.7777485194191333E-2</c:v>
                </c:pt>
                <c:pt idx="12">
                  <c:v>0.20823150224148704</c:v>
                </c:pt>
                <c:pt idx="13">
                  <c:v>0.62487495094630963</c:v>
                </c:pt>
                <c:pt idx="14">
                  <c:v>1.6195967923126098</c:v>
                </c:pt>
                <c:pt idx="15">
                  <c:v>3.7266531720786711</c:v>
                </c:pt>
                <c:pt idx="16">
                  <c:v>7.7741542624219555</c:v>
                </c:pt>
                <c:pt idx="17">
                  <c:v>14.945338524781452</c:v>
                </c:pt>
                <c:pt idx="18">
                  <c:v>26.821257636371364</c:v>
                </c:pt>
                <c:pt idx="19">
                  <c:v>45.399929762484852</c:v>
                </c:pt>
                <c:pt idx="20">
                  <c:v>73.090692579449794</c:v>
                </c:pt>
                <c:pt idx="21">
                  <c:v>112.68558050780067</c:v>
                </c:pt>
                <c:pt idx="22">
                  <c:v>167.31167394185525</c:v>
                </c:pt>
                <c:pt idx="23">
                  <c:v>240.36947641951406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36-43CB-AE49-F7447ABF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84480"/>
        <c:axId val="519185560"/>
      </c:scatterChart>
      <c:valAx>
        <c:axId val="5191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9185560"/>
        <c:crosses val="autoZero"/>
        <c:crossBetween val="midCat"/>
      </c:valAx>
      <c:valAx>
        <c:axId val="5191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918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 vs T'!$B$3</c:f>
              <c:strCache>
                <c:ptCount val="1"/>
                <c:pt idx="0">
                  <c:v>XaBE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vs T'!$A$4:$A$25</c:f>
              <c:numCache>
                <c:formatCode>General</c:formatCode>
                <c:ptCount val="22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  <c:pt idx="21">
                  <c:v>720</c:v>
                </c:pt>
              </c:numCache>
            </c:numRef>
          </c:xVal>
          <c:yVal>
            <c:numRef>
              <c:f>'X vs T'!$B$4:$B$25</c:f>
              <c:numCache>
                <c:formatCode>0.0000</c:formatCode>
                <c:ptCount val="22"/>
                <c:pt idx="0">
                  <c:v>0</c:v>
                </c:pt>
                <c:pt idx="1">
                  <c:v>4.6666666666666669E-2</c:v>
                </c:pt>
                <c:pt idx="2">
                  <c:v>9.3333333333333338E-2</c:v>
                </c:pt>
                <c:pt idx="3">
                  <c:v>0.14000000000000001</c:v>
                </c:pt>
                <c:pt idx="4">
                  <c:v>0.18666666666666668</c:v>
                </c:pt>
                <c:pt idx="5">
                  <c:v>0.23333333333333336</c:v>
                </c:pt>
                <c:pt idx="6">
                  <c:v>0.28000000000000003</c:v>
                </c:pt>
                <c:pt idx="7">
                  <c:v>0.32666666666666672</c:v>
                </c:pt>
                <c:pt idx="8">
                  <c:v>0.37333333333333335</c:v>
                </c:pt>
                <c:pt idx="9">
                  <c:v>0.42000000000000004</c:v>
                </c:pt>
                <c:pt idx="10">
                  <c:v>0.46666666666666673</c:v>
                </c:pt>
                <c:pt idx="11">
                  <c:v>0.51333333333333342</c:v>
                </c:pt>
                <c:pt idx="12">
                  <c:v>0.56000000000000005</c:v>
                </c:pt>
                <c:pt idx="13">
                  <c:v>0.60666666666666669</c:v>
                </c:pt>
                <c:pt idx="14">
                  <c:v>0.65333333333333343</c:v>
                </c:pt>
                <c:pt idx="15">
                  <c:v>0.70000000000000007</c:v>
                </c:pt>
                <c:pt idx="16">
                  <c:v>0.7466666666666667</c:v>
                </c:pt>
                <c:pt idx="17">
                  <c:v>0.79333333333333345</c:v>
                </c:pt>
                <c:pt idx="18">
                  <c:v>0.84000000000000008</c:v>
                </c:pt>
                <c:pt idx="19">
                  <c:v>0.88666666666666671</c:v>
                </c:pt>
                <c:pt idx="20">
                  <c:v>0.93333333333333346</c:v>
                </c:pt>
                <c:pt idx="21">
                  <c:v>0.98000000000000009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7-4DA9-A0F1-7E95B6D5715D}"/>
            </c:ext>
          </c:extLst>
        </c:ser>
        <c:ser>
          <c:idx val="1"/>
          <c:order val="1"/>
          <c:tx>
            <c:strRef>
              <c:f>'X vs T'!$C$3</c:f>
              <c:strCache>
                <c:ptCount val="1"/>
                <c:pt idx="0">
                  <c:v>XaBM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 vs T'!$A$4:$A$25</c:f>
              <c:numCache>
                <c:formatCode>General</c:formatCode>
                <c:ptCount val="22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  <c:pt idx="21">
                  <c:v>720</c:v>
                </c:pt>
              </c:numCache>
            </c:numRef>
          </c:xVal>
          <c:yVal>
            <c:numRef>
              <c:f>'X vs T'!$C$4:$C$25</c:f>
              <c:numCache>
                <c:formatCode>General</c:formatCode>
                <c:ptCount val="22"/>
                <c:pt idx="0">
                  <c:v>0.15741739275032626</c:v>
                </c:pt>
                <c:pt idx="1">
                  <c:v>0.17182859600439193</c:v>
                </c:pt>
                <c:pt idx="2">
                  <c:v>0.1853957628893185</c:v>
                </c:pt>
                <c:pt idx="3">
                  <c:v>0.19813752883949212</c:v>
                </c:pt>
                <c:pt idx="4">
                  <c:v>0.2100875013523637</c:v>
                </c:pt>
                <c:pt idx="5">
                  <c:v>0.22128767159057328</c:v>
                </c:pt>
                <c:pt idx="6">
                  <c:v>0.23178402273752438</c:v>
                </c:pt>
                <c:pt idx="7">
                  <c:v>0.24162366659453247</c:v>
                </c:pt>
                <c:pt idx="8">
                  <c:v>0.25085302861052838</c:v>
                </c:pt>
                <c:pt idx="9">
                  <c:v>0.25951674375753664</c:v>
                </c:pt>
                <c:pt idx="10">
                  <c:v>0.26765702880846848</c:v>
                </c:pt>
                <c:pt idx="11">
                  <c:v>0.27531336968719089</c:v>
                </c:pt>
                <c:pt idx="12">
                  <c:v>0.28252241366118674</c:v>
                </c:pt>
                <c:pt idx="13">
                  <c:v>0.28931799154282539</c:v>
                </c:pt>
                <c:pt idx="14">
                  <c:v>0.2957312194378951</c:v>
                </c:pt>
                <c:pt idx="15">
                  <c:v>0.30179064629207603</c:v>
                </c:pt>
                <c:pt idx="16">
                  <c:v>0.30752242490638049</c:v>
                </c:pt>
                <c:pt idx="17">
                  <c:v>0.31295049187096158</c:v>
                </c:pt>
                <c:pt idx="18">
                  <c:v>0.31809674714411068</c:v>
                </c:pt>
                <c:pt idx="19">
                  <c:v>0.32298122756580716</c:v>
                </c:pt>
                <c:pt idx="20">
                  <c:v>0.3276222709833338</c:v>
                </c:pt>
                <c:pt idx="21">
                  <c:v>0.33203666925151953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7-4DA9-A0F1-7E95B6D5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45760"/>
        <c:axId val="510345432"/>
      </c:scatterChart>
      <c:valAx>
        <c:axId val="510345760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0345432"/>
        <c:crosses val="autoZero"/>
        <c:crossBetween val="midCat"/>
      </c:valAx>
      <c:valAx>
        <c:axId val="5103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034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Reaccion</a:t>
            </a:r>
            <a:r>
              <a:rPr lang="es-AR" baseline="0"/>
              <a:t> reversible exotérmica TAC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'Ej. 8(11)'!$B$11</c:f>
              <c:strCache>
                <c:ptCount val="1"/>
                <c:pt idx="0">
                  <c:v>Xae (r=0)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8(11)'!$B$12:$B$35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0.99999999999666178</c:v>
                </c:pt>
                <c:pt idx="3">
                  <c:v>0.99999998611205632</c:v>
                </c:pt>
                <c:pt idx="4">
                  <c:v>0.99999793885062593</c:v>
                </c:pt>
                <c:pt idx="5">
                  <c:v>0.99994222585285075</c:v>
                </c:pt>
                <c:pt idx="6">
                  <c:v>0.99937551527391622</c:v>
                </c:pt>
                <c:pt idx="7">
                  <c:v>0.99628718320839504</c:v>
                </c:pt>
                <c:pt idx="8">
                  <c:v>0.9852747355374778</c:v>
                </c:pt>
                <c:pt idx="9">
                  <c:v>0.95657171148576636</c:v>
                </c:pt>
                <c:pt idx="10">
                  <c:v>0.89872648438890179</c:v>
                </c:pt>
                <c:pt idx="11">
                  <c:v>0.80621139024367849</c:v>
                </c:pt>
                <c:pt idx="12">
                  <c:v>0.68666043288929668</c:v>
                </c:pt>
                <c:pt idx="13">
                  <c:v>0.55850622987868437</c:v>
                </c:pt>
                <c:pt idx="14">
                  <c:v>0.44001809680488796</c:v>
                </c:pt>
                <c:pt idx="15">
                  <c:v>0.34124403710589096</c:v>
                </c:pt>
                <c:pt idx="16">
                  <c:v>0.26397642728172566</c:v>
                </c:pt>
                <c:pt idx="17">
                  <c:v>0.20551097661630424</c:v>
                </c:pt>
                <c:pt idx="18">
                  <c:v>0.16184046607828262</c:v>
                </c:pt>
                <c:pt idx="19">
                  <c:v>0.1292332449573754</c:v>
                </c:pt>
                <c:pt idx="20">
                  <c:v>0.10471961371942846</c:v>
                </c:pt>
                <c:pt idx="21">
                  <c:v>8.6092998024083239E-2</c:v>
                </c:pt>
                <c:pt idx="22">
                  <c:v>7.1762258812465507E-2</c:v>
                </c:pt>
                <c:pt idx="23">
                  <c:v>6.0591909277480961E-2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2-4CA3-A244-300C86C284EA}"/>
            </c:ext>
          </c:extLst>
        </c:ser>
        <c:ser>
          <c:idx val="1"/>
          <c:order val="1"/>
          <c:tx>
            <c:strRef>
              <c:f>'Ej. 8(11)'!$C$11</c:f>
              <c:strCache>
                <c:ptCount val="1"/>
                <c:pt idx="0">
                  <c:v>Xa-r100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8(11)'!$C$12:$C$35</c:f>
              <c:numCache>
                <c:formatCode>General</c:formatCode>
                <c:ptCount val="24"/>
                <c:pt idx="0">
                  <c:v>4.8360987688270872E-40</c:v>
                </c:pt>
                <c:pt idx="1">
                  <c:v>2.5073748023530932E-18</c:v>
                </c:pt>
                <c:pt idx="2">
                  <c:v>4.339709133786167E-11</c:v>
                </c:pt>
                <c:pt idx="3">
                  <c:v>1.8054323764866526E-7</c:v>
                </c:pt>
                <c:pt idx="4">
                  <c:v>2.6794279137589871E-5</c:v>
                </c:pt>
                <c:pt idx="5">
                  <c:v>7.505435362184118E-4</c:v>
                </c:pt>
                <c:pt idx="6">
                  <c:v>8.0578763139082139E-3</c:v>
                </c:pt>
                <c:pt idx="7">
                  <c:v>4.6199925848551995E-2</c:v>
                </c:pt>
                <c:pt idx="8">
                  <c:v>0.16228743491945494</c:v>
                </c:pt>
                <c:pt idx="9">
                  <c:v>0.36499767856345577</c:v>
                </c:pt>
                <c:pt idx="10">
                  <c:v>0.55700370728463999</c:v>
                </c:pt>
                <c:pt idx="11">
                  <c:v>0.64086557635272579</c:v>
                </c:pt>
                <c:pt idx="12">
                  <c:v>0.61542433535980468</c:v>
                </c:pt>
                <c:pt idx="13">
                  <c:v>0.52971687582757698</c:v>
                </c:pt>
                <c:pt idx="14">
                  <c:v>0.4286183682413246</c:v>
                </c:pt>
                <c:pt idx="15">
                  <c:v>0.33666618530666526</c:v>
                </c:pt>
                <c:pt idx="16">
                  <c:v>0.26206785343297506</c:v>
                </c:pt>
                <c:pt idx="17">
                  <c:v>0.20467402275386182</c:v>
                </c:pt>
                <c:pt idx="18">
                  <c:v>0.16145236164713622</c:v>
                </c:pt>
                <c:pt idx="19">
                  <c:v>0.12904285796223947</c:v>
                </c:pt>
                <c:pt idx="20">
                  <c:v>0.1046210373854795</c:v>
                </c:pt>
                <c:pt idx="21">
                  <c:v>8.6039321141992683E-2</c:v>
                </c:pt>
                <c:pt idx="22">
                  <c:v>7.1731646197894752E-2</c:v>
                </c:pt>
                <c:pt idx="23">
                  <c:v>6.0573699035287795E-2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2-4CA3-A244-300C86C284EA}"/>
            </c:ext>
          </c:extLst>
        </c:ser>
        <c:ser>
          <c:idx val="2"/>
          <c:order val="2"/>
          <c:tx>
            <c:strRef>
              <c:f>'Ej. 8(11)'!$D$11</c:f>
              <c:strCache>
                <c:ptCount val="1"/>
                <c:pt idx="0">
                  <c:v>Xa-r10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8(11)'!$D$12:$D$35</c:f>
              <c:numCache>
                <c:formatCode>General</c:formatCode>
                <c:ptCount val="24"/>
                <c:pt idx="0">
                  <c:v>3.7200759760208364E-39</c:v>
                </c:pt>
                <c:pt idx="1">
                  <c:v>1.928749847963918E-17</c:v>
                </c:pt>
                <c:pt idx="2">
                  <c:v>3.3382377942506147E-10</c:v>
                </c:pt>
                <c:pt idx="3">
                  <c:v>1.3887924577492057E-6</c:v>
                </c:pt>
                <c:pt idx="4">
                  <c:v>2.0607288736848012E-4</c:v>
                </c:pt>
                <c:pt idx="5">
                  <c:v>5.7445560018155265E-3</c:v>
                </c:pt>
                <c:pt idx="6">
                  <c:v>5.8810290968416695E-2</c:v>
                </c:pt>
                <c:pt idx="7">
                  <c:v>0.27121589613050273</c:v>
                </c:pt>
                <c:pt idx="8">
                  <c:v>0.59380649513378292</c:v>
                </c:pt>
                <c:pt idx="9">
                  <c:v>0.79009874315033968</c:v>
                </c:pt>
                <c:pt idx="10">
                  <c:v>0.83234279036026371</c:v>
                </c:pt>
                <c:pt idx="11">
                  <c:v>0.78004817948145955</c:v>
                </c:pt>
                <c:pt idx="12">
                  <c:v>0.6764809809122444</c:v>
                </c:pt>
                <c:pt idx="13">
                  <c:v>0.55458789231258532</c:v>
                </c:pt>
                <c:pt idx="14">
                  <c:v>0.43850195919071183</c:v>
                </c:pt>
                <c:pt idx="15">
                  <c:v>0.34064188856953681</c:v>
                </c:pt>
                <c:pt idx="16">
                  <c:v>0.26372674211675229</c:v>
                </c:pt>
                <c:pt idx="17">
                  <c:v>0.20540178573790319</c:v>
                </c:pt>
                <c:pt idx="18">
                  <c:v>0.16178990701990453</c:v>
                </c:pt>
                <c:pt idx="19">
                  <c:v>0.12920846288512569</c:v>
                </c:pt>
                <c:pt idx="20">
                  <c:v>0.10470678829247455</c:v>
                </c:pt>
                <c:pt idx="21">
                  <c:v>8.6086016242327187E-2</c:v>
                </c:pt>
                <c:pt idx="22">
                  <c:v>7.1758277695067665E-2</c:v>
                </c:pt>
                <c:pt idx="23">
                  <c:v>6.0589541326849974E-2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02-4CA3-A244-300C86C284EA}"/>
            </c:ext>
          </c:extLst>
        </c:ser>
        <c:ser>
          <c:idx val="3"/>
          <c:order val="3"/>
          <c:tx>
            <c:strRef>
              <c:f>'Ej. 8(11)'!$E$11</c:f>
              <c:strCache>
                <c:ptCount val="1"/>
                <c:pt idx="0">
                  <c:v>Xa-r1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8(11)'!$E$12:$E$35</c:f>
              <c:numCache>
                <c:formatCode>General</c:formatCode>
                <c:ptCount val="24"/>
                <c:pt idx="0">
                  <c:v>3.720075976020836E-38</c:v>
                </c:pt>
                <c:pt idx="1">
                  <c:v>1.9287498479639175E-16</c:v>
                </c:pt>
                <c:pt idx="2">
                  <c:v>3.3382377842211671E-9</c:v>
                </c:pt>
                <c:pt idx="3">
                  <c:v>1.3887750992655144E-5</c:v>
                </c:pt>
                <c:pt idx="4">
                  <c:v>2.056913997962114E-3</c:v>
                </c:pt>
                <c:pt idx="5">
                  <c:v>5.462141486620202E-2</c:v>
                </c:pt>
                <c:pt idx="6">
                  <c:v>0.38447563295885173</c:v>
                </c:pt>
                <c:pt idx="7">
                  <c:v>0.78612400587456077</c:v>
                </c:pt>
                <c:pt idx="8">
                  <c:v>0.92433757708504716</c:v>
                </c:pt>
                <c:pt idx="9">
                  <c:v>0.93683274477947609</c:v>
                </c:pt>
                <c:pt idx="10">
                  <c:v>0.89161538502024007</c:v>
                </c:pt>
                <c:pt idx="11">
                  <c:v>0.80351635571651947</c:v>
                </c:pt>
                <c:pt idx="12">
                  <c:v>0.68562872248625994</c:v>
                </c:pt>
                <c:pt idx="13">
                  <c:v>0.55811190629556284</c:v>
                </c:pt>
                <c:pt idx="14">
                  <c:v>0.4398660114170968</c:v>
                </c:pt>
                <c:pt idx="15">
                  <c:v>0.3411837264722265</c:v>
                </c:pt>
                <c:pt idx="16">
                  <c:v>0.26395143749203415</c:v>
                </c:pt>
                <c:pt idx="17">
                  <c:v>0.20550005230464746</c:v>
                </c:pt>
                <c:pt idx="18">
                  <c:v>0.16183540875052382</c:v>
                </c:pt>
                <c:pt idx="19">
                  <c:v>0.12923076632237243</c:v>
                </c:pt>
                <c:pt idx="20">
                  <c:v>0.10471833103534721</c:v>
                </c:pt>
                <c:pt idx="21">
                  <c:v>8.6092299794946522E-2</c:v>
                </c:pt>
                <c:pt idx="22">
                  <c:v>7.1761860680847472E-2</c:v>
                </c:pt>
                <c:pt idx="23">
                  <c:v>6.0591672474088941E-2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02-4CA3-A244-300C86C284EA}"/>
            </c:ext>
          </c:extLst>
        </c:ser>
        <c:ser>
          <c:idx val="4"/>
          <c:order val="4"/>
          <c:tx>
            <c:strRef>
              <c:f>'Ej. 8(11)'!$F$11</c:f>
              <c:strCache>
                <c:ptCount val="1"/>
                <c:pt idx="0">
                  <c:v>XaBE (Adiab)</c:v>
                </c:pt>
              </c:strCache>
            </c:strRef>
          </c:tx>
          <c:spPr>
            <a:ln w="15875" cap="rnd">
              <a:solidFill>
                <a:srgbClr val="FF0000">
                  <a:alpha val="97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8(11)'!$F$12:$F$35</c:f>
              <c:numCache>
                <c:formatCode>General</c:formatCode>
                <c:ptCount val="24"/>
                <c:pt idx="10">
                  <c:v>-2.3237911955737312E-2</c:v>
                </c:pt>
                <c:pt idx="11">
                  <c:v>2.7279287948039452E-2</c:v>
                </c:pt>
                <c:pt idx="12">
                  <c:v>7.7796487851816212E-2</c:v>
                </c:pt>
                <c:pt idx="13">
                  <c:v>0.12831368775559299</c:v>
                </c:pt>
                <c:pt idx="14">
                  <c:v>0.17883088765936975</c:v>
                </c:pt>
                <c:pt idx="15">
                  <c:v>0.22934808756314651</c:v>
                </c:pt>
                <c:pt idx="16">
                  <c:v>0.27986528746692324</c:v>
                </c:pt>
                <c:pt idx="17">
                  <c:v>0.33038248737070003</c:v>
                </c:pt>
                <c:pt idx="18">
                  <c:v>0.38089968727447676</c:v>
                </c:pt>
                <c:pt idx="19">
                  <c:v>0.43141688717825355</c:v>
                </c:pt>
                <c:pt idx="20">
                  <c:v>0.48193408708203034</c:v>
                </c:pt>
                <c:pt idx="21">
                  <c:v>0.53245128698580713</c:v>
                </c:pt>
                <c:pt idx="22">
                  <c:v>0.5829684868895838</c:v>
                </c:pt>
                <c:pt idx="23">
                  <c:v>0.63348568679336059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02-4CA3-A244-300C86C284EA}"/>
            </c:ext>
          </c:extLst>
        </c:ser>
        <c:ser>
          <c:idx val="5"/>
          <c:order val="5"/>
          <c:tx>
            <c:strRef>
              <c:f>'Ej. 8(11)'!$G$11</c:f>
              <c:strCache>
                <c:ptCount val="1"/>
                <c:pt idx="0">
                  <c:v>XaBM (r_max)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8(11)'!$G$12:$G$35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0.99999999999332356</c:v>
                </c:pt>
                <c:pt idx="3">
                  <c:v>0.99999997222411297</c:v>
                </c:pt>
                <c:pt idx="4">
                  <c:v>0.9999958777097484</c:v>
                </c:pt>
                <c:pt idx="5">
                  <c:v>0.99988445838101991</c:v>
                </c:pt>
                <c:pt idx="6">
                  <c:v>0.99875181002340818</c:v>
                </c:pt>
                <c:pt idx="7">
                  <c:v>0.99260183445007111</c:v>
                </c:pt>
                <c:pt idx="8">
                  <c:v>0.97097684471210688</c:v>
                </c:pt>
                <c:pt idx="9">
                  <c:v>0.91675846056258936</c:v>
                </c:pt>
                <c:pt idx="10">
                  <c:v>0.81607926791029495</c:v>
                </c:pt>
                <c:pt idx="11">
                  <c:v>0.67533848426334364</c:v>
                </c:pt>
                <c:pt idx="12">
                  <c:v>0.52283541140843226</c:v>
                </c:pt>
                <c:pt idx="13">
                  <c:v>0.3874496313859761</c:v>
                </c:pt>
                <c:pt idx="14">
                  <c:v>0.28206615468016322</c:v>
                </c:pt>
                <c:pt idx="15">
                  <c:v>0.20572286987321903</c:v>
                </c:pt>
                <c:pt idx="16">
                  <c:v>0.15205808920462413</c:v>
                </c:pt>
                <c:pt idx="17">
                  <c:v>0.11452339576242819</c:v>
                </c:pt>
                <c:pt idx="18">
                  <c:v>8.8044842186790928E-2</c:v>
                </c:pt>
                <c:pt idx="19">
                  <c:v>6.9080362161145464E-2</c:v>
                </c:pt>
                <c:pt idx="20">
                  <c:v>5.5252834608254156E-2</c:v>
                </c:pt>
                <c:pt idx="21">
                  <c:v>4.4982853364975872E-2</c:v>
                </c:pt>
                <c:pt idx="22">
                  <c:v>3.7216499438637494E-2</c:v>
                </c:pt>
                <c:pt idx="23">
                  <c:v>3.1242475251770079E-2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02-4CA3-A244-300C86C284EA}"/>
            </c:ext>
          </c:extLst>
        </c:ser>
        <c:ser>
          <c:idx val="6"/>
          <c:order val="6"/>
          <c:tx>
            <c:strRef>
              <c:f>'Ej. 8(11)'!$H$11</c:f>
              <c:strCache>
                <c:ptCount val="1"/>
                <c:pt idx="0">
                  <c:v>TAC 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8(11)'!$H$12:$H$35</c:f>
              <c:numCache>
                <c:formatCode>General</c:formatCode>
                <c:ptCount val="24"/>
                <c:pt idx="10">
                  <c:v>0.15155159971133028</c:v>
                </c:pt>
                <c:pt idx="11">
                  <c:v>0.20206879961510704</c:v>
                </c:pt>
                <c:pt idx="12">
                  <c:v>0.25258599951888383</c:v>
                </c:pt>
                <c:pt idx="13">
                  <c:v>0.30310319942266056</c:v>
                </c:pt>
                <c:pt idx="14">
                  <c:v>0.35362039932643735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02-4CA3-A244-300C86C284EA}"/>
            </c:ext>
          </c:extLst>
        </c:ser>
        <c:ser>
          <c:idx val="7"/>
          <c:order val="7"/>
          <c:tx>
            <c:strRef>
              <c:f>'Ej. 8(11)'!$I$11</c:f>
              <c:strCache>
                <c:ptCount val="1"/>
                <c:pt idx="0">
                  <c:v>TAC 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8(11)'!$I$12:$I$35</c:f>
              <c:numCache>
                <c:formatCode>General</c:formatCode>
                <c:ptCount val="24"/>
                <c:pt idx="10">
                  <c:v>0.35362039932643735</c:v>
                </c:pt>
                <c:pt idx="11">
                  <c:v>0.40413759923021408</c:v>
                </c:pt>
                <c:pt idx="12">
                  <c:v>0.45465479913399087</c:v>
                </c:pt>
                <c:pt idx="13">
                  <c:v>0.50517199903776766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02-4CA3-A244-300C86C284EA}"/>
            </c:ext>
          </c:extLst>
        </c:ser>
        <c:ser>
          <c:idx val="8"/>
          <c:order val="8"/>
          <c:tx>
            <c:strRef>
              <c:f>'Ej. 8(11)'!$J$11</c:f>
              <c:strCache>
                <c:ptCount val="1"/>
                <c:pt idx="0">
                  <c:v>TAC 4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8(11)'!$J$12:$J$35</c:f>
              <c:numCache>
                <c:formatCode>General</c:formatCode>
                <c:ptCount val="24"/>
                <c:pt idx="10">
                  <c:v>0.48496511907625689</c:v>
                </c:pt>
                <c:pt idx="11">
                  <c:v>0.53548231898003373</c:v>
                </c:pt>
                <c:pt idx="12">
                  <c:v>0.58599951888381041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02-4CA3-A244-300C86C2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54624"/>
        <c:axId val="521456592"/>
      </c:scatterChart>
      <c:valAx>
        <c:axId val="5214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1456592"/>
        <c:crosses val="autoZero"/>
        <c:crossBetween val="midCat"/>
      </c:valAx>
      <c:valAx>
        <c:axId val="5214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Conversión, Xa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145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Reaccion</a:t>
            </a:r>
            <a:r>
              <a:rPr lang="es-AR" baseline="0"/>
              <a:t> reversible exotérmica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'Ej. 8(11)'!$B$11</c:f>
              <c:strCache>
                <c:ptCount val="1"/>
                <c:pt idx="0">
                  <c:v>Xae (r=0)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8(11)'!$B$12:$B$35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0.99999999999666178</c:v>
                </c:pt>
                <c:pt idx="3">
                  <c:v>0.99999998611205632</c:v>
                </c:pt>
                <c:pt idx="4">
                  <c:v>0.99999793885062593</c:v>
                </c:pt>
                <c:pt idx="5">
                  <c:v>0.99994222585285075</c:v>
                </c:pt>
                <c:pt idx="6">
                  <c:v>0.99937551527391622</c:v>
                </c:pt>
                <c:pt idx="7">
                  <c:v>0.99628718320839504</c:v>
                </c:pt>
                <c:pt idx="8">
                  <c:v>0.9852747355374778</c:v>
                </c:pt>
                <c:pt idx="9">
                  <c:v>0.95657171148576636</c:v>
                </c:pt>
                <c:pt idx="10">
                  <c:v>0.89872648438890179</c:v>
                </c:pt>
                <c:pt idx="11">
                  <c:v>0.80621139024367849</c:v>
                </c:pt>
                <c:pt idx="12">
                  <c:v>0.68666043288929668</c:v>
                </c:pt>
                <c:pt idx="13">
                  <c:v>0.55850622987868437</c:v>
                </c:pt>
                <c:pt idx="14">
                  <c:v>0.44001809680488796</c:v>
                </c:pt>
                <c:pt idx="15">
                  <c:v>0.34124403710589096</c:v>
                </c:pt>
                <c:pt idx="16">
                  <c:v>0.26397642728172566</c:v>
                </c:pt>
                <c:pt idx="17">
                  <c:v>0.20551097661630424</c:v>
                </c:pt>
                <c:pt idx="18">
                  <c:v>0.16184046607828262</c:v>
                </c:pt>
                <c:pt idx="19">
                  <c:v>0.1292332449573754</c:v>
                </c:pt>
                <c:pt idx="20">
                  <c:v>0.10471961371942846</c:v>
                </c:pt>
                <c:pt idx="21">
                  <c:v>8.6092998024083239E-2</c:v>
                </c:pt>
                <c:pt idx="22">
                  <c:v>7.1762258812465507E-2</c:v>
                </c:pt>
                <c:pt idx="23">
                  <c:v>6.0591909277480961E-2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A-40EB-9148-FE08A883A6ED}"/>
            </c:ext>
          </c:extLst>
        </c:ser>
        <c:ser>
          <c:idx val="1"/>
          <c:order val="1"/>
          <c:tx>
            <c:strRef>
              <c:f>'Ej. 8(11)'!$C$11</c:f>
              <c:strCache>
                <c:ptCount val="1"/>
                <c:pt idx="0">
                  <c:v>Xa-r100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8(11)'!$C$12:$C$35</c:f>
              <c:numCache>
                <c:formatCode>General</c:formatCode>
                <c:ptCount val="24"/>
                <c:pt idx="0">
                  <c:v>4.8360987688270872E-40</c:v>
                </c:pt>
                <c:pt idx="1">
                  <c:v>2.5073748023530932E-18</c:v>
                </c:pt>
                <c:pt idx="2">
                  <c:v>4.339709133786167E-11</c:v>
                </c:pt>
                <c:pt idx="3">
                  <c:v>1.8054323764866526E-7</c:v>
                </c:pt>
                <c:pt idx="4">
                  <c:v>2.6794279137589871E-5</c:v>
                </c:pt>
                <c:pt idx="5">
                  <c:v>7.505435362184118E-4</c:v>
                </c:pt>
                <c:pt idx="6">
                  <c:v>8.0578763139082139E-3</c:v>
                </c:pt>
                <c:pt idx="7">
                  <c:v>4.6199925848551995E-2</c:v>
                </c:pt>
                <c:pt idx="8">
                  <c:v>0.16228743491945494</c:v>
                </c:pt>
                <c:pt idx="9">
                  <c:v>0.36499767856345577</c:v>
                </c:pt>
                <c:pt idx="10">
                  <c:v>0.55700370728463999</c:v>
                </c:pt>
                <c:pt idx="11">
                  <c:v>0.64086557635272579</c:v>
                </c:pt>
                <c:pt idx="12">
                  <c:v>0.61542433535980468</c:v>
                </c:pt>
                <c:pt idx="13">
                  <c:v>0.52971687582757698</c:v>
                </c:pt>
                <c:pt idx="14">
                  <c:v>0.4286183682413246</c:v>
                </c:pt>
                <c:pt idx="15">
                  <c:v>0.33666618530666526</c:v>
                </c:pt>
                <c:pt idx="16">
                  <c:v>0.26206785343297506</c:v>
                </c:pt>
                <c:pt idx="17">
                  <c:v>0.20467402275386182</c:v>
                </c:pt>
                <c:pt idx="18">
                  <c:v>0.16145236164713622</c:v>
                </c:pt>
                <c:pt idx="19">
                  <c:v>0.12904285796223947</c:v>
                </c:pt>
                <c:pt idx="20">
                  <c:v>0.1046210373854795</c:v>
                </c:pt>
                <c:pt idx="21">
                  <c:v>8.6039321141992683E-2</c:v>
                </c:pt>
                <c:pt idx="22">
                  <c:v>7.1731646197894752E-2</c:v>
                </c:pt>
                <c:pt idx="23">
                  <c:v>6.0573699035287795E-2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A-40EB-9148-FE08A883A6ED}"/>
            </c:ext>
          </c:extLst>
        </c:ser>
        <c:ser>
          <c:idx val="2"/>
          <c:order val="2"/>
          <c:tx>
            <c:strRef>
              <c:f>'Ej. 8(11)'!$D$11</c:f>
              <c:strCache>
                <c:ptCount val="1"/>
                <c:pt idx="0">
                  <c:v>Xa-r10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8(11)'!$D$12:$D$35</c:f>
              <c:numCache>
                <c:formatCode>General</c:formatCode>
                <c:ptCount val="24"/>
                <c:pt idx="0">
                  <c:v>3.7200759760208364E-39</c:v>
                </c:pt>
                <c:pt idx="1">
                  <c:v>1.928749847963918E-17</c:v>
                </c:pt>
                <c:pt idx="2">
                  <c:v>3.3382377942506147E-10</c:v>
                </c:pt>
                <c:pt idx="3">
                  <c:v>1.3887924577492057E-6</c:v>
                </c:pt>
                <c:pt idx="4">
                  <c:v>2.0607288736848012E-4</c:v>
                </c:pt>
                <c:pt idx="5">
                  <c:v>5.7445560018155265E-3</c:v>
                </c:pt>
                <c:pt idx="6">
                  <c:v>5.8810290968416695E-2</c:v>
                </c:pt>
                <c:pt idx="7">
                  <c:v>0.27121589613050273</c:v>
                </c:pt>
                <c:pt idx="8">
                  <c:v>0.59380649513378292</c:v>
                </c:pt>
                <c:pt idx="9">
                  <c:v>0.79009874315033968</c:v>
                </c:pt>
                <c:pt idx="10">
                  <c:v>0.83234279036026371</c:v>
                </c:pt>
                <c:pt idx="11">
                  <c:v>0.78004817948145955</c:v>
                </c:pt>
                <c:pt idx="12">
                  <c:v>0.6764809809122444</c:v>
                </c:pt>
                <c:pt idx="13">
                  <c:v>0.55458789231258532</c:v>
                </c:pt>
                <c:pt idx="14">
                  <c:v>0.43850195919071183</c:v>
                </c:pt>
                <c:pt idx="15">
                  <c:v>0.34064188856953681</c:v>
                </c:pt>
                <c:pt idx="16">
                  <c:v>0.26372674211675229</c:v>
                </c:pt>
                <c:pt idx="17">
                  <c:v>0.20540178573790319</c:v>
                </c:pt>
                <c:pt idx="18">
                  <c:v>0.16178990701990453</c:v>
                </c:pt>
                <c:pt idx="19">
                  <c:v>0.12920846288512569</c:v>
                </c:pt>
                <c:pt idx="20">
                  <c:v>0.10470678829247455</c:v>
                </c:pt>
                <c:pt idx="21">
                  <c:v>8.6086016242327187E-2</c:v>
                </c:pt>
                <c:pt idx="22">
                  <c:v>7.1758277695067665E-2</c:v>
                </c:pt>
                <c:pt idx="23">
                  <c:v>6.0589541326849974E-2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A-40EB-9148-FE08A883A6ED}"/>
            </c:ext>
          </c:extLst>
        </c:ser>
        <c:ser>
          <c:idx val="3"/>
          <c:order val="3"/>
          <c:tx>
            <c:strRef>
              <c:f>'Ej. 8(11)'!$E$11</c:f>
              <c:strCache>
                <c:ptCount val="1"/>
                <c:pt idx="0">
                  <c:v>Xa-r1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8(11)'!$E$12:$E$35</c:f>
              <c:numCache>
                <c:formatCode>General</c:formatCode>
                <c:ptCount val="24"/>
                <c:pt idx="0">
                  <c:v>3.720075976020836E-38</c:v>
                </c:pt>
                <c:pt idx="1">
                  <c:v>1.9287498479639175E-16</c:v>
                </c:pt>
                <c:pt idx="2">
                  <c:v>3.3382377842211671E-9</c:v>
                </c:pt>
                <c:pt idx="3">
                  <c:v>1.3887750992655144E-5</c:v>
                </c:pt>
                <c:pt idx="4">
                  <c:v>2.056913997962114E-3</c:v>
                </c:pt>
                <c:pt idx="5">
                  <c:v>5.462141486620202E-2</c:v>
                </c:pt>
                <c:pt idx="6">
                  <c:v>0.38447563295885173</c:v>
                </c:pt>
                <c:pt idx="7">
                  <c:v>0.78612400587456077</c:v>
                </c:pt>
                <c:pt idx="8">
                  <c:v>0.92433757708504716</c:v>
                </c:pt>
                <c:pt idx="9">
                  <c:v>0.93683274477947609</c:v>
                </c:pt>
                <c:pt idx="10">
                  <c:v>0.89161538502024007</c:v>
                </c:pt>
                <c:pt idx="11">
                  <c:v>0.80351635571651947</c:v>
                </c:pt>
                <c:pt idx="12">
                  <c:v>0.68562872248625994</c:v>
                </c:pt>
                <c:pt idx="13">
                  <c:v>0.55811190629556284</c:v>
                </c:pt>
                <c:pt idx="14">
                  <c:v>0.4398660114170968</c:v>
                </c:pt>
                <c:pt idx="15">
                  <c:v>0.3411837264722265</c:v>
                </c:pt>
                <c:pt idx="16">
                  <c:v>0.26395143749203415</c:v>
                </c:pt>
                <c:pt idx="17">
                  <c:v>0.20550005230464746</c:v>
                </c:pt>
                <c:pt idx="18">
                  <c:v>0.16183540875052382</c:v>
                </c:pt>
                <c:pt idx="19">
                  <c:v>0.12923076632237243</c:v>
                </c:pt>
                <c:pt idx="20">
                  <c:v>0.10471833103534721</c:v>
                </c:pt>
                <c:pt idx="21">
                  <c:v>8.6092299794946522E-2</c:v>
                </c:pt>
                <c:pt idx="22">
                  <c:v>7.1761860680847472E-2</c:v>
                </c:pt>
                <c:pt idx="23">
                  <c:v>6.0591672474088941E-2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5A-40EB-9148-FE08A883A6ED}"/>
            </c:ext>
          </c:extLst>
        </c:ser>
        <c:ser>
          <c:idx val="4"/>
          <c:order val="4"/>
          <c:tx>
            <c:strRef>
              <c:f>'Ej. 8(11)'!$F$11</c:f>
              <c:strCache>
                <c:ptCount val="1"/>
                <c:pt idx="0">
                  <c:v>XaBE (Adiab)</c:v>
                </c:pt>
              </c:strCache>
            </c:strRef>
          </c:tx>
          <c:spPr>
            <a:ln w="15875" cap="rnd">
              <a:solidFill>
                <a:srgbClr val="FF0000">
                  <a:alpha val="97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8(11)'!$F$12:$F$35</c:f>
              <c:numCache>
                <c:formatCode>General</c:formatCode>
                <c:ptCount val="24"/>
                <c:pt idx="10">
                  <c:v>-2.3237911955737312E-2</c:v>
                </c:pt>
                <c:pt idx="11">
                  <c:v>2.7279287948039452E-2</c:v>
                </c:pt>
                <c:pt idx="12">
                  <c:v>7.7796487851816212E-2</c:v>
                </c:pt>
                <c:pt idx="13">
                  <c:v>0.12831368775559299</c:v>
                </c:pt>
                <c:pt idx="14">
                  <c:v>0.17883088765936975</c:v>
                </c:pt>
                <c:pt idx="15">
                  <c:v>0.22934808756314651</c:v>
                </c:pt>
                <c:pt idx="16">
                  <c:v>0.27986528746692324</c:v>
                </c:pt>
                <c:pt idx="17">
                  <c:v>0.33038248737070003</c:v>
                </c:pt>
                <c:pt idx="18">
                  <c:v>0.38089968727447676</c:v>
                </c:pt>
                <c:pt idx="19">
                  <c:v>0.43141688717825355</c:v>
                </c:pt>
                <c:pt idx="20">
                  <c:v>0.48193408708203034</c:v>
                </c:pt>
                <c:pt idx="21">
                  <c:v>0.53245128698580713</c:v>
                </c:pt>
                <c:pt idx="22">
                  <c:v>0.5829684868895838</c:v>
                </c:pt>
                <c:pt idx="23">
                  <c:v>0.63348568679336059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5A-40EB-9148-FE08A883A6ED}"/>
            </c:ext>
          </c:extLst>
        </c:ser>
        <c:ser>
          <c:idx val="5"/>
          <c:order val="5"/>
          <c:tx>
            <c:strRef>
              <c:f>'Ej. 8(11)'!$G$11</c:f>
              <c:strCache>
                <c:ptCount val="1"/>
                <c:pt idx="0">
                  <c:v>XaBM (r_max)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8(11)'!$G$12:$G$35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0.99999999999332356</c:v>
                </c:pt>
                <c:pt idx="3">
                  <c:v>0.99999997222411297</c:v>
                </c:pt>
                <c:pt idx="4">
                  <c:v>0.9999958777097484</c:v>
                </c:pt>
                <c:pt idx="5">
                  <c:v>0.99988445838101991</c:v>
                </c:pt>
                <c:pt idx="6">
                  <c:v>0.99875181002340818</c:v>
                </c:pt>
                <c:pt idx="7">
                  <c:v>0.99260183445007111</c:v>
                </c:pt>
                <c:pt idx="8">
                  <c:v>0.97097684471210688</c:v>
                </c:pt>
                <c:pt idx="9">
                  <c:v>0.91675846056258936</c:v>
                </c:pt>
                <c:pt idx="10">
                  <c:v>0.81607926791029495</c:v>
                </c:pt>
                <c:pt idx="11">
                  <c:v>0.67533848426334364</c:v>
                </c:pt>
                <c:pt idx="12">
                  <c:v>0.52283541140843226</c:v>
                </c:pt>
                <c:pt idx="13">
                  <c:v>0.3874496313859761</c:v>
                </c:pt>
                <c:pt idx="14">
                  <c:v>0.28206615468016322</c:v>
                </c:pt>
                <c:pt idx="15">
                  <c:v>0.20572286987321903</c:v>
                </c:pt>
                <c:pt idx="16">
                  <c:v>0.15205808920462413</c:v>
                </c:pt>
                <c:pt idx="17">
                  <c:v>0.11452339576242819</c:v>
                </c:pt>
                <c:pt idx="18">
                  <c:v>8.8044842186790928E-2</c:v>
                </c:pt>
                <c:pt idx="19">
                  <c:v>6.9080362161145464E-2</c:v>
                </c:pt>
                <c:pt idx="20">
                  <c:v>5.5252834608254156E-2</c:v>
                </c:pt>
                <c:pt idx="21">
                  <c:v>4.4982853364975872E-2</c:v>
                </c:pt>
                <c:pt idx="22">
                  <c:v>3.7216499438637494E-2</c:v>
                </c:pt>
                <c:pt idx="23">
                  <c:v>3.1242475251770079E-2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5A-40EB-9148-FE08A883A6ED}"/>
            </c:ext>
          </c:extLst>
        </c:ser>
        <c:ser>
          <c:idx val="6"/>
          <c:order val="6"/>
          <c:tx>
            <c:strRef>
              <c:f>'Ej. 8(11)'!$H$11</c:f>
              <c:strCache>
                <c:ptCount val="1"/>
                <c:pt idx="0">
                  <c:v>TAC 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8(11)'!$H$12:$H$35</c:f>
              <c:numCache>
                <c:formatCode>General</c:formatCode>
                <c:ptCount val="24"/>
                <c:pt idx="10">
                  <c:v>0.15155159971133028</c:v>
                </c:pt>
                <c:pt idx="11">
                  <c:v>0.20206879961510704</c:v>
                </c:pt>
                <c:pt idx="12">
                  <c:v>0.25258599951888383</c:v>
                </c:pt>
                <c:pt idx="13">
                  <c:v>0.30310319942266056</c:v>
                </c:pt>
                <c:pt idx="14">
                  <c:v>0.35362039932643735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5A-40EB-9148-FE08A883A6ED}"/>
            </c:ext>
          </c:extLst>
        </c:ser>
        <c:ser>
          <c:idx val="7"/>
          <c:order val="7"/>
          <c:tx>
            <c:strRef>
              <c:f>'Ej. 8(11)'!$I$11</c:f>
              <c:strCache>
                <c:ptCount val="1"/>
                <c:pt idx="0">
                  <c:v>TAC 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8(11)'!$I$12:$I$35</c:f>
              <c:numCache>
                <c:formatCode>General</c:formatCode>
                <c:ptCount val="24"/>
                <c:pt idx="10">
                  <c:v>0.35362039932643735</c:v>
                </c:pt>
                <c:pt idx="11">
                  <c:v>0.40413759923021408</c:v>
                </c:pt>
                <c:pt idx="12">
                  <c:v>0.45465479913399087</c:v>
                </c:pt>
                <c:pt idx="13">
                  <c:v>0.50517199903776766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5A-40EB-9148-FE08A883A6ED}"/>
            </c:ext>
          </c:extLst>
        </c:ser>
        <c:ser>
          <c:idx val="8"/>
          <c:order val="8"/>
          <c:tx>
            <c:strRef>
              <c:f>'Ej. 8(11)'!$J$11</c:f>
              <c:strCache>
                <c:ptCount val="1"/>
                <c:pt idx="0">
                  <c:v>TAC 4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'Ej. 8(11)'!$A$12:$A$35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'Ej. 8(11)'!$J$12:$J$35</c:f>
              <c:numCache>
                <c:formatCode>General</c:formatCode>
                <c:ptCount val="24"/>
                <c:pt idx="10">
                  <c:v>0.48496511907625689</c:v>
                </c:pt>
                <c:pt idx="11">
                  <c:v>0.53548231898003373</c:v>
                </c:pt>
                <c:pt idx="12">
                  <c:v>0.58599951888381041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5A-40EB-9148-FE08A883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54624"/>
        <c:axId val="521456592"/>
      </c:scatterChart>
      <c:valAx>
        <c:axId val="5214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1456592"/>
        <c:crosses val="autoZero"/>
        <c:crossBetween val="midCat"/>
      </c:valAx>
      <c:valAx>
        <c:axId val="5214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Conversión, Xa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145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0.png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customXml" Target="../ink/ink2.xml"/><Relationship Id="rId5" Type="http://schemas.openxmlformats.org/officeDocument/2006/relationships/chart" Target="../charts/chart4.xml"/><Relationship Id="rId4" Type="http://schemas.openxmlformats.org/officeDocument/2006/relationships/image" Target="../media/image3.png"/><Relationship Id="rId9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chart" Target="../charts/chart8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chart" Target="../charts/chart9.xml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66675</xdr:rowOff>
    </xdr:from>
    <xdr:to>
      <xdr:col>5</xdr:col>
      <xdr:colOff>438150</xdr:colOff>
      <xdr:row>3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90FA82-6B20-48DF-A88E-9620CB3C6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66675"/>
          <a:ext cx="170497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38100</xdr:colOff>
      <xdr:row>0</xdr:row>
      <xdr:rowOff>0</xdr:rowOff>
    </xdr:from>
    <xdr:to>
      <xdr:col>17</xdr:col>
      <xdr:colOff>38100</xdr:colOff>
      <xdr:row>20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552CDC-A4D4-401B-A598-C3BA94477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542925</xdr:colOff>
      <xdr:row>5</xdr:row>
      <xdr:rowOff>180975</xdr:rowOff>
    </xdr:from>
    <xdr:to>
      <xdr:col>5</xdr:col>
      <xdr:colOff>257175</xdr:colOff>
      <xdr:row>8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F648248-7024-4291-BCA8-AF67DB62A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1133475"/>
          <a:ext cx="1238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333376</xdr:colOff>
      <xdr:row>2</xdr:row>
      <xdr:rowOff>152400</xdr:rowOff>
    </xdr:from>
    <xdr:to>
      <xdr:col>20</xdr:col>
      <xdr:colOff>428625</xdr:colOff>
      <xdr:row>6</xdr:row>
      <xdr:rowOff>140761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14D9D6E-7764-44F6-9B99-7A8C9B601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63576" y="533400"/>
          <a:ext cx="2381249" cy="750361"/>
        </a:xfrm>
        <a:prstGeom prst="rect">
          <a:avLst/>
        </a:prstGeom>
      </xdr:spPr>
    </xdr:pic>
    <xdr:clientData/>
  </xdr:twoCellAnchor>
  <xdr:twoCellAnchor>
    <xdr:from>
      <xdr:col>13</xdr:col>
      <xdr:colOff>190500</xdr:colOff>
      <xdr:row>11</xdr:row>
      <xdr:rowOff>76200</xdr:rowOff>
    </xdr:from>
    <xdr:to>
      <xdr:col>14</xdr:col>
      <xdr:colOff>76201</xdr:colOff>
      <xdr:row>11</xdr:row>
      <xdr:rowOff>85725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F629D8BD-CD31-4A68-958F-37DE83905132}"/>
            </a:ext>
          </a:extLst>
        </xdr:cNvPr>
        <xdr:cNvCxnSpPr/>
      </xdr:nvCxnSpPr>
      <xdr:spPr>
        <a:xfrm flipH="1" flipV="1">
          <a:off x="10172700" y="2171700"/>
          <a:ext cx="647701" cy="9525"/>
        </a:xfrm>
        <a:prstGeom prst="line">
          <a:avLst/>
        </a:prstGeom>
        <a:ln w="9525" cap="flat" cmpd="sng" algn="ctr">
          <a:solidFill>
            <a:schemeClr val="tx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10</xdr:row>
      <xdr:rowOff>66675</xdr:rowOff>
    </xdr:from>
    <xdr:to>
      <xdr:col>13</xdr:col>
      <xdr:colOff>695326</xdr:colOff>
      <xdr:row>10</xdr:row>
      <xdr:rowOff>66675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CA0AD3E8-E0BF-479D-B409-0D13A6F81040}"/>
            </a:ext>
          </a:extLst>
        </xdr:cNvPr>
        <xdr:cNvCxnSpPr/>
      </xdr:nvCxnSpPr>
      <xdr:spPr>
        <a:xfrm flipH="1">
          <a:off x="10058400" y="1971675"/>
          <a:ext cx="619126" cy="0"/>
        </a:xfrm>
        <a:prstGeom prst="line">
          <a:avLst/>
        </a:prstGeom>
        <a:ln w="9525" cap="flat" cmpd="sng" algn="ctr">
          <a:solidFill>
            <a:schemeClr val="tx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9</xdr:row>
      <xdr:rowOff>28575</xdr:rowOff>
    </xdr:from>
    <xdr:to>
      <xdr:col>13</xdr:col>
      <xdr:colOff>381001</xdr:colOff>
      <xdr:row>9</xdr:row>
      <xdr:rowOff>28575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25889416-282E-4208-9CAB-D6ADB1AA1F1F}"/>
            </a:ext>
          </a:extLst>
        </xdr:cNvPr>
        <xdr:cNvCxnSpPr/>
      </xdr:nvCxnSpPr>
      <xdr:spPr>
        <a:xfrm flipH="1">
          <a:off x="10058400" y="1743075"/>
          <a:ext cx="304801" cy="0"/>
        </a:xfrm>
        <a:prstGeom prst="line">
          <a:avLst/>
        </a:prstGeom>
        <a:ln w="9525" cap="flat" cmpd="sng" algn="ctr">
          <a:solidFill>
            <a:schemeClr val="tx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22</xdr:row>
      <xdr:rowOff>133350</xdr:rowOff>
    </xdr:from>
    <xdr:to>
      <xdr:col>17</xdr:col>
      <xdr:colOff>400050</xdr:colOff>
      <xdr:row>43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AD45FC2-E5CF-4EE3-B441-63EF130C4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161400</xdr:colOff>
      <xdr:row>36</xdr:row>
      <xdr:rowOff>113940</xdr:rowOff>
    </xdr:from>
    <xdr:to>
      <xdr:col>13</xdr:col>
      <xdr:colOff>483240</xdr:colOff>
      <xdr:row>37</xdr:row>
      <xdr:rowOff>175800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79A45722-A020-4367-8923-17BA04D06028}"/>
                </a:ext>
              </a:extLst>
            </xdr14:cNvPr>
            <xdr14:cNvContentPartPr/>
          </xdr14:nvContentPartPr>
          <xdr14:nvPr macro=""/>
          <xdr14:xfrm>
            <a:off x="10143600" y="6971940"/>
            <a:ext cx="321840" cy="25236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C8B8F0F7-9852-E724-C4DA-EADB74EBB97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134960" y="6962940"/>
              <a:ext cx="339480" cy="270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685800</xdr:colOff>
      <xdr:row>2</xdr:row>
      <xdr:rowOff>66675</xdr:rowOff>
    </xdr:from>
    <xdr:ext cx="2295846" cy="628738"/>
    <xdr:pic>
      <xdr:nvPicPr>
        <xdr:cNvPr id="2" name="1 Imagen">
          <a:extLst>
            <a:ext uri="{FF2B5EF4-FFF2-40B4-BE49-F238E27FC236}">
              <a16:creationId xmlns:a16="http://schemas.microsoft.com/office/drawing/2014/main" id="{99E409AA-E35B-437E-AE65-E38EECCE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47675"/>
          <a:ext cx="2295846" cy="628738"/>
        </a:xfrm>
        <a:prstGeom prst="rect">
          <a:avLst/>
        </a:prstGeom>
      </xdr:spPr>
    </xdr:pic>
    <xdr:clientData/>
  </xdr:oneCellAnchor>
  <xdr:oneCellAnchor>
    <xdr:from>
      <xdr:col>4</xdr:col>
      <xdr:colOff>407175</xdr:colOff>
      <xdr:row>1</xdr:row>
      <xdr:rowOff>159525</xdr:rowOff>
    </xdr:from>
    <xdr:ext cx="3658111" cy="762106"/>
    <xdr:pic>
      <xdr:nvPicPr>
        <xdr:cNvPr id="3" name="2 Imagen">
          <a:extLst>
            <a:ext uri="{FF2B5EF4-FFF2-40B4-BE49-F238E27FC236}">
              <a16:creationId xmlns:a16="http://schemas.microsoft.com/office/drawing/2014/main" id="{E695B825-D64E-4E5E-8158-10C49F716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5175" y="350025"/>
          <a:ext cx="3658111" cy="762106"/>
        </a:xfrm>
        <a:prstGeom prst="rect">
          <a:avLst/>
        </a:prstGeom>
      </xdr:spPr>
    </xdr:pic>
    <xdr:clientData/>
  </xdr:oneCellAnchor>
  <xdr:oneCellAnchor>
    <xdr:from>
      <xdr:col>9</xdr:col>
      <xdr:colOff>747675</xdr:colOff>
      <xdr:row>1</xdr:row>
      <xdr:rowOff>119025</xdr:rowOff>
    </xdr:from>
    <xdr:ext cx="3696216" cy="752580"/>
    <xdr:pic>
      <xdr:nvPicPr>
        <xdr:cNvPr id="4" name="3 Imagen">
          <a:extLst>
            <a:ext uri="{FF2B5EF4-FFF2-40B4-BE49-F238E27FC236}">
              <a16:creationId xmlns:a16="http://schemas.microsoft.com/office/drawing/2014/main" id="{33A21B53-AAB9-4052-8200-63B321BD1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5675" y="309525"/>
          <a:ext cx="3696216" cy="752580"/>
        </a:xfrm>
        <a:prstGeom prst="rect">
          <a:avLst/>
        </a:prstGeom>
      </xdr:spPr>
    </xdr:pic>
    <xdr:clientData/>
  </xdr:oneCellAnchor>
  <xdr:twoCellAnchor>
    <xdr:from>
      <xdr:col>8</xdr:col>
      <xdr:colOff>85725</xdr:colOff>
      <xdr:row>7</xdr:row>
      <xdr:rowOff>176211</xdr:rowOff>
    </xdr:from>
    <xdr:to>
      <xdr:col>15</xdr:col>
      <xdr:colOff>161925</xdr:colOff>
      <xdr:row>25</xdr:row>
      <xdr:rowOff>9524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199501F1-9F24-4845-A66D-0825348EB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685800</xdr:colOff>
      <xdr:row>25</xdr:row>
      <xdr:rowOff>171450</xdr:rowOff>
    </xdr:from>
    <xdr:ext cx="6457950" cy="4457700"/>
    <xdr:pic>
      <xdr:nvPicPr>
        <xdr:cNvPr id="6" name="Imagen 5">
          <a:extLst>
            <a:ext uri="{FF2B5EF4-FFF2-40B4-BE49-F238E27FC236}">
              <a16:creationId xmlns:a16="http://schemas.microsoft.com/office/drawing/2014/main" id="{A4667F73-A0FE-4CC7-BC2E-3736753844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8597" t="15236" r="31763" b="23819"/>
        <a:stretch/>
      </xdr:blipFill>
      <xdr:spPr>
        <a:xfrm>
          <a:off x="6019800" y="4933950"/>
          <a:ext cx="6457950" cy="4457700"/>
        </a:xfrm>
        <a:prstGeom prst="rect">
          <a:avLst/>
        </a:prstGeom>
      </xdr:spPr>
    </xdr:pic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0.46964</cdr:x>
      <cdr:y>0.57561</cdr:y>
    </cdr:from>
    <cdr:to>
      <cdr:x>0.58393</cdr:x>
      <cdr:y>0.67317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16D4D6E2-A039-B34D-6514-A3FA83F82C05}"/>
            </a:ext>
          </a:extLst>
        </cdr:cNvPr>
        <cdr:cNvCxnSpPr/>
      </cdr:nvCxnSpPr>
      <cdr:spPr>
        <a:xfrm xmlns:a="http://schemas.openxmlformats.org/drawingml/2006/main" flipV="1">
          <a:off x="2505075" y="2247900"/>
          <a:ext cx="609600" cy="381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0.4625</cdr:x>
      <cdr:y>0.5561</cdr:y>
    </cdr:from>
    <cdr:to>
      <cdr:x>0.57857</cdr:x>
      <cdr:y>0.57073</cdr:y>
    </cdr:to>
    <cdr:cxnSp macro="">
      <cdr:nvCxnSpPr>
        <cdr:cNvPr id="5" name="Conector recto de flecha 4">
          <a:extLst xmlns:a="http://schemas.openxmlformats.org/drawingml/2006/main">
            <a:ext uri="{FF2B5EF4-FFF2-40B4-BE49-F238E27FC236}">
              <a16:creationId xmlns:a16="http://schemas.microsoft.com/office/drawing/2014/main" id="{534A0E86-9421-BF98-298F-D02C7B07437A}"/>
            </a:ext>
          </a:extLst>
        </cdr:cNvPr>
        <cdr:cNvCxnSpPr/>
      </cdr:nvCxnSpPr>
      <cdr:spPr>
        <a:xfrm xmlns:a="http://schemas.openxmlformats.org/drawingml/2006/main" flipH="1">
          <a:off x="2466975" y="2171700"/>
          <a:ext cx="619125" cy="571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0.44107</cdr:x>
      <cdr:y>0.51707</cdr:y>
    </cdr:from>
    <cdr:to>
      <cdr:x>0.55714</cdr:x>
      <cdr:y>0.57561</cdr:y>
    </cdr:to>
    <cdr:cxnSp macro="">
      <cdr:nvCxnSpPr>
        <cdr:cNvPr id="7" name="Conector recto de flecha 6">
          <a:extLst xmlns:a="http://schemas.openxmlformats.org/drawingml/2006/main">
            <a:ext uri="{FF2B5EF4-FFF2-40B4-BE49-F238E27FC236}">
              <a16:creationId xmlns:a16="http://schemas.microsoft.com/office/drawing/2014/main" id="{D684D40A-4F1E-B481-5027-27C434B312BF}"/>
            </a:ext>
          </a:extLst>
        </cdr:cNvPr>
        <cdr:cNvCxnSpPr/>
      </cdr:nvCxnSpPr>
      <cdr:spPr>
        <a:xfrm xmlns:a="http://schemas.openxmlformats.org/drawingml/2006/main" flipV="1">
          <a:off x="2352675" y="2019300"/>
          <a:ext cx="619125" cy="2286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0.44821</cdr:x>
      <cdr:y>0.49756</cdr:y>
    </cdr:from>
    <cdr:to>
      <cdr:x>0.53929</cdr:x>
      <cdr:y>0.50488</cdr:y>
    </cdr:to>
    <cdr:cxnSp macro="">
      <cdr:nvCxnSpPr>
        <cdr:cNvPr id="9" name="Conector recto de flecha 8">
          <a:extLst xmlns:a="http://schemas.openxmlformats.org/drawingml/2006/main">
            <a:ext uri="{FF2B5EF4-FFF2-40B4-BE49-F238E27FC236}">
              <a16:creationId xmlns:a16="http://schemas.microsoft.com/office/drawing/2014/main" id="{D2D6D926-708A-76A9-35C7-B26F4AA7E810}"/>
            </a:ext>
          </a:extLst>
        </cdr:cNvPr>
        <cdr:cNvCxnSpPr/>
      </cdr:nvCxnSpPr>
      <cdr:spPr>
        <a:xfrm xmlns:a="http://schemas.openxmlformats.org/drawingml/2006/main" flipH="1">
          <a:off x="2390775" y="1943100"/>
          <a:ext cx="485775" cy="285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0.4375</cdr:x>
      <cdr:y>0.45854</cdr:y>
    </cdr:from>
    <cdr:to>
      <cdr:x>0.51964</cdr:x>
      <cdr:y>0.49024</cdr:y>
    </cdr:to>
    <cdr:cxnSp macro="">
      <cdr:nvCxnSpPr>
        <cdr:cNvPr id="11" name="Conector recto de flecha 10">
          <a:extLst xmlns:a="http://schemas.openxmlformats.org/drawingml/2006/main">
            <a:ext uri="{FF2B5EF4-FFF2-40B4-BE49-F238E27FC236}">
              <a16:creationId xmlns:a16="http://schemas.microsoft.com/office/drawing/2014/main" id="{75AE4F8E-3BA1-4628-C10E-40C86A184356}"/>
            </a:ext>
          </a:extLst>
        </cdr:cNvPr>
        <cdr:cNvCxnSpPr/>
      </cdr:nvCxnSpPr>
      <cdr:spPr>
        <a:xfrm xmlns:a="http://schemas.openxmlformats.org/drawingml/2006/main" flipV="1">
          <a:off x="2333625" y="1790700"/>
          <a:ext cx="438150" cy="123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0.44107</cdr:x>
      <cdr:y>0.4439</cdr:y>
    </cdr:from>
    <cdr:to>
      <cdr:x>0.50893</cdr:x>
      <cdr:y>0.44878</cdr:y>
    </cdr:to>
    <cdr:cxnSp macro="">
      <cdr:nvCxnSpPr>
        <cdr:cNvPr id="14" name="Conector recto de flecha 13">
          <a:extLst xmlns:a="http://schemas.openxmlformats.org/drawingml/2006/main">
            <a:ext uri="{FF2B5EF4-FFF2-40B4-BE49-F238E27FC236}">
              <a16:creationId xmlns:a16="http://schemas.microsoft.com/office/drawing/2014/main" id="{507E2DE9-7360-0EC7-7CCE-5F2C8B7A79DC}"/>
            </a:ext>
          </a:extLst>
        </cdr:cNvPr>
        <cdr:cNvCxnSpPr/>
      </cdr:nvCxnSpPr>
      <cdr:spPr>
        <a:xfrm xmlns:a="http://schemas.openxmlformats.org/drawingml/2006/main" flipH="1">
          <a:off x="2352675" y="1733550"/>
          <a:ext cx="361950" cy="190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0.42857</cdr:x>
      <cdr:y>0.39512</cdr:y>
    </cdr:from>
    <cdr:to>
      <cdr:x>0.48929</cdr:x>
      <cdr:y>0.43659</cdr:y>
    </cdr:to>
    <cdr:cxnSp macro="">
      <cdr:nvCxnSpPr>
        <cdr:cNvPr id="16" name="Conector recto de flecha 15">
          <a:extLst xmlns:a="http://schemas.openxmlformats.org/drawingml/2006/main">
            <a:ext uri="{FF2B5EF4-FFF2-40B4-BE49-F238E27FC236}">
              <a16:creationId xmlns:a16="http://schemas.microsoft.com/office/drawing/2014/main" id="{21B7809B-DD91-B775-0433-3D135D68FA22}"/>
            </a:ext>
          </a:extLst>
        </cdr:cNvPr>
        <cdr:cNvCxnSpPr/>
      </cdr:nvCxnSpPr>
      <cdr:spPr>
        <a:xfrm xmlns:a="http://schemas.openxmlformats.org/drawingml/2006/main" flipV="1">
          <a:off x="2286000" y="1543050"/>
          <a:ext cx="323850" cy="1619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66675</xdr:rowOff>
    </xdr:from>
    <xdr:to>
      <xdr:col>5</xdr:col>
      <xdr:colOff>438150</xdr:colOff>
      <xdr:row>3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42DF75-1FDF-4551-9D0E-D031F9412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66675"/>
          <a:ext cx="170497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381000</xdr:colOff>
      <xdr:row>1</xdr:row>
      <xdr:rowOff>133350</xdr:rowOff>
    </xdr:from>
    <xdr:to>
      <xdr:col>27</xdr:col>
      <xdr:colOff>381000</xdr:colOff>
      <xdr:row>22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7F580F-4062-4768-B711-76E1F899B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542925</xdr:colOff>
      <xdr:row>5</xdr:row>
      <xdr:rowOff>180975</xdr:rowOff>
    </xdr:from>
    <xdr:to>
      <xdr:col>5</xdr:col>
      <xdr:colOff>257175</xdr:colOff>
      <xdr:row>8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00CBB4-B230-49B6-9BB0-0F30A7C77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1133475"/>
          <a:ext cx="1238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523876</xdr:colOff>
      <xdr:row>1</xdr:row>
      <xdr:rowOff>57150</xdr:rowOff>
    </xdr:from>
    <xdr:to>
      <xdr:col>23</xdr:col>
      <xdr:colOff>619125</xdr:colOff>
      <xdr:row>5</xdr:row>
      <xdr:rowOff>45511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AAE5E05-A84C-43BD-98E1-FAC56E932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16276" y="247650"/>
          <a:ext cx="2381249" cy="750361"/>
        </a:xfrm>
        <a:prstGeom prst="rect">
          <a:avLst/>
        </a:prstGeom>
      </xdr:spPr>
    </xdr:pic>
    <xdr:clientData/>
  </xdr:twoCellAnchor>
  <xdr:twoCellAnchor>
    <xdr:from>
      <xdr:col>19</xdr:col>
      <xdr:colOff>238125</xdr:colOff>
      <xdr:row>11</xdr:row>
      <xdr:rowOff>180975</xdr:rowOff>
    </xdr:from>
    <xdr:to>
      <xdr:col>20</xdr:col>
      <xdr:colOff>123826</xdr:colOff>
      <xdr:row>12</xdr:row>
      <xdr:rowOff>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B84A2C7A-689C-4780-9553-9AFF3D3EB0C7}"/>
            </a:ext>
          </a:extLst>
        </xdr:cNvPr>
        <xdr:cNvCxnSpPr/>
      </xdr:nvCxnSpPr>
      <xdr:spPr>
        <a:xfrm flipH="1" flipV="1">
          <a:off x="14868525" y="2276475"/>
          <a:ext cx="647701" cy="9525"/>
        </a:xfrm>
        <a:prstGeom prst="line">
          <a:avLst/>
        </a:prstGeom>
        <a:ln w="9525" cap="flat" cmpd="sng" algn="ctr">
          <a:solidFill>
            <a:schemeClr val="tx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276225</xdr:colOff>
      <xdr:row>10</xdr:row>
      <xdr:rowOff>152400</xdr:rowOff>
    </xdr:from>
    <xdr:to>
      <xdr:col>20</xdr:col>
      <xdr:colOff>133351</xdr:colOff>
      <xdr:row>10</xdr:row>
      <xdr:rowOff>152400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21C69F1C-03F7-4804-9C27-E5FE5BE34C78}"/>
            </a:ext>
          </a:extLst>
        </xdr:cNvPr>
        <xdr:cNvCxnSpPr/>
      </xdr:nvCxnSpPr>
      <xdr:spPr>
        <a:xfrm flipH="1">
          <a:off x="14906625" y="2057400"/>
          <a:ext cx="619126" cy="0"/>
        </a:xfrm>
        <a:prstGeom prst="line">
          <a:avLst/>
        </a:prstGeom>
        <a:ln w="9525" cap="flat" cmpd="sng" algn="ctr">
          <a:solidFill>
            <a:schemeClr val="tx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8</xdr:row>
      <xdr:rowOff>104775</xdr:rowOff>
    </xdr:from>
    <xdr:to>
      <xdr:col>18</xdr:col>
      <xdr:colOff>352426</xdr:colOff>
      <xdr:row>8</xdr:row>
      <xdr:rowOff>104775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66D18258-1C00-49AD-8C42-45639C7B4EF9}"/>
            </a:ext>
          </a:extLst>
        </xdr:cNvPr>
        <xdr:cNvCxnSpPr/>
      </xdr:nvCxnSpPr>
      <xdr:spPr>
        <a:xfrm flipH="1">
          <a:off x="13916025" y="1628775"/>
          <a:ext cx="304801" cy="0"/>
        </a:xfrm>
        <a:prstGeom prst="line">
          <a:avLst/>
        </a:prstGeom>
        <a:ln w="9525" cap="flat" cmpd="sng" algn="ctr">
          <a:solidFill>
            <a:schemeClr val="tx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22</xdr:row>
      <xdr:rowOff>76200</xdr:rowOff>
    </xdr:from>
    <xdr:to>
      <xdr:col>21</xdr:col>
      <xdr:colOff>733425</xdr:colOff>
      <xdr:row>42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512EF47-0DAF-431B-B7D3-161E8AA9F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161400</xdr:colOff>
      <xdr:row>36</xdr:row>
      <xdr:rowOff>113940</xdr:rowOff>
    </xdr:from>
    <xdr:to>
      <xdr:col>13</xdr:col>
      <xdr:colOff>483240</xdr:colOff>
      <xdr:row>37</xdr:row>
      <xdr:rowOff>175800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96988632-FBAC-44C0-A1ED-B9061A2BA2DD}"/>
                </a:ext>
              </a:extLst>
            </xdr14:cNvPr>
            <xdr14:cNvContentPartPr/>
          </xdr14:nvContentPartPr>
          <xdr14:nvPr macro=""/>
          <xdr14:xfrm>
            <a:off x="10143600" y="6971940"/>
            <a:ext cx="321840" cy="25236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C8B8F0F7-9852-E724-C4DA-EADB74EBB97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134960" y="6962940"/>
              <a:ext cx="33948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704850</xdr:colOff>
      <xdr:row>12</xdr:row>
      <xdr:rowOff>90487</xdr:rowOff>
    </xdr:from>
    <xdr:to>
      <xdr:col>20</xdr:col>
      <xdr:colOff>704850</xdr:colOff>
      <xdr:row>26</xdr:row>
      <xdr:rowOff>166687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445D846-FA43-C986-E91B-B271936CB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400050</xdr:colOff>
      <xdr:row>0</xdr:row>
      <xdr:rowOff>38099</xdr:rowOff>
    </xdr:from>
    <xdr:to>
      <xdr:col>19</xdr:col>
      <xdr:colOff>152400</xdr:colOff>
      <xdr:row>11</xdr:row>
      <xdr:rowOff>104774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A3C862A-171C-6706-B1F5-C2689F199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0.46964</cdr:x>
      <cdr:y>0.57561</cdr:y>
    </cdr:from>
    <cdr:to>
      <cdr:x>0.58393</cdr:x>
      <cdr:y>0.67317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16D4D6E2-A039-B34D-6514-A3FA83F82C05}"/>
            </a:ext>
          </a:extLst>
        </cdr:cNvPr>
        <cdr:cNvCxnSpPr/>
      </cdr:nvCxnSpPr>
      <cdr:spPr>
        <a:xfrm xmlns:a="http://schemas.openxmlformats.org/drawingml/2006/main" flipV="1">
          <a:off x="2505075" y="2247900"/>
          <a:ext cx="609600" cy="381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0.4625</cdr:x>
      <cdr:y>0.5561</cdr:y>
    </cdr:from>
    <cdr:to>
      <cdr:x>0.57857</cdr:x>
      <cdr:y>0.57073</cdr:y>
    </cdr:to>
    <cdr:cxnSp macro="">
      <cdr:nvCxnSpPr>
        <cdr:cNvPr id="5" name="Conector recto de flecha 4">
          <a:extLst xmlns:a="http://schemas.openxmlformats.org/drawingml/2006/main">
            <a:ext uri="{FF2B5EF4-FFF2-40B4-BE49-F238E27FC236}">
              <a16:creationId xmlns:a16="http://schemas.microsoft.com/office/drawing/2014/main" id="{534A0E86-9421-BF98-298F-D02C7B07437A}"/>
            </a:ext>
          </a:extLst>
        </cdr:cNvPr>
        <cdr:cNvCxnSpPr/>
      </cdr:nvCxnSpPr>
      <cdr:spPr>
        <a:xfrm xmlns:a="http://schemas.openxmlformats.org/drawingml/2006/main" flipH="1">
          <a:off x="2466975" y="2171700"/>
          <a:ext cx="619125" cy="571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0.44107</cdr:x>
      <cdr:y>0.51707</cdr:y>
    </cdr:from>
    <cdr:to>
      <cdr:x>0.55714</cdr:x>
      <cdr:y>0.57561</cdr:y>
    </cdr:to>
    <cdr:cxnSp macro="">
      <cdr:nvCxnSpPr>
        <cdr:cNvPr id="7" name="Conector recto de flecha 6">
          <a:extLst xmlns:a="http://schemas.openxmlformats.org/drawingml/2006/main">
            <a:ext uri="{FF2B5EF4-FFF2-40B4-BE49-F238E27FC236}">
              <a16:creationId xmlns:a16="http://schemas.microsoft.com/office/drawing/2014/main" id="{D684D40A-4F1E-B481-5027-27C434B312BF}"/>
            </a:ext>
          </a:extLst>
        </cdr:cNvPr>
        <cdr:cNvCxnSpPr/>
      </cdr:nvCxnSpPr>
      <cdr:spPr>
        <a:xfrm xmlns:a="http://schemas.openxmlformats.org/drawingml/2006/main" flipV="1">
          <a:off x="2352675" y="2019300"/>
          <a:ext cx="619125" cy="2286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0.44821</cdr:x>
      <cdr:y>0.49756</cdr:y>
    </cdr:from>
    <cdr:to>
      <cdr:x>0.53929</cdr:x>
      <cdr:y>0.50488</cdr:y>
    </cdr:to>
    <cdr:cxnSp macro="">
      <cdr:nvCxnSpPr>
        <cdr:cNvPr id="9" name="Conector recto de flecha 8">
          <a:extLst xmlns:a="http://schemas.openxmlformats.org/drawingml/2006/main">
            <a:ext uri="{FF2B5EF4-FFF2-40B4-BE49-F238E27FC236}">
              <a16:creationId xmlns:a16="http://schemas.microsoft.com/office/drawing/2014/main" id="{D2D6D926-708A-76A9-35C7-B26F4AA7E810}"/>
            </a:ext>
          </a:extLst>
        </cdr:cNvPr>
        <cdr:cNvCxnSpPr/>
      </cdr:nvCxnSpPr>
      <cdr:spPr>
        <a:xfrm xmlns:a="http://schemas.openxmlformats.org/drawingml/2006/main" flipH="1">
          <a:off x="2390775" y="1943100"/>
          <a:ext cx="485775" cy="285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0.4375</cdr:x>
      <cdr:y>0.45854</cdr:y>
    </cdr:from>
    <cdr:to>
      <cdr:x>0.51964</cdr:x>
      <cdr:y>0.49024</cdr:y>
    </cdr:to>
    <cdr:cxnSp macro="">
      <cdr:nvCxnSpPr>
        <cdr:cNvPr id="11" name="Conector recto de flecha 10">
          <a:extLst xmlns:a="http://schemas.openxmlformats.org/drawingml/2006/main">
            <a:ext uri="{FF2B5EF4-FFF2-40B4-BE49-F238E27FC236}">
              <a16:creationId xmlns:a16="http://schemas.microsoft.com/office/drawing/2014/main" id="{75AE4F8E-3BA1-4628-C10E-40C86A184356}"/>
            </a:ext>
          </a:extLst>
        </cdr:cNvPr>
        <cdr:cNvCxnSpPr/>
      </cdr:nvCxnSpPr>
      <cdr:spPr>
        <a:xfrm xmlns:a="http://schemas.openxmlformats.org/drawingml/2006/main" flipV="1">
          <a:off x="2333625" y="1790700"/>
          <a:ext cx="438150" cy="123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0.44107</cdr:x>
      <cdr:y>0.4439</cdr:y>
    </cdr:from>
    <cdr:to>
      <cdr:x>0.50893</cdr:x>
      <cdr:y>0.44878</cdr:y>
    </cdr:to>
    <cdr:cxnSp macro="">
      <cdr:nvCxnSpPr>
        <cdr:cNvPr id="14" name="Conector recto de flecha 13">
          <a:extLst xmlns:a="http://schemas.openxmlformats.org/drawingml/2006/main">
            <a:ext uri="{FF2B5EF4-FFF2-40B4-BE49-F238E27FC236}">
              <a16:creationId xmlns:a16="http://schemas.microsoft.com/office/drawing/2014/main" id="{507E2DE9-7360-0EC7-7CCE-5F2C8B7A79DC}"/>
            </a:ext>
          </a:extLst>
        </cdr:cNvPr>
        <cdr:cNvCxnSpPr/>
      </cdr:nvCxnSpPr>
      <cdr:spPr>
        <a:xfrm xmlns:a="http://schemas.openxmlformats.org/drawingml/2006/main" flipH="1">
          <a:off x="2352675" y="1733550"/>
          <a:ext cx="361950" cy="190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0.42857</cdr:x>
      <cdr:y>0.39512</cdr:y>
    </cdr:from>
    <cdr:to>
      <cdr:x>0.48929</cdr:x>
      <cdr:y>0.43659</cdr:y>
    </cdr:to>
    <cdr:cxnSp macro="">
      <cdr:nvCxnSpPr>
        <cdr:cNvPr id="16" name="Conector recto de flecha 15">
          <a:extLst xmlns:a="http://schemas.openxmlformats.org/drawingml/2006/main">
            <a:ext uri="{FF2B5EF4-FFF2-40B4-BE49-F238E27FC236}">
              <a16:creationId xmlns:a16="http://schemas.microsoft.com/office/drawing/2014/main" id="{21B7809B-DD91-B775-0433-3D135D68FA22}"/>
            </a:ext>
          </a:extLst>
        </cdr:cNvPr>
        <cdr:cNvCxnSpPr/>
      </cdr:nvCxnSpPr>
      <cdr:spPr>
        <a:xfrm xmlns:a="http://schemas.openxmlformats.org/drawingml/2006/main" flipV="1">
          <a:off x="2286000" y="1543050"/>
          <a:ext cx="323850" cy="1619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28575</xdr:rowOff>
    </xdr:from>
    <xdr:to>
      <xdr:col>8</xdr:col>
      <xdr:colOff>75782</xdr:colOff>
      <xdr:row>6</xdr:row>
      <xdr:rowOff>95123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6ED0EA-D20E-4E54-9921-0C7E3C15C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8925" y="219075"/>
          <a:ext cx="3342857" cy="10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9</xdr:row>
      <xdr:rowOff>14287</xdr:rowOff>
    </xdr:from>
    <xdr:to>
      <xdr:col>11</xdr:col>
      <xdr:colOff>180975</xdr:colOff>
      <xdr:row>23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C0C710-9510-4E60-8D1C-357BE9BAD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400050</xdr:colOff>
      <xdr:row>0</xdr:row>
      <xdr:rowOff>123825</xdr:rowOff>
    </xdr:from>
    <xdr:to>
      <xdr:col>10</xdr:col>
      <xdr:colOff>761669</xdr:colOff>
      <xdr:row>8</xdr:row>
      <xdr:rowOff>95063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8E257F-3BDA-4B8C-85AC-CD97B7834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4050" y="123825"/>
          <a:ext cx="2647619" cy="14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66675</xdr:rowOff>
    </xdr:from>
    <xdr:to>
      <xdr:col>5</xdr:col>
      <xdr:colOff>438150</xdr:colOff>
      <xdr:row>3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617028-3131-47E7-981D-AC839F4AE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66675"/>
          <a:ext cx="170497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38100</xdr:colOff>
      <xdr:row>0</xdr:row>
      <xdr:rowOff>0</xdr:rowOff>
    </xdr:from>
    <xdr:to>
      <xdr:col>17</xdr:col>
      <xdr:colOff>38100</xdr:colOff>
      <xdr:row>20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24B65C-256A-439B-9387-3253E6AEA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542925</xdr:colOff>
      <xdr:row>5</xdr:row>
      <xdr:rowOff>180975</xdr:rowOff>
    </xdr:from>
    <xdr:to>
      <xdr:col>5</xdr:col>
      <xdr:colOff>257175</xdr:colOff>
      <xdr:row>8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61EED1C-BE2D-4043-9F5C-C9B5ECB6F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1133475"/>
          <a:ext cx="1238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333376</xdr:colOff>
      <xdr:row>2</xdr:row>
      <xdr:rowOff>152400</xdr:rowOff>
    </xdr:from>
    <xdr:to>
      <xdr:col>20</xdr:col>
      <xdr:colOff>428625</xdr:colOff>
      <xdr:row>6</xdr:row>
      <xdr:rowOff>140761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F3786C3-B3D8-4E21-8B1E-276704B38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63576" y="533400"/>
          <a:ext cx="2381249" cy="750361"/>
        </a:xfrm>
        <a:prstGeom prst="rect">
          <a:avLst/>
        </a:prstGeom>
      </xdr:spPr>
    </xdr:pic>
    <xdr:clientData/>
  </xdr:twoCellAnchor>
  <xdr:twoCellAnchor>
    <xdr:from>
      <xdr:col>13</xdr:col>
      <xdr:colOff>190500</xdr:colOff>
      <xdr:row>11</xdr:row>
      <xdr:rowOff>76200</xdr:rowOff>
    </xdr:from>
    <xdr:to>
      <xdr:col>14</xdr:col>
      <xdr:colOff>76201</xdr:colOff>
      <xdr:row>11</xdr:row>
      <xdr:rowOff>85725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74D8170D-557B-4E05-879C-191375268594}"/>
            </a:ext>
          </a:extLst>
        </xdr:cNvPr>
        <xdr:cNvCxnSpPr/>
      </xdr:nvCxnSpPr>
      <xdr:spPr>
        <a:xfrm flipH="1" flipV="1">
          <a:off x="10172700" y="2171700"/>
          <a:ext cx="647701" cy="9525"/>
        </a:xfrm>
        <a:prstGeom prst="line">
          <a:avLst/>
        </a:prstGeom>
        <a:ln w="9525" cap="flat" cmpd="sng" algn="ctr">
          <a:solidFill>
            <a:schemeClr val="tx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10</xdr:row>
      <xdr:rowOff>66675</xdr:rowOff>
    </xdr:from>
    <xdr:to>
      <xdr:col>13</xdr:col>
      <xdr:colOff>695326</xdr:colOff>
      <xdr:row>10</xdr:row>
      <xdr:rowOff>66675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F22E4A7D-616F-4203-B121-6CBDFE952AFD}"/>
            </a:ext>
          </a:extLst>
        </xdr:cNvPr>
        <xdr:cNvCxnSpPr/>
      </xdr:nvCxnSpPr>
      <xdr:spPr>
        <a:xfrm flipH="1">
          <a:off x="10058400" y="1971675"/>
          <a:ext cx="619126" cy="0"/>
        </a:xfrm>
        <a:prstGeom prst="line">
          <a:avLst/>
        </a:prstGeom>
        <a:ln w="9525" cap="flat" cmpd="sng" algn="ctr">
          <a:solidFill>
            <a:schemeClr val="tx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9</xdr:row>
      <xdr:rowOff>28575</xdr:rowOff>
    </xdr:from>
    <xdr:to>
      <xdr:col>13</xdr:col>
      <xdr:colOff>381001</xdr:colOff>
      <xdr:row>9</xdr:row>
      <xdr:rowOff>28575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E2832149-4A71-470F-BC44-F10F7328C75E}"/>
            </a:ext>
          </a:extLst>
        </xdr:cNvPr>
        <xdr:cNvCxnSpPr/>
      </xdr:nvCxnSpPr>
      <xdr:spPr>
        <a:xfrm flipH="1">
          <a:off x="10058400" y="1743075"/>
          <a:ext cx="304801" cy="0"/>
        </a:xfrm>
        <a:prstGeom prst="line">
          <a:avLst/>
        </a:prstGeom>
        <a:ln w="9525" cap="flat" cmpd="sng" algn="ctr">
          <a:solidFill>
            <a:schemeClr val="tx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22</xdr:row>
      <xdr:rowOff>133350</xdr:rowOff>
    </xdr:from>
    <xdr:to>
      <xdr:col>17</xdr:col>
      <xdr:colOff>400050</xdr:colOff>
      <xdr:row>43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49D8897-102E-4A94-82E3-554185CEE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161400</xdr:colOff>
      <xdr:row>36</xdr:row>
      <xdr:rowOff>113940</xdr:rowOff>
    </xdr:from>
    <xdr:to>
      <xdr:col>13</xdr:col>
      <xdr:colOff>483240</xdr:colOff>
      <xdr:row>37</xdr:row>
      <xdr:rowOff>175800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C8B8F0F7-9852-E724-C4DA-EADB74EBB97C}"/>
                </a:ext>
              </a:extLst>
            </xdr14:cNvPr>
            <xdr14:cNvContentPartPr/>
          </xdr14:nvContentPartPr>
          <xdr14:nvPr macro=""/>
          <xdr14:xfrm>
            <a:off x="10143600" y="6971940"/>
            <a:ext cx="321840" cy="25236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C8B8F0F7-9852-E724-C4DA-EADB74EBB97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134960" y="6962940"/>
              <a:ext cx="339480" cy="270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0.46964</cdr:x>
      <cdr:y>0.57561</cdr:y>
    </cdr:from>
    <cdr:to>
      <cdr:x>0.58393</cdr:x>
      <cdr:y>0.67317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16D4D6E2-A039-B34D-6514-A3FA83F82C05}"/>
            </a:ext>
          </a:extLst>
        </cdr:cNvPr>
        <cdr:cNvCxnSpPr/>
      </cdr:nvCxnSpPr>
      <cdr:spPr>
        <a:xfrm xmlns:a="http://schemas.openxmlformats.org/drawingml/2006/main" flipV="1">
          <a:off x="2505075" y="2247900"/>
          <a:ext cx="609600" cy="381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0.4625</cdr:x>
      <cdr:y>0.5561</cdr:y>
    </cdr:from>
    <cdr:to>
      <cdr:x>0.57857</cdr:x>
      <cdr:y>0.57073</cdr:y>
    </cdr:to>
    <cdr:cxnSp macro="">
      <cdr:nvCxnSpPr>
        <cdr:cNvPr id="5" name="Conector recto de flecha 4">
          <a:extLst xmlns:a="http://schemas.openxmlformats.org/drawingml/2006/main">
            <a:ext uri="{FF2B5EF4-FFF2-40B4-BE49-F238E27FC236}">
              <a16:creationId xmlns:a16="http://schemas.microsoft.com/office/drawing/2014/main" id="{534A0E86-9421-BF98-298F-D02C7B07437A}"/>
            </a:ext>
          </a:extLst>
        </cdr:cNvPr>
        <cdr:cNvCxnSpPr/>
      </cdr:nvCxnSpPr>
      <cdr:spPr>
        <a:xfrm xmlns:a="http://schemas.openxmlformats.org/drawingml/2006/main" flipH="1">
          <a:off x="2466975" y="2171700"/>
          <a:ext cx="619125" cy="571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0.44107</cdr:x>
      <cdr:y>0.51707</cdr:y>
    </cdr:from>
    <cdr:to>
      <cdr:x>0.55714</cdr:x>
      <cdr:y>0.57561</cdr:y>
    </cdr:to>
    <cdr:cxnSp macro="">
      <cdr:nvCxnSpPr>
        <cdr:cNvPr id="7" name="Conector recto de flecha 6">
          <a:extLst xmlns:a="http://schemas.openxmlformats.org/drawingml/2006/main">
            <a:ext uri="{FF2B5EF4-FFF2-40B4-BE49-F238E27FC236}">
              <a16:creationId xmlns:a16="http://schemas.microsoft.com/office/drawing/2014/main" id="{D684D40A-4F1E-B481-5027-27C434B312BF}"/>
            </a:ext>
          </a:extLst>
        </cdr:cNvPr>
        <cdr:cNvCxnSpPr/>
      </cdr:nvCxnSpPr>
      <cdr:spPr>
        <a:xfrm xmlns:a="http://schemas.openxmlformats.org/drawingml/2006/main" flipV="1">
          <a:off x="2352675" y="2019300"/>
          <a:ext cx="619125" cy="2286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0.44821</cdr:x>
      <cdr:y>0.49756</cdr:y>
    </cdr:from>
    <cdr:to>
      <cdr:x>0.53929</cdr:x>
      <cdr:y>0.50488</cdr:y>
    </cdr:to>
    <cdr:cxnSp macro="">
      <cdr:nvCxnSpPr>
        <cdr:cNvPr id="9" name="Conector recto de flecha 8">
          <a:extLst xmlns:a="http://schemas.openxmlformats.org/drawingml/2006/main">
            <a:ext uri="{FF2B5EF4-FFF2-40B4-BE49-F238E27FC236}">
              <a16:creationId xmlns:a16="http://schemas.microsoft.com/office/drawing/2014/main" id="{D2D6D926-708A-76A9-35C7-B26F4AA7E810}"/>
            </a:ext>
          </a:extLst>
        </cdr:cNvPr>
        <cdr:cNvCxnSpPr/>
      </cdr:nvCxnSpPr>
      <cdr:spPr>
        <a:xfrm xmlns:a="http://schemas.openxmlformats.org/drawingml/2006/main" flipH="1">
          <a:off x="2390775" y="1943100"/>
          <a:ext cx="485775" cy="285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0.4375</cdr:x>
      <cdr:y>0.45854</cdr:y>
    </cdr:from>
    <cdr:to>
      <cdr:x>0.51964</cdr:x>
      <cdr:y>0.49024</cdr:y>
    </cdr:to>
    <cdr:cxnSp macro="">
      <cdr:nvCxnSpPr>
        <cdr:cNvPr id="11" name="Conector recto de flecha 10">
          <a:extLst xmlns:a="http://schemas.openxmlformats.org/drawingml/2006/main">
            <a:ext uri="{FF2B5EF4-FFF2-40B4-BE49-F238E27FC236}">
              <a16:creationId xmlns:a16="http://schemas.microsoft.com/office/drawing/2014/main" id="{75AE4F8E-3BA1-4628-C10E-40C86A184356}"/>
            </a:ext>
          </a:extLst>
        </cdr:cNvPr>
        <cdr:cNvCxnSpPr/>
      </cdr:nvCxnSpPr>
      <cdr:spPr>
        <a:xfrm xmlns:a="http://schemas.openxmlformats.org/drawingml/2006/main" flipV="1">
          <a:off x="2333625" y="1790700"/>
          <a:ext cx="438150" cy="123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0.44107</cdr:x>
      <cdr:y>0.4439</cdr:y>
    </cdr:from>
    <cdr:to>
      <cdr:x>0.50893</cdr:x>
      <cdr:y>0.44878</cdr:y>
    </cdr:to>
    <cdr:cxnSp macro="">
      <cdr:nvCxnSpPr>
        <cdr:cNvPr id="14" name="Conector recto de flecha 13">
          <a:extLst xmlns:a="http://schemas.openxmlformats.org/drawingml/2006/main">
            <a:ext uri="{FF2B5EF4-FFF2-40B4-BE49-F238E27FC236}">
              <a16:creationId xmlns:a16="http://schemas.microsoft.com/office/drawing/2014/main" id="{507E2DE9-7360-0EC7-7CCE-5F2C8B7A79DC}"/>
            </a:ext>
          </a:extLst>
        </cdr:cNvPr>
        <cdr:cNvCxnSpPr/>
      </cdr:nvCxnSpPr>
      <cdr:spPr>
        <a:xfrm xmlns:a="http://schemas.openxmlformats.org/drawingml/2006/main" flipH="1">
          <a:off x="2352675" y="1733550"/>
          <a:ext cx="361950" cy="190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0.42857</cdr:x>
      <cdr:y>0.39512</cdr:y>
    </cdr:from>
    <cdr:to>
      <cdr:x>0.48929</cdr:x>
      <cdr:y>0.43659</cdr:y>
    </cdr:to>
    <cdr:cxnSp macro="">
      <cdr:nvCxnSpPr>
        <cdr:cNvPr id="16" name="Conector recto de flecha 15">
          <a:extLst xmlns:a="http://schemas.openxmlformats.org/drawingml/2006/main">
            <a:ext uri="{FF2B5EF4-FFF2-40B4-BE49-F238E27FC236}">
              <a16:creationId xmlns:a16="http://schemas.microsoft.com/office/drawing/2014/main" id="{21B7809B-DD91-B775-0433-3D135D68FA22}"/>
            </a:ext>
          </a:extLst>
        </cdr:cNvPr>
        <cdr:cNvCxnSpPr/>
      </cdr:nvCxnSpPr>
      <cdr:spPr>
        <a:xfrm xmlns:a="http://schemas.openxmlformats.org/drawingml/2006/main" flipV="1">
          <a:off x="2286000" y="1543050"/>
          <a:ext cx="323850" cy="1619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10</xdr:row>
      <xdr:rowOff>47625</xdr:rowOff>
    </xdr:from>
    <xdr:to>
      <xdr:col>16</xdr:col>
      <xdr:colOff>447675</xdr:colOff>
      <xdr:row>27</xdr:row>
      <xdr:rowOff>71438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66205253-BBC2-464C-A75C-521A393EE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37</xdr:row>
      <xdr:rowOff>23812</xdr:rowOff>
    </xdr:from>
    <xdr:to>
      <xdr:col>11</xdr:col>
      <xdr:colOff>333375</xdr:colOff>
      <xdr:row>51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4D8F90-F715-7ABC-0B09-CFAEC151E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8T02:22:24.4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345 503 24575,'0'-4'0,"0"-7"0,-5-5 0,-1-5 0,1-3 0,0-2 0,-3-1 0,0-1 0,1-4 0,2-1 0,2 0 0,1 1 0,1 2 0,1 2 0,-4 5 0,-2 2 0,1 0 0,1 4-8191</inkml:trace>
  <inkml:trace contextRef="#ctx0" brushRef="#br0" timeOffset="1">1 0 24575,'4'0'0,"7"5"0,9 1 0,12 4 0,13 1 0,12-2 0,1-3 0,5-1 0,0-3 0,-1-1 0,6-1 0,5 0 0,-5 0 0,-5-1 0,-9 1 0,-9 0 0,-12-1-8191</inkml:trace>
  <inkml:trace contextRef="#ctx0" brushRef="#br0" timeOffset="2">716 662 24575,'-11'0'0,"0"0"0,1-1 0,-1-1 0,1 0 0,-1 0 0,1-1 0,0 0 0,0-1 0,0 0 0,0-1 0,1 0 0,-1 0 0,1-1 0,1 0 0,-17-15 0,21 17 0,-1-2 0,1 1 0,0 0 0,0-1 0,1 0 0,-1 0 0,1 0 0,1 0 0,-1-1 0,1 1 0,0-1 0,1 1 0,-1-1 0,1 0 0,1 0 0,-1 0 0,1 1 0,0-1 0,1 0 0,0 0 0,0 0 0,0 1 0,1-1 0,0 1 0,4-12 0,-3 13 0,-1 0 0,1 0 0,0 0 0,0 0 0,1 0 0,0 0 0,-1 1 0,1 0 0,1 0 0,-1 0 0,1 0 0,-1 1 0,1-1 0,0 1 0,0 1 0,1-1 0,-1 1 0,1-1 0,-1 2 0,1-1 0,-1 0 0,1 1 0,0 0 0,0 1 0,0-1 0,0 1 0,-1 0 0,1 1 0,10 1 0,-4 0 0,1 0 0,0 1 0,-1 0 0,0 1 0,0 1 0,0 0 0,0 0 0,-1 1 0,0 1 0,0 0 0,0 0 0,16 16 0,-20-17 0,-1 1 0,-1 0 0,1 0 0,-1 1 0,0 0 0,-1-1 0,0 2 0,0-1 0,-1 0 0,0 1 0,0-1 0,-1 1 0,0 0 0,1 14 0,-3-18 0,0 1 0,0-1 0,-1 1 0,0-1 0,0 0 0,0 1 0,-1-1 0,1 0 0,-1 0 0,-1 0 0,1 0 0,-1 0 0,0 0 0,0-1 0,0 1 0,0-1 0,-1 0 0,0 0 0,0 0 0,0-1 0,0 1 0,0-1 0,-1 0 0,0 0 0,-7 3 0,-31 14-1365,27-10-5461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6T01:16:58.5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345 503 24575,'0'-4'0,"0"-7"0,-5-5 0,-1-5 0,1-3 0,0-2 0,-3-1 0,0-1 0,1-4 0,2-1 0,2 0 0,1 1 0,1 2 0,1 2 0,-4 5 0,-2 2 0,1 0 0,1 4-8191</inkml:trace>
  <inkml:trace contextRef="#ctx0" brushRef="#br0" timeOffset="1">1 0 24575,'4'0'0,"7"5"0,9 1 0,12 4 0,13 1 0,12-2 0,1-3 0,5-1 0,0-3 0,-1-1 0,6-1 0,5 0 0,-5 0 0,-5-1 0,-9 1 0,-9 0 0,-12-1-8191</inkml:trace>
  <inkml:trace contextRef="#ctx0" brushRef="#br0" timeOffset="2">716 662 24575,'-11'0'0,"0"0"0,1-1 0,-1-1 0,1 0 0,-1 0 0,1-1 0,0 0 0,0-1 0,0 0 0,0-1 0,1 0 0,-1 0 0,1-1 0,1 0 0,-17-15 0,21 17 0,-1-2 0,1 1 0,0 0 0,0-1 0,1 0 0,-1 0 0,1 0 0,1 0 0,-1-1 0,1 1 0,0-1 0,1 1 0,-1-1 0,1 0 0,1 0 0,-1 0 0,1 1 0,0-1 0,1 0 0,0 0 0,0 0 0,0 1 0,1-1 0,0 1 0,4-12 0,-3 13 0,-1 0 0,1 0 0,0 0 0,0 0 0,1 0 0,0 0 0,-1 1 0,1 0 0,1 0 0,-1 0 0,1 0 0,-1 1 0,1-1 0,0 1 0,0 1 0,1-1 0,-1 1 0,1-1 0,-1 2 0,1-1 0,-1 0 0,1 1 0,0 0 0,0 1 0,0-1 0,0 1 0,-1 0 0,1 1 0,10 1 0,-4 0 0,1 0 0,0 1 0,-1 0 0,0 1 0,0 1 0,0 0 0,0 0 0,-1 1 0,0 1 0,0 0 0,0 0 0,16 16 0,-20-17 0,-1 1 0,-1 0 0,1 0 0,-1 1 0,0 0 0,-1-1 0,0 2 0,0-1 0,-1 0 0,0 1 0,0-1 0,-1 1 0,0 0 0,1 14 0,-3-18 0,0 1 0,0-1 0,-1 1 0,0-1 0,0 0 0,0 1 0,-1-1 0,1 0 0,-1 0 0,-1 0 0,1 0 0,-1 0 0,0 0 0,0-1 0,0 1 0,0-1 0,-1 0 0,0 0 0,0 0 0,0-1 0,0 1 0,0-1 0,-1 0 0,0 0 0,-7 3 0,-31 14-1365,27-10-5461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11T17:59:56.0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345 503 24575,'0'-4'0,"0"-7"0,-5-5 0,-1-5 0,1-3 0,0-2 0,-3-1 0,0-1 0,1-4 0,2-1 0,2 0 0,1 1 0,1 2 0,1 2 0,-4 5 0,-2 2 0,1 0 0,1 4-8191</inkml:trace>
  <inkml:trace contextRef="#ctx0" brushRef="#br0" timeOffset="1051.65">1 0 24575,'4'0'0,"7"5"0,9 1 0,12 4 0,13 1 0,12-2 0,1-3 0,5-1 0,0-3 0,-1-1 0,6-1 0,5 0 0,-5 0 0,-5-1 0,-9 1 0,-9 0 0,-12-1-8191</inkml:trace>
  <inkml:trace contextRef="#ctx0" brushRef="#br0" timeOffset="3400.62">716 662 24575,'-11'0'0,"0"0"0,1-1 0,-1-1 0,1 0 0,-1 0 0,1-1 0,0 0 0,0-1 0,0 0 0,0-1 0,1 0 0,-1 0 0,1-1 0,1 0 0,-17-15 0,21 17 0,-1-2 0,1 1 0,0 0 0,0-1 0,1 0 0,-1 0 0,1 0 0,1 0 0,-1-1 0,1 1 0,0-1 0,1 1 0,-1-1 0,1 0 0,1 0 0,-1 0 0,1 1 0,0-1 0,1 0 0,0 0 0,0 0 0,0 1 0,1-1 0,0 1 0,4-12 0,-3 13 0,-1 0 0,1 0 0,0 0 0,0 0 0,1 0 0,0 0 0,-1 1 0,1 0 0,1 0 0,-1 0 0,1 0 0,-1 1 0,1-1 0,0 1 0,0 1 0,1-1 0,-1 1 0,1-1 0,-1 2 0,1-1 0,-1 0 0,1 1 0,0 0 0,0 1 0,0-1 0,0 1 0,-1 0 0,1 1 0,10 1 0,-4 0 0,1 0 0,0 1 0,-1 0 0,0 1 0,0 1 0,0 0 0,0 0 0,-1 1 0,0 1 0,0 0 0,0 0 0,16 16 0,-20-17 0,-1 1 0,-1 0 0,1 0 0,-1 1 0,0 0 0,-1-1 0,0 2 0,0-1 0,-1 0 0,0 1 0,0-1 0,-1 1 0,0 0 0,1 14 0,-3-18 0,0 1 0,0-1 0,-1 1 0,0-1 0,0 0 0,0 1 0,-1-1 0,1 0 0,-1 0 0,-1 0 0,1 0 0,-1 0 0,0 0 0,0-1 0,0 1 0,0-1 0,-1 0 0,0 0 0,0 0 0,0-1 0,0 1 0,0-1 0,-1 0 0,0 0 0,-7 3 0,-31 14-1365,27-10-5461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9DCB-5108-4F8E-9143-6A40391B21F3}">
  <dimension ref="A1:L64"/>
  <sheetViews>
    <sheetView tabSelected="1" zoomScaleNormal="100" workbookViewId="0">
      <selection activeCell="C11" sqref="C11"/>
    </sheetView>
  </sheetViews>
  <sheetFormatPr baseColWidth="10" defaultRowHeight="15" x14ac:dyDescent="0.25"/>
  <cols>
    <col min="2" max="3" width="12" bestFit="1" customWidth="1"/>
  </cols>
  <sheetData>
    <row r="1" spans="1:10" x14ac:dyDescent="0.25">
      <c r="A1" s="3" t="s">
        <v>10</v>
      </c>
      <c r="B1">
        <v>50</v>
      </c>
    </row>
    <row r="2" spans="1:10" x14ac:dyDescent="0.25">
      <c r="A2" s="3" t="s">
        <v>12</v>
      </c>
      <c r="B2">
        <v>1</v>
      </c>
    </row>
    <row r="3" spans="1:10" x14ac:dyDescent="0.25">
      <c r="A3" s="3" t="s">
        <v>11</v>
      </c>
      <c r="B3">
        <v>41570</v>
      </c>
    </row>
    <row r="4" spans="1:10" x14ac:dyDescent="0.25">
      <c r="A4" s="3" t="s">
        <v>13</v>
      </c>
      <c r="B4">
        <v>33140</v>
      </c>
    </row>
    <row r="5" spans="1:10" x14ac:dyDescent="0.25">
      <c r="A5" s="3" t="s">
        <v>14</v>
      </c>
      <c r="B5">
        <v>8.3140000000000001</v>
      </c>
      <c r="C5" t="s">
        <v>60</v>
      </c>
      <c r="D5" s="4" t="s">
        <v>15</v>
      </c>
      <c r="E5" s="4">
        <f>+B4-B3</f>
        <v>-8430</v>
      </c>
      <c r="F5" s="4" t="s">
        <v>16</v>
      </c>
    </row>
    <row r="6" spans="1:10" x14ac:dyDescent="0.25">
      <c r="A6" s="3" t="s">
        <v>17</v>
      </c>
      <c r="B6">
        <v>573</v>
      </c>
      <c r="C6" s="4" t="s">
        <v>61</v>
      </c>
      <c r="D6" s="4"/>
      <c r="E6" s="4"/>
      <c r="H6">
        <v>400</v>
      </c>
      <c r="I6">
        <v>200</v>
      </c>
      <c r="J6">
        <v>70</v>
      </c>
    </row>
    <row r="7" spans="1:10" x14ac:dyDescent="0.25">
      <c r="A7" s="3" t="s">
        <v>18</v>
      </c>
      <c r="B7">
        <v>42</v>
      </c>
      <c r="C7" s="4" t="s">
        <v>62</v>
      </c>
      <c r="D7" s="4"/>
      <c r="E7" s="4"/>
    </row>
    <row r="8" spans="1:10" x14ac:dyDescent="0.25">
      <c r="A8" s="3" t="s">
        <v>19</v>
      </c>
      <c r="B8">
        <v>41570</v>
      </c>
      <c r="C8" s="4" t="s">
        <v>63</v>
      </c>
      <c r="D8" s="4"/>
      <c r="E8" s="4"/>
    </row>
    <row r="9" spans="1:10" x14ac:dyDescent="0.25">
      <c r="A9" s="3" t="s">
        <v>20</v>
      </c>
      <c r="B9">
        <v>1</v>
      </c>
      <c r="C9" s="4"/>
      <c r="D9" s="4"/>
      <c r="E9" s="4"/>
    </row>
    <row r="10" spans="1:10" x14ac:dyDescent="0.25">
      <c r="A10" s="3" t="s">
        <v>3</v>
      </c>
      <c r="C10">
        <v>100</v>
      </c>
      <c r="D10">
        <v>10</v>
      </c>
      <c r="E10">
        <v>1</v>
      </c>
    </row>
    <row r="11" spans="1:10" x14ac:dyDescent="0.25">
      <c r="A11" t="s">
        <v>4</v>
      </c>
      <c r="B11" t="s">
        <v>21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 t="s">
        <v>28</v>
      </c>
      <c r="J11" t="s">
        <v>29</v>
      </c>
    </row>
    <row r="12" spans="1:10" x14ac:dyDescent="0.25">
      <c r="A12">
        <v>50</v>
      </c>
      <c r="B12">
        <f>1/(1+(B$2/B$1)*EXP(-(B$4-B$3)/(B$5*$A12)))</f>
        <v>7.7963547247209895E-8</v>
      </c>
      <c r="C12">
        <f>+$B12*$B$1*EXP(-$B$3/($B$5*$A12))*C$10/($B$1*EXP(-$B$3/($B$5*$A12))*C$10+$B12)</f>
        <v>1.8600379880104183E-40</v>
      </c>
      <c r="D12">
        <f>+$B12*$B$1*EXP(-$B$3/($B$5*$A12))*D$10/($B$1*EXP(-$B$3/($B$5*$A12))*D$10+$B12)</f>
        <v>1.8600379880104184E-41</v>
      </c>
      <c r="E12">
        <f t="shared" ref="C12:G27" si="0">+$B12*$B$1*EXP(-$B$3/($B$5*$A12))*E$10/($B$1*EXP(-$B$3/($B$5*$A12))*E$10+$B12)</f>
        <v>1.8600379880104182E-42</v>
      </c>
      <c r="G12">
        <f>1/(1+2000*EXP(-5000/A12))</f>
        <v>1</v>
      </c>
    </row>
    <row r="13" spans="1:10" x14ac:dyDescent="0.25">
      <c r="A13">
        <v>100</v>
      </c>
      <c r="B13">
        <f t="shared" ref="B13:B35" si="1">1/(1+(B$2/B$1)*EXP(-(B$4-B$3)/(B$5*$A13)))</f>
        <v>1.9704898282806795E-3</v>
      </c>
      <c r="C13">
        <f t="shared" si="0"/>
        <v>9.6437492398195844E-19</v>
      </c>
      <c r="D13">
        <f t="shared" si="0"/>
        <v>9.6437492398195897E-20</v>
      </c>
      <c r="E13">
        <f t="shared" si="0"/>
        <v>9.6437492398195903E-21</v>
      </c>
      <c r="G13">
        <f t="shared" ref="G13:G35" si="2">1/(1+2000*EXP(-5000/A13))</f>
        <v>1</v>
      </c>
    </row>
    <row r="14" spans="1:10" x14ac:dyDescent="0.25">
      <c r="A14">
        <v>150</v>
      </c>
      <c r="B14">
        <f t="shared" si="1"/>
        <v>5.4802428990004926E-2</v>
      </c>
      <c r="C14">
        <f t="shared" si="0"/>
        <v>1.6691188971741353E-11</v>
      </c>
      <c r="D14">
        <f t="shared" si="0"/>
        <v>1.6691188976316628E-12</v>
      </c>
      <c r="E14">
        <f t="shared" si="0"/>
        <v>1.6691188976774155E-13</v>
      </c>
      <c r="G14">
        <f t="shared" si="2"/>
        <v>0.99999999999332356</v>
      </c>
    </row>
    <row r="15" spans="1:10" x14ac:dyDescent="0.25">
      <c r="A15">
        <v>200</v>
      </c>
      <c r="B15">
        <f t="shared" si="1"/>
        <v>0.23907839209455595</v>
      </c>
      <c r="C15">
        <f t="shared" si="0"/>
        <v>6.9439699156233651E-8</v>
      </c>
      <c r="D15">
        <f t="shared" si="0"/>
        <v>6.9439717307960939E-9</v>
      </c>
      <c r="E15">
        <f t="shared" si="0"/>
        <v>6.9439719123134178E-10</v>
      </c>
      <c r="G15">
        <f t="shared" si="2"/>
        <v>0.99999997222411297</v>
      </c>
    </row>
    <row r="16" spans="1:10" x14ac:dyDescent="0.25">
      <c r="A16">
        <v>250</v>
      </c>
      <c r="B16">
        <f t="shared" si="1"/>
        <v>0.46411518576473837</v>
      </c>
      <c r="C16">
        <f t="shared" si="0"/>
        <v>1.0305539275685595E-5</v>
      </c>
      <c r="D16">
        <f t="shared" si="0"/>
        <v>1.030574522808475E-6</v>
      </c>
      <c r="E16">
        <f t="shared" si="0"/>
        <v>1.0305765823777412E-7</v>
      </c>
      <c r="G16">
        <f t="shared" si="2"/>
        <v>0.9999958777097484</v>
      </c>
    </row>
    <row r="17" spans="1:10" x14ac:dyDescent="0.25">
      <c r="A17">
        <v>300</v>
      </c>
      <c r="B17">
        <f t="shared" si="1"/>
        <v>0.62999183214424737</v>
      </c>
      <c r="C17">
        <f t="shared" si="0"/>
        <v>2.8875501521763224E-4</v>
      </c>
      <c r="D17">
        <f t="shared" si="0"/>
        <v>2.8887417943126081E-5</v>
      </c>
      <c r="E17">
        <f t="shared" si="0"/>
        <v>2.8888610126231863E-6</v>
      </c>
      <c r="G17">
        <f t="shared" si="2"/>
        <v>0.99988445838101991</v>
      </c>
    </row>
    <row r="18" spans="1:10" x14ac:dyDescent="0.25">
      <c r="A18">
        <f t="shared" ref="A18:A35" si="3">+A17+50</f>
        <v>350</v>
      </c>
      <c r="B18">
        <f t="shared" si="1"/>
        <v>0.73400068639987293</v>
      </c>
      <c r="C18">
        <f t="shared" ref="C18:C35" si="4">+$B18*$B$1*EXP(-$B$3/($B$5*$A18))*$C$10/($B$1*EXP(-$B$3/($B$5*$A18))*$C$10+$B18)</f>
        <v>3.1111317948561736E-3</v>
      </c>
      <c r="D18">
        <f t="shared" si="0"/>
        <v>3.123045387559614E-4</v>
      </c>
      <c r="E18">
        <f t="shared" si="0"/>
        <v>3.1242417670888174E-5</v>
      </c>
      <c r="G18">
        <f t="shared" si="2"/>
        <v>0.99875181002340818</v>
      </c>
    </row>
    <row r="19" spans="1:10" x14ac:dyDescent="0.25">
      <c r="A19">
        <f t="shared" si="3"/>
        <v>400</v>
      </c>
      <c r="B19">
        <f t="shared" si="1"/>
        <v>0.79853161381606275</v>
      </c>
      <c r="C19">
        <f t="shared" si="4"/>
        <v>1.8208383923761947E-2</v>
      </c>
      <c r="D19">
        <f t="shared" si="0"/>
        <v>1.8589887450673561E-3</v>
      </c>
      <c r="E19">
        <f t="shared" si="0"/>
        <v>1.8628918911659366E-4</v>
      </c>
      <c r="G19">
        <f t="shared" si="2"/>
        <v>0.99260183445007111</v>
      </c>
    </row>
    <row r="20" spans="1:10" x14ac:dyDescent="0.25">
      <c r="A20">
        <f t="shared" si="3"/>
        <v>450</v>
      </c>
      <c r="B20">
        <f t="shared" si="1"/>
        <v>0.84007624936468828</v>
      </c>
      <c r="C20">
        <f t="shared" si="4"/>
        <v>6.8622559882085002E-2</v>
      </c>
      <c r="D20">
        <f t="shared" si="0"/>
        <v>7.4067842324203803E-3</v>
      </c>
      <c r="E20">
        <f t="shared" si="0"/>
        <v>7.4660280606613308E-4</v>
      </c>
      <c r="G20">
        <f t="shared" si="2"/>
        <v>0.97097684471210688</v>
      </c>
    </row>
    <row r="21" spans="1:10" x14ac:dyDescent="0.25">
      <c r="A21">
        <f t="shared" si="3"/>
        <v>500</v>
      </c>
      <c r="B21">
        <f t="shared" si="1"/>
        <v>0.86808344330518528</v>
      </c>
      <c r="C21">
        <f t="shared" si="4"/>
        <v>0.17994491759443018</v>
      </c>
      <c r="D21">
        <f t="shared" si="0"/>
        <v>2.2121498330480407E-2</v>
      </c>
      <c r="E21">
        <f t="shared" si="0"/>
        <v>2.2640760380857848E-3</v>
      </c>
      <c r="G21">
        <f t="shared" si="2"/>
        <v>0.91675846056258936</v>
      </c>
    </row>
    <row r="22" spans="1:10" x14ac:dyDescent="0.25">
      <c r="A22">
        <f t="shared" si="3"/>
        <v>550</v>
      </c>
      <c r="B22">
        <f t="shared" si="1"/>
        <v>0.88780097054716756</v>
      </c>
      <c r="C22">
        <f t="shared" si="4"/>
        <v>0.34468156469608813</v>
      </c>
      <c r="D22">
        <f t="shared" si="0"/>
        <v>5.2980473893411373E-2</v>
      </c>
      <c r="E22">
        <f t="shared" si="0"/>
        <v>5.5987475191604128E-3</v>
      </c>
      <c r="F22">
        <f>+$B$9*$B$7*(A22-$B$6)/($B$8*(-1))</f>
        <v>2.3237911955737312E-2</v>
      </c>
      <c r="G22">
        <f t="shared" si="2"/>
        <v>0.81607926791029495</v>
      </c>
      <c r="H22">
        <f t="shared" ref="H22:H25" si="5">+$B$9*$B$7*(A22-$H$6)/($B$8*(-1))</f>
        <v>-0.15155159971133028</v>
      </c>
      <c r="I22">
        <f>+$B$9*$B$7*(A22-$I$6)/($B$8*(-1))</f>
        <v>-0.35362039932643735</v>
      </c>
      <c r="J22">
        <f>+$B$9*$B$7*(A22-$J$6)/($B$8*(-1))</f>
        <v>-0.48496511907625689</v>
      </c>
    </row>
    <row r="23" spans="1:10" x14ac:dyDescent="0.25">
      <c r="A23">
        <f t="shared" si="3"/>
        <v>600</v>
      </c>
      <c r="B23">
        <f t="shared" si="1"/>
        <v>0.90221682883031273</v>
      </c>
      <c r="C23">
        <f t="shared" si="4"/>
        <v>0.51534878459621714</v>
      </c>
      <c r="D23">
        <f t="shared" si="0"/>
        <v>0.10605685366399546</v>
      </c>
      <c r="E23">
        <f t="shared" si="0"/>
        <v>1.186047979846685E-2</v>
      </c>
      <c r="F23">
        <f t="shared" ref="F23:F35" si="6">+$B$9*$B$7*(A23-$B$6)/($B$8*(-1))</f>
        <v>-2.7279287948039452E-2</v>
      </c>
      <c r="G23">
        <f t="shared" si="2"/>
        <v>0.67533848426334364</v>
      </c>
      <c r="H23">
        <f t="shared" si="5"/>
        <v>-0.20206879961510704</v>
      </c>
      <c r="I23">
        <f t="shared" ref="I23:I25" si="7">+$B$9*$B$7*(A23-$I$6)/($B$8*(-1))</f>
        <v>-0.40413759923021408</v>
      </c>
      <c r="J23">
        <f t="shared" ref="J23:J24" si="8">+$B$9*$B$7*(A23-$J$6)/($B$8*(-1))</f>
        <v>-0.53548231898003373</v>
      </c>
    </row>
    <row r="24" spans="1:10" x14ac:dyDescent="0.25">
      <c r="A24">
        <f t="shared" si="3"/>
        <v>650</v>
      </c>
      <c r="B24">
        <f t="shared" si="1"/>
        <v>0.91310070713229674</v>
      </c>
      <c r="C24">
        <f t="shared" si="4"/>
        <v>0.65212232826019967</v>
      </c>
      <c r="D24">
        <f t="shared" si="0"/>
        <v>0.18254766928185787</v>
      </c>
      <c r="E24">
        <f t="shared" si="0"/>
        <v>2.225997176350147E-2</v>
      </c>
      <c r="F24">
        <f t="shared" si="6"/>
        <v>-7.7796487851816212E-2</v>
      </c>
      <c r="G24">
        <f t="shared" si="2"/>
        <v>0.52283541140843226</v>
      </c>
      <c r="H24">
        <f t="shared" si="5"/>
        <v>-0.25258599951888383</v>
      </c>
      <c r="I24">
        <f t="shared" si="7"/>
        <v>-0.45465479913399087</v>
      </c>
      <c r="J24">
        <f t="shared" si="8"/>
        <v>-0.58599951888381041</v>
      </c>
    </row>
    <row r="25" spans="1:10" x14ac:dyDescent="0.25">
      <c r="A25">
        <f t="shared" si="3"/>
        <v>700</v>
      </c>
      <c r="B25">
        <f t="shared" si="1"/>
        <v>0.92154451003012783</v>
      </c>
      <c r="C25">
        <f t="shared" si="4"/>
        <v>0.74730467436409032</v>
      </c>
      <c r="D25">
        <f t="shared" si="0"/>
        <v>0.27660910212922191</v>
      </c>
      <c r="E25">
        <f t="shared" si="0"/>
        <v>3.7899047709090729E-2</v>
      </c>
      <c r="F25">
        <f t="shared" si="6"/>
        <v>-0.12831368775559299</v>
      </c>
      <c r="G25">
        <f t="shared" si="2"/>
        <v>0.3874496313859761</v>
      </c>
      <c r="H25">
        <f t="shared" si="5"/>
        <v>-0.30310319942266056</v>
      </c>
      <c r="I25">
        <f t="shared" si="7"/>
        <v>-0.50517199903776766</v>
      </c>
    </row>
    <row r="26" spans="1:10" x14ac:dyDescent="0.25">
      <c r="A26">
        <f t="shared" si="3"/>
        <v>750</v>
      </c>
      <c r="B26">
        <f t="shared" si="1"/>
        <v>0.92824821999940388</v>
      </c>
      <c r="C26">
        <f t="shared" si="4"/>
        <v>0.81007575350317307</v>
      </c>
      <c r="D26">
        <f t="shared" si="0"/>
        <v>0.37752345530347525</v>
      </c>
      <c r="E26">
        <f t="shared" si="0"/>
        <v>5.9549550747815656E-2</v>
      </c>
      <c r="F26">
        <f t="shared" si="6"/>
        <v>-0.17883088765936975</v>
      </c>
      <c r="G26">
        <f t="shared" si="2"/>
        <v>0.28206615468016322</v>
      </c>
      <c r="H26">
        <f>+$B$9*$B$7*(A26-$H$6)/($B$8*(-1))</f>
        <v>-0.35362039932643735</v>
      </c>
    </row>
    <row r="27" spans="1:10" x14ac:dyDescent="0.25">
      <c r="A27">
        <f t="shared" si="3"/>
        <v>800</v>
      </c>
      <c r="B27">
        <f t="shared" si="1"/>
        <v>0.93367630239361687</v>
      </c>
      <c r="C27">
        <f t="shared" si="4"/>
        <v>0.85132642486187227</v>
      </c>
      <c r="D27">
        <f t="shared" si="0"/>
        <v>0.4745947866140931</v>
      </c>
      <c r="E27">
        <f t="shared" si="0"/>
        <v>8.7479179447302421E-2</v>
      </c>
      <c r="F27">
        <f t="shared" si="6"/>
        <v>-0.22934808756314651</v>
      </c>
      <c r="G27">
        <f t="shared" si="2"/>
        <v>0.20572286987321903</v>
      </c>
    </row>
    <row r="28" spans="1:10" x14ac:dyDescent="0.25">
      <c r="A28">
        <f t="shared" si="3"/>
        <v>850</v>
      </c>
      <c r="B28">
        <f t="shared" si="1"/>
        <v>0.93814652497633899</v>
      </c>
      <c r="C28">
        <f t="shared" si="4"/>
        <v>0.8789956952441027</v>
      </c>
      <c r="D28">
        <f t="shared" ref="D28:E35" si="9">+$B28*$B$1*EXP(-$B$3/($B$5*$A28))*D$10/($B$1*EXP(-$B$3/($B$5*$A28))*D$10+$B28)</f>
        <v>0.56077831895117658</v>
      </c>
      <c r="E28">
        <f t="shared" si="9"/>
        <v>0.12137433156163233</v>
      </c>
      <c r="F28">
        <f t="shared" si="6"/>
        <v>-0.27986528746692324</v>
      </c>
      <c r="G28">
        <f t="shared" si="2"/>
        <v>0.15205808920462413</v>
      </c>
    </row>
    <row r="29" spans="1:10" x14ac:dyDescent="0.25">
      <c r="A29">
        <f t="shared" si="3"/>
        <v>900</v>
      </c>
      <c r="B29">
        <f t="shared" si="1"/>
        <v>0.94188225655371505</v>
      </c>
      <c r="C29">
        <f t="shared" si="4"/>
        <v>0.89811919357369441</v>
      </c>
      <c r="D29">
        <f t="shared" si="9"/>
        <v>0.63329413779050503</v>
      </c>
      <c r="E29">
        <f t="shared" si="9"/>
        <v>0.16038192861923817</v>
      </c>
      <c r="F29">
        <f t="shared" si="6"/>
        <v>-0.33038248737070003</v>
      </c>
      <c r="G29">
        <f t="shared" si="2"/>
        <v>0.11452339576242819</v>
      </c>
    </row>
    <row r="30" spans="1:10" x14ac:dyDescent="0.25">
      <c r="A30">
        <f t="shared" si="3"/>
        <v>950</v>
      </c>
      <c r="B30">
        <f t="shared" si="1"/>
        <v>0.94504431678449374</v>
      </c>
      <c r="C30">
        <f t="shared" si="4"/>
        <v>0.91176861376205887</v>
      </c>
      <c r="D30">
        <f t="shared" si="9"/>
        <v>0.69236158436902406</v>
      </c>
      <c r="E30">
        <f t="shared" si="9"/>
        <v>0.20325380058789813</v>
      </c>
      <c r="F30">
        <f t="shared" si="6"/>
        <v>-0.38089968727447676</v>
      </c>
      <c r="G30">
        <f t="shared" si="2"/>
        <v>8.8044842186790928E-2</v>
      </c>
    </row>
    <row r="31" spans="1:10" x14ac:dyDescent="0.25">
      <c r="A31">
        <f t="shared" si="3"/>
        <v>1000</v>
      </c>
      <c r="B31">
        <f t="shared" si="1"/>
        <v>0.94775097911832329</v>
      </c>
      <c r="C31">
        <f t="shared" si="4"/>
        <v>0.92181861442303814</v>
      </c>
      <c r="D31">
        <f t="shared" si="9"/>
        <v>0.7396691515984094</v>
      </c>
      <c r="E31">
        <f t="shared" si="9"/>
        <v>0.24854645902356315</v>
      </c>
      <c r="F31">
        <f t="shared" si="6"/>
        <v>-0.43141688717825355</v>
      </c>
      <c r="G31">
        <f t="shared" si="2"/>
        <v>6.9080362161145464E-2</v>
      </c>
    </row>
    <row r="32" spans="1:10" x14ac:dyDescent="0.25">
      <c r="A32">
        <f t="shared" si="3"/>
        <v>1050</v>
      </c>
      <c r="B32">
        <f t="shared" si="1"/>
        <v>0.9500908890336095</v>
      </c>
      <c r="C32">
        <f t="shared" si="4"/>
        <v>0.92943317409713488</v>
      </c>
      <c r="D32">
        <f t="shared" si="9"/>
        <v>0.77732215318631881</v>
      </c>
      <c r="E32">
        <f t="shared" si="9"/>
        <v>0.29481991671047036</v>
      </c>
      <c r="F32">
        <f t="shared" si="6"/>
        <v>-0.48193408708203034</v>
      </c>
      <c r="G32">
        <f t="shared" si="2"/>
        <v>5.5252834608254156E-2</v>
      </c>
    </row>
    <row r="33" spans="1:7" x14ac:dyDescent="0.25">
      <c r="A33">
        <f t="shared" si="3"/>
        <v>1100</v>
      </c>
      <c r="B33">
        <f t="shared" si="1"/>
        <v>0.95213162016895181</v>
      </c>
      <c r="C33">
        <f t="shared" si="4"/>
        <v>0.93535254031824078</v>
      </c>
      <c r="D33">
        <f t="shared" si="9"/>
        <v>0.80731007322281123</v>
      </c>
      <c r="E33">
        <f t="shared" si="9"/>
        <v>0.34079217169121068</v>
      </c>
      <c r="F33">
        <f t="shared" si="6"/>
        <v>-0.53245128698580713</v>
      </c>
      <c r="G33">
        <f t="shared" si="2"/>
        <v>4.4982853364975872E-2</v>
      </c>
    </row>
    <row r="34" spans="1:7" x14ac:dyDescent="0.25">
      <c r="A34">
        <f t="shared" si="3"/>
        <v>1150</v>
      </c>
      <c r="B34">
        <f t="shared" si="1"/>
        <v>0.95392547223535284</v>
      </c>
      <c r="C34">
        <f t="shared" si="4"/>
        <v>0.94005992992287268</v>
      </c>
      <c r="D34">
        <f t="shared" si="9"/>
        <v>0.83131023401831272</v>
      </c>
      <c r="E34">
        <f t="shared" si="9"/>
        <v>0.38543009302836578</v>
      </c>
      <c r="F34">
        <f t="shared" si="6"/>
        <v>-0.5829684868895838</v>
      </c>
      <c r="G34">
        <f t="shared" si="2"/>
        <v>3.7216499438637494E-2</v>
      </c>
    </row>
    <row r="35" spans="1:7" x14ac:dyDescent="0.25">
      <c r="A35">
        <f t="shared" si="3"/>
        <v>1200</v>
      </c>
      <c r="B35">
        <f t="shared" si="1"/>
        <v>0.95551348204333164</v>
      </c>
      <c r="C35">
        <f t="shared" si="4"/>
        <v>0.94387909457284047</v>
      </c>
      <c r="D35">
        <f t="shared" si="9"/>
        <v>0.85065993325686096</v>
      </c>
      <c r="E35">
        <f t="shared" si="9"/>
        <v>0.42797967277164295</v>
      </c>
      <c r="F35">
        <f t="shared" si="6"/>
        <v>-0.63348568679336059</v>
      </c>
      <c r="G35">
        <f t="shared" si="2"/>
        <v>3.1242475251770079E-2</v>
      </c>
    </row>
    <row r="39" spans="1:7" x14ac:dyDescent="0.25">
      <c r="A39" t="s">
        <v>71</v>
      </c>
      <c r="B39">
        <v>10</v>
      </c>
      <c r="C39" t="s">
        <v>74</v>
      </c>
      <c r="E39" t="s">
        <v>67</v>
      </c>
      <c r="F39">
        <v>618.22390079471188</v>
      </c>
      <c r="G39" t="s">
        <v>69</v>
      </c>
    </row>
    <row r="40" spans="1:7" x14ac:dyDescent="0.25">
      <c r="A40" t="s">
        <v>72</v>
      </c>
      <c r="B40">
        <v>10</v>
      </c>
      <c r="C40" t="s">
        <v>73</v>
      </c>
      <c r="E40" t="s">
        <v>66</v>
      </c>
      <c r="F40">
        <f>1/(1+2000*EXP(-5000/F39))</f>
        <v>0.61934812425287478</v>
      </c>
    </row>
    <row r="41" spans="1:7" x14ac:dyDescent="0.25">
      <c r="A41" t="s">
        <v>75</v>
      </c>
      <c r="B41">
        <f>B5/100</f>
        <v>8.3140000000000006E-2</v>
      </c>
      <c r="E41" t="s">
        <v>68</v>
      </c>
      <c r="F41">
        <v>0.62</v>
      </c>
    </row>
    <row r="43" spans="1:7" x14ac:dyDescent="0.25">
      <c r="E43" t="s">
        <v>37</v>
      </c>
      <c r="F43">
        <f>$B$1*EXP(-$B$3/($B$5*F39))</f>
        <v>1.5365020932545367E-2</v>
      </c>
    </row>
    <row r="44" spans="1:7" x14ac:dyDescent="0.25">
      <c r="E44" t="s">
        <v>38</v>
      </c>
      <c r="F44">
        <f>$B$2*EXP(-$B$4/($B$5*F39))</f>
        <v>1.5843527605058022E-3</v>
      </c>
    </row>
    <row r="46" spans="1:7" x14ac:dyDescent="0.25">
      <c r="E46" t="s">
        <v>70</v>
      </c>
      <c r="F46">
        <f>B39*B40/(B41*B6)</f>
        <v>2.0991107746936244</v>
      </c>
      <c r="G46" t="s">
        <v>79</v>
      </c>
    </row>
    <row r="47" spans="1:7" x14ac:dyDescent="0.25">
      <c r="E47" t="s">
        <v>77</v>
      </c>
      <c r="F47">
        <f>B40*(F43*(1-F40)-F44*F40)</f>
        <v>4.8674581284931046E-2</v>
      </c>
    </row>
    <row r="48" spans="1:7" x14ac:dyDescent="0.25">
      <c r="E48" t="s">
        <v>76</v>
      </c>
      <c r="F48">
        <f>F46*F40/F47</f>
        <v>26.709635431583703</v>
      </c>
      <c r="G48" t="s">
        <v>78</v>
      </c>
    </row>
    <row r="50" spans="1:12" x14ac:dyDescent="0.25">
      <c r="A50" s="6" t="s">
        <v>80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5" spans="1:12" x14ac:dyDescent="0.25">
      <c r="D55" t="s">
        <v>81</v>
      </c>
      <c r="F55">
        <f>F46*B7*(F39-B6)</f>
        <v>3987.0590521379218</v>
      </c>
      <c r="G55" t="s">
        <v>83</v>
      </c>
    </row>
    <row r="56" spans="1:12" x14ac:dyDescent="0.25">
      <c r="D56" t="s">
        <v>82</v>
      </c>
      <c r="F56">
        <f>F46*B8*F40</f>
        <v>54044.338940041431</v>
      </c>
      <c r="G56" t="s">
        <v>83</v>
      </c>
    </row>
    <row r="58" spans="1:12" x14ac:dyDescent="0.25">
      <c r="D58" t="s">
        <v>71</v>
      </c>
      <c r="E58">
        <f>F56+F55</f>
        <v>58031.397992179351</v>
      </c>
      <c r="F58" t="s">
        <v>83</v>
      </c>
    </row>
    <row r="59" spans="1:12" x14ac:dyDescent="0.25">
      <c r="D59" t="s">
        <v>84</v>
      </c>
    </row>
    <row r="60" spans="1:12" x14ac:dyDescent="0.25">
      <c r="A60" t="s">
        <v>85</v>
      </c>
    </row>
    <row r="61" spans="1:12" x14ac:dyDescent="0.25">
      <c r="A61" s="6" t="s">
        <v>86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</sheetData>
  <mergeCells count="2">
    <mergeCell ref="A50:L53"/>
    <mergeCell ref="A61:L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3A17-3B4D-4BB9-B1E3-3A73DFE93B38}">
  <dimension ref="A1:N35"/>
  <sheetViews>
    <sheetView zoomScaleNormal="100" workbookViewId="0">
      <selection activeCell="L12" sqref="L12"/>
    </sheetView>
  </sheetViews>
  <sheetFormatPr baseColWidth="10" defaultRowHeight="15" x14ac:dyDescent="0.25"/>
  <cols>
    <col min="2" max="3" width="12" bestFit="1" customWidth="1"/>
    <col min="11" max="11" width="12" bestFit="1" customWidth="1"/>
    <col min="13" max="14" width="12" bestFit="1" customWidth="1"/>
  </cols>
  <sheetData>
    <row r="1" spans="1:14" x14ac:dyDescent="0.25">
      <c r="A1" s="3" t="s">
        <v>10</v>
      </c>
      <c r="B1">
        <v>1000</v>
      </c>
    </row>
    <row r="2" spans="1:14" x14ac:dyDescent="0.25">
      <c r="A2" s="3" t="s">
        <v>12</v>
      </c>
      <c r="B2">
        <v>1000000</v>
      </c>
    </row>
    <row r="3" spans="1:14" x14ac:dyDescent="0.25">
      <c r="A3" s="3" t="s">
        <v>11</v>
      </c>
      <c r="B3">
        <v>41570</v>
      </c>
    </row>
    <row r="4" spans="1:14" x14ac:dyDescent="0.25">
      <c r="A4" s="3" t="s">
        <v>13</v>
      </c>
      <c r="B4">
        <v>83140</v>
      </c>
    </row>
    <row r="5" spans="1:14" x14ac:dyDescent="0.25">
      <c r="A5" s="3" t="s">
        <v>14</v>
      </c>
      <c r="B5">
        <v>8.3140000000000001</v>
      </c>
      <c r="C5" t="s">
        <v>60</v>
      </c>
      <c r="D5" s="4" t="s">
        <v>15</v>
      </c>
      <c r="E5" s="4">
        <f>+B4-B3</f>
        <v>41570</v>
      </c>
      <c r="F5" s="4" t="s">
        <v>16</v>
      </c>
    </row>
    <row r="6" spans="1:14" x14ac:dyDescent="0.25">
      <c r="A6" s="3" t="s">
        <v>17</v>
      </c>
      <c r="B6">
        <v>573</v>
      </c>
      <c r="C6" s="4" t="s">
        <v>61</v>
      </c>
      <c r="D6" s="4"/>
      <c r="E6" s="4"/>
      <c r="H6">
        <v>400</v>
      </c>
      <c r="I6">
        <v>200</v>
      </c>
      <c r="J6">
        <v>70</v>
      </c>
    </row>
    <row r="7" spans="1:14" x14ac:dyDescent="0.25">
      <c r="A7" s="3" t="s">
        <v>18</v>
      </c>
      <c r="B7">
        <v>42</v>
      </c>
      <c r="C7" s="4" t="s">
        <v>62</v>
      </c>
      <c r="D7" s="4"/>
      <c r="E7" s="4"/>
    </row>
    <row r="8" spans="1:14" x14ac:dyDescent="0.25">
      <c r="A8" s="3" t="s">
        <v>19</v>
      </c>
      <c r="B8">
        <v>-41570</v>
      </c>
      <c r="C8" s="4" t="s">
        <v>63</v>
      </c>
      <c r="D8" s="4"/>
      <c r="E8" s="4"/>
      <c r="M8" t="s">
        <v>64</v>
      </c>
      <c r="N8">
        <v>10</v>
      </c>
    </row>
    <row r="9" spans="1:14" x14ac:dyDescent="0.25">
      <c r="A9" s="3" t="s">
        <v>20</v>
      </c>
      <c r="B9">
        <v>1</v>
      </c>
      <c r="C9" s="4"/>
      <c r="D9" s="4"/>
      <c r="E9" s="4"/>
    </row>
    <row r="10" spans="1:14" x14ac:dyDescent="0.25">
      <c r="A10" s="3" t="s">
        <v>3</v>
      </c>
      <c r="C10">
        <v>13</v>
      </c>
      <c r="D10">
        <v>100</v>
      </c>
      <c r="E10">
        <v>1000</v>
      </c>
    </row>
    <row r="11" spans="1:14" x14ac:dyDescent="0.25">
      <c r="A11" t="s">
        <v>4</v>
      </c>
      <c r="B11" t="s">
        <v>21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 t="s">
        <v>28</v>
      </c>
      <c r="J11" t="s">
        <v>29</v>
      </c>
      <c r="K11" t="s">
        <v>37</v>
      </c>
      <c r="L11" t="s">
        <v>38</v>
      </c>
      <c r="M11" t="s">
        <v>22</v>
      </c>
      <c r="N11" t="s">
        <v>65</v>
      </c>
    </row>
    <row r="12" spans="1:14" x14ac:dyDescent="0.25">
      <c r="A12">
        <v>50</v>
      </c>
      <c r="B12">
        <f>1/(1+(B$2/B$1)*EXP(-(B$4-B$3)/(B$5*$A12)))</f>
        <v>1</v>
      </c>
      <c r="C12">
        <f>+$B12*$B$1*EXP(-$B$3/($B$5*$A12))*C$10/($B$1*EXP(-$B$3/($B$5*$A12))*C$10+$B12)</f>
        <v>4.8360987688270872E-40</v>
      </c>
      <c r="D12">
        <f>+$B12*$B$1*EXP(-$B$3/($B$5*$A12))*D$10/($B$1*EXP(-$B$3/($B$5*$A12))*D$10+$B12)</f>
        <v>3.7200759760208364E-39</v>
      </c>
      <c r="E12">
        <f t="shared" ref="C12:E27" si="0">+$B12*$B$1*EXP(-$B$3/($B$5*$A12))*E$10/($B$1*EXP(-$B$3/($B$5*$A12))*E$10+$B12)</f>
        <v>3.720075976020836E-38</v>
      </c>
      <c r="G12">
        <f>1/(1+2000*EXP(-5000/A12))</f>
        <v>1</v>
      </c>
      <c r="K12">
        <f>$B$1*EXP(-$B$3/($B$5*$A12))</f>
        <v>3.7200759760208362E-41</v>
      </c>
      <c r="L12">
        <f>$B$2*EXP(-$B$4/($B$5*$A12))</f>
        <v>1.3838965267367375E-81</v>
      </c>
      <c r="M12">
        <f>($N$8*K12)/($N$8*K12+$N$8*L12+1)</f>
        <v>3.7200759760208365E-40</v>
      </c>
      <c r="N12">
        <f>K12-L12</f>
        <v>3.7200759760208362E-41</v>
      </c>
    </row>
    <row r="13" spans="1:14" x14ac:dyDescent="0.25">
      <c r="A13">
        <v>100</v>
      </c>
      <c r="B13">
        <f t="shared" ref="B13:B35" si="1">1/(1+(B$2/B$1)*EXP(-(B$4-B$3)/(B$5*$A13)))</f>
        <v>1</v>
      </c>
      <c r="C13">
        <f t="shared" si="0"/>
        <v>2.5073748023530932E-18</v>
      </c>
      <c r="D13">
        <f t="shared" si="0"/>
        <v>1.928749847963918E-17</v>
      </c>
      <c r="E13">
        <f t="shared" si="0"/>
        <v>1.9287498479639175E-16</v>
      </c>
      <c r="G13">
        <f t="shared" ref="G13:G35" si="2">1/(1+2000*EXP(-5000/A13))</f>
        <v>1</v>
      </c>
      <c r="K13">
        <f t="shared" ref="K13:K35" si="3">$B$1*EXP(-$B$3/($B$5*$A13))</f>
        <v>1.9287498479639179E-19</v>
      </c>
      <c r="L13">
        <f t="shared" ref="L13:L35" si="4">$B$2*EXP(-$B$4/($B$5*$A13))</f>
        <v>3.720075976020836E-38</v>
      </c>
      <c r="M13">
        <f t="shared" ref="M13:M35" si="5">($N$8*K13)/($N$8*K13+$N$8*L13+1)</f>
        <v>1.928749847963918E-18</v>
      </c>
      <c r="N13">
        <f t="shared" ref="N13:N35" si="6">K13-L13</f>
        <v>1.9287498479639179E-19</v>
      </c>
    </row>
    <row r="14" spans="1:14" x14ac:dyDescent="0.25">
      <c r="A14">
        <v>150</v>
      </c>
      <c r="B14">
        <f t="shared" si="1"/>
        <v>0.99999999999666178</v>
      </c>
      <c r="C14">
        <f t="shared" si="0"/>
        <v>4.339709133786167E-11</v>
      </c>
      <c r="D14">
        <f t="shared" si="0"/>
        <v>3.3382377942506147E-10</v>
      </c>
      <c r="E14">
        <f t="shared" si="0"/>
        <v>3.3382377842211671E-9</v>
      </c>
      <c r="G14">
        <f t="shared" si="2"/>
        <v>0.99999999999332356</v>
      </c>
      <c r="K14">
        <f t="shared" si="3"/>
        <v>3.3382377953649985E-12</v>
      </c>
      <c r="L14">
        <f t="shared" si="4"/>
        <v>1.1143831578403364E-23</v>
      </c>
      <c r="M14">
        <f t="shared" si="5"/>
        <v>3.3382377952535596E-11</v>
      </c>
      <c r="N14">
        <f t="shared" si="6"/>
        <v>3.3382377953538546E-12</v>
      </c>
    </row>
    <row r="15" spans="1:14" x14ac:dyDescent="0.25">
      <c r="A15">
        <v>200</v>
      </c>
      <c r="B15">
        <f t="shared" si="1"/>
        <v>0.99999998611205632</v>
      </c>
      <c r="C15">
        <f t="shared" si="0"/>
        <v>1.8054323764866526E-7</v>
      </c>
      <c r="D15">
        <f t="shared" si="0"/>
        <v>1.3887924577492057E-6</v>
      </c>
      <c r="E15">
        <f t="shared" si="0"/>
        <v>1.3887750992655144E-5</v>
      </c>
      <c r="G15">
        <f t="shared" si="2"/>
        <v>0.99999997222411297</v>
      </c>
      <c r="K15">
        <f t="shared" si="3"/>
        <v>1.3887943864964021E-8</v>
      </c>
      <c r="L15">
        <f t="shared" si="4"/>
        <v>1.9287498479639178E-16</v>
      </c>
      <c r="M15">
        <f t="shared" si="5"/>
        <v>1.3887941936214414E-7</v>
      </c>
      <c r="N15">
        <f t="shared" si="6"/>
        <v>1.3887943672089035E-8</v>
      </c>
    </row>
    <row r="16" spans="1:14" x14ac:dyDescent="0.25">
      <c r="A16">
        <v>250</v>
      </c>
      <c r="B16">
        <f t="shared" si="1"/>
        <v>0.99999793885062593</v>
      </c>
      <c r="C16">
        <f t="shared" si="0"/>
        <v>2.6794279137589871E-5</v>
      </c>
      <c r="D16">
        <f t="shared" si="0"/>
        <v>2.0607288736848012E-4</v>
      </c>
      <c r="E16">
        <f t="shared" si="0"/>
        <v>2.056913997962114E-3</v>
      </c>
      <c r="G16">
        <f t="shared" si="2"/>
        <v>0.9999958777097484</v>
      </c>
      <c r="K16">
        <f t="shared" si="3"/>
        <v>2.061153622438558E-6</v>
      </c>
      <c r="L16">
        <f t="shared" si="4"/>
        <v>4.2483542552915889E-12</v>
      </c>
      <c r="M16">
        <f t="shared" si="5"/>
        <v>2.0611111396840763E-5</v>
      </c>
      <c r="N16">
        <f t="shared" si="6"/>
        <v>2.0611493740843029E-6</v>
      </c>
    </row>
    <row r="17" spans="1:14" x14ac:dyDescent="0.25">
      <c r="A17">
        <v>300</v>
      </c>
      <c r="B17">
        <f t="shared" si="1"/>
        <v>0.99994222585285075</v>
      </c>
      <c r="C17">
        <f t="shared" si="0"/>
        <v>7.505435362184118E-4</v>
      </c>
      <c r="D17">
        <f t="shared" si="0"/>
        <v>5.7445560018155265E-3</v>
      </c>
      <c r="E17">
        <f t="shared" si="0"/>
        <v>5.462141486620202E-2</v>
      </c>
      <c r="G17">
        <f t="shared" si="2"/>
        <v>0.99988445838101991</v>
      </c>
      <c r="K17">
        <f t="shared" si="3"/>
        <v>5.7777485194191328E-5</v>
      </c>
      <c r="L17">
        <f t="shared" si="4"/>
        <v>3.3382377953649985E-9</v>
      </c>
      <c r="M17">
        <f t="shared" si="5"/>
        <v>5.7744120166075801E-4</v>
      </c>
      <c r="N17">
        <f t="shared" si="6"/>
        <v>5.7774146956395965E-5</v>
      </c>
    </row>
    <row r="18" spans="1:14" x14ac:dyDescent="0.25">
      <c r="A18">
        <f t="shared" ref="A18:A35" si="7">+A17+50</f>
        <v>350</v>
      </c>
      <c r="B18">
        <f t="shared" si="1"/>
        <v>0.99937551527391622</v>
      </c>
      <c r="C18">
        <f t="shared" ref="C18:C35" si="8">+$B18*$B$1*EXP(-$B$3/($B$5*$A18))*$C$10/($B$1*EXP(-$B$3/($B$5*$A18))*$C$10+$B18)</f>
        <v>8.0578763139082139E-3</v>
      </c>
      <c r="D18">
        <f t="shared" si="0"/>
        <v>5.8810290968416695E-2</v>
      </c>
      <c r="E18">
        <f t="shared" si="0"/>
        <v>0.38447563295885173</v>
      </c>
      <c r="G18">
        <f t="shared" si="2"/>
        <v>0.99875181002340818</v>
      </c>
      <c r="K18">
        <f t="shared" si="3"/>
        <v>6.2487495094630963E-4</v>
      </c>
      <c r="L18">
        <f t="shared" si="4"/>
        <v>3.9046870432015287E-7</v>
      </c>
      <c r="M18">
        <f t="shared" si="5"/>
        <v>6.2099210207328392E-3</v>
      </c>
      <c r="N18">
        <f t="shared" si="6"/>
        <v>6.2448448224198953E-4</v>
      </c>
    </row>
    <row r="19" spans="1:14" x14ac:dyDescent="0.25">
      <c r="A19">
        <f t="shared" si="7"/>
        <v>400</v>
      </c>
      <c r="B19">
        <f t="shared" si="1"/>
        <v>0.99628718320839504</v>
      </c>
      <c r="C19">
        <f t="shared" si="8"/>
        <v>4.6199925848551995E-2</v>
      </c>
      <c r="D19">
        <f t="shared" si="0"/>
        <v>0.27121589613050273</v>
      </c>
      <c r="E19">
        <f t="shared" si="0"/>
        <v>0.78612400587456077</v>
      </c>
      <c r="G19">
        <f t="shared" si="2"/>
        <v>0.99260183445007111</v>
      </c>
      <c r="K19">
        <f t="shared" si="3"/>
        <v>3.7266531720786711E-3</v>
      </c>
      <c r="L19">
        <f t="shared" si="4"/>
        <v>1.388794386496402E-5</v>
      </c>
      <c r="M19">
        <f t="shared" si="5"/>
        <v>3.5922823729188459E-2</v>
      </c>
      <c r="N19">
        <f t="shared" si="6"/>
        <v>3.7127652282137073E-3</v>
      </c>
    </row>
    <row r="20" spans="1:14" x14ac:dyDescent="0.25">
      <c r="A20">
        <f t="shared" si="7"/>
        <v>450</v>
      </c>
      <c r="B20">
        <f t="shared" si="1"/>
        <v>0.9852747355374778</v>
      </c>
      <c r="C20">
        <f t="shared" si="8"/>
        <v>0.16228743491945494</v>
      </c>
      <c r="D20">
        <f t="shared" si="0"/>
        <v>0.59380649513378292</v>
      </c>
      <c r="E20">
        <f t="shared" si="0"/>
        <v>0.92433757708504716</v>
      </c>
      <c r="G20">
        <f t="shared" si="2"/>
        <v>0.97097684471210688</v>
      </c>
      <c r="K20">
        <f t="shared" si="3"/>
        <v>1.4945338524781452E-2</v>
      </c>
      <c r="L20">
        <f t="shared" si="4"/>
        <v>2.2336314362031659E-4</v>
      </c>
      <c r="M20">
        <f t="shared" si="5"/>
        <v>0.12976909792569039</v>
      </c>
      <c r="N20">
        <f t="shared" si="6"/>
        <v>1.4721975381161136E-2</v>
      </c>
    </row>
    <row r="21" spans="1:14" x14ac:dyDescent="0.25">
      <c r="A21">
        <f t="shared" si="7"/>
        <v>500</v>
      </c>
      <c r="B21">
        <f t="shared" si="1"/>
        <v>0.95657171148576636</v>
      </c>
      <c r="C21">
        <f t="shared" si="8"/>
        <v>0.36499767856345577</v>
      </c>
      <c r="D21">
        <f t="shared" si="0"/>
        <v>0.79009874315033968</v>
      </c>
      <c r="E21">
        <f t="shared" si="0"/>
        <v>0.93683274477947609</v>
      </c>
      <c r="G21">
        <f t="shared" si="2"/>
        <v>0.91675846056258936</v>
      </c>
      <c r="K21">
        <f t="shared" si="3"/>
        <v>4.5399929762484852E-2</v>
      </c>
      <c r="L21">
        <f t="shared" si="4"/>
        <v>2.0611536224385578E-3</v>
      </c>
      <c r="M21">
        <f t="shared" si="5"/>
        <v>0.30787736479580613</v>
      </c>
      <c r="N21">
        <f t="shared" si="6"/>
        <v>4.3338776140046296E-2</v>
      </c>
    </row>
    <row r="22" spans="1:14" x14ac:dyDescent="0.25">
      <c r="A22">
        <f t="shared" si="7"/>
        <v>550</v>
      </c>
      <c r="B22">
        <f t="shared" si="1"/>
        <v>0.89872648438890179</v>
      </c>
      <c r="C22">
        <f t="shared" si="8"/>
        <v>0.55700370728463999</v>
      </c>
      <c r="D22">
        <f t="shared" si="0"/>
        <v>0.83234279036026371</v>
      </c>
      <c r="E22">
        <f t="shared" si="0"/>
        <v>0.89161538502024007</v>
      </c>
      <c r="F22">
        <f>+$B$9*$B$7*(A22-$B$6)/($B$8*(-1))</f>
        <v>-2.3237911955737312E-2</v>
      </c>
      <c r="G22">
        <f t="shared" si="2"/>
        <v>0.81607926791029495</v>
      </c>
      <c r="H22">
        <f t="shared" ref="H22:H25" si="9">+$B$9*$B$7*(A22-$H$6)/($B$8*(-1))</f>
        <v>0.15155159971133028</v>
      </c>
      <c r="I22">
        <f>+$B$9*$B$7*(A22-$I$6)/($B$8*(-1))</f>
        <v>0.35362039932643735</v>
      </c>
      <c r="J22">
        <f>+$B$9*$B$7*(A22-$J$6)/($B$8*(-1))</f>
        <v>0.48496511907625689</v>
      </c>
      <c r="K22">
        <f t="shared" si="3"/>
        <v>0.11268558050780067</v>
      </c>
      <c r="L22">
        <f t="shared" si="4"/>
        <v>1.2698040054380027E-2</v>
      </c>
      <c r="M22">
        <f t="shared" si="5"/>
        <v>0.49997235924565353</v>
      </c>
      <c r="N22">
        <f t="shared" si="6"/>
        <v>9.9987540453420648E-2</v>
      </c>
    </row>
    <row r="23" spans="1:14" x14ac:dyDescent="0.25">
      <c r="A23">
        <f t="shared" si="7"/>
        <v>600</v>
      </c>
      <c r="B23">
        <f t="shared" si="1"/>
        <v>0.80621139024367849</v>
      </c>
      <c r="C23">
        <f t="shared" si="8"/>
        <v>0.64086557635272579</v>
      </c>
      <c r="D23">
        <f t="shared" si="0"/>
        <v>0.78004817948145955</v>
      </c>
      <c r="E23">
        <f t="shared" si="0"/>
        <v>0.80351635571651947</v>
      </c>
      <c r="F23">
        <f t="shared" ref="F23:F35" si="10">+$B$9*$B$7*(A23-$B$6)/($B$8*(-1))</f>
        <v>2.7279287948039452E-2</v>
      </c>
      <c r="G23">
        <f t="shared" si="2"/>
        <v>0.67533848426334364</v>
      </c>
      <c r="H23">
        <f t="shared" si="9"/>
        <v>0.20206879961510704</v>
      </c>
      <c r="I23">
        <f t="shared" ref="I23:I25" si="11">+$B$9*$B$7*(A23-$I$6)/($B$8*(-1))</f>
        <v>0.40413759923021408</v>
      </c>
      <c r="J23">
        <f t="shared" ref="J23:J24" si="12">+$B$9*$B$7*(A23-$J$6)/($B$8*(-1))</f>
        <v>0.53548231898003373</v>
      </c>
      <c r="K23">
        <f t="shared" si="3"/>
        <v>0.24036947641951406</v>
      </c>
      <c r="L23">
        <f t="shared" si="4"/>
        <v>5.7777485194191333E-2</v>
      </c>
      <c r="M23">
        <f t="shared" si="5"/>
        <v>0.60372048412798895</v>
      </c>
      <c r="N23">
        <f t="shared" si="6"/>
        <v>0.18259199122532271</v>
      </c>
    </row>
    <row r="24" spans="1:14" x14ac:dyDescent="0.25">
      <c r="A24">
        <f t="shared" si="7"/>
        <v>650</v>
      </c>
      <c r="B24">
        <f t="shared" si="1"/>
        <v>0.68666043288929668</v>
      </c>
      <c r="C24">
        <f t="shared" si="8"/>
        <v>0.61542433535980468</v>
      </c>
      <c r="D24">
        <f t="shared" si="0"/>
        <v>0.6764809809122444</v>
      </c>
      <c r="E24">
        <f t="shared" si="0"/>
        <v>0.68562872248625994</v>
      </c>
      <c r="F24">
        <f t="shared" si="10"/>
        <v>7.7796487851816212E-2</v>
      </c>
      <c r="G24">
        <f t="shared" si="2"/>
        <v>0.52283541140843226</v>
      </c>
      <c r="H24">
        <f t="shared" si="9"/>
        <v>0.25258599951888383</v>
      </c>
      <c r="I24">
        <f t="shared" si="11"/>
        <v>0.45465479913399087</v>
      </c>
      <c r="J24">
        <f t="shared" si="12"/>
        <v>0.58599951888381041</v>
      </c>
      <c r="K24">
        <f t="shared" si="3"/>
        <v>0.45632390058103139</v>
      </c>
      <c r="L24">
        <f t="shared" si="4"/>
        <v>0.20823150224148704</v>
      </c>
      <c r="M24">
        <f t="shared" si="5"/>
        <v>0.59684870304547577</v>
      </c>
      <c r="N24">
        <f t="shared" si="6"/>
        <v>0.24809239833954436</v>
      </c>
    </row>
    <row r="25" spans="1:14" x14ac:dyDescent="0.25">
      <c r="A25">
        <f t="shared" si="7"/>
        <v>700</v>
      </c>
      <c r="B25">
        <f t="shared" si="1"/>
        <v>0.55850622987868437</v>
      </c>
      <c r="C25">
        <f t="shared" si="8"/>
        <v>0.52971687582757698</v>
      </c>
      <c r="D25">
        <f t="shared" si="0"/>
        <v>0.55458789231258532</v>
      </c>
      <c r="E25">
        <f t="shared" si="0"/>
        <v>0.55811190629556284</v>
      </c>
      <c r="F25">
        <f t="shared" si="10"/>
        <v>0.12831368775559299</v>
      </c>
      <c r="G25">
        <f t="shared" si="2"/>
        <v>0.3874496313859761</v>
      </c>
      <c r="H25">
        <f t="shared" si="9"/>
        <v>0.30310319942266056</v>
      </c>
      <c r="I25">
        <f t="shared" si="11"/>
        <v>0.50517199903776766</v>
      </c>
      <c r="K25">
        <f t="shared" si="3"/>
        <v>0.79049032311996692</v>
      </c>
      <c r="L25">
        <f t="shared" si="4"/>
        <v>0.62487495094630963</v>
      </c>
      <c r="M25">
        <f t="shared" si="5"/>
        <v>0.52165001841357617</v>
      </c>
      <c r="N25">
        <f t="shared" si="6"/>
        <v>0.16561537217365729</v>
      </c>
    </row>
    <row r="26" spans="1:14" x14ac:dyDescent="0.25">
      <c r="A26">
        <f t="shared" si="7"/>
        <v>750</v>
      </c>
      <c r="B26">
        <f t="shared" si="1"/>
        <v>0.44001809680488796</v>
      </c>
      <c r="C26">
        <f t="shared" si="8"/>
        <v>0.4286183682413246</v>
      </c>
      <c r="D26">
        <f t="shared" si="0"/>
        <v>0.43850195919071183</v>
      </c>
      <c r="E26">
        <f t="shared" si="0"/>
        <v>0.4398660114170968</v>
      </c>
      <c r="F26">
        <f t="shared" si="10"/>
        <v>0.17883088765936975</v>
      </c>
      <c r="G26">
        <f t="shared" si="2"/>
        <v>0.28206615468016322</v>
      </c>
      <c r="H26">
        <f>+$B$9*$B$7*(A26-$H$6)/($B$8*(-1))</f>
        <v>0.35362039932643735</v>
      </c>
      <c r="K26">
        <f t="shared" si="3"/>
        <v>1.272633801339808</v>
      </c>
      <c r="L26">
        <f t="shared" si="4"/>
        <v>1.6195967923126098</v>
      </c>
      <c r="M26">
        <f t="shared" si="5"/>
        <v>0.42531274295487642</v>
      </c>
      <c r="N26">
        <f t="shared" si="6"/>
        <v>-0.34696299097280181</v>
      </c>
    </row>
    <row r="27" spans="1:14" x14ac:dyDescent="0.25">
      <c r="A27">
        <f t="shared" si="7"/>
        <v>800</v>
      </c>
      <c r="B27">
        <f t="shared" si="1"/>
        <v>0.34124403710589096</v>
      </c>
      <c r="C27">
        <f t="shared" si="8"/>
        <v>0.33666618530666526</v>
      </c>
      <c r="D27">
        <f t="shared" si="0"/>
        <v>0.34064188856953681</v>
      </c>
      <c r="E27">
        <f t="shared" si="0"/>
        <v>0.3411837264722265</v>
      </c>
      <c r="F27">
        <f t="shared" si="10"/>
        <v>0.22934808756314651</v>
      </c>
      <c r="G27">
        <f t="shared" si="2"/>
        <v>0.20572286987321903</v>
      </c>
      <c r="K27">
        <f t="shared" si="3"/>
        <v>1.9304541362277092</v>
      </c>
      <c r="L27">
        <f t="shared" si="4"/>
        <v>3.7266531720786711</v>
      </c>
      <c r="M27">
        <f t="shared" si="5"/>
        <v>0.33531668472505999</v>
      </c>
      <c r="N27">
        <f t="shared" si="6"/>
        <v>-1.7961990358509619</v>
      </c>
    </row>
    <row r="28" spans="1:14" x14ac:dyDescent="0.25">
      <c r="A28">
        <f t="shared" si="7"/>
        <v>850</v>
      </c>
      <c r="B28">
        <f t="shared" si="1"/>
        <v>0.26397642728172566</v>
      </c>
      <c r="C28">
        <f t="shared" si="8"/>
        <v>0.26206785343297506</v>
      </c>
      <c r="D28">
        <f t="shared" ref="D28:E35" si="13">+$B28*$B$1*EXP(-$B$3/($B$5*$A28))*D$10/($B$1*EXP(-$B$3/($B$5*$A28))*D$10+$B28)</f>
        <v>0.26372674211675229</v>
      </c>
      <c r="E28">
        <f t="shared" si="13"/>
        <v>0.26395143749203415</v>
      </c>
      <c r="F28">
        <f t="shared" si="10"/>
        <v>0.27986528746692324</v>
      </c>
      <c r="G28">
        <f t="shared" si="2"/>
        <v>0.15205808920462413</v>
      </c>
      <c r="K28">
        <f t="shared" si="3"/>
        <v>2.7882170400494211</v>
      </c>
      <c r="L28">
        <f t="shared" si="4"/>
        <v>7.7741542624219555</v>
      </c>
      <c r="M28">
        <f t="shared" si="5"/>
        <v>0.26150065130475753</v>
      </c>
      <c r="N28">
        <f t="shared" si="6"/>
        <v>-4.9859372223725344</v>
      </c>
    </row>
    <row r="29" spans="1:14" x14ac:dyDescent="0.25">
      <c r="A29">
        <f t="shared" si="7"/>
        <v>900</v>
      </c>
      <c r="B29">
        <f t="shared" si="1"/>
        <v>0.20551097661630424</v>
      </c>
      <c r="C29">
        <f t="shared" si="8"/>
        <v>0.20467402275386182</v>
      </c>
      <c r="D29">
        <f t="shared" si="13"/>
        <v>0.20540178573790319</v>
      </c>
      <c r="E29">
        <f t="shared" si="13"/>
        <v>0.20550005230464746</v>
      </c>
      <c r="F29">
        <f t="shared" si="10"/>
        <v>0.33038248737070003</v>
      </c>
      <c r="G29">
        <f t="shared" si="2"/>
        <v>0.11452339576242819</v>
      </c>
      <c r="K29">
        <f t="shared" si="3"/>
        <v>3.8659201394728075</v>
      </c>
      <c r="L29">
        <f t="shared" si="4"/>
        <v>14.945338524781452</v>
      </c>
      <c r="M29">
        <f t="shared" si="5"/>
        <v>0.20442426430241284</v>
      </c>
      <c r="N29">
        <f t="shared" si="6"/>
        <v>-11.079418385308644</v>
      </c>
    </row>
    <row r="30" spans="1:14" x14ac:dyDescent="0.25">
      <c r="A30">
        <f t="shared" si="7"/>
        <v>950</v>
      </c>
      <c r="B30">
        <f t="shared" si="1"/>
        <v>0.16184046607828262</v>
      </c>
      <c r="C30">
        <f t="shared" si="8"/>
        <v>0.16145236164713622</v>
      </c>
      <c r="D30">
        <f t="shared" si="13"/>
        <v>0.16178990701990453</v>
      </c>
      <c r="E30">
        <f t="shared" si="13"/>
        <v>0.16183540875052382</v>
      </c>
      <c r="F30">
        <f t="shared" si="10"/>
        <v>0.38089968727447676</v>
      </c>
      <c r="G30">
        <f t="shared" si="2"/>
        <v>8.8044842186790928E-2</v>
      </c>
      <c r="K30">
        <f t="shared" si="3"/>
        <v>5.1789243705977563</v>
      </c>
      <c r="L30">
        <f t="shared" si="4"/>
        <v>26.821257636371364</v>
      </c>
      <c r="M30">
        <f t="shared" si="5"/>
        <v>0.1613362930301574</v>
      </c>
      <c r="N30">
        <f t="shared" si="6"/>
        <v>-21.642333265773608</v>
      </c>
    </row>
    <row r="31" spans="1:14" x14ac:dyDescent="0.25">
      <c r="A31">
        <f t="shared" si="7"/>
        <v>1000</v>
      </c>
      <c r="B31">
        <f t="shared" si="1"/>
        <v>0.1292332449573754</v>
      </c>
      <c r="C31">
        <f t="shared" si="8"/>
        <v>0.12904285796223947</v>
      </c>
      <c r="D31">
        <f t="shared" si="13"/>
        <v>0.12920846288512569</v>
      </c>
      <c r="E31">
        <f t="shared" si="13"/>
        <v>0.12923076632237243</v>
      </c>
      <c r="F31">
        <f t="shared" si="10"/>
        <v>0.43141688717825355</v>
      </c>
      <c r="G31">
        <f t="shared" si="2"/>
        <v>6.9080362161145464E-2</v>
      </c>
      <c r="K31">
        <f t="shared" si="3"/>
        <v>6.7379469990854668</v>
      </c>
      <c r="L31">
        <f t="shared" si="4"/>
        <v>45.399929762484852</v>
      </c>
      <c r="M31">
        <f t="shared" si="5"/>
        <v>0.12898585120217507</v>
      </c>
      <c r="N31">
        <f t="shared" si="6"/>
        <v>-38.661982763399386</v>
      </c>
    </row>
    <row r="32" spans="1:14" x14ac:dyDescent="0.25">
      <c r="A32">
        <f t="shared" si="7"/>
        <v>1050</v>
      </c>
      <c r="B32">
        <f t="shared" si="1"/>
        <v>0.10471961371942846</v>
      </c>
      <c r="C32">
        <f t="shared" si="8"/>
        <v>0.1046210373854795</v>
      </c>
      <c r="D32">
        <f t="shared" si="13"/>
        <v>0.10470678829247455</v>
      </c>
      <c r="E32">
        <f t="shared" si="13"/>
        <v>0.10471833103534721</v>
      </c>
      <c r="F32">
        <f t="shared" si="10"/>
        <v>0.48193408708203034</v>
      </c>
      <c r="G32">
        <f t="shared" si="2"/>
        <v>5.5252834608254156E-2</v>
      </c>
      <c r="K32">
        <f t="shared" si="3"/>
        <v>8.5493094796860536</v>
      </c>
      <c r="L32">
        <f t="shared" si="4"/>
        <v>73.090692579449794</v>
      </c>
      <c r="M32">
        <f t="shared" si="5"/>
        <v>0.10459150066452097</v>
      </c>
      <c r="N32">
        <f t="shared" si="6"/>
        <v>-64.541383099763735</v>
      </c>
    </row>
    <row r="33" spans="1:14" x14ac:dyDescent="0.25">
      <c r="A33">
        <f t="shared" si="7"/>
        <v>1100</v>
      </c>
      <c r="B33">
        <f t="shared" si="1"/>
        <v>8.6092998024083239E-2</v>
      </c>
      <c r="C33">
        <f t="shared" si="8"/>
        <v>8.6039321141992683E-2</v>
      </c>
      <c r="D33">
        <f t="shared" si="13"/>
        <v>8.6086016242327187E-2</v>
      </c>
      <c r="E33">
        <f t="shared" si="13"/>
        <v>8.6092299794946522E-2</v>
      </c>
      <c r="F33">
        <f t="shared" si="10"/>
        <v>0.53245128698580713</v>
      </c>
      <c r="G33">
        <f t="shared" si="2"/>
        <v>4.4982853364975872E-2</v>
      </c>
      <c r="K33">
        <f t="shared" si="3"/>
        <v>10.615346461976673</v>
      </c>
      <c r="L33">
        <f t="shared" si="4"/>
        <v>112.68558050780067</v>
      </c>
      <c r="M33">
        <f t="shared" si="5"/>
        <v>8.6023231126752586E-2</v>
      </c>
      <c r="N33">
        <f t="shared" si="6"/>
        <v>-102.07023404582399</v>
      </c>
    </row>
    <row r="34" spans="1:14" x14ac:dyDescent="0.25">
      <c r="A34">
        <f t="shared" si="7"/>
        <v>1150</v>
      </c>
      <c r="B34">
        <f t="shared" si="1"/>
        <v>7.1762258812465507E-2</v>
      </c>
      <c r="C34">
        <f t="shared" si="8"/>
        <v>7.1731646197894752E-2</v>
      </c>
      <c r="D34">
        <f t="shared" si="13"/>
        <v>7.1758277695067665E-2</v>
      </c>
      <c r="E34">
        <f t="shared" si="13"/>
        <v>7.1761860680847472E-2</v>
      </c>
      <c r="F34">
        <f t="shared" si="10"/>
        <v>0.5829684868895838</v>
      </c>
      <c r="G34">
        <f t="shared" si="2"/>
        <v>3.7216499438637494E-2</v>
      </c>
      <c r="K34">
        <f t="shared" si="3"/>
        <v>12.934901388949791</v>
      </c>
      <c r="L34">
        <f t="shared" si="4"/>
        <v>167.31167394185525</v>
      </c>
      <c r="M34">
        <f t="shared" si="5"/>
        <v>7.1722467505821161E-2</v>
      </c>
      <c r="N34">
        <f t="shared" si="6"/>
        <v>-154.37677255290546</v>
      </c>
    </row>
    <row r="35" spans="1:14" x14ac:dyDescent="0.25">
      <c r="A35">
        <f t="shared" si="7"/>
        <v>1200</v>
      </c>
      <c r="B35">
        <f t="shared" si="1"/>
        <v>6.0591909277480961E-2</v>
      </c>
      <c r="C35">
        <f t="shared" si="8"/>
        <v>6.0573699035287795E-2</v>
      </c>
      <c r="D35">
        <f t="shared" si="13"/>
        <v>6.0589541326849974E-2</v>
      </c>
      <c r="E35">
        <f t="shared" si="13"/>
        <v>6.0591672474088941E-2</v>
      </c>
      <c r="F35">
        <f t="shared" si="10"/>
        <v>0.63348568679336059</v>
      </c>
      <c r="G35">
        <f t="shared" si="2"/>
        <v>3.1242475251770079E-2</v>
      </c>
      <c r="K35">
        <f t="shared" si="3"/>
        <v>15.503853599009314</v>
      </c>
      <c r="L35">
        <f t="shared" si="4"/>
        <v>240.36947641951406</v>
      </c>
      <c r="M35">
        <f t="shared" si="5"/>
        <v>6.0568238096864957E-2</v>
      </c>
      <c r="N35">
        <f t="shared" si="6"/>
        <v>-224.86562282050474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64D1-E454-458E-BE66-55F8F26B89D3}">
  <dimension ref="A2:L14"/>
  <sheetViews>
    <sheetView workbookViewId="0">
      <selection activeCell="D10" sqref="D10"/>
    </sheetView>
  </sheetViews>
  <sheetFormatPr baseColWidth="10" defaultRowHeight="15" x14ac:dyDescent="0.25"/>
  <sheetData>
    <row r="2" spans="1:12" x14ac:dyDescent="0.25">
      <c r="A2" t="s">
        <v>0</v>
      </c>
      <c r="B2">
        <v>0.218</v>
      </c>
    </row>
    <row r="4" spans="1:12" x14ac:dyDescent="0.25">
      <c r="A4" t="s">
        <v>1</v>
      </c>
      <c r="B4">
        <f>B2/(1*EXP(-1000/(1.987*((3000/7)*B2+300)))*(1-B2))</f>
        <v>1.001835484162122</v>
      </c>
    </row>
    <row r="14" spans="1:12" x14ac:dyDescent="0.25">
      <c r="L14" t="s">
        <v>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0C4D-70A0-49A7-A0E9-7F47EB900529}">
  <dimension ref="A2:G31"/>
  <sheetViews>
    <sheetView workbookViewId="0">
      <selection activeCell="C4" sqref="C4"/>
    </sheetView>
  </sheetViews>
  <sheetFormatPr baseColWidth="10" defaultRowHeight="15" x14ac:dyDescent="0.25"/>
  <sheetData>
    <row r="2" spans="1:7" x14ac:dyDescent="0.25">
      <c r="F2" t="s">
        <v>3</v>
      </c>
      <c r="G2">
        <v>1</v>
      </c>
    </row>
    <row r="3" spans="1:7" x14ac:dyDescent="0.25">
      <c r="A3" s="1" t="s">
        <v>4</v>
      </c>
      <c r="B3" s="1" t="s">
        <v>5</v>
      </c>
      <c r="C3" s="1" t="s">
        <v>6</v>
      </c>
      <c r="F3" t="s">
        <v>7</v>
      </c>
      <c r="G3">
        <v>7</v>
      </c>
    </row>
    <row r="4" spans="1:7" x14ac:dyDescent="0.25">
      <c r="A4">
        <v>300</v>
      </c>
      <c r="B4" s="2">
        <f>+($G$3/$G$4)*(A4-$G$5)</f>
        <v>0</v>
      </c>
      <c r="C4">
        <f>$G$2*$G$6*EXP(-$G$7/(1.987*A4))/(1+$G$2*$G$6*EXP(-$G$7/(1.987*A4)))</f>
        <v>0.15741739275032626</v>
      </c>
      <c r="F4" t="s">
        <v>8</v>
      </c>
      <c r="G4">
        <v>3000</v>
      </c>
    </row>
    <row r="5" spans="1:7" x14ac:dyDescent="0.25">
      <c r="A5">
        <f>+A4+20</f>
        <v>320</v>
      </c>
      <c r="B5" s="2">
        <f t="shared" ref="B5:B25" si="0">+($G$3/$G$4)*(A5-$G$5)</f>
        <v>4.6666666666666669E-2</v>
      </c>
      <c r="C5">
        <f t="shared" ref="C5:C25" si="1">$G$2*$G$6*EXP(-$G$7/(1.987*A5))/(1+$G$2*$G$6*EXP(-$G$7/(1.987*A5)))</f>
        <v>0.17182859600439193</v>
      </c>
      <c r="F5" t="s">
        <v>9</v>
      </c>
      <c r="G5">
        <v>300</v>
      </c>
    </row>
    <row r="6" spans="1:7" x14ac:dyDescent="0.25">
      <c r="A6">
        <f t="shared" ref="A6:A25" si="2">+A5+20</f>
        <v>340</v>
      </c>
      <c r="B6" s="2">
        <f t="shared" si="0"/>
        <v>9.3333333333333338E-2</v>
      </c>
      <c r="C6">
        <f t="shared" si="1"/>
        <v>0.1853957628893185</v>
      </c>
      <c r="F6" t="s">
        <v>10</v>
      </c>
      <c r="G6">
        <v>1</v>
      </c>
    </row>
    <row r="7" spans="1:7" x14ac:dyDescent="0.25">
      <c r="A7">
        <f t="shared" si="2"/>
        <v>360</v>
      </c>
      <c r="B7" s="2">
        <f t="shared" si="0"/>
        <v>0.14000000000000001</v>
      </c>
      <c r="C7">
        <f t="shared" si="1"/>
        <v>0.19813752883949212</v>
      </c>
      <c r="F7" t="s">
        <v>11</v>
      </c>
      <c r="G7">
        <v>1000</v>
      </c>
    </row>
    <row r="8" spans="1:7" x14ac:dyDescent="0.25">
      <c r="A8">
        <f t="shared" si="2"/>
        <v>380</v>
      </c>
      <c r="B8" s="2">
        <f t="shared" si="0"/>
        <v>0.18666666666666668</v>
      </c>
      <c r="C8">
        <f t="shared" si="1"/>
        <v>0.2100875013523637</v>
      </c>
    </row>
    <row r="9" spans="1:7" x14ac:dyDescent="0.25">
      <c r="A9">
        <f t="shared" si="2"/>
        <v>400</v>
      </c>
      <c r="B9" s="2">
        <f t="shared" si="0"/>
        <v>0.23333333333333336</v>
      </c>
      <c r="C9">
        <f t="shared" si="1"/>
        <v>0.22128767159057328</v>
      </c>
    </row>
    <row r="10" spans="1:7" x14ac:dyDescent="0.25">
      <c r="A10">
        <f t="shared" si="2"/>
        <v>420</v>
      </c>
      <c r="B10" s="2">
        <f t="shared" si="0"/>
        <v>0.28000000000000003</v>
      </c>
      <c r="C10">
        <f t="shared" si="1"/>
        <v>0.23178402273752438</v>
      </c>
    </row>
    <row r="11" spans="1:7" x14ac:dyDescent="0.25">
      <c r="A11">
        <f t="shared" si="2"/>
        <v>440</v>
      </c>
      <c r="B11" s="2">
        <f t="shared" si="0"/>
        <v>0.32666666666666672</v>
      </c>
      <c r="C11">
        <f t="shared" si="1"/>
        <v>0.24162366659453247</v>
      </c>
    </row>
    <row r="12" spans="1:7" x14ac:dyDescent="0.25">
      <c r="A12">
        <f t="shared" si="2"/>
        <v>460</v>
      </c>
      <c r="B12" s="2">
        <f t="shared" si="0"/>
        <v>0.37333333333333335</v>
      </c>
      <c r="C12">
        <f t="shared" si="1"/>
        <v>0.25085302861052838</v>
      </c>
    </row>
    <row r="13" spans="1:7" x14ac:dyDescent="0.25">
      <c r="A13">
        <f t="shared" si="2"/>
        <v>480</v>
      </c>
      <c r="B13" s="2">
        <f t="shared" si="0"/>
        <v>0.42000000000000004</v>
      </c>
      <c r="C13">
        <f t="shared" si="1"/>
        <v>0.25951674375753664</v>
      </c>
    </row>
    <row r="14" spans="1:7" x14ac:dyDescent="0.25">
      <c r="A14">
        <f t="shared" si="2"/>
        <v>500</v>
      </c>
      <c r="B14" s="2">
        <f t="shared" si="0"/>
        <v>0.46666666666666673</v>
      </c>
      <c r="C14">
        <f t="shared" si="1"/>
        <v>0.26765702880846848</v>
      </c>
    </row>
    <row r="15" spans="1:7" x14ac:dyDescent="0.25">
      <c r="A15">
        <f t="shared" si="2"/>
        <v>520</v>
      </c>
      <c r="B15" s="2">
        <f t="shared" si="0"/>
        <v>0.51333333333333342</v>
      </c>
      <c r="C15">
        <f t="shared" si="1"/>
        <v>0.27531336968719089</v>
      </c>
    </row>
    <row r="16" spans="1:7" x14ac:dyDescent="0.25">
      <c r="A16">
        <f t="shared" si="2"/>
        <v>540</v>
      </c>
      <c r="B16" s="2">
        <f t="shared" si="0"/>
        <v>0.56000000000000005</v>
      </c>
      <c r="C16">
        <f t="shared" si="1"/>
        <v>0.28252241366118674</v>
      </c>
    </row>
    <row r="17" spans="1:3" x14ac:dyDescent="0.25">
      <c r="A17">
        <f t="shared" si="2"/>
        <v>560</v>
      </c>
      <c r="B17" s="2">
        <f t="shared" si="0"/>
        <v>0.60666666666666669</v>
      </c>
      <c r="C17">
        <f t="shared" si="1"/>
        <v>0.28931799154282539</v>
      </c>
    </row>
    <row r="18" spans="1:3" x14ac:dyDescent="0.25">
      <c r="A18">
        <f t="shared" si="2"/>
        <v>580</v>
      </c>
      <c r="B18" s="2">
        <f t="shared" si="0"/>
        <v>0.65333333333333343</v>
      </c>
      <c r="C18">
        <f t="shared" si="1"/>
        <v>0.2957312194378951</v>
      </c>
    </row>
    <row r="19" spans="1:3" x14ac:dyDescent="0.25">
      <c r="A19">
        <f t="shared" si="2"/>
        <v>600</v>
      </c>
      <c r="B19" s="2">
        <f t="shared" si="0"/>
        <v>0.70000000000000007</v>
      </c>
      <c r="C19">
        <f t="shared" si="1"/>
        <v>0.30179064629207603</v>
      </c>
    </row>
    <row r="20" spans="1:3" x14ac:dyDescent="0.25">
      <c r="A20">
        <f t="shared" si="2"/>
        <v>620</v>
      </c>
      <c r="B20" s="2">
        <f t="shared" si="0"/>
        <v>0.7466666666666667</v>
      </c>
      <c r="C20">
        <f t="shared" si="1"/>
        <v>0.30752242490638049</v>
      </c>
    </row>
    <row r="21" spans="1:3" x14ac:dyDescent="0.25">
      <c r="A21">
        <f t="shared" si="2"/>
        <v>640</v>
      </c>
      <c r="B21" s="2">
        <f t="shared" si="0"/>
        <v>0.79333333333333345</v>
      </c>
      <c r="C21">
        <f t="shared" si="1"/>
        <v>0.31295049187096158</v>
      </c>
    </row>
    <row r="22" spans="1:3" x14ac:dyDescent="0.25">
      <c r="A22">
        <f t="shared" si="2"/>
        <v>660</v>
      </c>
      <c r="B22" s="2">
        <f t="shared" si="0"/>
        <v>0.84000000000000008</v>
      </c>
      <c r="C22">
        <f t="shared" si="1"/>
        <v>0.31809674714411068</v>
      </c>
    </row>
    <row r="23" spans="1:3" x14ac:dyDescent="0.25">
      <c r="A23">
        <f t="shared" si="2"/>
        <v>680</v>
      </c>
      <c r="B23" s="2">
        <f t="shared" si="0"/>
        <v>0.88666666666666671</v>
      </c>
      <c r="C23">
        <f t="shared" si="1"/>
        <v>0.32298122756580716</v>
      </c>
    </row>
    <row r="24" spans="1:3" x14ac:dyDescent="0.25">
      <c r="A24">
        <f t="shared" si="2"/>
        <v>700</v>
      </c>
      <c r="B24" s="2">
        <f t="shared" si="0"/>
        <v>0.93333333333333346</v>
      </c>
      <c r="C24">
        <f t="shared" si="1"/>
        <v>0.3276222709833338</v>
      </c>
    </row>
    <row r="25" spans="1:3" x14ac:dyDescent="0.25">
      <c r="A25">
        <f t="shared" si="2"/>
        <v>720</v>
      </c>
      <c r="B25" s="2">
        <f t="shared" si="0"/>
        <v>0.98000000000000009</v>
      </c>
      <c r="C25">
        <f t="shared" si="1"/>
        <v>0.33203666925151953</v>
      </c>
    </row>
    <row r="26" spans="1:3" x14ac:dyDescent="0.25">
      <c r="B26" s="2"/>
    </row>
    <row r="27" spans="1:3" x14ac:dyDescent="0.25">
      <c r="B27" s="2"/>
    </row>
    <row r="28" spans="1:3" x14ac:dyDescent="0.25">
      <c r="B28" s="2"/>
    </row>
    <row r="29" spans="1:3" x14ac:dyDescent="0.25">
      <c r="B29" s="2"/>
    </row>
    <row r="30" spans="1:3" x14ac:dyDescent="0.25">
      <c r="B30" s="2"/>
    </row>
    <row r="31" spans="1:3" x14ac:dyDescent="0.25">
      <c r="B3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9472-BD43-459C-8A15-BC50D31FAC29}">
  <dimension ref="A1:L64"/>
  <sheetViews>
    <sheetView zoomScaleNormal="100" workbookViewId="0">
      <selection activeCell="H57" sqref="H57"/>
    </sheetView>
  </sheetViews>
  <sheetFormatPr baseColWidth="10" defaultRowHeight="15" x14ac:dyDescent="0.25"/>
  <cols>
    <col min="2" max="3" width="12" bestFit="1" customWidth="1"/>
  </cols>
  <sheetData>
    <row r="1" spans="1:10" x14ac:dyDescent="0.25">
      <c r="A1" s="3" t="s">
        <v>10</v>
      </c>
      <c r="B1">
        <v>1000</v>
      </c>
    </row>
    <row r="2" spans="1:10" x14ac:dyDescent="0.25">
      <c r="A2" s="3" t="s">
        <v>12</v>
      </c>
      <c r="B2">
        <v>1000000</v>
      </c>
    </row>
    <row r="3" spans="1:10" x14ac:dyDescent="0.25">
      <c r="A3" s="3" t="s">
        <v>11</v>
      </c>
      <c r="B3">
        <v>41570</v>
      </c>
    </row>
    <row r="4" spans="1:10" x14ac:dyDescent="0.25">
      <c r="A4" s="3" t="s">
        <v>13</v>
      </c>
      <c r="B4">
        <v>83140</v>
      </c>
    </row>
    <row r="5" spans="1:10" x14ac:dyDescent="0.25">
      <c r="A5" s="3" t="s">
        <v>14</v>
      </c>
      <c r="B5">
        <v>8.3140000000000001</v>
      </c>
      <c r="C5" t="s">
        <v>60</v>
      </c>
      <c r="D5" s="4" t="s">
        <v>15</v>
      </c>
      <c r="E5" s="4">
        <f>+B4-B3</f>
        <v>41570</v>
      </c>
      <c r="F5" s="4" t="s">
        <v>16</v>
      </c>
    </row>
    <row r="6" spans="1:10" x14ac:dyDescent="0.25">
      <c r="A6" s="3" t="s">
        <v>17</v>
      </c>
      <c r="B6">
        <v>573</v>
      </c>
      <c r="C6" s="4" t="s">
        <v>61</v>
      </c>
      <c r="D6" s="4"/>
      <c r="E6" s="4"/>
      <c r="H6">
        <v>400</v>
      </c>
      <c r="I6">
        <v>200</v>
      </c>
      <c r="J6">
        <v>70</v>
      </c>
    </row>
    <row r="7" spans="1:10" x14ac:dyDescent="0.25">
      <c r="A7" s="3" t="s">
        <v>18</v>
      </c>
      <c r="B7">
        <v>42</v>
      </c>
      <c r="C7" s="4" t="s">
        <v>62</v>
      </c>
      <c r="D7" s="4"/>
      <c r="E7" s="4"/>
    </row>
    <row r="8" spans="1:10" x14ac:dyDescent="0.25">
      <c r="A8" s="3" t="s">
        <v>19</v>
      </c>
      <c r="B8">
        <v>-41570</v>
      </c>
      <c r="C8" s="4" t="s">
        <v>63</v>
      </c>
      <c r="D8" s="4"/>
      <c r="E8" s="4"/>
    </row>
    <row r="9" spans="1:10" x14ac:dyDescent="0.25">
      <c r="A9" s="3" t="s">
        <v>20</v>
      </c>
      <c r="B9">
        <v>1</v>
      </c>
      <c r="C9" s="4"/>
      <c r="D9" s="4"/>
      <c r="E9" s="4"/>
    </row>
    <row r="10" spans="1:10" x14ac:dyDescent="0.25">
      <c r="A10" s="3" t="s">
        <v>3</v>
      </c>
      <c r="C10">
        <v>13</v>
      </c>
      <c r="D10">
        <v>100</v>
      </c>
      <c r="E10">
        <v>1000</v>
      </c>
    </row>
    <row r="11" spans="1:10" x14ac:dyDescent="0.25">
      <c r="A11" t="s">
        <v>4</v>
      </c>
      <c r="B11" t="s">
        <v>21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 t="s">
        <v>28</v>
      </c>
      <c r="J11" t="s">
        <v>29</v>
      </c>
    </row>
    <row r="12" spans="1:10" x14ac:dyDescent="0.25">
      <c r="A12">
        <v>50</v>
      </c>
      <c r="B12">
        <f>1/(1+(B$2/B$1)*EXP(-(B$4-B$3)/(B$5*$A12)))</f>
        <v>1</v>
      </c>
      <c r="C12">
        <f>+$B12*$B$1*EXP(-$B$3/($B$5*$A12))*C$10/($B$1*EXP(-$B$3/($B$5*$A12))*C$10+$B12)</f>
        <v>4.8360987688270872E-40</v>
      </c>
      <c r="D12">
        <f>+$B12*$B$1*EXP(-$B$3/($B$5*$A12))*D$10/($B$1*EXP(-$B$3/($B$5*$A12))*D$10+$B12)</f>
        <v>3.7200759760208364E-39</v>
      </c>
      <c r="E12">
        <f t="shared" ref="C12:E27" si="0">+$B12*$B$1*EXP(-$B$3/($B$5*$A12))*E$10/($B$1*EXP(-$B$3/($B$5*$A12))*E$10+$B12)</f>
        <v>3.720075976020836E-38</v>
      </c>
      <c r="G12">
        <f>1/(1+2000*EXP(-5000/A12))</f>
        <v>1</v>
      </c>
    </row>
    <row r="13" spans="1:10" x14ac:dyDescent="0.25">
      <c r="A13">
        <v>100</v>
      </c>
      <c r="B13">
        <f t="shared" ref="B13:B35" si="1">1/(1+(B$2/B$1)*EXP(-(B$4-B$3)/(B$5*$A13)))</f>
        <v>1</v>
      </c>
      <c r="C13">
        <f t="shared" si="0"/>
        <v>2.5073748023530932E-18</v>
      </c>
      <c r="D13">
        <f t="shared" si="0"/>
        <v>1.928749847963918E-17</v>
      </c>
      <c r="E13">
        <f t="shared" si="0"/>
        <v>1.9287498479639175E-16</v>
      </c>
      <c r="G13">
        <f t="shared" ref="G13:G35" si="2">1/(1+2000*EXP(-5000/A13))</f>
        <v>1</v>
      </c>
    </row>
    <row r="14" spans="1:10" x14ac:dyDescent="0.25">
      <c r="A14">
        <v>150</v>
      </c>
      <c r="B14">
        <f t="shared" si="1"/>
        <v>0.99999999999666178</v>
      </c>
      <c r="C14">
        <f t="shared" si="0"/>
        <v>4.339709133786167E-11</v>
      </c>
      <c r="D14">
        <f t="shared" si="0"/>
        <v>3.3382377942506147E-10</v>
      </c>
      <c r="E14">
        <f t="shared" si="0"/>
        <v>3.3382377842211671E-9</v>
      </c>
      <c r="G14">
        <f t="shared" si="2"/>
        <v>0.99999999999332356</v>
      </c>
    </row>
    <row r="15" spans="1:10" x14ac:dyDescent="0.25">
      <c r="A15">
        <v>200</v>
      </c>
      <c r="B15">
        <f t="shared" si="1"/>
        <v>0.99999998611205632</v>
      </c>
      <c r="C15">
        <f t="shared" si="0"/>
        <v>1.8054323764866526E-7</v>
      </c>
      <c r="D15">
        <f t="shared" si="0"/>
        <v>1.3887924577492057E-6</v>
      </c>
      <c r="E15">
        <f t="shared" si="0"/>
        <v>1.3887750992655144E-5</v>
      </c>
      <c r="G15">
        <f t="shared" si="2"/>
        <v>0.99999997222411297</v>
      </c>
    </row>
    <row r="16" spans="1:10" x14ac:dyDescent="0.25">
      <c r="A16">
        <v>250</v>
      </c>
      <c r="B16">
        <f t="shared" si="1"/>
        <v>0.99999793885062593</v>
      </c>
      <c r="C16">
        <f t="shared" si="0"/>
        <v>2.6794279137589871E-5</v>
      </c>
      <c r="D16">
        <f t="shared" si="0"/>
        <v>2.0607288736848012E-4</v>
      </c>
      <c r="E16">
        <f t="shared" si="0"/>
        <v>2.056913997962114E-3</v>
      </c>
      <c r="G16">
        <f t="shared" si="2"/>
        <v>0.9999958777097484</v>
      </c>
    </row>
    <row r="17" spans="1:10" x14ac:dyDescent="0.25">
      <c r="A17">
        <v>300</v>
      </c>
      <c r="B17">
        <f t="shared" si="1"/>
        <v>0.99994222585285075</v>
      </c>
      <c r="C17">
        <f t="shared" si="0"/>
        <v>7.505435362184118E-4</v>
      </c>
      <c r="D17">
        <f t="shared" si="0"/>
        <v>5.7445560018155265E-3</v>
      </c>
      <c r="E17">
        <f t="shared" si="0"/>
        <v>5.462141486620202E-2</v>
      </c>
      <c r="G17">
        <f t="shared" si="2"/>
        <v>0.99988445838101991</v>
      </c>
    </row>
    <row r="18" spans="1:10" x14ac:dyDescent="0.25">
      <c r="A18">
        <f t="shared" ref="A18:A35" si="3">+A17+50</f>
        <v>350</v>
      </c>
      <c r="B18">
        <f t="shared" si="1"/>
        <v>0.99937551527391622</v>
      </c>
      <c r="C18">
        <f t="shared" ref="C18:C35" si="4">+$B18*$B$1*EXP(-$B$3/($B$5*$A18))*$C$10/($B$1*EXP(-$B$3/($B$5*$A18))*$C$10+$B18)</f>
        <v>8.0578763139082139E-3</v>
      </c>
      <c r="D18">
        <f t="shared" si="0"/>
        <v>5.8810290968416695E-2</v>
      </c>
      <c r="E18">
        <f t="shared" si="0"/>
        <v>0.38447563295885173</v>
      </c>
      <c r="G18">
        <f t="shared" si="2"/>
        <v>0.99875181002340818</v>
      </c>
    </row>
    <row r="19" spans="1:10" x14ac:dyDescent="0.25">
      <c r="A19">
        <f t="shared" si="3"/>
        <v>400</v>
      </c>
      <c r="B19">
        <f t="shared" si="1"/>
        <v>0.99628718320839504</v>
      </c>
      <c r="C19">
        <f t="shared" si="4"/>
        <v>4.6199925848551995E-2</v>
      </c>
      <c r="D19">
        <f t="shared" si="0"/>
        <v>0.27121589613050273</v>
      </c>
      <c r="E19">
        <f t="shared" si="0"/>
        <v>0.78612400587456077</v>
      </c>
      <c r="G19">
        <f t="shared" si="2"/>
        <v>0.99260183445007111</v>
      </c>
    </row>
    <row r="20" spans="1:10" x14ac:dyDescent="0.25">
      <c r="A20">
        <f t="shared" si="3"/>
        <v>450</v>
      </c>
      <c r="B20">
        <f t="shared" si="1"/>
        <v>0.9852747355374778</v>
      </c>
      <c r="C20">
        <f t="shared" si="4"/>
        <v>0.16228743491945494</v>
      </c>
      <c r="D20">
        <f t="shared" si="0"/>
        <v>0.59380649513378292</v>
      </c>
      <c r="E20">
        <f t="shared" si="0"/>
        <v>0.92433757708504716</v>
      </c>
      <c r="G20">
        <f t="shared" si="2"/>
        <v>0.97097684471210688</v>
      </c>
    </row>
    <row r="21" spans="1:10" x14ac:dyDescent="0.25">
      <c r="A21">
        <f t="shared" si="3"/>
        <v>500</v>
      </c>
      <c r="B21">
        <f t="shared" si="1"/>
        <v>0.95657171148576636</v>
      </c>
      <c r="C21">
        <f t="shared" si="4"/>
        <v>0.36499767856345577</v>
      </c>
      <c r="D21">
        <f t="shared" si="0"/>
        <v>0.79009874315033968</v>
      </c>
      <c r="E21">
        <f t="shared" si="0"/>
        <v>0.93683274477947609</v>
      </c>
      <c r="G21">
        <f t="shared" si="2"/>
        <v>0.91675846056258936</v>
      </c>
    </row>
    <row r="22" spans="1:10" x14ac:dyDescent="0.25">
      <c r="A22">
        <f t="shared" si="3"/>
        <v>550</v>
      </c>
      <c r="B22">
        <f t="shared" si="1"/>
        <v>0.89872648438890179</v>
      </c>
      <c r="C22">
        <f t="shared" si="4"/>
        <v>0.55700370728463999</v>
      </c>
      <c r="D22">
        <f t="shared" si="0"/>
        <v>0.83234279036026371</v>
      </c>
      <c r="E22">
        <f t="shared" si="0"/>
        <v>0.89161538502024007</v>
      </c>
      <c r="F22">
        <f>+$B$9*$B$7*(A22-$B$6)/($B$8*(-1))</f>
        <v>-2.3237911955737312E-2</v>
      </c>
      <c r="G22">
        <f t="shared" si="2"/>
        <v>0.81607926791029495</v>
      </c>
      <c r="H22">
        <f t="shared" ref="H22:H25" si="5">+$B$9*$B$7*(A22-$H$6)/($B$8*(-1))</f>
        <v>0.15155159971133028</v>
      </c>
      <c r="I22">
        <f>+$B$9*$B$7*(A22-$I$6)/($B$8*(-1))</f>
        <v>0.35362039932643735</v>
      </c>
      <c r="J22">
        <f>+$B$9*$B$7*(A22-$J$6)/($B$8*(-1))</f>
        <v>0.48496511907625689</v>
      </c>
    </row>
    <row r="23" spans="1:10" x14ac:dyDescent="0.25">
      <c r="A23">
        <f t="shared" si="3"/>
        <v>600</v>
      </c>
      <c r="B23">
        <f t="shared" si="1"/>
        <v>0.80621139024367849</v>
      </c>
      <c r="C23">
        <f t="shared" si="4"/>
        <v>0.64086557635272579</v>
      </c>
      <c r="D23">
        <f t="shared" si="0"/>
        <v>0.78004817948145955</v>
      </c>
      <c r="E23">
        <f t="shared" si="0"/>
        <v>0.80351635571651947</v>
      </c>
      <c r="F23">
        <f t="shared" ref="F23:F35" si="6">+$B$9*$B$7*(A23-$B$6)/($B$8*(-1))</f>
        <v>2.7279287948039452E-2</v>
      </c>
      <c r="G23">
        <f t="shared" si="2"/>
        <v>0.67533848426334364</v>
      </c>
      <c r="H23">
        <f t="shared" si="5"/>
        <v>0.20206879961510704</v>
      </c>
      <c r="I23">
        <f t="shared" ref="I23:I25" si="7">+$B$9*$B$7*(A23-$I$6)/($B$8*(-1))</f>
        <v>0.40413759923021408</v>
      </c>
      <c r="J23">
        <f t="shared" ref="J23:J24" si="8">+$B$9*$B$7*(A23-$J$6)/($B$8*(-1))</f>
        <v>0.53548231898003373</v>
      </c>
    </row>
    <row r="24" spans="1:10" x14ac:dyDescent="0.25">
      <c r="A24">
        <f t="shared" si="3"/>
        <v>650</v>
      </c>
      <c r="B24">
        <f t="shared" si="1"/>
        <v>0.68666043288929668</v>
      </c>
      <c r="C24">
        <f t="shared" si="4"/>
        <v>0.61542433535980468</v>
      </c>
      <c r="D24">
        <f t="shared" si="0"/>
        <v>0.6764809809122444</v>
      </c>
      <c r="E24">
        <f t="shared" si="0"/>
        <v>0.68562872248625994</v>
      </c>
      <c r="F24">
        <f t="shared" si="6"/>
        <v>7.7796487851816212E-2</v>
      </c>
      <c r="G24">
        <f t="shared" si="2"/>
        <v>0.52283541140843226</v>
      </c>
      <c r="H24">
        <f t="shared" si="5"/>
        <v>0.25258599951888383</v>
      </c>
      <c r="I24">
        <f t="shared" si="7"/>
        <v>0.45465479913399087</v>
      </c>
      <c r="J24">
        <f t="shared" si="8"/>
        <v>0.58599951888381041</v>
      </c>
    </row>
    <row r="25" spans="1:10" x14ac:dyDescent="0.25">
      <c r="A25">
        <f t="shared" si="3"/>
        <v>700</v>
      </c>
      <c r="B25">
        <f t="shared" si="1"/>
        <v>0.55850622987868437</v>
      </c>
      <c r="C25">
        <f t="shared" si="4"/>
        <v>0.52971687582757698</v>
      </c>
      <c r="D25">
        <f t="shared" si="0"/>
        <v>0.55458789231258532</v>
      </c>
      <c r="E25">
        <f t="shared" si="0"/>
        <v>0.55811190629556284</v>
      </c>
      <c r="F25">
        <f t="shared" si="6"/>
        <v>0.12831368775559299</v>
      </c>
      <c r="G25">
        <f t="shared" si="2"/>
        <v>0.3874496313859761</v>
      </c>
      <c r="H25">
        <f t="shared" si="5"/>
        <v>0.30310319942266056</v>
      </c>
      <c r="I25">
        <f t="shared" si="7"/>
        <v>0.50517199903776766</v>
      </c>
    </row>
    <row r="26" spans="1:10" x14ac:dyDescent="0.25">
      <c r="A26">
        <f t="shared" si="3"/>
        <v>750</v>
      </c>
      <c r="B26">
        <f t="shared" si="1"/>
        <v>0.44001809680488796</v>
      </c>
      <c r="C26">
        <f t="shared" si="4"/>
        <v>0.4286183682413246</v>
      </c>
      <c r="D26">
        <f t="shared" si="0"/>
        <v>0.43850195919071183</v>
      </c>
      <c r="E26">
        <f t="shared" si="0"/>
        <v>0.4398660114170968</v>
      </c>
      <c r="F26">
        <f t="shared" si="6"/>
        <v>0.17883088765936975</v>
      </c>
      <c r="G26">
        <f t="shared" si="2"/>
        <v>0.28206615468016322</v>
      </c>
      <c r="H26">
        <f>+$B$9*$B$7*(A26-$H$6)/($B$8*(-1))</f>
        <v>0.35362039932643735</v>
      </c>
    </row>
    <row r="27" spans="1:10" x14ac:dyDescent="0.25">
      <c r="A27">
        <f t="shared" si="3"/>
        <v>800</v>
      </c>
      <c r="B27">
        <f t="shared" si="1"/>
        <v>0.34124403710589096</v>
      </c>
      <c r="C27">
        <f t="shared" si="4"/>
        <v>0.33666618530666526</v>
      </c>
      <c r="D27">
        <f t="shared" si="0"/>
        <v>0.34064188856953681</v>
      </c>
      <c r="E27">
        <f t="shared" si="0"/>
        <v>0.3411837264722265</v>
      </c>
      <c r="F27">
        <f t="shared" si="6"/>
        <v>0.22934808756314651</v>
      </c>
      <c r="G27">
        <f t="shared" si="2"/>
        <v>0.20572286987321903</v>
      </c>
    </row>
    <row r="28" spans="1:10" x14ac:dyDescent="0.25">
      <c r="A28">
        <f t="shared" si="3"/>
        <v>850</v>
      </c>
      <c r="B28">
        <f t="shared" si="1"/>
        <v>0.26397642728172566</v>
      </c>
      <c r="C28">
        <f t="shared" si="4"/>
        <v>0.26206785343297506</v>
      </c>
      <c r="D28">
        <f t="shared" ref="D28:E35" si="9">+$B28*$B$1*EXP(-$B$3/($B$5*$A28))*D$10/($B$1*EXP(-$B$3/($B$5*$A28))*D$10+$B28)</f>
        <v>0.26372674211675229</v>
      </c>
      <c r="E28">
        <f t="shared" si="9"/>
        <v>0.26395143749203415</v>
      </c>
      <c r="F28">
        <f t="shared" si="6"/>
        <v>0.27986528746692324</v>
      </c>
      <c r="G28">
        <f t="shared" si="2"/>
        <v>0.15205808920462413</v>
      </c>
    </row>
    <row r="29" spans="1:10" x14ac:dyDescent="0.25">
      <c r="A29">
        <f t="shared" si="3"/>
        <v>900</v>
      </c>
      <c r="B29">
        <f t="shared" si="1"/>
        <v>0.20551097661630424</v>
      </c>
      <c r="C29">
        <f t="shared" si="4"/>
        <v>0.20467402275386182</v>
      </c>
      <c r="D29">
        <f t="shared" si="9"/>
        <v>0.20540178573790319</v>
      </c>
      <c r="E29">
        <f t="shared" si="9"/>
        <v>0.20550005230464746</v>
      </c>
      <c r="F29">
        <f t="shared" si="6"/>
        <v>0.33038248737070003</v>
      </c>
      <c r="G29">
        <f t="shared" si="2"/>
        <v>0.11452339576242819</v>
      </c>
    </row>
    <row r="30" spans="1:10" x14ac:dyDescent="0.25">
      <c r="A30">
        <f t="shared" si="3"/>
        <v>950</v>
      </c>
      <c r="B30">
        <f t="shared" si="1"/>
        <v>0.16184046607828262</v>
      </c>
      <c r="C30">
        <f t="shared" si="4"/>
        <v>0.16145236164713622</v>
      </c>
      <c r="D30">
        <f t="shared" si="9"/>
        <v>0.16178990701990453</v>
      </c>
      <c r="E30">
        <f t="shared" si="9"/>
        <v>0.16183540875052382</v>
      </c>
      <c r="F30">
        <f t="shared" si="6"/>
        <v>0.38089968727447676</v>
      </c>
      <c r="G30">
        <f t="shared" si="2"/>
        <v>8.8044842186790928E-2</v>
      </c>
    </row>
    <row r="31" spans="1:10" x14ac:dyDescent="0.25">
      <c r="A31">
        <f t="shared" si="3"/>
        <v>1000</v>
      </c>
      <c r="B31">
        <f t="shared" si="1"/>
        <v>0.1292332449573754</v>
      </c>
      <c r="C31">
        <f t="shared" si="4"/>
        <v>0.12904285796223947</v>
      </c>
      <c r="D31">
        <f t="shared" si="9"/>
        <v>0.12920846288512569</v>
      </c>
      <c r="E31">
        <f t="shared" si="9"/>
        <v>0.12923076632237243</v>
      </c>
      <c r="F31">
        <f t="shared" si="6"/>
        <v>0.43141688717825355</v>
      </c>
      <c r="G31">
        <f t="shared" si="2"/>
        <v>6.9080362161145464E-2</v>
      </c>
    </row>
    <row r="32" spans="1:10" x14ac:dyDescent="0.25">
      <c r="A32">
        <f t="shared" si="3"/>
        <v>1050</v>
      </c>
      <c r="B32">
        <f t="shared" si="1"/>
        <v>0.10471961371942846</v>
      </c>
      <c r="C32">
        <f t="shared" si="4"/>
        <v>0.1046210373854795</v>
      </c>
      <c r="D32">
        <f t="shared" si="9"/>
        <v>0.10470678829247455</v>
      </c>
      <c r="E32">
        <f t="shared" si="9"/>
        <v>0.10471833103534721</v>
      </c>
      <c r="F32">
        <f t="shared" si="6"/>
        <v>0.48193408708203034</v>
      </c>
      <c r="G32">
        <f t="shared" si="2"/>
        <v>5.5252834608254156E-2</v>
      </c>
    </row>
    <row r="33" spans="1:7" x14ac:dyDescent="0.25">
      <c r="A33">
        <f t="shared" si="3"/>
        <v>1100</v>
      </c>
      <c r="B33">
        <f t="shared" si="1"/>
        <v>8.6092998024083239E-2</v>
      </c>
      <c r="C33">
        <f t="shared" si="4"/>
        <v>8.6039321141992683E-2</v>
      </c>
      <c r="D33">
        <f t="shared" si="9"/>
        <v>8.6086016242327187E-2</v>
      </c>
      <c r="E33">
        <f t="shared" si="9"/>
        <v>8.6092299794946522E-2</v>
      </c>
      <c r="F33">
        <f t="shared" si="6"/>
        <v>0.53245128698580713</v>
      </c>
      <c r="G33">
        <f t="shared" si="2"/>
        <v>4.4982853364975872E-2</v>
      </c>
    </row>
    <row r="34" spans="1:7" x14ac:dyDescent="0.25">
      <c r="A34">
        <f t="shared" si="3"/>
        <v>1150</v>
      </c>
      <c r="B34">
        <f t="shared" si="1"/>
        <v>7.1762258812465507E-2</v>
      </c>
      <c r="C34">
        <f t="shared" si="4"/>
        <v>7.1731646197894752E-2</v>
      </c>
      <c r="D34">
        <f t="shared" si="9"/>
        <v>7.1758277695067665E-2</v>
      </c>
      <c r="E34">
        <f t="shared" si="9"/>
        <v>7.1761860680847472E-2</v>
      </c>
      <c r="F34">
        <f t="shared" si="6"/>
        <v>0.5829684868895838</v>
      </c>
      <c r="G34">
        <f t="shared" si="2"/>
        <v>3.7216499438637494E-2</v>
      </c>
    </row>
    <row r="35" spans="1:7" x14ac:dyDescent="0.25">
      <c r="A35">
        <f t="shared" si="3"/>
        <v>1200</v>
      </c>
      <c r="B35">
        <f t="shared" si="1"/>
        <v>6.0591909277480961E-2</v>
      </c>
      <c r="C35">
        <f t="shared" si="4"/>
        <v>6.0573699035287795E-2</v>
      </c>
      <c r="D35">
        <f t="shared" si="9"/>
        <v>6.0589541326849974E-2</v>
      </c>
      <c r="E35">
        <f t="shared" si="9"/>
        <v>6.0591672474088941E-2</v>
      </c>
      <c r="F35">
        <f t="shared" si="6"/>
        <v>0.63348568679336059</v>
      </c>
      <c r="G35">
        <f t="shared" si="2"/>
        <v>3.1242475251770079E-2</v>
      </c>
    </row>
    <row r="39" spans="1:7" x14ac:dyDescent="0.25">
      <c r="A39" t="s">
        <v>71</v>
      </c>
      <c r="B39">
        <v>10</v>
      </c>
      <c r="C39" t="s">
        <v>74</v>
      </c>
      <c r="E39" t="s">
        <v>67</v>
      </c>
      <c r="F39">
        <v>618.22390079471188</v>
      </c>
      <c r="G39" t="s">
        <v>69</v>
      </c>
    </row>
    <row r="40" spans="1:7" x14ac:dyDescent="0.25">
      <c r="A40" t="s">
        <v>72</v>
      </c>
      <c r="B40">
        <v>10</v>
      </c>
      <c r="C40" t="s">
        <v>73</v>
      </c>
      <c r="E40" t="s">
        <v>66</v>
      </c>
      <c r="F40">
        <f>1/(1+2000*EXP(-5000/F39))</f>
        <v>0.61934812425287478</v>
      </c>
    </row>
    <row r="41" spans="1:7" x14ac:dyDescent="0.25">
      <c r="A41" t="s">
        <v>75</v>
      </c>
      <c r="B41">
        <f>B5/100</f>
        <v>8.3140000000000006E-2</v>
      </c>
      <c r="E41" t="s">
        <v>68</v>
      </c>
      <c r="F41">
        <v>0.62</v>
      </c>
    </row>
    <row r="43" spans="1:7" x14ac:dyDescent="0.25">
      <c r="E43" t="s">
        <v>37</v>
      </c>
      <c r="F43">
        <f>$B$1*EXP(-$B$3/($B$5*F39))</f>
        <v>0.30730041865090735</v>
      </c>
    </row>
    <row r="44" spans="1:7" x14ac:dyDescent="0.25">
      <c r="E44" t="s">
        <v>38</v>
      </c>
      <c r="F44">
        <f>$B$2*EXP(-$B$4/($B$5*F39))</f>
        <v>9.4433547303022905E-2</v>
      </c>
    </row>
    <row r="46" spans="1:7" x14ac:dyDescent="0.25">
      <c r="E46" t="s">
        <v>70</v>
      </c>
      <c r="F46">
        <f>B39*B40/(B41*B6)</f>
        <v>2.0991107746936244</v>
      </c>
      <c r="G46" t="s">
        <v>79</v>
      </c>
    </row>
    <row r="47" spans="1:7" x14ac:dyDescent="0.25">
      <c r="E47" t="s">
        <v>77</v>
      </c>
      <c r="F47">
        <f>B40*(F43*(1-F40)-F44*F40)</f>
        <v>0.5848724038867239</v>
      </c>
    </row>
    <row r="48" spans="1:7" x14ac:dyDescent="0.25">
      <c r="E48" t="s">
        <v>76</v>
      </c>
      <c r="F48">
        <f>F46*F40/F47</f>
        <v>2.2228443541974503</v>
      </c>
      <c r="G48" t="s">
        <v>78</v>
      </c>
    </row>
    <row r="50" spans="1:12" x14ac:dyDescent="0.25">
      <c r="A50" s="6" t="s">
        <v>80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5" spans="1:12" x14ac:dyDescent="0.25">
      <c r="D55" t="s">
        <v>81</v>
      </c>
      <c r="F55">
        <f>F46*B7*(F39-B6)</f>
        <v>3987.0590521379218</v>
      </c>
      <c r="G55" t="s">
        <v>83</v>
      </c>
    </row>
    <row r="56" spans="1:12" x14ac:dyDescent="0.25">
      <c r="D56" t="s">
        <v>82</v>
      </c>
      <c r="F56">
        <f>F46*B8*F40</f>
        <v>-54044.338940041431</v>
      </c>
      <c r="G56" t="s">
        <v>83</v>
      </c>
    </row>
    <row r="58" spans="1:12" x14ac:dyDescent="0.25">
      <c r="D58" t="s">
        <v>71</v>
      </c>
      <c r="E58">
        <f>F56+F55</f>
        <v>-50057.279887903511</v>
      </c>
      <c r="F58" t="s">
        <v>83</v>
      </c>
    </row>
    <row r="59" spans="1:12" x14ac:dyDescent="0.25">
      <c r="D59" t="s">
        <v>84</v>
      </c>
    </row>
    <row r="60" spans="1:12" x14ac:dyDescent="0.25">
      <c r="A60" t="s">
        <v>85</v>
      </c>
    </row>
    <row r="61" spans="1:12" x14ac:dyDescent="0.25">
      <c r="A61" s="6" t="s">
        <v>86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</sheetData>
  <mergeCells count="2">
    <mergeCell ref="A50:L53"/>
    <mergeCell ref="A61:L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797C-6217-4EF8-8ABD-6D6BBAFE448C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7910-9F56-4553-8374-6EC138E0589C}">
  <dimension ref="A2:H56"/>
  <sheetViews>
    <sheetView topLeftCell="A7" workbookViewId="0">
      <selection activeCell="I12" sqref="I12"/>
    </sheetView>
  </sheetViews>
  <sheetFormatPr baseColWidth="10" defaultRowHeight="15" x14ac:dyDescent="0.25"/>
  <cols>
    <col min="2" max="4" width="12" bestFit="1" customWidth="1"/>
  </cols>
  <sheetData>
    <row r="2" spans="1:7" x14ac:dyDescent="0.25">
      <c r="B2" t="s">
        <v>30</v>
      </c>
      <c r="C2" t="s">
        <v>31</v>
      </c>
      <c r="F2" t="s">
        <v>46</v>
      </c>
      <c r="G2">
        <v>-1</v>
      </c>
    </row>
    <row r="3" spans="1:7" x14ac:dyDescent="0.25">
      <c r="B3">
        <v>1.2E-4</v>
      </c>
      <c r="C3">
        <v>26000</v>
      </c>
      <c r="F3" t="s">
        <v>47</v>
      </c>
      <c r="G3">
        <v>1</v>
      </c>
    </row>
    <row r="4" spans="1:7" x14ac:dyDescent="0.25">
      <c r="B4">
        <v>4.5199999999999997E-2</v>
      </c>
      <c r="C4">
        <v>10000</v>
      </c>
      <c r="F4" t="s">
        <v>48</v>
      </c>
      <c r="G4">
        <v>1</v>
      </c>
    </row>
    <row r="7" spans="1:7" x14ac:dyDescent="0.25">
      <c r="A7" t="s">
        <v>35</v>
      </c>
      <c r="B7">
        <v>300</v>
      </c>
    </row>
    <row r="8" spans="1:7" x14ac:dyDescent="0.25">
      <c r="A8" t="s">
        <v>32</v>
      </c>
      <c r="B8">
        <v>320</v>
      </c>
      <c r="E8" t="s">
        <v>32</v>
      </c>
      <c r="F8">
        <v>320</v>
      </c>
    </row>
    <row r="10" spans="1:7" x14ac:dyDescent="0.25">
      <c r="A10" t="s">
        <v>33</v>
      </c>
      <c r="B10">
        <f>B3*(EXP((-C3/8.134)*((1/B8)-(1/B7))))</f>
        <v>2.3355574027300396E-4</v>
      </c>
    </row>
    <row r="11" spans="1:7" x14ac:dyDescent="0.25">
      <c r="A11" t="s">
        <v>34</v>
      </c>
      <c r="B11">
        <f>B4*(EXP((-C4/8.134)*((1/B8)-(1/B7))))</f>
        <v>5.8394612498605988E-2</v>
      </c>
    </row>
    <row r="13" spans="1:7" x14ac:dyDescent="0.25">
      <c r="C13" t="s">
        <v>36</v>
      </c>
      <c r="D13">
        <v>100</v>
      </c>
    </row>
    <row r="14" spans="1:7" x14ac:dyDescent="0.25">
      <c r="C14" t="s">
        <v>37</v>
      </c>
      <c r="D14">
        <f>B10</f>
        <v>2.3355574027300396E-4</v>
      </c>
    </row>
    <row r="15" spans="1:7" x14ac:dyDescent="0.25">
      <c r="C15" t="s">
        <v>38</v>
      </c>
      <c r="D15">
        <f>B11</f>
        <v>5.8394612498605988E-2</v>
      </c>
    </row>
    <row r="16" spans="1:7" x14ac:dyDescent="0.25">
      <c r="A16" t="s">
        <v>39</v>
      </c>
      <c r="C16" t="s">
        <v>40</v>
      </c>
      <c r="D16">
        <f>D15/D14</f>
        <v>250.02430867401659</v>
      </c>
    </row>
    <row r="17" spans="1:8" x14ac:dyDescent="0.25">
      <c r="A17">
        <v>0</v>
      </c>
    </row>
    <row r="18" spans="1:8" x14ac:dyDescent="0.25">
      <c r="A18" t="s">
        <v>41</v>
      </c>
      <c r="C18" t="s">
        <v>42</v>
      </c>
      <c r="D18" t="s">
        <v>43</v>
      </c>
      <c r="E18" t="s">
        <v>44</v>
      </c>
      <c r="F18" t="s">
        <v>45</v>
      </c>
      <c r="G18" t="s">
        <v>49</v>
      </c>
      <c r="H18" t="s">
        <v>50</v>
      </c>
    </row>
    <row r="19" spans="1:8" x14ac:dyDescent="0.25">
      <c r="A19">
        <v>5</v>
      </c>
      <c r="C19">
        <f>A17</f>
        <v>0</v>
      </c>
      <c r="D19">
        <f>$D$13*EXP(-($D$14+$D$15)*C19)</f>
        <v>100</v>
      </c>
      <c r="E19">
        <f>$D$13*($D$14/($D$14+$D$15))*(1-EXP(-($D$14+$D$15)*C19))</f>
        <v>0</v>
      </c>
      <c r="F19">
        <f>$D$13*($D$15/($D$14+$D$15))*(1-EXP(-($D$14+$D$15)*C19))</f>
        <v>0</v>
      </c>
      <c r="G19" t="e">
        <f>(($E$19-E19)/$G$3)/(($D$19-D19)/$G$2)</f>
        <v>#DIV/0!</v>
      </c>
      <c r="H19" t="e">
        <f>(($F$19-F19)/$G$4)/(($D$19-D19)/$G$2)</f>
        <v>#DIV/0!</v>
      </c>
    </row>
    <row r="20" spans="1:8" x14ac:dyDescent="0.25">
      <c r="C20">
        <f>C19+$A$19</f>
        <v>5</v>
      </c>
      <c r="D20">
        <f t="shared" ref="D20:D30" si="0">$D$13*EXP(-($D$14+$D$15)*C20)</f>
        <v>74.591707744667104</v>
      </c>
      <c r="E20">
        <f t="shared" ref="E20:E30" si="1">$D$13*($D$14/($D$14+$D$15))*(1-EXP(-($D$14+$D$15)*C20))</f>
        <v>0.10121845326274131</v>
      </c>
      <c r="F20">
        <f t="shared" ref="F20:F30" si="2">$D$13*($D$15/($D$14+$D$15))*(1-EXP(-($D$14+$D$15)*C20))</f>
        <v>25.307073802070157</v>
      </c>
      <c r="G20">
        <f t="shared" ref="G20:G29" si="3">(($E$19-E20)/$G$3)/(($D$19-D20)/$G$2)</f>
        <v>3.9836779365404525E-3</v>
      </c>
      <c r="H20">
        <f t="shared" ref="H20:H30" si="4">(($F$19-F20)/$G$4)/(($D$19-D20)/$G$2)</f>
        <v>0.99601632206345969</v>
      </c>
    </row>
    <row r="21" spans="1:8" x14ac:dyDescent="0.25">
      <c r="C21">
        <f t="shared" ref="C21:C30" si="5">C20+$A$19</f>
        <v>10</v>
      </c>
      <c r="D21">
        <f t="shared" si="0"/>
        <v>55.63922864265831</v>
      </c>
      <c r="E21">
        <f t="shared" si="1"/>
        <v>0.17671902610415774</v>
      </c>
      <c r="F21">
        <f t="shared" si="2"/>
        <v>44.184052331237531</v>
      </c>
      <c r="G21">
        <f t="shared" si="3"/>
        <v>3.9836779365404525E-3</v>
      </c>
      <c r="H21">
        <f t="shared" si="4"/>
        <v>0.99601632206345947</v>
      </c>
    </row>
    <row r="22" spans="1:8" x14ac:dyDescent="0.25">
      <c r="C22">
        <f t="shared" si="5"/>
        <v>15</v>
      </c>
      <c r="D22">
        <f t="shared" si="0"/>
        <v>41.502250820518796</v>
      </c>
      <c r="E22">
        <f t="shared" si="1"/>
        <v>0.23303619274357662</v>
      </c>
      <c r="F22">
        <f t="shared" si="2"/>
        <v>58.264712986737628</v>
      </c>
      <c r="G22">
        <f t="shared" si="3"/>
        <v>3.9836779365404525E-3</v>
      </c>
      <c r="H22">
        <f t="shared" si="4"/>
        <v>0.99601632206345958</v>
      </c>
    </row>
    <row r="23" spans="1:8" x14ac:dyDescent="0.25">
      <c r="C23">
        <f t="shared" si="5"/>
        <v>20</v>
      </c>
      <c r="D23">
        <f t="shared" si="0"/>
        <v>30.957237639500086</v>
      </c>
      <c r="E23">
        <f t="shared" si="1"/>
        <v>0.27504412909332909</v>
      </c>
      <c r="F23">
        <f t="shared" si="2"/>
        <v>68.767718231406576</v>
      </c>
      <c r="G23">
        <f t="shared" si="3"/>
        <v>3.9836779365404517E-3</v>
      </c>
      <c r="H23">
        <f t="shared" si="4"/>
        <v>0.99601632206345936</v>
      </c>
    </row>
    <row r="24" spans="1:8" x14ac:dyDescent="0.25">
      <c r="C24">
        <f t="shared" si="5"/>
        <v>25</v>
      </c>
      <c r="D24">
        <f t="shared" si="0"/>
        <v>23.091532225877987</v>
      </c>
      <c r="E24">
        <f t="shared" si="1"/>
        <v>0.30637856620490228</v>
      </c>
      <c r="F24">
        <f t="shared" si="2"/>
        <v>76.602089207917118</v>
      </c>
      <c r="G24">
        <f t="shared" si="3"/>
        <v>3.9836779365404525E-3</v>
      </c>
      <c r="H24">
        <f t="shared" si="4"/>
        <v>0.99601632206345958</v>
      </c>
    </row>
    <row r="25" spans="1:8" x14ac:dyDescent="0.25">
      <c r="C25">
        <f t="shared" si="5"/>
        <v>30</v>
      </c>
      <c r="D25">
        <f t="shared" si="0"/>
        <v>17.22436823169253</v>
      </c>
      <c r="E25">
        <f t="shared" si="1"/>
        <v>0.32975145795860339</v>
      </c>
      <c r="F25">
        <f t="shared" si="2"/>
        <v>82.445880310348869</v>
      </c>
      <c r="G25">
        <f t="shared" si="3"/>
        <v>3.9836779365404517E-3</v>
      </c>
      <c r="H25">
        <f t="shared" si="4"/>
        <v>0.99601632206345947</v>
      </c>
    </row>
    <row r="26" spans="1:8" x14ac:dyDescent="0.25">
      <c r="C26">
        <f t="shared" si="5"/>
        <v>35</v>
      </c>
      <c r="D26">
        <f t="shared" si="0"/>
        <v>12.847950412249382</v>
      </c>
      <c r="E26">
        <f t="shared" si="1"/>
        <v>0.34718569706700159</v>
      </c>
      <c r="F26">
        <f t="shared" si="2"/>
        <v>86.80486389068362</v>
      </c>
      <c r="G26">
        <f t="shared" si="3"/>
        <v>3.9836779365404525E-3</v>
      </c>
      <c r="H26">
        <f t="shared" si="4"/>
        <v>0.99601632206345969</v>
      </c>
    </row>
    <row r="27" spans="1:8" x14ac:dyDescent="0.25">
      <c r="C27">
        <f t="shared" si="5"/>
        <v>40</v>
      </c>
      <c r="D27">
        <f t="shared" si="0"/>
        <v>9.5835056226848092</v>
      </c>
      <c r="E27">
        <f t="shared" si="1"/>
        <v>0.36019019375024441</v>
      </c>
      <c r="F27">
        <f t="shared" si="2"/>
        <v>90.056304183564947</v>
      </c>
      <c r="G27">
        <f t="shared" si="3"/>
        <v>3.9836779365404525E-3</v>
      </c>
      <c r="H27">
        <f t="shared" si="4"/>
        <v>0.99601632206345958</v>
      </c>
    </row>
    <row r="28" spans="1:8" x14ac:dyDescent="0.25">
      <c r="C28">
        <f t="shared" si="5"/>
        <v>45</v>
      </c>
      <c r="D28">
        <f t="shared" si="0"/>
        <v>7.1485005057667932</v>
      </c>
      <c r="E28">
        <f t="shared" si="1"/>
        <v>0.36989046990987379</v>
      </c>
      <c r="F28">
        <f t="shared" si="2"/>
        <v>92.481609024323333</v>
      </c>
      <c r="G28">
        <f t="shared" si="3"/>
        <v>3.9836779365404525E-3</v>
      </c>
      <c r="H28">
        <f t="shared" si="4"/>
        <v>0.99601632206345947</v>
      </c>
    </row>
    <row r="29" spans="1:8" x14ac:dyDescent="0.25">
      <c r="C29">
        <f t="shared" si="5"/>
        <v>50</v>
      </c>
      <c r="D29">
        <f t="shared" si="0"/>
        <v>5.3321886053876151</v>
      </c>
      <c r="E29">
        <f t="shared" si="1"/>
        <v>0.3771260715532902</v>
      </c>
      <c r="F29">
        <f t="shared" si="2"/>
        <v>94.290685323059094</v>
      </c>
      <c r="G29">
        <f t="shared" si="3"/>
        <v>3.9836779365404525E-3</v>
      </c>
      <c r="H29">
        <f t="shared" si="4"/>
        <v>0.99601632206345958</v>
      </c>
    </row>
    <row r="30" spans="1:8" x14ac:dyDescent="0.25">
      <c r="C30">
        <f t="shared" si="5"/>
        <v>55</v>
      </c>
      <c r="D30">
        <f t="shared" si="0"/>
        <v>3.9773705409251714</v>
      </c>
      <c r="E30">
        <f t="shared" si="1"/>
        <v>0.38252323038471564</v>
      </c>
      <c r="F30">
        <f t="shared" si="2"/>
        <v>95.640106228690115</v>
      </c>
      <c r="G30">
        <f>(($E$19-E30)/$G$3)/(($D$19-D30)/$G$2)</f>
        <v>3.9836779365404517E-3</v>
      </c>
      <c r="H30">
        <f t="shared" si="4"/>
        <v>0.99601632206345947</v>
      </c>
    </row>
    <row r="34" spans="1:3" x14ac:dyDescent="0.25">
      <c r="A34" t="s">
        <v>51</v>
      </c>
      <c r="B34">
        <v>50</v>
      </c>
    </row>
    <row r="35" spans="1:3" x14ac:dyDescent="0.25">
      <c r="A35" t="s">
        <v>52</v>
      </c>
      <c r="B35">
        <v>2</v>
      </c>
    </row>
    <row r="37" spans="1:3" x14ac:dyDescent="0.25">
      <c r="A37" t="s">
        <v>4</v>
      </c>
      <c r="B37" t="s">
        <v>33</v>
      </c>
      <c r="C37" t="s">
        <v>34</v>
      </c>
    </row>
    <row r="38" spans="1:3" x14ac:dyDescent="0.25">
      <c r="A38">
        <f>B34</f>
        <v>50</v>
      </c>
      <c r="B38">
        <f>$B$3*(EXP((-$C$3/8.134)*((1/A38)-(1/$B$7))))</f>
        <v>8.7586519992878731E-28</v>
      </c>
      <c r="C38">
        <f>$B$4*(EXP((-$C$4/8.134)*((1/A38)-(1/$B$7))))</f>
        <v>5.7067750281508365E-11</v>
      </c>
    </row>
    <row r="39" spans="1:3" x14ac:dyDescent="0.25">
      <c r="A39">
        <f>A38+$B$35</f>
        <v>52</v>
      </c>
      <c r="B39">
        <f t="shared" ref="B39:B56" si="6">$B$3*(EXP((-$C$3/8.134)*((1/A39)-(1/$B$7))))</f>
        <v>1.0239694344492061E-26</v>
      </c>
      <c r="C39">
        <f t="shared" ref="C39:C56" si="7">$B$4*(EXP((-$C$4/8.134)*((1/A39)-(1/$B$7))))</f>
        <v>1.4692719370164541E-10</v>
      </c>
    </row>
    <row r="40" spans="1:3" x14ac:dyDescent="0.25">
      <c r="A40">
        <f t="shared" ref="A40:A56" si="8">A39+$B$35</f>
        <v>54</v>
      </c>
      <c r="B40">
        <f t="shared" si="6"/>
        <v>9.9778445976386265E-26</v>
      </c>
      <c r="C40">
        <f t="shared" si="7"/>
        <v>3.5268788864802722E-10</v>
      </c>
    </row>
    <row r="41" spans="1:3" x14ac:dyDescent="0.25">
      <c r="A41">
        <f t="shared" si="8"/>
        <v>56</v>
      </c>
      <c r="B41">
        <f t="shared" si="6"/>
        <v>8.2634517677199433E-25</v>
      </c>
      <c r="C41">
        <f t="shared" si="7"/>
        <v>7.9527156451490554E-10</v>
      </c>
    </row>
    <row r="42" spans="1:3" x14ac:dyDescent="0.25">
      <c r="A42">
        <f t="shared" si="8"/>
        <v>58</v>
      </c>
      <c r="B42">
        <f t="shared" si="6"/>
        <v>5.9151710595874492E-24</v>
      </c>
      <c r="C42">
        <f t="shared" si="7"/>
        <v>1.6954575489496356E-9</v>
      </c>
    </row>
    <row r="43" spans="1:3" x14ac:dyDescent="0.25">
      <c r="A43">
        <f t="shared" si="8"/>
        <v>60</v>
      </c>
      <c r="B43">
        <f t="shared" si="6"/>
        <v>3.7135225559818202E-23</v>
      </c>
      <c r="C43">
        <f t="shared" si="7"/>
        <v>3.4366894420946873E-9</v>
      </c>
    </row>
    <row r="44" spans="1:3" x14ac:dyDescent="0.25">
      <c r="A44">
        <f t="shared" si="8"/>
        <v>62</v>
      </c>
      <c r="B44">
        <f t="shared" si="6"/>
        <v>2.0707737259613008E-22</v>
      </c>
      <c r="C44">
        <f t="shared" si="7"/>
        <v>6.6557448618418795E-9</v>
      </c>
    </row>
    <row r="45" spans="1:3" x14ac:dyDescent="0.25">
      <c r="A45">
        <f t="shared" si="8"/>
        <v>64</v>
      </c>
      <c r="B45">
        <f t="shared" si="6"/>
        <v>1.0371284901638824E-21</v>
      </c>
      <c r="C45">
        <f t="shared" si="7"/>
        <v>1.2368357189300998E-8</v>
      </c>
    </row>
    <row r="46" spans="1:3" x14ac:dyDescent="0.25">
      <c r="A46">
        <f t="shared" si="8"/>
        <v>66</v>
      </c>
      <c r="B46">
        <f t="shared" si="6"/>
        <v>4.7111445262215688E-21</v>
      </c>
      <c r="C46">
        <f t="shared" si="7"/>
        <v>2.2136927909827227E-8</v>
      </c>
    </row>
    <row r="47" spans="1:3" x14ac:dyDescent="0.25">
      <c r="A47">
        <f t="shared" si="8"/>
        <v>68</v>
      </c>
      <c r="B47">
        <f t="shared" si="6"/>
        <v>1.9577441980166892E-20</v>
      </c>
      <c r="C47">
        <f t="shared" si="7"/>
        <v>3.8287039009810375E-8</v>
      </c>
    </row>
    <row r="48" spans="1:3" x14ac:dyDescent="0.25">
      <c r="A48">
        <f t="shared" si="8"/>
        <v>70</v>
      </c>
      <c r="B48">
        <f t="shared" si="6"/>
        <v>7.4995500085057906E-20</v>
      </c>
      <c r="C48">
        <f t="shared" si="7"/>
        <v>6.4178558407292398E-8</v>
      </c>
    </row>
    <row r="49" spans="1:3" x14ac:dyDescent="0.25">
      <c r="A49">
        <f t="shared" si="8"/>
        <v>72</v>
      </c>
      <c r="B49">
        <f t="shared" si="6"/>
        <v>2.6663064420765642E-19</v>
      </c>
      <c r="C49">
        <f t="shared" si="7"/>
        <v>1.0453576516664109E-7</v>
      </c>
    </row>
    <row r="50" spans="1:3" x14ac:dyDescent="0.25">
      <c r="A50">
        <f t="shared" si="8"/>
        <v>74</v>
      </c>
      <c r="B50">
        <f t="shared" si="6"/>
        <v>8.8513170907316315E-19</v>
      </c>
      <c r="C50">
        <f t="shared" si="7"/>
        <v>1.6583918224550872E-7</v>
      </c>
    </row>
    <row r="51" spans="1:3" x14ac:dyDescent="0.25">
      <c r="A51">
        <f t="shared" si="8"/>
        <v>76</v>
      </c>
      <c r="B51">
        <f t="shared" si="6"/>
        <v>2.7585415800992844E-18</v>
      </c>
      <c r="C51">
        <f t="shared" si="7"/>
        <v>2.5677979835018873E-7</v>
      </c>
    </row>
    <row r="52" spans="1:3" x14ac:dyDescent="0.25">
      <c r="A52">
        <f t="shared" si="8"/>
        <v>78</v>
      </c>
      <c r="B52">
        <f t="shared" si="6"/>
        <v>8.1102581070383973E-18</v>
      </c>
      <c r="C52">
        <f t="shared" si="7"/>
        <v>3.8877420882765577E-7</v>
      </c>
    </row>
    <row r="53" spans="1:3" x14ac:dyDescent="0.25">
      <c r="A53">
        <f t="shared" si="8"/>
        <v>80</v>
      </c>
      <c r="B53">
        <f t="shared" si="6"/>
        <v>2.2592904152254882E-17</v>
      </c>
      <c r="C53">
        <f t="shared" si="7"/>
        <v>5.7653703376358049E-7</v>
      </c>
    </row>
    <row r="54" spans="1:3" x14ac:dyDescent="0.25">
      <c r="A54">
        <f t="shared" si="8"/>
        <v>82</v>
      </c>
      <c r="B54">
        <f t="shared" si="6"/>
        <v>5.986943799595281E-17</v>
      </c>
      <c r="C54">
        <f t="shared" si="7"/>
        <v>8.3870489777110215E-7</v>
      </c>
    </row>
    <row r="55" spans="1:3" x14ac:dyDescent="0.25">
      <c r="A55">
        <f t="shared" si="8"/>
        <v>84</v>
      </c>
      <c r="B55">
        <f t="shared" si="6"/>
        <v>1.5145525436349263E-16</v>
      </c>
      <c r="C55">
        <f t="shared" si="7"/>
        <v>1.1985043829644815E-6</v>
      </c>
    </row>
    <row r="56" spans="1:3" x14ac:dyDescent="0.25">
      <c r="A56">
        <f t="shared" si="8"/>
        <v>86</v>
      </c>
      <c r="B56">
        <f t="shared" si="6"/>
        <v>3.6695739149029771E-16</v>
      </c>
      <c r="C56">
        <f t="shared" si="7"/>
        <v>1.6844547758039229E-6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0EE7-729C-49B7-A70E-FC469D5B0283}">
  <dimension ref="A8:F25"/>
  <sheetViews>
    <sheetView topLeftCell="A7" workbookViewId="0">
      <selection activeCell="D10" sqref="D10"/>
    </sheetView>
  </sheetViews>
  <sheetFormatPr baseColWidth="10" defaultRowHeight="15" x14ac:dyDescent="0.25"/>
  <sheetData>
    <row r="8" spans="1:6" x14ac:dyDescent="0.25">
      <c r="C8" t="s">
        <v>36</v>
      </c>
      <c r="D8">
        <v>10</v>
      </c>
    </row>
    <row r="9" spans="1:6" x14ac:dyDescent="0.25">
      <c r="C9" t="s">
        <v>37</v>
      </c>
      <c r="D9">
        <v>1.5</v>
      </c>
    </row>
    <row r="10" spans="1:6" x14ac:dyDescent="0.25">
      <c r="C10" t="s">
        <v>38</v>
      </c>
      <c r="D10">
        <v>2</v>
      </c>
    </row>
    <row r="11" spans="1:6" x14ac:dyDescent="0.25">
      <c r="A11" t="s">
        <v>39</v>
      </c>
      <c r="C11" t="s">
        <v>40</v>
      </c>
      <c r="D11">
        <f>D10/D9</f>
        <v>1.3333333333333333</v>
      </c>
    </row>
    <row r="12" spans="1:6" x14ac:dyDescent="0.25">
      <c r="A12">
        <v>0</v>
      </c>
    </row>
    <row r="13" spans="1:6" x14ac:dyDescent="0.25">
      <c r="A13" t="s">
        <v>41</v>
      </c>
      <c r="C13" s="5" t="s">
        <v>42</v>
      </c>
      <c r="D13" t="s">
        <v>43</v>
      </c>
      <c r="E13" t="s">
        <v>44</v>
      </c>
      <c r="F13" t="s">
        <v>45</v>
      </c>
    </row>
    <row r="14" spans="1:6" x14ac:dyDescent="0.25">
      <c r="A14">
        <v>0.15</v>
      </c>
      <c r="C14">
        <f>A12</f>
        <v>0</v>
      </c>
      <c r="D14">
        <f t="shared" ref="D14:D25" si="0">$D$8*EXP(-($D$9+$D$10)*C14)</f>
        <v>10</v>
      </c>
      <c r="E14">
        <f t="shared" ref="E14:E25" si="1">$D$8*($D$9/($D$9+$D$10))*(1-EXP(-($D$9+$D$10)*C14))</f>
        <v>0</v>
      </c>
      <c r="F14">
        <f t="shared" ref="F14:F25" si="2">$D$8*($D$10/($D$9+$D$10))*(1-EXP(-($D$9+$D$10)*C14))</f>
        <v>0</v>
      </c>
    </row>
    <row r="15" spans="1:6" x14ac:dyDescent="0.25">
      <c r="C15">
        <f t="shared" ref="C15:C25" si="3">C14+$A$14</f>
        <v>0.15</v>
      </c>
      <c r="D15">
        <f t="shared" si="0"/>
        <v>5.9155536436681508</v>
      </c>
      <c r="E15">
        <f t="shared" si="1"/>
        <v>1.7504770098565066</v>
      </c>
      <c r="F15">
        <f t="shared" si="2"/>
        <v>2.3339693464753419</v>
      </c>
    </row>
    <row r="16" spans="1:6" x14ac:dyDescent="0.25">
      <c r="C16">
        <f t="shared" si="3"/>
        <v>0.3</v>
      </c>
      <c r="D16">
        <f t="shared" si="0"/>
        <v>3.4993774911115532</v>
      </c>
      <c r="E16">
        <f t="shared" si="1"/>
        <v>2.7859810752379057</v>
      </c>
      <c r="F16">
        <f t="shared" si="2"/>
        <v>3.7146414336505407</v>
      </c>
    </row>
    <row r="17" spans="3:6" x14ac:dyDescent="0.25">
      <c r="C17">
        <f t="shared" si="3"/>
        <v>0.44999999999999996</v>
      </c>
      <c r="D17">
        <f t="shared" si="0"/>
        <v>2.070075526811527</v>
      </c>
      <c r="E17">
        <f t="shared" si="1"/>
        <v>3.3985390599379168</v>
      </c>
      <c r="F17">
        <f t="shared" si="2"/>
        <v>4.5313854132505558</v>
      </c>
    </row>
    <row r="18" spans="3:6" x14ac:dyDescent="0.25">
      <c r="C18">
        <f t="shared" si="3"/>
        <v>0.6</v>
      </c>
      <c r="D18">
        <f t="shared" si="0"/>
        <v>1.2245642825298191</v>
      </c>
      <c r="E18">
        <f t="shared" si="1"/>
        <v>3.7609010217729346</v>
      </c>
      <c r="F18">
        <f t="shared" si="2"/>
        <v>5.0145346956972459</v>
      </c>
    </row>
    <row r="19" spans="3:6" x14ac:dyDescent="0.25">
      <c r="C19">
        <f t="shared" si="3"/>
        <v>0.75</v>
      </c>
      <c r="D19">
        <f t="shared" si="0"/>
        <v>0.72439757034251451</v>
      </c>
      <c r="E19">
        <f t="shared" si="1"/>
        <v>3.9752581841389225</v>
      </c>
      <c r="F19">
        <f t="shared" si="2"/>
        <v>5.3003442455185628</v>
      </c>
    </row>
    <row r="20" spans="3:6" x14ac:dyDescent="0.25">
      <c r="C20">
        <f t="shared" si="3"/>
        <v>0.9</v>
      </c>
      <c r="D20">
        <f t="shared" si="0"/>
        <v>0.42852126867040186</v>
      </c>
      <c r="E20">
        <f t="shared" si="1"/>
        <v>4.1020623134269707</v>
      </c>
      <c r="F20">
        <f t="shared" si="2"/>
        <v>5.469416417902627</v>
      </c>
    </row>
    <row r="21" spans="3:6" x14ac:dyDescent="0.25">
      <c r="C21">
        <f t="shared" si="3"/>
        <v>1.05</v>
      </c>
      <c r="D21">
        <f t="shared" si="0"/>
        <v>0.25349405522724933</v>
      </c>
      <c r="E21">
        <f t="shared" si="1"/>
        <v>4.1770739763311786</v>
      </c>
      <c r="F21">
        <f t="shared" si="2"/>
        <v>5.5694319684415712</v>
      </c>
    </row>
    <row r="22" spans="3:6" x14ac:dyDescent="0.25">
      <c r="C22">
        <f t="shared" si="3"/>
        <v>1.2</v>
      </c>
      <c r="D22">
        <f t="shared" si="0"/>
        <v>0.14995576820477702</v>
      </c>
      <c r="E22">
        <f t="shared" si="1"/>
        <v>4.2214475279122388</v>
      </c>
      <c r="F22">
        <f t="shared" si="2"/>
        <v>5.6285967038829838</v>
      </c>
    </row>
    <row r="23" spans="3:6" x14ac:dyDescent="0.25">
      <c r="C23">
        <f t="shared" si="3"/>
        <v>1.3499999999999999</v>
      </c>
      <c r="D23">
        <f t="shared" si="0"/>
        <v>8.8707139099282586E-2</v>
      </c>
      <c r="E23">
        <f t="shared" si="1"/>
        <v>4.2476969403860219</v>
      </c>
      <c r="F23">
        <f t="shared" si="2"/>
        <v>5.6635959205146955</v>
      </c>
    </row>
    <row r="24" spans="3:6" x14ac:dyDescent="0.25">
      <c r="C24">
        <f t="shared" si="3"/>
        <v>1.4999999999999998</v>
      </c>
      <c r="D24">
        <f t="shared" si="0"/>
        <v>5.247518399181389E-2</v>
      </c>
      <c r="E24">
        <f t="shared" si="1"/>
        <v>4.2632249211463655</v>
      </c>
      <c r="F24">
        <f t="shared" si="2"/>
        <v>5.6842998948618204</v>
      </c>
    </row>
    <row r="25" spans="3:6" x14ac:dyDescent="0.25">
      <c r="C25">
        <f t="shared" si="3"/>
        <v>1.6499999999999997</v>
      </c>
      <c r="D25">
        <f t="shared" si="0"/>
        <v>3.1041976586493145E-2</v>
      </c>
      <c r="E25">
        <f t="shared" si="1"/>
        <v>4.272410581462931</v>
      </c>
      <c r="F25">
        <f t="shared" si="2"/>
        <v>5.6965474419505746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curvas</vt:lpstr>
      <vt:lpstr>Ej. 8(copia)</vt:lpstr>
      <vt:lpstr>Xa</vt:lpstr>
      <vt:lpstr>X vs T</vt:lpstr>
      <vt:lpstr>Ej. 8(11)</vt:lpstr>
      <vt:lpstr>Hoja1</vt:lpstr>
      <vt:lpstr>otroeje8</vt:lpstr>
      <vt:lpstr>RFP en paralelo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79juanenrrique@hotmail.com.ar</cp:lastModifiedBy>
  <dcterms:created xsi:type="dcterms:W3CDTF">2020-09-08T16:12:43Z</dcterms:created>
  <dcterms:modified xsi:type="dcterms:W3CDTF">2024-04-18T02:31:50Z</dcterms:modified>
</cp:coreProperties>
</file>