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1\Tema 1 - Introducción\"/>
    </mc:Choice>
  </mc:AlternateContent>
  <xr:revisionPtr revIDLastSave="0" documentId="13_ncr:1_{854478BF-9691-4B45-A2A5-DFDCCA4C36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j9" sheetId="1" r:id="rId1"/>
    <sheet name="eje10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E28" i="2" l="1"/>
  <c r="E22" i="2"/>
  <c r="C22" i="2"/>
  <c r="G20" i="2"/>
  <c r="H20" i="2" s="1"/>
  <c r="G22" i="2" s="1"/>
  <c r="D14" i="1"/>
  <c r="D13" i="1"/>
  <c r="D12" i="1"/>
  <c r="D11" i="1"/>
  <c r="G18" i="2"/>
  <c r="I16" i="2"/>
  <c r="I15" i="2"/>
  <c r="G16" i="2"/>
  <c r="G15" i="2"/>
  <c r="E5" i="1"/>
  <c r="F5" i="1"/>
  <c r="D4" i="1"/>
  <c r="E4" i="1"/>
  <c r="F4" i="1"/>
  <c r="C4" i="1"/>
  <c r="D3" i="1"/>
  <c r="D5" i="1" s="1"/>
  <c r="C3" i="1"/>
  <c r="C5" i="1" s="1"/>
  <c r="E25" i="2" l="1"/>
  <c r="E26" i="2"/>
</calcChain>
</file>

<file path=xl/sharedStrings.xml><?xml version="1.0" encoding="utf-8"?>
<sst xmlns="http://schemas.openxmlformats.org/spreadsheetml/2006/main" count="52" uniqueCount="45">
  <si>
    <t>T (K)</t>
  </si>
  <si>
    <t>k (lt/mol.s)</t>
  </si>
  <si>
    <t>1/T</t>
  </si>
  <si>
    <t>ln(k)</t>
  </si>
  <si>
    <t>ch4</t>
  </si>
  <si>
    <t>h2o</t>
  </si>
  <si>
    <t>co</t>
  </si>
  <si>
    <t>co2</t>
  </si>
  <si>
    <t>delta n</t>
  </si>
  <si>
    <t>moles</t>
  </si>
  <si>
    <t>NO</t>
  </si>
  <si>
    <t>deltaH</t>
  </si>
  <si>
    <t>cal/molgr</t>
  </si>
  <si>
    <t>deltaG</t>
  </si>
  <si>
    <t>coef estequio</t>
  </si>
  <si>
    <t>joule/molgr</t>
  </si>
  <si>
    <t>T(k)</t>
  </si>
  <si>
    <t>R gas ideal</t>
  </si>
  <si>
    <t>delta Hr</t>
  </si>
  <si>
    <t>deltaGR</t>
  </si>
  <si>
    <t>K0 R1</t>
  </si>
  <si>
    <t>K(T) R1</t>
  </si>
  <si>
    <t>t std (K)</t>
  </si>
  <si>
    <t>xa</t>
  </si>
  <si>
    <t>xa2</t>
  </si>
  <si>
    <t>ind</t>
  </si>
  <si>
    <t>convercion de unidad</t>
  </si>
  <si>
    <t>bascara</t>
  </si>
  <si>
    <t>a</t>
  </si>
  <si>
    <t xml:space="preserve">b </t>
  </si>
  <si>
    <t>c</t>
  </si>
  <si>
    <t>x1</t>
  </si>
  <si>
    <t>x2</t>
  </si>
  <si>
    <t>k profe</t>
  </si>
  <si>
    <t>k bascara</t>
  </si>
  <si>
    <t>o algo asi</t>
  </si>
  <si>
    <t>pendiente</t>
  </si>
  <si>
    <t>oo</t>
  </si>
  <si>
    <t>ln(k0)</t>
  </si>
  <si>
    <t>k0</t>
  </si>
  <si>
    <t>Ea/R</t>
  </si>
  <si>
    <t xml:space="preserve">Ea </t>
  </si>
  <si>
    <t>Keq1</t>
  </si>
  <si>
    <t>Keq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</si>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</sst>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9 - TP1</a:t>
            </a:r>
          </a:p>
        </c:rich>
      </c:tx>
      <c:layout>
        <c:manualLayout>
          <c:xMode val="edge"/>
          <c:yMode val="edge"/>
          <c:x val="0.3053263342082239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energía de activación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82436570428697"/>
                  <c:y val="-9.9095217264508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'ej9'!$C$4:$F$4</c:f>
              <c:numCache>
                <c:formatCode>General</c:formatCode>
                <c:ptCount val="4"/>
                <c:pt idx="0">
                  <c:v>1.7985611510791368E-3</c:v>
                </c:pt>
                <c:pt idx="1">
                  <c:v>1.589825119236884E-3</c:v>
                </c:pt>
                <c:pt idx="2">
                  <c:v>1.4285714285714286E-3</c:v>
                </c:pt>
                <c:pt idx="3">
                  <c:v>1.2804097311139564E-3</c:v>
                </c:pt>
              </c:numCache>
            </c:numRef>
          </c:xVal>
          <c:yVal>
            <c:numRef>
              <c:f>'ej9'!$C$5:$F$5</c:f>
              <c:numCache>
                <c:formatCode>General</c:formatCode>
                <c:ptCount val="4"/>
                <c:pt idx="0">
                  <c:v>-9.0363870648527449</c:v>
                </c:pt>
                <c:pt idx="1">
                  <c:v>-4.9967323889272643</c:v>
                </c:pt>
                <c:pt idx="2">
                  <c:v>-1.7719568419318752</c:v>
                </c:pt>
                <c:pt idx="3">
                  <c:v>1.275362800412609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5-447E-983F-0A06D8EB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1840"/>
        <c:axId val="42133376"/>
      </c:scatterChart>
      <c:valAx>
        <c:axId val="421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33376"/>
        <c:crosses val="autoZero"/>
        <c:crossBetween val="midCat"/>
      </c:valAx>
      <c:valAx>
        <c:axId val="42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23812</xdr:rowOff>
    </xdr:from>
    <xdr:to>
      <xdr:col>13</xdr:col>
      <xdr:colOff>66675</xdr:colOff>
      <xdr:row>15</xdr:row>
      <xdr:rowOff>100012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314325</xdr:colOff>
      <xdr:row>22</xdr:row>
      <xdr:rowOff>90487</xdr:rowOff>
    </xdr:from>
    <xdr:ext cx="808362" cy="3636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84BB97-C83A-CFCD-A94D-1153443CE7F2}"/>
                </a:ext>
              </a:extLst>
            </xdr:cNvPr>
            <xdr:cNvSpPr txBox="1"/>
          </xdr:nvSpPr>
          <xdr:spPr>
            <a:xfrm>
              <a:off x="6448425" y="4281487"/>
              <a:ext cx="808362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84BB97-C83A-CFCD-A94D-1153443CE7F2}"/>
                </a:ext>
              </a:extLst>
            </xdr:cNvPr>
            <xdr:cNvSpPr txBox="1"/>
          </xdr:nvSpPr>
          <xdr:spPr>
            <a:xfrm>
              <a:off x="6448425" y="4281487"/>
              <a:ext cx="808362" cy="3636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=𝑎^2/(1−𝑎)^2 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9</xdr:col>
      <xdr:colOff>657225</xdr:colOff>
      <xdr:row>18</xdr:row>
      <xdr:rowOff>76200</xdr:rowOff>
    </xdr:from>
    <xdr:to>
      <xdr:col>12</xdr:col>
      <xdr:colOff>590550</xdr:colOff>
      <xdr:row>21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02B1F9-AA5F-E738-1FF5-A9F8C81B6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3505200"/>
          <a:ext cx="2219325" cy="61912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14</xdr:row>
      <xdr:rowOff>95250</xdr:rowOff>
    </xdr:from>
    <xdr:to>
      <xdr:col>12</xdr:col>
      <xdr:colOff>285750</xdr:colOff>
      <xdr:row>17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D615E4-A38B-4BD2-0E7C-0C83FC8E7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2762250"/>
          <a:ext cx="1619250" cy="542925"/>
        </a:xfrm>
        <a:prstGeom prst="rect">
          <a:avLst/>
        </a:prstGeom>
      </xdr:spPr>
    </xdr:pic>
    <xdr:clientData/>
  </xdr:twoCellAnchor>
  <xdr:oneCellAnchor>
    <xdr:from>
      <xdr:col>8</xdr:col>
      <xdr:colOff>190500</xdr:colOff>
      <xdr:row>25</xdr:row>
      <xdr:rowOff>147637</xdr:rowOff>
    </xdr:from>
    <xdr:ext cx="2817887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5A09E3D-8F4F-0784-39B3-24BADDD52F84}"/>
                </a:ext>
              </a:extLst>
            </xdr:cNvPr>
            <xdr:cNvSpPr txBox="1"/>
          </xdr:nvSpPr>
          <xdr:spPr>
            <a:xfrm>
              <a:off x="6324600" y="4910137"/>
              <a:ext cx="2817887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0=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−2∗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s-AR" sz="16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5A09E3D-8F4F-0784-39B3-24BADDD52F84}"/>
                </a:ext>
              </a:extLst>
            </xdr:cNvPr>
            <xdr:cNvSpPr txBox="1"/>
          </xdr:nvSpPr>
          <xdr:spPr>
            <a:xfrm>
              <a:off x="6324600" y="4910137"/>
              <a:ext cx="2817887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0=(𝑘−1)∗𝑥^2−2∗𝑘∗𝑥+𝑘</a:t>
              </a:r>
              <a:endParaRPr lang="es-AR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workbookViewId="0">
      <selection activeCell="D16" sqref="D16"/>
    </sheetView>
  </sheetViews>
  <sheetFormatPr baseColWidth="10" defaultRowHeight="15" x14ac:dyDescent="0.25"/>
  <cols>
    <col min="4" max="4" width="12" bestFit="1" customWidth="1"/>
  </cols>
  <sheetData>
    <row r="2" spans="2:6" x14ac:dyDescent="0.25">
      <c r="B2" t="s">
        <v>0</v>
      </c>
      <c r="C2">
        <v>556</v>
      </c>
      <c r="D2">
        <v>629</v>
      </c>
      <c r="E2">
        <v>700</v>
      </c>
      <c r="F2">
        <v>781</v>
      </c>
    </row>
    <row r="3" spans="2:6" x14ac:dyDescent="0.25">
      <c r="B3" t="s">
        <v>1</v>
      </c>
      <c r="C3">
        <f>1.19*10^-4</f>
        <v>1.1900000000000001E-4</v>
      </c>
      <c r="D3">
        <f>6.76*10^-3</f>
        <v>6.7599999999999995E-3</v>
      </c>
      <c r="E3">
        <v>0.17</v>
      </c>
      <c r="F3">
        <v>3.58</v>
      </c>
    </row>
    <row r="4" spans="2:6" x14ac:dyDescent="0.25">
      <c r="B4" t="s">
        <v>2</v>
      </c>
      <c r="C4">
        <f>1/C2</f>
        <v>1.7985611510791368E-3</v>
      </c>
      <c r="D4">
        <f t="shared" ref="D4:F4" si="0">1/D2</f>
        <v>1.589825119236884E-3</v>
      </c>
      <c r="E4">
        <f t="shared" si="0"/>
        <v>1.4285714285714286E-3</v>
      </c>
      <c r="F4">
        <f t="shared" si="0"/>
        <v>1.2804097311139564E-3</v>
      </c>
    </row>
    <row r="5" spans="2:6" x14ac:dyDescent="0.25">
      <c r="B5" t="s">
        <v>3</v>
      </c>
      <c r="C5">
        <f>LN(C3)</f>
        <v>-9.0363870648527449</v>
      </c>
      <c r="D5">
        <f t="shared" ref="D5:F5" si="1">LN(D3)</f>
        <v>-4.9967323889272643</v>
      </c>
      <c r="E5">
        <f t="shared" si="1"/>
        <v>-1.7719568419318752</v>
      </c>
      <c r="F5">
        <f t="shared" si="1"/>
        <v>1.275362800412609</v>
      </c>
    </row>
    <row r="8" spans="2:6" x14ac:dyDescent="0.25">
      <c r="C8" t="s">
        <v>36</v>
      </c>
      <c r="D8">
        <v>-19888</v>
      </c>
    </row>
    <row r="9" spans="2:6" x14ac:dyDescent="0.25">
      <c r="C9" t="s">
        <v>37</v>
      </c>
      <c r="D9">
        <v>26.683</v>
      </c>
    </row>
    <row r="11" spans="2:6" x14ac:dyDescent="0.25">
      <c r="C11" t="s">
        <v>38</v>
      </c>
      <c r="D11">
        <f>D9</f>
        <v>26.683</v>
      </c>
    </row>
    <row r="12" spans="2:6" x14ac:dyDescent="0.25">
      <c r="C12" t="s">
        <v>39</v>
      </c>
      <c r="D12" s="1">
        <f>EXP(D11)</f>
        <v>387507096840.80896</v>
      </c>
    </row>
    <row r="13" spans="2:6" x14ac:dyDescent="0.25">
      <c r="C13" t="s">
        <v>40</v>
      </c>
      <c r="D13">
        <f>D8</f>
        <v>-19888</v>
      </c>
    </row>
    <row r="14" spans="2:6" x14ac:dyDescent="0.25">
      <c r="C14" t="s">
        <v>41</v>
      </c>
      <c r="D14" s="1">
        <f>D13*8.314*-1</f>
        <v>165348.83199999999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tabSelected="1" workbookViewId="0">
      <selection activeCell="G16" sqref="G16"/>
    </sheetView>
  </sheetViews>
  <sheetFormatPr baseColWidth="10" defaultRowHeight="15" x14ac:dyDescent="0.25"/>
  <cols>
    <col min="7" max="7" width="12" bestFit="1" customWidth="1"/>
  </cols>
  <sheetData>
    <row r="2" spans="1:10" x14ac:dyDescent="0.25">
      <c r="F2" t="s">
        <v>12</v>
      </c>
      <c r="G2">
        <v>4.1840000000000002</v>
      </c>
      <c r="H2" t="s">
        <v>15</v>
      </c>
    </row>
    <row r="4" spans="1:10" x14ac:dyDescent="0.25">
      <c r="F4" t="s">
        <v>16</v>
      </c>
      <c r="G4">
        <v>1000</v>
      </c>
    </row>
    <row r="5" spans="1:10" x14ac:dyDescent="0.25">
      <c r="F5" t="s">
        <v>17</v>
      </c>
      <c r="G5">
        <v>8.3140000000000001</v>
      </c>
    </row>
    <row r="6" spans="1:10" x14ac:dyDescent="0.25">
      <c r="F6" t="s">
        <v>22</v>
      </c>
      <c r="G6">
        <v>298</v>
      </c>
    </row>
    <row r="7" spans="1:10" x14ac:dyDescent="0.25">
      <c r="B7" t="s">
        <v>10</v>
      </c>
      <c r="C7" t="s">
        <v>11</v>
      </c>
      <c r="D7" t="s">
        <v>13</v>
      </c>
    </row>
    <row r="8" spans="1:10" x14ac:dyDescent="0.25">
      <c r="B8" t="s">
        <v>9</v>
      </c>
      <c r="C8" t="s">
        <v>12</v>
      </c>
      <c r="D8" t="s">
        <v>12</v>
      </c>
      <c r="E8" t="s">
        <v>14</v>
      </c>
    </row>
    <row r="9" spans="1:10" x14ac:dyDescent="0.25">
      <c r="A9" t="s">
        <v>4</v>
      </c>
      <c r="B9">
        <v>0</v>
      </c>
      <c r="C9">
        <v>-17889</v>
      </c>
      <c r="D9">
        <v>-12140</v>
      </c>
      <c r="E9">
        <v>0</v>
      </c>
    </row>
    <row r="10" spans="1:10" x14ac:dyDescent="0.25">
      <c r="A10" t="s">
        <v>5</v>
      </c>
      <c r="B10">
        <v>1</v>
      </c>
      <c r="C10">
        <v>-57789</v>
      </c>
      <c r="D10">
        <v>-54635</v>
      </c>
      <c r="E10">
        <v>-1</v>
      </c>
    </row>
    <row r="11" spans="1:10" x14ac:dyDescent="0.25">
      <c r="A11" t="s">
        <v>6</v>
      </c>
      <c r="B11">
        <v>1</v>
      </c>
      <c r="C11">
        <v>-26416</v>
      </c>
      <c r="D11">
        <v>-32781</v>
      </c>
      <c r="E11">
        <v>-1</v>
      </c>
    </row>
    <row r="12" spans="1:10" x14ac:dyDescent="0.25">
      <c r="A12" t="s">
        <v>7</v>
      </c>
      <c r="B12">
        <v>0</v>
      </c>
      <c r="C12">
        <v>-94052</v>
      </c>
      <c r="D12">
        <v>-94058</v>
      </c>
      <c r="E12">
        <v>1</v>
      </c>
    </row>
    <row r="13" spans="1:10" x14ac:dyDescent="0.25">
      <c r="A13" t="s">
        <v>5</v>
      </c>
      <c r="B13">
        <v>0</v>
      </c>
      <c r="C13">
        <v>0</v>
      </c>
      <c r="D13">
        <v>0</v>
      </c>
      <c r="E13">
        <v>1</v>
      </c>
    </row>
    <row r="14" spans="1:10" x14ac:dyDescent="0.25">
      <c r="A14" t="s">
        <v>8</v>
      </c>
      <c r="I14" t="s">
        <v>26</v>
      </c>
    </row>
    <row r="15" spans="1:10" x14ac:dyDescent="0.25">
      <c r="A15" t="s">
        <v>18</v>
      </c>
      <c r="G15">
        <f>(C9*E9)+(C10*E10)+(C11*E11)+(C12*E12)+(C13*E13)</f>
        <v>-9847</v>
      </c>
      <c r="H15" t="s">
        <v>12</v>
      </c>
      <c r="I15">
        <f>G15*G2</f>
        <v>-41199.847999999998</v>
      </c>
      <c r="J15" t="s">
        <v>15</v>
      </c>
    </row>
    <row r="16" spans="1:10" x14ac:dyDescent="0.25">
      <c r="A16" t="s">
        <v>19</v>
      </c>
      <c r="G16">
        <f>(D9*E9)+(D10*E10)+(D11*E11)+(D12*E12)+(D13*E13)</f>
        <v>-6642</v>
      </c>
      <c r="H16" t="s">
        <v>12</v>
      </c>
      <c r="I16">
        <f>G16*G2</f>
        <v>-27790.128000000001</v>
      </c>
      <c r="J16" t="s">
        <v>15</v>
      </c>
    </row>
    <row r="18" spans="1:11" x14ac:dyDescent="0.25">
      <c r="A18" t="s">
        <v>20</v>
      </c>
      <c r="F18" t="s">
        <v>43</v>
      </c>
      <c r="G18">
        <f>EXP(-(I16/(G5*G6)))</f>
        <v>74360.358580176864</v>
      </c>
    </row>
    <row r="19" spans="1:11" x14ac:dyDescent="0.25">
      <c r="H19" t="s">
        <v>34</v>
      </c>
      <c r="I19" t="s">
        <v>33</v>
      </c>
    </row>
    <row r="20" spans="1:11" x14ac:dyDescent="0.25">
      <c r="A20" t="s">
        <v>21</v>
      </c>
      <c r="F20" t="s">
        <v>42</v>
      </c>
      <c r="G20">
        <f>G18*(EXP(-(I15/G5)*((1/G4)-(1/G6))))</f>
        <v>0.6332020910504087</v>
      </c>
      <c r="H20">
        <f>G20</f>
        <v>0.6332020910504087</v>
      </c>
      <c r="I20">
        <v>0.89</v>
      </c>
    </row>
    <row r="21" spans="1:11" x14ac:dyDescent="0.25">
      <c r="E21" t="s">
        <v>27</v>
      </c>
    </row>
    <row r="22" spans="1:11" x14ac:dyDescent="0.25">
      <c r="C22">
        <f>H20-1</f>
        <v>-0.3667979089495913</v>
      </c>
      <c r="D22" t="s">
        <v>24</v>
      </c>
      <c r="E22">
        <f>-2*H20</f>
        <v>-1.2664041821008174</v>
      </c>
      <c r="F22" t="s">
        <v>23</v>
      </c>
      <c r="G22">
        <f>H20</f>
        <v>0.6332020910504087</v>
      </c>
      <c r="H22" t="s">
        <v>25</v>
      </c>
    </row>
    <row r="23" spans="1:11" x14ac:dyDescent="0.25">
      <c r="C23" t="s">
        <v>28</v>
      </c>
      <c r="E23" t="s">
        <v>29</v>
      </c>
      <c r="G23" t="s">
        <v>30</v>
      </c>
    </row>
    <row r="24" spans="1:11" x14ac:dyDescent="0.25">
      <c r="K24" t="s">
        <v>35</v>
      </c>
    </row>
    <row r="25" spans="1:11" x14ac:dyDescent="0.25">
      <c r="D25" t="s">
        <v>31</v>
      </c>
      <c r="E25">
        <f>(-E22+(SQRT((E22^2)-4*C22*G22)))/(2*C22)</f>
        <v>-3.8957202880730706</v>
      </c>
    </row>
    <row r="26" spans="1:11" x14ac:dyDescent="0.25">
      <c r="D26" t="s">
        <v>32</v>
      </c>
      <c r="E26">
        <f>(-E22-(SQRT((E22^2)-4*C22*G22)))/(2*C22)</f>
        <v>0.44312649950036037</v>
      </c>
    </row>
    <row r="28" spans="1:11" x14ac:dyDescent="0.25">
      <c r="D28" t="s">
        <v>44</v>
      </c>
      <c r="E28">
        <f>(E26^2)/((1-E26)^2)</f>
        <v>0.6332020910504087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ej9</vt:lpstr>
      <vt:lpstr>eje10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2021-03-30T20:14:34Z</dcterms:created>
  <dcterms:modified xsi:type="dcterms:W3CDTF">2024-03-26T21:04:39Z</dcterms:modified>
</cp:coreProperties>
</file>