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0"/>
  <workbookPr defaultThemeVersion="166925"/>
  <mc:AlternateContent xmlns:mc="http://schemas.openxmlformats.org/markup-compatibility/2006">
    <mc:Choice Requires="x15">
      <x15ac:absPath xmlns:x15ac="http://schemas.microsoft.com/office/spreadsheetml/2010/11/ac" url="https://iggaingenieria.sharepoint.com/sites/EQUIPO_GMIT/Documentos compartidos/Coordinadora de programación/"/>
    </mc:Choice>
  </mc:AlternateContent>
  <xr:revisionPtr revIDLastSave="369" documentId="8_{C34C4B2F-B7A7-4B95-B8D2-FED0A156980E}" xr6:coauthVersionLast="47" xr6:coauthVersionMax="47" xr10:uidLastSave="{01ECBA8D-E363-45B2-9DCC-6FFEC5F86834}"/>
  <bookViews>
    <workbookView xWindow="-120" yWindow="-120" windowWidth="20730" windowHeight="11160" xr2:uid="{7E63346A-3BF9-4BC6-B453-AB30EF5C3CD3}"/>
  </bookViews>
  <sheets>
    <sheet name="Importe" sheetId="1" r:id="rId1"/>
    <sheet name="Maestro" sheetId="2" state="hidden" r:id="rId2"/>
    <sheet name="Descarga"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1" l="1"/>
  <c r="A6" i="1"/>
  <c r="A7" i="1"/>
  <c r="A8" i="1"/>
  <c r="A9" i="1"/>
  <c r="A10" i="1"/>
  <c r="A11" i="1"/>
  <c r="A12" i="1"/>
  <c r="A13" i="1"/>
  <c r="A14" i="1"/>
  <c r="A15" i="1"/>
  <c r="C5" i="1"/>
  <c r="C6" i="1"/>
  <c r="C7" i="1"/>
  <c r="C8" i="1"/>
  <c r="C9" i="1"/>
  <c r="C10" i="1"/>
  <c r="C11" i="1"/>
  <c r="C12" i="1"/>
  <c r="C13" i="1"/>
  <c r="C14" i="1"/>
  <c r="C15" i="1"/>
  <c r="D6" i="1"/>
  <c r="D12" i="1"/>
  <c r="D14" i="1"/>
  <c r="E5" i="1"/>
  <c r="D5" i="1" s="1"/>
  <c r="E6" i="1"/>
  <c r="E7" i="1"/>
  <c r="D7" i="1" s="1"/>
  <c r="E8" i="1"/>
  <c r="D8" i="1" s="1"/>
  <c r="E9" i="1"/>
  <c r="D9" i="1" s="1"/>
  <c r="E10" i="1"/>
  <c r="D10" i="1" s="1"/>
  <c r="E11" i="1"/>
  <c r="D11" i="1" s="1"/>
  <c r="E12" i="1"/>
  <c r="E13" i="1"/>
  <c r="D13" i="1" s="1"/>
  <c r="E14" i="1"/>
  <c r="E15" i="1"/>
  <c r="D15" i="1" s="1"/>
  <c r="F5" i="1"/>
  <c r="F6" i="1"/>
  <c r="F7" i="1"/>
  <c r="F8" i="1"/>
  <c r="F9" i="1"/>
  <c r="F10" i="1"/>
  <c r="F11" i="1"/>
  <c r="F12" i="1"/>
  <c r="F13" i="1"/>
  <c r="F14" i="1"/>
  <c r="F15" i="1"/>
  <c r="G5" i="1"/>
  <c r="G6" i="1"/>
  <c r="G7" i="1"/>
  <c r="G8" i="1"/>
  <c r="G9" i="1"/>
  <c r="G10" i="1"/>
  <c r="G11" i="1"/>
  <c r="G12" i="1"/>
  <c r="G13" i="1"/>
  <c r="G14" i="1"/>
  <c r="G15" i="1"/>
  <c r="H5" i="1"/>
  <c r="H6" i="1"/>
  <c r="H7" i="1"/>
  <c r="H8" i="1"/>
  <c r="H9" i="1"/>
  <c r="H10" i="1"/>
  <c r="N10" i="1" s="1"/>
  <c r="H11" i="1"/>
  <c r="H12" i="1"/>
  <c r="H13" i="1"/>
  <c r="H14" i="1"/>
  <c r="H15" i="1"/>
  <c r="I5" i="1"/>
  <c r="N5" i="1" s="1"/>
  <c r="I6" i="1"/>
  <c r="I7" i="1"/>
  <c r="N7" i="1" s="1"/>
  <c r="I8" i="1"/>
  <c r="I9" i="1"/>
  <c r="I10" i="1"/>
  <c r="I11" i="1"/>
  <c r="I12" i="1"/>
  <c r="I13" i="1"/>
  <c r="N13" i="1" s="1"/>
  <c r="I14" i="1"/>
  <c r="I15" i="1"/>
  <c r="N15" i="1" s="1"/>
  <c r="J5" i="1"/>
  <c r="J6" i="1"/>
  <c r="J7" i="1"/>
  <c r="J8" i="1"/>
  <c r="J9" i="1"/>
  <c r="J10" i="1"/>
  <c r="J11" i="1"/>
  <c r="J12" i="1"/>
  <c r="J13" i="1"/>
  <c r="J14" i="1"/>
  <c r="J15" i="1"/>
  <c r="K5" i="1"/>
  <c r="K6" i="1"/>
  <c r="K7" i="1"/>
  <c r="L7" i="1" s="1"/>
  <c r="K8" i="1"/>
  <c r="L8" i="1" s="1"/>
  <c r="K9" i="1"/>
  <c r="L9" i="1" s="1"/>
  <c r="K10" i="1"/>
  <c r="K11" i="1"/>
  <c r="K12" i="1"/>
  <c r="K13" i="1"/>
  <c r="K14" i="1"/>
  <c r="K15" i="1"/>
  <c r="L15" i="1" s="1"/>
  <c r="L5" i="1"/>
  <c r="L6" i="1"/>
  <c r="L10" i="1"/>
  <c r="L11" i="1"/>
  <c r="L12" i="1"/>
  <c r="L13" i="1"/>
  <c r="L14" i="1"/>
  <c r="M5" i="1"/>
  <c r="M6" i="1"/>
  <c r="M7" i="1"/>
  <c r="M8" i="1"/>
  <c r="M9" i="1"/>
  <c r="M10" i="1"/>
  <c r="M11" i="1"/>
  <c r="M12" i="1"/>
  <c r="M13" i="1"/>
  <c r="M14" i="1"/>
  <c r="M15" i="1"/>
  <c r="N6" i="1"/>
  <c r="N8" i="1"/>
  <c r="N9" i="1"/>
  <c r="N11" i="1"/>
  <c r="N12" i="1"/>
  <c r="N14" i="1"/>
  <c r="K2" i="1" l="1"/>
  <c r="L2" i="1" s="1"/>
  <c r="K3" i="1"/>
  <c r="L3" i="1" s="1"/>
  <c r="K4" i="1"/>
  <c r="L4" i="1" s="1"/>
  <c r="J2" i="1"/>
  <c r="J3" i="1"/>
  <c r="J4" i="1"/>
  <c r="E2" i="1"/>
  <c r="D2" i="1" s="1"/>
  <c r="I2" i="1"/>
  <c r="I3" i="1"/>
  <c r="I4" i="1"/>
  <c r="H2" i="1"/>
  <c r="H3" i="1"/>
  <c r="H4" i="1"/>
  <c r="G2" i="1"/>
  <c r="G3" i="1"/>
  <c r="G4" i="1"/>
  <c r="F2" i="1"/>
  <c r="F3" i="1"/>
  <c r="F4" i="1"/>
  <c r="E3" i="1"/>
  <c r="D3" i="1" s="1"/>
  <c r="E4" i="1"/>
  <c r="D4" i="1" s="1"/>
  <c r="C2" i="1"/>
  <c r="C3" i="1"/>
  <c r="C4" i="1"/>
  <c r="M4" i="1"/>
  <c r="M3" i="1"/>
  <c r="M2" i="1"/>
  <c r="A2" i="1"/>
  <c r="A3" i="1"/>
  <c r="A4" i="1"/>
  <c r="N4" i="1" l="1"/>
  <c r="N2" i="1"/>
  <c r="N3" i="1"/>
</calcChain>
</file>

<file path=xl/sharedStrings.xml><?xml version="1.0" encoding="utf-8"?>
<sst xmlns="http://schemas.openxmlformats.org/spreadsheetml/2006/main" count="519" uniqueCount="368">
  <si>
    <t>Numero Tarea</t>
  </si>
  <si>
    <t>Órden de Trabajo</t>
  </si>
  <si>
    <t>Número</t>
  </si>
  <si>
    <t>Asignado a</t>
  </si>
  <si>
    <t>Tecnico</t>
  </si>
  <si>
    <t>Breve descripción</t>
  </si>
  <si>
    <t>Descripción</t>
  </si>
  <si>
    <t>Inicio programado</t>
  </si>
  <si>
    <t>Final de la ventana</t>
  </si>
  <si>
    <t>Sitio de trabajo</t>
  </si>
  <si>
    <t>Abierto por</t>
  </si>
  <si>
    <t>Telefono</t>
  </si>
  <si>
    <t>Empresa GMIT</t>
  </si>
  <si>
    <t>Duracion</t>
  </si>
  <si>
    <t>WO0054278</t>
  </si>
  <si>
    <t>WO0054276</t>
  </si>
  <si>
    <t>WO0054115</t>
  </si>
  <si>
    <t>WO0054206</t>
  </si>
  <si>
    <t>WO0054244</t>
  </si>
  <si>
    <t>WO0053934</t>
  </si>
  <si>
    <t>WO0054273</t>
  </si>
  <si>
    <t>WO0054050</t>
  </si>
  <si>
    <t>WO0054263</t>
  </si>
  <si>
    <t>WO0053906</t>
  </si>
  <si>
    <t>WO0054272</t>
  </si>
  <si>
    <t>WO0053932</t>
  </si>
  <si>
    <t>WO0054271</t>
  </si>
  <si>
    <t>WO0054193</t>
  </si>
  <si>
    <t>Cedula</t>
  </si>
  <si>
    <t>Ingeniero</t>
  </si>
  <si>
    <t>Alexander  Machado Mena</t>
  </si>
  <si>
    <t>ADRIAN ALBERTO AMAYA CASAS</t>
  </si>
  <si>
    <t>ITX8188</t>
  </si>
  <si>
    <t xml:space="preserve">CARLOS ARTURO ANGARITA VEGA </t>
  </si>
  <si>
    <t>ALVARO HERNAN QUINTANA TORRES</t>
  </si>
  <si>
    <t>305 8194127</t>
  </si>
  <si>
    <t>ITX8740</t>
  </si>
  <si>
    <t>Danny Peña Zuleta</t>
  </si>
  <si>
    <t>Andrés Arango Velásquez</t>
  </si>
  <si>
    <t>ITX8337</t>
  </si>
  <si>
    <t xml:space="preserve">Diego Leonardo León Córdoba </t>
  </si>
  <si>
    <t>Andres Ayala Taborda</t>
  </si>
  <si>
    <t>EDWIN CRUZ SOTO</t>
  </si>
  <si>
    <t>Andres Felipe Echavarria Jimenez</t>
  </si>
  <si>
    <t xml:space="preserve">Esteban Agustin Fontalvo Rios </t>
  </si>
  <si>
    <t>ANDRES FELIPE MEDINA RUIZ</t>
  </si>
  <si>
    <t>315 8498740</t>
  </si>
  <si>
    <t>ITX8769</t>
  </si>
  <si>
    <t xml:space="preserve">Gustavo Andres Becerra Sanchez </t>
  </si>
  <si>
    <t>Andres Felipe Morales Ochoa</t>
  </si>
  <si>
    <t>ITX8674</t>
  </si>
  <si>
    <t>Hernando Alberto Rey Jiménez</t>
  </si>
  <si>
    <t>Andres Ramirez Sierra</t>
  </si>
  <si>
    <t>ITX8351</t>
  </si>
  <si>
    <t>JESUS EMIRO  MEDINA ROZO</t>
  </si>
  <si>
    <t>BLADIMIR JOSE  LOZANO DIAZ</t>
  </si>
  <si>
    <t>ITX8246</t>
  </si>
  <si>
    <t>Joicer Jecith  Rodriguez Fuenmayor</t>
  </si>
  <si>
    <t>CAMILO MARIN VILLEGAS</t>
  </si>
  <si>
    <t>ITX8461</t>
  </si>
  <si>
    <t>Jorge Armando  Sánchez Santacruz</t>
  </si>
  <si>
    <t>CARLOS ALBERTO GOMEZ PINEDA</t>
  </si>
  <si>
    <t>ITX8023</t>
  </si>
  <si>
    <t xml:space="preserve">José Saúl Pacheco </t>
  </si>
  <si>
    <t>CARLOS ALFREDO DUQUE PRIETO</t>
  </si>
  <si>
    <t>icetex.itx</t>
  </si>
  <si>
    <t xml:space="preserve">JUAN CARLOS PALOMINO  </t>
  </si>
  <si>
    <t>Carlos Iovanny Parra Chicuazuque</t>
  </si>
  <si>
    <t>ITX8598</t>
  </si>
  <si>
    <t xml:space="preserve">Juan Pablo Gaviria Barrios </t>
  </si>
  <si>
    <t>CARLOS JULIO BENAVIDES BURBANO</t>
  </si>
  <si>
    <t>ITX8162</t>
  </si>
  <si>
    <t>JULIAN ARLEVIS PINTO</t>
  </si>
  <si>
    <t>CRISTIAN ALEJANDRO ROJAS HENAO</t>
  </si>
  <si>
    <t xml:space="preserve"> 311 3532786</t>
  </si>
  <si>
    <t xml:space="preserve">Manuel Vicente Guzmán Sanchez </t>
  </si>
  <si>
    <t>David Steven Agudelo Arias</t>
  </si>
  <si>
    <t xml:space="preserve">Marcos Antonio Rosas Moreno </t>
  </si>
  <si>
    <t>DIANA CAROLINA GONZALEZ ALVARADO</t>
  </si>
  <si>
    <t>ITXP33095</t>
  </si>
  <si>
    <t>Omar Alberto Muñoz Otalora</t>
  </si>
  <si>
    <t>DIANA SILENIA POSADA VELÁSQUEZ</t>
  </si>
  <si>
    <t>ITX8533</t>
  </si>
  <si>
    <t xml:space="preserve">Omar Orestes Moreno Mayorga </t>
  </si>
  <si>
    <t>DIEGO ALEJANDRO MONTOYA HERRERA</t>
  </si>
  <si>
    <t>ITX8543</t>
  </si>
  <si>
    <t xml:space="preserve">ROSELINO JOSE RUIZ </t>
  </si>
  <si>
    <t>DIEGO FERNANDO URIBE QUINTERO</t>
  </si>
  <si>
    <t xml:space="preserve">Teybblor Negrete González </t>
  </si>
  <si>
    <t>ITX8655</t>
  </si>
  <si>
    <t xml:space="preserve">Víctor Manuel Cespedes Lopez </t>
  </si>
  <si>
    <t>DIEGO GERMAN BEJARANO ARIAS</t>
  </si>
  <si>
    <t>customer.service</t>
  </si>
  <si>
    <t xml:space="preserve">Wilman Correa Díaz </t>
  </si>
  <si>
    <t>ITX8432</t>
  </si>
  <si>
    <t xml:space="preserve">WILSON HERNANDO TUMAL </t>
  </si>
  <si>
    <t>DORIAN STTIVER CASTRO OSORIO</t>
  </si>
  <si>
    <t>ITX8275</t>
  </si>
  <si>
    <t xml:space="preserve">WILSON LINARES MURCIA </t>
  </si>
  <si>
    <t xml:space="preserve">Eduardo Andrés  López Rodríguez </t>
  </si>
  <si>
    <t>310 5086677</t>
  </si>
  <si>
    <t>ITX8666</t>
  </si>
  <si>
    <t xml:space="preserve">WILSON VILLAREAL BARRAZA </t>
  </si>
  <si>
    <t>EDWIN GALLEGO RAMOS</t>
  </si>
  <si>
    <t xml:space="preserve">JOSE CESAR MONSALVE </t>
  </si>
  <si>
    <t>ELKIN DE JESUS GOMEZ GARZON</t>
  </si>
  <si>
    <t>ITX8075</t>
  </si>
  <si>
    <t>Dagoberto Vega Cisneros</t>
  </si>
  <si>
    <t>ESTEBAN BETANCUR VILLEGAS</t>
  </si>
  <si>
    <t>ITX8489</t>
  </si>
  <si>
    <t xml:space="preserve">FABIAN SIERRA VELANDIA </t>
  </si>
  <si>
    <t>Esteban Peña Garcia</t>
  </si>
  <si>
    <t>ITX8429</t>
  </si>
  <si>
    <t>GUILLERMO JOSE MEZA SANCHEZ</t>
  </si>
  <si>
    <t>FABIO NELSON CANO VILLA</t>
  </si>
  <si>
    <t xml:space="preserve">JAVIER PASTRANA SANCHEZ </t>
  </si>
  <si>
    <t>FELIX GABRIEL ORTEGA ÁVILA</t>
  </si>
  <si>
    <t>ITX8530</t>
  </si>
  <si>
    <t xml:space="preserve">Libardo Fuentes Hernandez </t>
  </si>
  <si>
    <t>FERNANDO ALBEIRO  GOMEZ MONTOYA</t>
  </si>
  <si>
    <t>ITX8079</t>
  </si>
  <si>
    <t xml:space="preserve">Liviston Caidedo Montaño </t>
  </si>
  <si>
    <t xml:space="preserve">FERNEY ALBERTO CALLE RESTREPO </t>
  </si>
  <si>
    <t>SEBASTIAN VILLALADA</t>
  </si>
  <si>
    <t xml:space="preserve">Fondo Nacional Del Ahorro </t>
  </si>
  <si>
    <t>FNA</t>
  </si>
  <si>
    <t>JAISON ALVARINO</t>
  </si>
  <si>
    <t xml:space="preserve">GABRIEL JAIME VIVARES ARIAS </t>
  </si>
  <si>
    <t>ITX8147</t>
  </si>
  <si>
    <t xml:space="preserve">Gerardo Antonio  Velásquez Amador </t>
  </si>
  <si>
    <t>ITX8677</t>
  </si>
  <si>
    <t>GIOVANNI ALBERTO LOPERA VALLEJO</t>
  </si>
  <si>
    <t>ITX8303</t>
  </si>
  <si>
    <t>GIOVANNY MOLANO CERGUERA</t>
  </si>
  <si>
    <t>GLORIA MARCELA ECHEVERRI GIL</t>
  </si>
  <si>
    <t>ITX8369</t>
  </si>
  <si>
    <t>GUSTAVO ADOLFO RÚA CÓRDOBA</t>
  </si>
  <si>
    <t>BG1351</t>
  </si>
  <si>
    <t>HECTOR GIOVANNY MORALES MANCERA</t>
  </si>
  <si>
    <t>301 2511293</t>
  </si>
  <si>
    <t>ITX8670</t>
  </si>
  <si>
    <t>HECTOR IVAN GIRALDO MONTES</t>
  </si>
  <si>
    <t>BG1555</t>
  </si>
  <si>
    <t>HENRI ANTONIO JIMENEZ CARDONA</t>
  </si>
  <si>
    <t>ITX8134</t>
  </si>
  <si>
    <t>HERNADN DE JESUS RAMIREZ CASTAÑO</t>
  </si>
  <si>
    <t>Ivan Dario  Montoya Lopez</t>
  </si>
  <si>
    <t>IVAN LEONARDO SAIZ CETINA</t>
  </si>
  <si>
    <t>316 0411576</t>
  </si>
  <si>
    <t xml:space="preserve"> 316 0411576</t>
  </si>
  <si>
    <t>ITX8796</t>
  </si>
  <si>
    <t>Jaider Stiven Marquez Martinez</t>
  </si>
  <si>
    <t>JAIRO ALONSO PRADA SUAREZ</t>
  </si>
  <si>
    <t>ITX8624</t>
  </si>
  <si>
    <t>JAIVER PADILLA TELLEZ</t>
  </si>
  <si>
    <t xml:space="preserve"> 317 5007854</t>
  </si>
  <si>
    <t>ITX8621</t>
  </si>
  <si>
    <t>James Arley Muñoz  Borja</t>
  </si>
  <si>
    <t xml:space="preserve">JENNIFER PAOLA PEREZ CONTRERAS </t>
  </si>
  <si>
    <t>ITX8744</t>
  </si>
  <si>
    <t>JEYSON DAVID VARGAS CRESPO</t>
  </si>
  <si>
    <t>ITX8406</t>
  </si>
  <si>
    <t>JHON FREDY SANCHEZ GIRALDO</t>
  </si>
  <si>
    <t>ITX8628</t>
  </si>
  <si>
    <t>Johan Sneider   Montes Gallego</t>
  </si>
  <si>
    <t>JOHN ARBEY LEMUS ESPINOSA</t>
  </si>
  <si>
    <t>JOHN ELVIS RESTREPO QUINTERO</t>
  </si>
  <si>
    <t>ITX8661</t>
  </si>
  <si>
    <t>JOHN JAIRO HENAO ALZATE</t>
  </si>
  <si>
    <t>JOHNNATAN LONDOÑO MEDINA</t>
  </si>
  <si>
    <t>ITX8591</t>
  </si>
  <si>
    <t>JONATHAN ALEXIS SOTO MARÍN</t>
  </si>
  <si>
    <t>ITX8579</t>
  </si>
  <si>
    <t xml:space="preserve">JONATHAN MATIAS ROMANO </t>
  </si>
  <si>
    <t>ITXA66021</t>
  </si>
  <si>
    <t>JONNATHAN WHITE PATIÑO</t>
  </si>
  <si>
    <t>ITX8771</t>
  </si>
  <si>
    <t>JORGE ARTURO VANEGAS ISAZA</t>
  </si>
  <si>
    <t>ITX8806</t>
  </si>
  <si>
    <t xml:space="preserve">JORGE IVAN MENDIETA MUÑOZ </t>
  </si>
  <si>
    <t>ITX8770</t>
  </si>
  <si>
    <t>JORGE LUIS  RODRÍGUEZ ALVEAR</t>
  </si>
  <si>
    <t>BG1519</t>
  </si>
  <si>
    <t>JORGE LUIS MEZA RAMOS</t>
  </si>
  <si>
    <t>JOSE FERNANDO RESTREPO SARMIENTO</t>
  </si>
  <si>
    <t>ITX8270</t>
  </si>
  <si>
    <t>JOSE MANUEL CONTRERAS ECHEVERRI</t>
  </si>
  <si>
    <t>ITX8712</t>
  </si>
  <si>
    <t>JUAN CARLOS OSORNO VALENCIA</t>
  </si>
  <si>
    <t>ITX8581</t>
  </si>
  <si>
    <t>JUAN DAVID  SUAREZ VELÁSQUEZ</t>
  </si>
  <si>
    <t xml:space="preserve">Juan Manuel Osorio Henao </t>
  </si>
  <si>
    <t>ITX8620</t>
  </si>
  <si>
    <t>JUAN MANUEL SALAZAR GALLEGO</t>
  </si>
  <si>
    <t>ITX8696</t>
  </si>
  <si>
    <t>JUAN PABLO POSADA CADAVID</t>
  </si>
  <si>
    <t>312 7437619</t>
  </si>
  <si>
    <t>ITX8793</t>
  </si>
  <si>
    <t>JUAN SEBASTIÁN SOTO PANQUEVA</t>
  </si>
  <si>
    <t>314 5917471</t>
  </si>
  <si>
    <t>ITX8673</t>
  </si>
  <si>
    <t>JULIÁN ALBERTO GÓMES OROZCO</t>
  </si>
  <si>
    <t>ITX8713</t>
  </si>
  <si>
    <t>JULIAN ANDRES IDARRAGA VARGAS</t>
  </si>
  <si>
    <t>ITX8407</t>
  </si>
  <si>
    <t>JULIAN ARLEVIS PINTO BARRIENTOS</t>
  </si>
  <si>
    <t>KENNIER ARMANDO LUJAN GARCIA</t>
  </si>
  <si>
    <t>ITX8172</t>
  </si>
  <si>
    <t>Kevin Stiven Montoya Oquendo</t>
  </si>
  <si>
    <t>Laura Mercedes Agudelo Granda</t>
  </si>
  <si>
    <t>ITX8585</t>
  </si>
  <si>
    <t>LEÓN DARÍO ÁLVAREZ LÓPEZ</t>
  </si>
  <si>
    <t>ITX8557</t>
  </si>
  <si>
    <t>Luis Alberto  Vásquez Díaz</t>
  </si>
  <si>
    <t>ITX8644</t>
  </si>
  <si>
    <t>LUIS DAVID VARGAS RESTREPO</t>
  </si>
  <si>
    <t>ITX8728</t>
  </si>
  <si>
    <t xml:space="preserve">Luis Gerardo  Moreno Quintero </t>
  </si>
  <si>
    <t>ITX8698</t>
  </si>
  <si>
    <t>MARITZA DEL PILAR FALLA BERNATE</t>
  </si>
  <si>
    <t>ITX8739</t>
  </si>
  <si>
    <t>MATEO GONZÁLES SOTO</t>
  </si>
  <si>
    <t>ITX8588</t>
  </si>
  <si>
    <t>Mateo Rendón Anaya</t>
  </si>
  <si>
    <t>Mauricio Alberto Arias Arias</t>
  </si>
  <si>
    <t>ITX8592</t>
  </si>
  <si>
    <t>Mesa de servicio N1</t>
  </si>
  <si>
    <t>MIGUEL ANGEL OCHOA OSORIO</t>
  </si>
  <si>
    <t> 320 6081059</t>
  </si>
  <si>
    <t>ITX95017</t>
  </si>
  <si>
    <t>Miguel David Torres Ramirez</t>
  </si>
  <si>
    <t>MILENA CASTILLO VARGAS</t>
  </si>
  <si>
    <t>ITX8617</t>
  </si>
  <si>
    <t>MILTON ALONSO ANAYA ARENAS</t>
  </si>
  <si>
    <t>317 7204845</t>
  </si>
  <si>
    <t>ITX8664</t>
  </si>
  <si>
    <t>Nicolas Fernando Munoz Gomez</t>
  </si>
  <si>
    <t>ITX8593</t>
  </si>
  <si>
    <t>Noc2 - Gestion Carrier</t>
  </si>
  <si>
    <t>NOC2</t>
  </si>
  <si>
    <t>Noc3 - Valor Agregado</t>
  </si>
  <si>
    <t>NOC3</t>
  </si>
  <si>
    <t>OSCAR DANILO  PENAGOS GUILLOMBO</t>
  </si>
  <si>
    <t>ITX8523</t>
  </si>
  <si>
    <t>Oscar Orlando  Gil Correa</t>
  </si>
  <si>
    <t>ITX8637</t>
  </si>
  <si>
    <t>OSCAR YESID GONZÁLEZ HERNÁNDEZ</t>
  </si>
  <si>
    <t>ITX8582</t>
  </si>
  <si>
    <t xml:space="preserve">PAOLA ANDREA OSORIO FERNANDEZ </t>
  </si>
  <si>
    <t>ITX8346</t>
  </si>
  <si>
    <t>Paula Katerine  Montoya Atehortua</t>
  </si>
  <si>
    <t>PMO IGGA</t>
  </si>
  <si>
    <t>pmo.igga</t>
  </si>
  <si>
    <t>RICARDO LEON ECHAVARRIA VALENCIA</t>
  </si>
  <si>
    <t>ITX8088</t>
  </si>
  <si>
    <t>Richard Esteban Gutierrez</t>
  </si>
  <si>
    <t>ITX8665</t>
  </si>
  <si>
    <t xml:space="preserve">Robinson Antonio  Rodríguez Sierra </t>
  </si>
  <si>
    <t>301 5967965</t>
  </si>
  <si>
    <t>ITX8678</t>
  </si>
  <si>
    <t>ROBINSON ANTONIO RODRIGUEZ SIERRA</t>
  </si>
  <si>
    <t>ITX8787</t>
  </si>
  <si>
    <t>Rolando Jaer Paternina Jaramillo</t>
  </si>
  <si>
    <t>SANDRA LUCIA PIMIENTA ARANGO</t>
  </si>
  <si>
    <t>SANDRA MILENA VASCO ECHEVERRI</t>
  </si>
  <si>
    <t>ITX8189</t>
  </si>
  <si>
    <t xml:space="preserve">SANTIAGO ORTEGA RAMIREZ </t>
  </si>
  <si>
    <t>ITX8455</t>
  </si>
  <si>
    <t xml:space="preserve">Santiago Rios Paniagua </t>
  </si>
  <si>
    <t>itx8641</t>
  </si>
  <si>
    <t>SEBASTIAN PENAGOS MARIN</t>
  </si>
  <si>
    <t>ITX8589</t>
  </si>
  <si>
    <t>SEBASTIAN SALINAS MONTOYA</t>
  </si>
  <si>
    <t xml:space="preserve"> 300 5499295</t>
  </si>
  <si>
    <t>ITX8398</t>
  </si>
  <si>
    <t>ITX8716</t>
  </si>
  <si>
    <t>Servicios Administrados Cau Redes</t>
  </si>
  <si>
    <t>Cau.Redes</t>
  </si>
  <si>
    <t>SIMÓN  GARCÉS</t>
  </si>
  <si>
    <t>bg1234</t>
  </si>
  <si>
    <t>SIMÓN  GARCÉS  ATEHORTÚA</t>
  </si>
  <si>
    <t>ITX8656</t>
  </si>
  <si>
    <t>VICTOR HUGO OSPINA ALVAREZ</t>
  </si>
  <si>
    <t>ITX8748</t>
  </si>
  <si>
    <t>WILBER ALEXIS PIEDRAHITA</t>
  </si>
  <si>
    <t>ITX8709</t>
  </si>
  <si>
    <t>WILLIAM HERNANDO FRANCO BERROCAL</t>
  </si>
  <si>
    <t>ITX8349</t>
  </si>
  <si>
    <t>YAMILE BEATRIZ PORTILLO ZAMBRANO</t>
  </si>
  <si>
    <t>304 4545736</t>
  </si>
  <si>
    <t>ITX8667</t>
  </si>
  <si>
    <t>YEISSON ARLEY GUARIN CAÑAVERAL</t>
  </si>
  <si>
    <t>ITX8297</t>
  </si>
  <si>
    <t xml:space="preserve">YINA PAOLA GONZALEZ CASTILLO </t>
  </si>
  <si>
    <t>ITX8566</t>
  </si>
  <si>
    <t>RAFAEL GONZALO REINOSO DE GODOY</t>
  </si>
  <si>
    <t>ITXP33084</t>
  </si>
  <si>
    <t>RAÚL ALEXANDER  ARÁMBULO RÍOS</t>
  </si>
  <si>
    <t>ITXP33041</t>
  </si>
  <si>
    <t>RONNY PRADA VASQUEZ</t>
  </si>
  <si>
    <t>ITX8313</t>
  </si>
  <si>
    <t xml:space="preserve">SEBASTIAN ROLDAN ESCOBAR </t>
  </si>
  <si>
    <t>ITX8292</t>
  </si>
  <si>
    <t>UBER ALEXANDER LONDOÑO CARDONA</t>
  </si>
  <si>
    <t>ITX8733</t>
  </si>
  <si>
    <t>Wilber Ramón  Parada Romo</t>
  </si>
  <si>
    <t>ITX8574</t>
  </si>
  <si>
    <t>WILLIAM ALBERTO CARDONA VALENCIA</t>
  </si>
  <si>
    <t>WILLIAM ALEJANDRO CADAVID PEREZ</t>
  </si>
  <si>
    <t>ITX8221</t>
  </si>
  <si>
    <t>YESID FRANCO GARCIA</t>
  </si>
  <si>
    <t>Inicio de ventana</t>
  </si>
  <si>
    <t>Estado</t>
  </si>
  <si>
    <t>Grupo de asignación</t>
  </si>
  <si>
    <t>Actualizado</t>
  </si>
  <si>
    <t>WOT0051047</t>
  </si>
  <si>
    <t>Migración del Firewall Ecosistemas 100E a la nueva Vdom en el FW 1000d Segmentación ,para lo cual se requiere de los equipos @NOC INTERNEXA y @SOC INTERNEXA remotos y en sitio para realizar las config</t>
  </si>
  <si>
    <t>Migración del Firewall Ecosistemas 100E a la nueva Vdom en el FW 1000d Segmentación ,para lo cual se requiere de los equipos
@NOC INTERNEXA y @SOC INTERNEXA remotos y en sitio para realizar las configuraciones y cambios de conexiones , Amablemente con alexander machado</t>
  </si>
  <si>
    <t>MEDELLIN CGT</t>
  </si>
  <si>
    <t>Aceptado</t>
  </si>
  <si>
    <t>Grupo de trabajo Ingeniería y Gestión Administrativa SAS (IGGA)</t>
  </si>
  <si>
    <t>WOT0051045</t>
  </si>
  <si>
    <t>Se requiere acompañamiento evento ISA</t>
  </si>
  <si>
    <t>Se requiere acompañamiento evento ISA , asignar alexander machado</t>
  </si>
  <si>
    <t>WOT0050902</t>
  </si>
  <si>
    <t>Instalación</t>
  </si>
  <si>
    <t>SE SOLICITA RE PARA INSTALACIÓN DE ROUTER EN CLIENTE SENA DIRECCIÓN TRANSVERSAL 7 CALLE 26 BARRIO SANTA ISABEL-DOSQUEBRADAS.
LLEVAR EQUIPO Y PATCHORD DE 2 METROS.</t>
  </si>
  <si>
    <t>CENTRO DE DISEÑO E INNOVACIÓN TECNOLÓGICA INDUSTRIAL</t>
  </si>
  <si>
    <t>WOT0050985</t>
  </si>
  <si>
    <t>Personal de ATP requiere acompañamiento al nodo TOLÚ</t>
  </si>
  <si>
    <t xml:space="preserve">Personal de ATP va a realizar actividad en la Tolú para realizar mantenimiento preventivo
personal que ingresa
8567536 SIXTO CABALLERO Construcciones in situ
1041894398 JUBIS DE LA HOZ CARLOS ANDRES Construcciones in situ
8572213 Jhon Lobo Construcciones in situ
</t>
  </si>
  <si>
    <t>TOLU CASETA SALA 2</t>
  </si>
  <si>
    <t>Trabajo en progreso</t>
  </si>
  <si>
    <t>WOT0051013</t>
  </si>
  <si>
    <t xml:space="preserve">Se genera esta WO para Legalizar la compra y el envio de un juego de Manómetros de Aire Acondicionado para diagnosticar estos elementos en la zona que maneja Fabian Sierra </t>
  </si>
  <si>
    <t>BARRANQUILLA NOGALES</t>
  </si>
  <si>
    <t>WOT0050731</t>
  </si>
  <si>
    <t>Proyecto 100G Viginet-Arauca_ Interventoría Instalación Padtec</t>
  </si>
  <si>
    <t>Proyecto 100G Viginet-Arauca_ Interventoría Instalación Padtec. 
Se requiere realizar acompañamiento a personal Padtec para instalación equipos en el nodo.
Las instrucciones se darán durante la actividad.</t>
  </si>
  <si>
    <t>BUCARAMANGA PALOS 2</t>
  </si>
  <si>
    <t>WOT0051042</t>
  </si>
  <si>
    <t>Se requiere  hacer el TSS para la instalación de nuevos equipos Contactar a Ing. Héctor Giraldo Y/O José Manuel Contreras para indicaciones</t>
  </si>
  <si>
    <t>CUESTECITAS</t>
  </si>
  <si>
    <t>WOT0050843</t>
  </si>
  <si>
    <t>Inspección de Lugar</t>
  </si>
  <si>
    <t>Se requiere realizar estudio de sitio en el nodo PDP  Buro ubicado en el sótano 2
se requiere validar Puertos Disponible en el ODF espejo que comunica con el piso 2
Validar distancia y tipo de fibra entre el ODF espejo  y el Switch S57a ubicado en el nodo
Validar distancia y tipo de fibra entre el ODF espejo y el  raisecom de ITX instalado en el Piso 2</t>
  </si>
  <si>
    <t>PDP BURÓ</t>
  </si>
  <si>
    <t>WOT0051032</t>
  </si>
  <si>
    <t>Se requiere atender evento de fibra   De concesión Costera  entre UF3 y UF4 entre la intersecion puerto colombia ubicada en el PR  97+150 y el peaje de puerto colombia ubicado EN PR93+600 en la ruta 9</t>
  </si>
  <si>
    <t>Se requiere atender evento de fibra   De concesión Costera  entre UF3 y UF4 entre la intersecion puerto colombia ubicada en el PR  97+150 y el peaje de puerto colombia ubicado EN PR93+600 en la ruta 90ª0 .
Se hablo con el Ingeniera paula montoya quien autoriza el prestamo de ROSELINO para atención de esta falla</t>
  </si>
  <si>
    <t>PUERTO COLOMBIA COMCEL</t>
  </si>
  <si>
    <t>WOT0050703</t>
  </si>
  <si>
    <t>Se requiere personal en la subestación TASAJERO para la instalación de router y switch de renovacion tecnológica</t>
  </si>
  <si>
    <t>Se requiere personal en la subestación TASAJERO para la instalación de router y switch de renovacion tecnológica. anteriormente se realizó site survey con el tecnico Carlos Angarita, favor revisar la WO: WO0051931</t>
  </si>
  <si>
    <t>TASAJERO ISA</t>
  </si>
  <si>
    <t>WOT0051041</t>
  </si>
  <si>
    <t>Realizar implementación de la nueva ITCX de 10G con el proveedor MECO.
Realizar compra pacth cord LC-LC monomodo 25m.</t>
  </si>
  <si>
    <t>WOT0050729</t>
  </si>
  <si>
    <t>Proyecto 100G Viginet-Arauca_Interventoria Instalación Padtec. CONTRATATAR RECURSO EXTERNO PARA EL 22 DE FEBRERO 2024</t>
  </si>
  <si>
    <t>Proyecto 100G Viginet-Arauca_Interventoria Instalación Padtec. CONTRATATAR RECURSO EXTERNO PARA EL 22 DE FEBRERO 2024
Se requiere realizar acompañamiento a personal Padtec para instalación equipos en CGT.
Las instrucciones se darán durante la actividad.
Carlos Angarita esta ocupado el día 22 para lo que se requiere CONTRATATAR RECURSO EXTERNO</t>
  </si>
  <si>
    <t>SAN MATEO</t>
  </si>
  <si>
    <t>WOT0051040</t>
  </si>
  <si>
    <t>Activación de servicio CE en nodo Riohacha. Conexión de módulos sfps desde equipo s93 Internexa contra ODF cliente Dialnet. Inventario enviado a Joycer en Riohacha.</t>
  </si>
  <si>
    <t>RIOHACHA ED EL EJECUTIVO P6 OF604B</t>
  </si>
  <si>
    <t>WOT0050974</t>
  </si>
  <si>
    <t>Brindar conexión remota al switch S12700E para configurarlo</t>
  </si>
  <si>
    <t>Brindar conexión remota al switch S12700E para configurarlo
Se requiere desplazar a sitio y permitir conexión remota por AnyDesk para configurar el switch, realizar una conexión local entre el S12700E-4 y uno de los S6730H para permitir por ahí la conexión remota, para ello se necesitan dos módulos 10GE y fibras, o en su defecto dos módulos QSFP28
Revisar todo el cableado que se migrará en la intervención de red</t>
  </si>
  <si>
    <t>SUR CONEXION - NODO UNIMOS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</si>
</sst>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5">
    <font>
      <sz val="11"/>
      <color theme="1"/>
      <name val="Calibri"/>
      <family val="2"/>
      <scheme val="minor"/>
    </font>
    <font>
      <b/>
      <sz val="11"/>
      <name val="Calibri"/>
      <family val="2"/>
    </font>
    <font>
      <b/>
      <sz val="11"/>
      <color indexed="8"/>
      <name val="Calibri"/>
      <family val="2"/>
      <scheme val="minor"/>
    </font>
    <font>
      <sz val="11"/>
      <color rgb="FF000000"/>
      <name val="Calibri"/>
      <family val="2"/>
      <scheme val="minor"/>
    </font>
    <font>
      <b/>
      <sz val="11"/>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9" tint="0.39997558519241921"/>
        <bgColor indexed="6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19">
    <xf numFmtId="0" fontId="0" fillId="0" borderId="0" xfId="0"/>
    <xf numFmtId="0" fontId="4" fillId="2" borderId="1" xfId="0" applyFont="1" applyFill="1" applyBorder="1"/>
    <xf numFmtId="0" fontId="4" fillId="2" borderId="3" xfId="0" applyFont="1" applyFill="1" applyBorder="1"/>
    <xf numFmtId="0" fontId="1" fillId="0" borderId="0" xfId="0" applyFont="1"/>
    <xf numFmtId="0" fontId="2" fillId="0" borderId="0" xfId="0" applyFont="1"/>
    <xf numFmtId="0" fontId="3" fillId="0" borderId="0" xfId="0" applyFont="1" applyAlignment="1">
      <alignment vertical="top"/>
    </xf>
    <xf numFmtId="0" fontId="0" fillId="0" borderId="0" xfId="0" applyAlignment="1">
      <alignment vertical="top"/>
    </xf>
    <xf numFmtId="14" fontId="3" fillId="0" borderId="0" xfId="0" applyNumberFormat="1" applyFont="1" applyAlignment="1">
      <alignment vertical="top"/>
    </xf>
    <xf numFmtId="1" fontId="3" fillId="0" borderId="0" xfId="0" applyNumberFormat="1" applyFont="1" applyAlignment="1">
      <alignment vertical="top"/>
    </xf>
    <xf numFmtId="49" fontId="3" fillId="3" borderId="0" xfId="0" applyNumberFormat="1" applyFont="1" applyFill="1" applyAlignment="1">
      <alignment vertical="top"/>
    </xf>
    <xf numFmtId="0" fontId="4" fillId="2" borderId="2" xfId="0" applyFont="1" applyFill="1" applyBorder="1"/>
    <xf numFmtId="0" fontId="0" fillId="0" borderId="1" xfId="0" applyBorder="1"/>
    <xf numFmtId="1" fontId="0" fillId="0" borderId="0" xfId="0" applyNumberFormat="1"/>
    <xf numFmtId="49" fontId="0" fillId="0" borderId="0" xfId="0" applyNumberFormat="1" applyAlignment="1">
      <alignment vertical="top"/>
    </xf>
    <xf numFmtId="164" fontId="0" fillId="0" borderId="0" xfId="0" applyNumberFormat="1" applyAlignment="1">
      <alignment vertical="top"/>
    </xf>
    <xf numFmtId="0" fontId="0" fillId="3" borderId="0" xfId="0" applyFill="1"/>
    <xf numFmtId="14" fontId="0" fillId="0" borderId="0" xfId="0" applyNumberFormat="1"/>
    <xf numFmtId="2" fontId="0" fillId="0" borderId="0" xfId="0" applyNumberFormat="1"/>
    <xf numFmtId="14" fontId="0" fillId="0" borderId="0" xfId="0" applyNumberFormat="1" applyAlignment="1">
      <alignment vertical="top"/>
    </xf>
  </cellXfs>
  <cellStyles count="1">
    <cellStyle name="Normal" xfId="0" builtinId="0"/>
  </cellStyles>
  <dxfs count="31">
    <dxf>
      <numFmt numFmtId="164" formatCode="mm\-dd\-yyyy\ hh:mm:ss"/>
      <alignment horizontal="general" vertical="top" textRotation="0" wrapText="0" indent="0" justifyLastLine="0" shrinkToFit="0" readingOrder="0"/>
    </dxf>
    <dxf>
      <numFmt numFmtId="164" formatCode="mm\-dd\-yyyy\ hh:mm:ss"/>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164" formatCode="mm\-dd\-yyyy\ hh:mm:ss"/>
      <alignment horizontal="general" vertical="top" textRotation="0" wrapText="0" indent="0" justifyLastLine="0" shrinkToFit="0" readingOrder="0"/>
    </dxf>
    <dxf>
      <numFmt numFmtId="165" formatCode="d/mm/yyyy"/>
      <alignment horizontal="general" vertical="top" textRotation="0" wrapText="0" indent="0" justifyLastLine="0" shrinkToFit="0" readingOrder="0"/>
    </dxf>
    <dxf>
      <numFmt numFmtId="165" formatCode="d/mm/yyyy"/>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1"/>
        <color auto="1"/>
        <name val="Calibri"/>
        <family val="2"/>
        <scheme val="none"/>
      </font>
    </dxf>
    <dxf>
      <border outline="0">
        <bottom style="thin">
          <color theme="4" tint="0.39997558519241921"/>
        </bottom>
      </border>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2" formatCode="0.00"/>
    </dxf>
    <dxf>
      <numFmt numFmtId="0" formatCode="General"/>
    </dxf>
    <dxf>
      <numFmt numFmtId="0" formatCode="General"/>
    </dxf>
    <dxf>
      <numFmt numFmtId="0" formatCode="General"/>
    </dxf>
    <dxf>
      <numFmt numFmtId="0" formatCode="General"/>
    </dxf>
    <dxf>
      <numFmt numFmtId="1" formatCode="0"/>
    </dxf>
    <dxf>
      <numFmt numFmtId="165" formatCode="d/mm/yyyy"/>
    </dxf>
    <dxf>
      <numFmt numFmtId="0" formatCode="General"/>
    </dxf>
    <dxf>
      <numFmt numFmtId="0" formatCode="General"/>
    </dxf>
    <dxf>
      <numFmt numFmtId="0" formatCode="General"/>
      <alignment horizontal="general" vertical="top" textRotation="0" wrapText="0" indent="0" justifyLastLine="0" shrinkToFit="0" readingOrder="0"/>
    </dxf>
    <dxf>
      <numFmt numFmtId="0" formatCode="General"/>
    </dxf>
    <dxf>
      <numFmt numFmtId="0" formatCode="General"/>
    </dxf>
    <dxf>
      <fill>
        <patternFill patternType="solid">
          <fgColor indexed="64"/>
          <bgColor theme="9" tint="0.39997558519241921"/>
        </patternFill>
      </fill>
    </dxf>
    <dxf>
      <numFmt numFmtId="0" formatCode="General"/>
    </dxf>
    <dxf>
      <font>
        <b/>
        <i val="0"/>
        <strike val="0"/>
        <condense val="0"/>
        <extend val="0"/>
        <outline val="0"/>
        <shadow val="0"/>
        <u val="none"/>
        <vertAlign val="baseline"/>
        <sz val="11"/>
        <color auto="1"/>
        <name val="Calibri"/>
        <family val="2"/>
        <scheme val="none"/>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8E5BDF-8EC5-4D2D-9D99-FE393014A24D}" name="T_Importe" displayName="T_Importe" ref="A1:N15" totalsRowShown="0" headerRowDxfId="30">
  <autoFilter ref="A1:N15" xr:uid="{238E5BDF-8EC5-4D2D-9D99-FE393014A24D}"/>
  <tableColumns count="14">
    <tableColumn id="1" xr3:uid="{A1A80642-CC8F-454C-9D03-C4030F0747B3}" name="Numero Tarea" dataDxfId="29">
      <calculatedColumnFormula>RIGHT(T_Importe[[#This Row],[Órden de Trabajo]],5)</calculatedColumnFormula>
    </tableColumn>
    <tableColumn id="2" xr3:uid="{B5E067F1-C8E0-473D-8ABB-E5CA454CA62C}" name="Órden de Trabajo" dataDxfId="28"/>
    <tableColumn id="3" xr3:uid="{5BE2A815-9592-4788-9AF2-BDE9E726C1AF}" name="Número" dataDxfId="27">
      <calculatedColumnFormula>IFERROR(VLOOKUP(T_Importe[[#This Row],[Órden de Trabajo]],Datos[],2,0),"")</calculatedColumnFormula>
    </tableColumn>
    <tableColumn id="4" xr3:uid="{FF6B03C4-C8F8-4023-AC14-1A985828C48A}" name="Asignado a" dataDxfId="26">
      <calculatedColumnFormula>IFERROR(VLOOKUP(E2,Datos_tecnicos[],2,0),"")</calculatedColumnFormula>
    </tableColumn>
    <tableColumn id="5" xr3:uid="{F7C36A76-0E6C-4281-9C33-237059D31DC3}" name="Tecnico" dataDxfId="25">
      <calculatedColumnFormula>IFERROR(VLOOKUP(T_Importe[[#This Row],[Órden de Trabajo]],Datos[],3,0),"")</calculatedColumnFormula>
    </tableColumn>
    <tableColumn id="6" xr3:uid="{742BD034-6818-45DF-AFE4-61153ABCD47B}" name="Breve descripción" dataDxfId="24">
      <calculatedColumnFormula>IFERROR(LEFT(VLOOKUP(T_Importe[[#This Row],[Órden de Trabajo]],Datos[],4,0),100),"")</calculatedColumnFormula>
    </tableColumn>
    <tableColumn id="7" xr3:uid="{37825B8E-EA97-4C21-8C4E-28FE1C5637B4}" name="Descripción" dataDxfId="23">
      <calculatedColumnFormula>IFERROR(LEFT(VLOOKUP(T_Importe[[#This Row],[Órden de Trabajo]],Datos[],5,0),100),"")</calculatedColumnFormula>
    </tableColumn>
    <tableColumn id="8" xr3:uid="{E96ACB0F-4215-49E3-AD87-5B19B8AB292A}" name="Inicio programado" dataDxfId="22">
      <calculatedColumnFormula>IFERROR(LEFT(VLOOKUP(T_Importe[[#This Row],[Órden de Trabajo]],Datos[],6,0),10),"")</calculatedColumnFormula>
    </tableColumn>
    <tableColumn id="9" xr3:uid="{0E1B5322-1C3E-4498-BD3A-6275184630D3}" name="Final de la ventana" dataDxfId="21">
      <calculatedColumnFormula>IFERROR(LEFT(VLOOKUP(T_Importe[[#This Row],[Órden de Trabajo]],Datos[],7,0),10),"")</calculatedColumnFormula>
    </tableColumn>
    <tableColumn id="10" xr3:uid="{4D67EBC8-AFB7-4C57-9837-62B21DEF510A}" name="Sitio de trabajo" dataDxfId="20">
      <calculatedColumnFormula>IFERROR(VLOOKUP(T_Importe[[#This Row],[Órden de Trabajo]],Datos[],8,0),"")</calculatedColumnFormula>
    </tableColumn>
    <tableColumn id="11" xr3:uid="{E5BC97AA-B7BD-42C3-B8BB-C6FC4401A95C}" name="Abierto por" dataDxfId="19">
      <calculatedColumnFormula>IFERROR(VLOOKUP(T_Importe[[#This Row],[Órden de Trabajo]],Datos[],9,0),"")</calculatedColumnFormula>
    </tableColumn>
    <tableColumn id="12" xr3:uid="{25FF15A0-628D-49CE-886D-8C40BD271E52}" name="Telefono" dataDxfId="18">
      <calculatedColumnFormula>IFERROR(VLOOKUP(T_Importe[[#This Row],[Abierto por]],T_Ingeniero[],2,0),"")</calculatedColumnFormula>
    </tableColumn>
    <tableColumn id="13" xr3:uid="{21DA79EA-28E2-4848-9C6F-88580B19BA12}" name="Empresa GMIT" dataDxfId="17">
      <calculatedColumnFormula>RIGHT(T_Importe[[#Headers],[Empresa GMIT]],4)</calculatedColumnFormula>
    </tableColumn>
    <tableColumn id="14" xr3:uid="{6BD01832-AB1C-4820-9D3D-B401E3D1C550}" name="Duracion" dataDxfId="16">
      <calculatedColumnFormula>IFERROR(ROUND(((T_Importe[[#This Row],[Final de la ventana]]-T_Importe[[#This Row],[Inicio programado]])*1440),0),0)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2E4BCD8-62EB-48DD-946D-341EFBCD6656}" name="Datos_tecnicos" displayName="Datos_tecnicos" ref="A1:B36" totalsRowShown="0">
  <autoFilter ref="A1:B36" xr:uid="{F2E4BCD8-62EB-48DD-946D-341EFBCD6656}"/>
  <tableColumns count="2">
    <tableColumn id="1" xr3:uid="{1D15DD5F-ABA0-4774-B472-7D64C36F2792}" name="Asignado a"/>
    <tableColumn id="2" xr3:uid="{221543A0-D05D-4FA7-B952-677EBD465993}" name="Cedula"/>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6C44E08-1238-4EE9-8F45-7F6EC5EE3022}" name="T_Ingeniero" displayName="T_Ingeniero" ref="D1:F167" totalsRowShown="0" headerRowDxfId="15" headerRowBorderDxfId="13" tableBorderDxfId="14">
  <autoFilter ref="D1:F167" xr:uid="{36C44E08-1238-4EE9-8F45-7F6EC5EE3022}"/>
  <sortState xmlns:xlrd2="http://schemas.microsoft.com/office/spreadsheetml/2017/richdata2" ref="D2:E167">
    <sortCondition ref="D1:D167"/>
  </sortState>
  <tableColumns count="3">
    <tableColumn id="1" xr3:uid="{BC9BB22B-F315-4937-8614-915CD7CA330A}" name="Ingeniero"/>
    <tableColumn id="2" xr3:uid="{233A3C10-9E66-41A2-92D3-1D5E2228F0AE}" name="Telefono"/>
    <tableColumn id="3" xr3:uid="{64BE76CC-A777-4F89-9B40-D83BB8B9B967}" name="Cedula"/>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F1A04D1-E452-40E4-8444-89E8B37E3E50}" name="Datos" displayName="Datos" ref="A1:L15" totalsRowShown="0" headerRowDxfId="12" dataDxfId="11">
  <autoFilter ref="A1:L15" xr:uid="{6F1A04D1-E452-40E4-8444-89E8B37E3E50}"/>
  <tableColumns count="12">
    <tableColumn id="1" xr3:uid="{46A919A6-4F6A-4E97-BDF0-A4E613683EB2}" name="Órden de Trabajo" dataDxfId="10"/>
    <tableColumn id="2" xr3:uid="{D7750033-7444-4428-9AD3-115688337180}" name="Número" dataDxfId="9"/>
    <tableColumn id="3" xr3:uid="{CF8AD12A-55DB-49CE-B2E8-C2F9BA578817}" name="Asignado a" dataDxfId="8"/>
    <tableColumn id="4" xr3:uid="{D8E99F79-B360-4642-A355-C648EE94B999}" name="Breve descripción" dataDxfId="7"/>
    <tableColumn id="5" xr3:uid="{EE14C571-E106-461C-9D56-879EE7EE70C0}" name="Descripción" dataDxfId="6"/>
    <tableColumn id="6" xr3:uid="{F123C02E-8A4E-42C9-9D61-D1A485356CD8}" name="Inicio de ventana" dataDxfId="5"/>
    <tableColumn id="7" xr3:uid="{F281EA8E-EE1D-4847-9DEB-8ECF2F1035FF}" name="Final de la ventana" dataDxfId="4"/>
    <tableColumn id="8" xr3:uid="{57007BA0-EE15-4039-8550-3ABF4989EBA3}" name="Sitio de trabajo" dataDxfId="3"/>
    <tableColumn id="9" xr3:uid="{60E4E2E5-04D0-435D-BE56-5243F702AEFF}" name="Abierto por" dataDxfId="2"/>
    <tableColumn id="10" xr3:uid="{E0B41AA6-F17B-42BA-B30C-0E3C27DC7A96}" name="Estado" dataDxfId="1"/>
    <tableColumn id="11" xr3:uid="{69AAB4ED-2ACE-4FBD-A281-4FF741597E34}" name="Grupo de asignación" dataDxfId="0"/>
    <tableColumn id="12" xr3:uid="{3F46EB64-3917-43D1-909A-79C2A130BED9}" name="Actualizado"/>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ECC84-2060-4836-AF15-2605F34AFFF3}">
  <dimension ref="A1:N15"/>
  <sheetViews>
    <sheetView tabSelected="1" zoomScaleNormal="100" workbookViewId="0">
      <selection sqref="A1:N15"/>
    </sheetView>
  </sheetViews>
  <sheetFormatPr defaultColWidth="11.42578125" defaultRowHeight="15"/>
  <cols>
    <col min="1" max="1" width="16.42578125" bestFit="1" customWidth="1"/>
    <col min="2" max="2" width="18.7109375" bestFit="1" customWidth="1"/>
    <col min="3" max="3" width="13.140625" bestFit="1" customWidth="1"/>
    <col min="4" max="4" width="12.28515625" customWidth="1"/>
    <col min="5" max="5" width="31.5703125" bestFit="1" customWidth="1"/>
    <col min="6" max="7" width="20.7109375" customWidth="1"/>
    <col min="8" max="8" width="19.85546875" bestFit="1" customWidth="1"/>
    <col min="9" max="9" width="26.140625" customWidth="1"/>
    <col min="10" max="10" width="46.42578125" bestFit="1" customWidth="1"/>
    <col min="11" max="11" width="37.42578125" bestFit="1" customWidth="1"/>
    <col min="12" max="12" width="11.140625" bestFit="1" customWidth="1"/>
  </cols>
  <sheetData>
    <row r="1" spans="1:14">
      <c r="A1" s="3" t="s">
        <v>0</v>
      </c>
      <c r="B1" s="3" t="s">
        <v>1</v>
      </c>
      <c r="C1" s="3" t="s">
        <v>2</v>
      </c>
      <c r="D1" s="4" t="s">
        <v>3</v>
      </c>
      <c r="E1" s="4" t="s">
        <v>4</v>
      </c>
      <c r="F1" s="4" t="s">
        <v>5</v>
      </c>
      <c r="G1" s="4" t="s">
        <v>6</v>
      </c>
      <c r="H1" s="3" t="s">
        <v>7</v>
      </c>
      <c r="I1" s="4" t="s">
        <v>8</v>
      </c>
      <c r="J1" s="3" t="s">
        <v>9</v>
      </c>
      <c r="K1" s="3" t="s">
        <v>10</v>
      </c>
      <c r="L1" s="3" t="s">
        <v>11</v>
      </c>
      <c r="M1" s="3" t="s">
        <v>12</v>
      </c>
      <c r="N1" s="3" t="s">
        <v>13</v>
      </c>
    </row>
    <row r="2" spans="1:14">
      <c r="A2" s="5" t="str">
        <f>RIGHT(T_Importe[[#This Row],[Órden de Trabajo]],5)</f>
        <v>54278</v>
      </c>
      <c r="B2" s="9" t="s">
        <v>14</v>
      </c>
      <c r="C2" s="6" t="str">
        <f>IFERROR(VLOOKUP(T_Importe[[#This Row],[Órden de Trabajo]],Datos[],2,0),"")</f>
        <v>WOT0051047</v>
      </c>
      <c r="D2" s="6">
        <f>IFERROR(VLOOKUP(E2,Datos_tecnicos[],2,0),"")</f>
        <v>11805059</v>
      </c>
      <c r="E2" s="6" t="str">
        <f>IFERROR(VLOOKUP(T_Importe[[#This Row],[Órden de Trabajo]],Datos[],3,0),"")</f>
        <v>Alexander  Machado Mena</v>
      </c>
      <c r="F2" s="5" t="str">
        <f>IFERROR(LEFT(VLOOKUP(T_Importe[[#This Row],[Órden de Trabajo]],Datos[],4,0),100),"")</f>
        <v>Migración del Firewall Ecosistemas 100E a la nueva Vdom en el FW 1000d Segmentación ,para lo cual se</v>
      </c>
      <c r="G2" s="5" t="str">
        <f>IFERROR(LEFT(VLOOKUP(T_Importe[[#This Row],[Órden de Trabajo]],Datos[],5,0),100),"")</f>
        <v>Migración del Firewall Ecosistemas 100E a la nueva Vdom en el FW 1000d Segmentación ,para lo cual se</v>
      </c>
      <c r="H2" s="7" t="str">
        <f>IFERROR(LEFT(VLOOKUP(T_Importe[[#This Row],[Órden de Trabajo]],Datos[],6,0),10),"")</f>
        <v>45349,3548</v>
      </c>
      <c r="I2" s="8" t="str">
        <f>IFERROR(LEFT(VLOOKUP(T_Importe[[#This Row],[Órden de Trabajo]],Datos[],7,0),10),"")</f>
        <v>45349,7292</v>
      </c>
      <c r="J2" s="5" t="str">
        <f>IFERROR(VLOOKUP(T_Importe[[#This Row],[Órden de Trabajo]],Datos[],8,0),"")</f>
        <v>MEDELLIN CGT</v>
      </c>
      <c r="K2" t="str">
        <f>IFERROR(VLOOKUP(T_Importe[[#This Row],[Órden de Trabajo]],Datos[],9,0),"")</f>
        <v>Kevin Stiven Montoya Oquendo</v>
      </c>
      <c r="L2">
        <f>IFERROR(VLOOKUP(T_Importe[[#This Row],[Abierto por]],T_Ingeniero[],2,0),"")</f>
        <v>3203113469</v>
      </c>
      <c r="M2" t="str">
        <f>RIGHT(T_Importe[[#Headers],[Empresa GMIT]],4)</f>
        <v>GMIT</v>
      </c>
      <c r="N2" s="12">
        <f>IFERROR(ROUND(((T_Importe[[#This Row],[Final de la ventana]]-T_Importe[[#This Row],[Inicio programado]])*1440),0),0)</f>
        <v>539</v>
      </c>
    </row>
    <row r="3" spans="1:14">
      <c r="A3" s="5" t="str">
        <f>RIGHT(T_Importe[[#This Row],[Órden de Trabajo]],5)</f>
        <v>54276</v>
      </c>
      <c r="B3" s="9" t="s">
        <v>15</v>
      </c>
      <c r="C3" s="6" t="str">
        <f>IFERROR(VLOOKUP(T_Importe[[#This Row],[Órden de Trabajo]],Datos[],2,0),"")</f>
        <v>WOT0051045</v>
      </c>
      <c r="D3" s="6">
        <f>IFERROR(VLOOKUP(E3,Datos_tecnicos[],2,0),"")</f>
        <v>11805059</v>
      </c>
      <c r="E3" s="6" t="str">
        <f>IFERROR(VLOOKUP(T_Importe[[#This Row],[Órden de Trabajo]],Datos[],3,0),"")</f>
        <v>Alexander  Machado Mena</v>
      </c>
      <c r="F3" s="5" t="str">
        <f>IFERROR(LEFT(VLOOKUP(T_Importe[[#This Row],[Órden de Trabajo]],Datos[],4,0),100),"")</f>
        <v>Se requiere acompañamiento evento ISA</v>
      </c>
      <c r="G3" s="5" t="str">
        <f>IFERROR(LEFT(VLOOKUP(T_Importe[[#This Row],[Órden de Trabajo]],Datos[],5,0),100),"")</f>
        <v>Se requiere acompañamiento evento ISA , asignar alexander machado</v>
      </c>
      <c r="H3" s="7" t="str">
        <f>IFERROR(LEFT(VLOOKUP(T_Importe[[#This Row],[Órden de Trabajo]],Datos[],6,0),10),"")</f>
        <v>45348,3335</v>
      </c>
      <c r="I3" s="8" t="str">
        <f>IFERROR(LEFT(VLOOKUP(T_Importe[[#This Row],[Órden de Trabajo]],Datos[],7,0),10),"")</f>
        <v>45348,7295</v>
      </c>
      <c r="J3" s="5" t="str">
        <f>IFERROR(VLOOKUP(T_Importe[[#This Row],[Órden de Trabajo]],Datos[],8,0),"")</f>
        <v>MEDELLIN CGT</v>
      </c>
      <c r="K3" t="str">
        <f>IFERROR(VLOOKUP(T_Importe[[#This Row],[Órden de Trabajo]],Datos[],9,0),"")</f>
        <v>Kevin Stiven Montoya Oquendo</v>
      </c>
      <c r="L3">
        <f>IFERROR(VLOOKUP(T_Importe[[#This Row],[Abierto por]],T_Ingeniero[],2,0),"")</f>
        <v>3203113469</v>
      </c>
      <c r="M3" t="str">
        <f>RIGHT(T_Importe[[#Headers],[Empresa GMIT]],4)</f>
        <v>GMIT</v>
      </c>
      <c r="N3" s="12">
        <f>IFERROR(ROUND(((T_Importe[[#This Row],[Final de la ventana]]-T_Importe[[#This Row],[Inicio programado]])*1440),0),0)</f>
        <v>570</v>
      </c>
    </row>
    <row r="4" spans="1:14">
      <c r="A4" s="5" t="str">
        <f>RIGHT(T_Importe[[#This Row],[Órden de Trabajo]],5)</f>
        <v>54115</v>
      </c>
      <c r="B4" s="9" t="s">
        <v>16</v>
      </c>
      <c r="C4" s="6" t="str">
        <f>IFERROR(VLOOKUP(T_Importe[[#This Row],[Órden de Trabajo]],Datos[],2,0),"")</f>
        <v>WOT0050902</v>
      </c>
      <c r="D4" s="6">
        <f>IFERROR(VLOOKUP(E4,Datos_tecnicos[],2,0),"")</f>
        <v>72205614</v>
      </c>
      <c r="E4" s="6" t="str">
        <f>IFERROR(VLOOKUP(T_Importe[[#This Row],[Órden de Trabajo]],Datos[],3,0),"")</f>
        <v xml:space="preserve">FABIAN SIERRA VELANDIA </v>
      </c>
      <c r="F4" s="5" t="str">
        <f>IFERROR(LEFT(VLOOKUP(T_Importe[[#This Row],[Órden de Trabajo]],Datos[],4,0),100),"")</f>
        <v>Instalación</v>
      </c>
      <c r="G4" s="5" t="str">
        <f>IFERROR(LEFT(VLOOKUP(T_Importe[[#This Row],[Órden de Trabajo]],Datos[],5,0),100),"")</f>
        <v>SE SOLICITA RE PARA INSTALACIÓN DE ROUTER EN CLIENTE SENA DIRECCIÓN TRANSVERSAL 7 CALLE 26 BARRIO SA</v>
      </c>
      <c r="H4" s="7" t="str">
        <f>IFERROR(LEFT(VLOOKUP(T_Importe[[#This Row],[Órden de Trabajo]],Datos[],6,0),10),"")</f>
        <v>45348,3333</v>
      </c>
      <c r="I4" s="8" t="str">
        <f>IFERROR(LEFT(VLOOKUP(T_Importe[[#This Row],[Órden de Trabajo]],Datos[],7,0),10),"")</f>
        <v>45348,75</v>
      </c>
      <c r="J4" s="5" t="str">
        <f>IFERROR(VLOOKUP(T_Importe[[#This Row],[Órden de Trabajo]],Datos[],8,0),"")</f>
        <v>CENTRO DE DISEÑO E INNOVACIÓN TECNOLÓGICA INDUSTRIAL</v>
      </c>
      <c r="K4" t="str">
        <f>IFERROR(VLOOKUP(T_Importe[[#This Row],[Órden de Trabajo]],Datos[],9,0),"")</f>
        <v>MIGUEL ANGEL OCHOA OSORIO</v>
      </c>
      <c r="L4" t="str">
        <f>IFERROR(VLOOKUP(T_Importe[[#This Row],[Abierto por]],T_Ingeniero[],2,0),"")</f>
        <v> 320 6081059</v>
      </c>
      <c r="M4" t="str">
        <f>RIGHT(T_Importe[[#Headers],[Empresa GMIT]],4)</f>
        <v>GMIT</v>
      </c>
      <c r="N4" s="12">
        <f>IFERROR(ROUND(((T_Importe[[#This Row],[Final de la ventana]]-T_Importe[[#This Row],[Inicio programado]])*1440),0),0)</f>
        <v>600</v>
      </c>
    </row>
    <row r="5" spans="1:14">
      <c r="A5" t="str">
        <f>RIGHT(T_Importe[[#This Row],[Órden de Trabajo]],5)</f>
        <v>54206</v>
      </c>
      <c r="B5" s="15" t="s">
        <v>17</v>
      </c>
      <c r="C5" t="str">
        <f>IFERROR(VLOOKUP(T_Importe[[#This Row],[Órden de Trabajo]],Datos[],2,0),"")</f>
        <v>WOT0050985</v>
      </c>
      <c r="D5">
        <f>IFERROR(VLOOKUP(E5,Datos_tecnicos[],2,0),"")</f>
        <v>72165710</v>
      </c>
      <c r="E5" s="6" t="str">
        <f>IFERROR(VLOOKUP(T_Importe[[#This Row],[Órden de Trabajo]],Datos[],3,0),"")</f>
        <v xml:space="preserve">Libardo Fuentes Hernandez </v>
      </c>
      <c r="F5" t="str">
        <f>IFERROR(LEFT(VLOOKUP(T_Importe[[#This Row],[Órden de Trabajo]],Datos[],4,0),100),"")</f>
        <v>Personal de ATP requiere acompañamiento al nodo TOLÚ</v>
      </c>
      <c r="G5" t="str">
        <f>IFERROR(LEFT(VLOOKUP(T_Importe[[#This Row],[Órden de Trabajo]],Datos[],5,0),100),"")</f>
        <v xml:space="preserve">Personal de ATP va a realizar actividad en la Tolú para realizar mantenimiento preventivo
personal </v>
      </c>
      <c r="H5" s="16" t="str">
        <f>IFERROR(LEFT(VLOOKUP(T_Importe[[#This Row],[Órden de Trabajo]],Datos[],6,0),10),"")</f>
        <v>45344,375</v>
      </c>
      <c r="I5" s="12" t="str">
        <f>IFERROR(LEFT(VLOOKUP(T_Importe[[#This Row],[Órden de Trabajo]],Datos[],7,0),10),"")</f>
        <v>45344,7083</v>
      </c>
      <c r="J5" t="str">
        <f>IFERROR(VLOOKUP(T_Importe[[#This Row],[Órden de Trabajo]],Datos[],8,0),"")</f>
        <v>TOLU CASETA SALA 2</v>
      </c>
      <c r="K5" t="str">
        <f>IFERROR(VLOOKUP(T_Importe[[#This Row],[Órden de Trabajo]],Datos[],9,0),"")</f>
        <v>FABIO NELSON CANO VILLA</v>
      </c>
      <c r="L5">
        <f>IFERROR(VLOOKUP(T_Importe[[#This Row],[Abierto por]],T_Ingeniero[],2,0),"")</f>
        <v>3136716762</v>
      </c>
      <c r="M5" t="str">
        <f>RIGHT(T_Importe[[#Headers],[Empresa GMIT]],4)</f>
        <v>GMIT</v>
      </c>
      <c r="N5" s="17">
        <f>IFERROR(ROUND(((T_Importe[[#This Row],[Final de la ventana]]-T_Importe[[#This Row],[Inicio programado]])*1440),0),0)</f>
        <v>480</v>
      </c>
    </row>
    <row r="6" spans="1:14">
      <c r="A6" t="str">
        <f>RIGHT(T_Importe[[#This Row],[Órden de Trabajo]],5)</f>
        <v>54244</v>
      </c>
      <c r="B6" s="15" t="s">
        <v>18</v>
      </c>
      <c r="C6" t="str">
        <f>IFERROR(VLOOKUP(T_Importe[[#This Row],[Órden de Trabajo]],Datos[],2,0),"")</f>
        <v>WOT0051013</v>
      </c>
      <c r="D6">
        <f>IFERROR(VLOOKUP(E6,Datos_tecnicos[],2,0),"")</f>
        <v>72272605</v>
      </c>
      <c r="E6" s="6" t="str">
        <f>IFERROR(VLOOKUP(T_Importe[[#This Row],[Órden de Trabajo]],Datos[],3,0),"")</f>
        <v>Hernando Alberto Rey Jiménez</v>
      </c>
      <c r="F6" t="str">
        <f>IFERROR(LEFT(VLOOKUP(T_Importe[[#This Row],[Órden de Trabajo]],Datos[],4,0),100),"")</f>
        <v>Se genera esta WO para Legalizar la compra y el envio de un juego de Manómetros de Aire Acondicionad</v>
      </c>
      <c r="G6" t="str">
        <f>IFERROR(LEFT(VLOOKUP(T_Importe[[#This Row],[Órden de Trabajo]],Datos[],5,0),100),"")</f>
        <v>Se genera esta WO para Legalizar la compra y el envio de un juego de Manómetros de Aire Acondicionad</v>
      </c>
      <c r="H6" s="16" t="str">
        <f>IFERROR(LEFT(VLOOKUP(T_Importe[[#This Row],[Órden de Trabajo]],Datos[],6,0),10),"")</f>
        <v>45344,5838</v>
      </c>
      <c r="I6" s="12" t="str">
        <f>IFERROR(LEFT(VLOOKUP(T_Importe[[#This Row],[Órden de Trabajo]],Datos[],7,0),10),"")</f>
        <v>45345,7292</v>
      </c>
      <c r="J6" t="str">
        <f>IFERROR(VLOOKUP(T_Importe[[#This Row],[Órden de Trabajo]],Datos[],8,0),"")</f>
        <v>BARRANQUILLA NOGALES</v>
      </c>
      <c r="K6" t="str">
        <f>IFERROR(VLOOKUP(T_Importe[[#This Row],[Órden de Trabajo]],Datos[],9,0),"")</f>
        <v>JOHN JAIRO HENAO ALZATE</v>
      </c>
      <c r="L6">
        <f>IFERROR(VLOOKUP(T_Importe[[#This Row],[Abierto por]],T_Ingeniero[],2,0),"")</f>
        <v>3113492019</v>
      </c>
      <c r="M6" t="str">
        <f>RIGHT(T_Importe[[#Headers],[Empresa GMIT]],4)</f>
        <v>GMIT</v>
      </c>
      <c r="N6" s="17">
        <f>IFERROR(ROUND(((T_Importe[[#This Row],[Final de la ventana]]-T_Importe[[#This Row],[Inicio programado]])*1440),0),0)</f>
        <v>1649</v>
      </c>
    </row>
    <row r="7" spans="1:14">
      <c r="A7" t="str">
        <f>RIGHT(T_Importe[[#This Row],[Órden de Trabajo]],5)</f>
        <v>53934</v>
      </c>
      <c r="B7" s="15" t="s">
        <v>19</v>
      </c>
      <c r="C7" t="str">
        <f>IFERROR(VLOOKUP(T_Importe[[#This Row],[Órden de Trabajo]],Datos[],2,0),"")</f>
        <v>WOT0050731</v>
      </c>
      <c r="D7">
        <f>IFERROR(VLOOKUP(E7,Datos_tecnicos[],2,0),"")</f>
        <v>91275305</v>
      </c>
      <c r="E7" s="6" t="str">
        <f>IFERROR(VLOOKUP(T_Importe[[#This Row],[Órden de Trabajo]],Datos[],3,0),"")</f>
        <v xml:space="preserve">Omar Orestes Moreno Mayorga </v>
      </c>
      <c r="F7" t="str">
        <f>IFERROR(LEFT(VLOOKUP(T_Importe[[#This Row],[Órden de Trabajo]],Datos[],4,0),100),"")</f>
        <v>Proyecto 100G Viginet-Arauca_ Interventoría Instalación Padtec</v>
      </c>
      <c r="G7" t="str">
        <f>IFERROR(LEFT(VLOOKUP(T_Importe[[#This Row],[Órden de Trabajo]],Datos[],5,0),100),"")</f>
        <v>Proyecto 100G Viginet-Arauca_ Interventoría Instalación Padtec. 
Se requiere realizar acompañamiento</v>
      </c>
      <c r="H7" s="16" t="str">
        <f>IFERROR(LEFT(VLOOKUP(T_Importe[[#This Row],[Órden de Trabajo]],Datos[],6,0),10),"")</f>
        <v>45344,3335</v>
      </c>
      <c r="I7" s="12" t="str">
        <f>IFERROR(LEFT(VLOOKUP(T_Importe[[#This Row],[Órden de Trabajo]],Datos[],7,0),10),"")</f>
        <v>45346,7503</v>
      </c>
      <c r="J7" t="str">
        <f>IFERROR(VLOOKUP(T_Importe[[#This Row],[Órden de Trabajo]],Datos[],8,0),"")</f>
        <v>BUCARAMANGA PALOS 2</v>
      </c>
      <c r="K7" t="str">
        <f>IFERROR(VLOOKUP(T_Importe[[#This Row],[Órden de Trabajo]],Datos[],9,0),"")</f>
        <v>GUSTAVO ADOLFO RÚA CÓRDOBA</v>
      </c>
      <c r="L7">
        <f>IFERROR(VLOOKUP(T_Importe[[#This Row],[Abierto por]],T_Ingeniero[],2,0),"")</f>
        <v>3163056890</v>
      </c>
      <c r="M7" t="str">
        <f>RIGHT(T_Importe[[#Headers],[Empresa GMIT]],4)</f>
        <v>GMIT</v>
      </c>
      <c r="N7" s="17">
        <f>IFERROR(ROUND(((T_Importe[[#This Row],[Final de la ventana]]-T_Importe[[#This Row],[Inicio programado]])*1440),0),0)</f>
        <v>3480</v>
      </c>
    </row>
    <row r="8" spans="1:14">
      <c r="A8" t="str">
        <f>RIGHT(T_Importe[[#This Row],[Órden de Trabajo]],5)</f>
        <v>54273</v>
      </c>
      <c r="B8" s="15" t="s">
        <v>20</v>
      </c>
      <c r="C8" t="str">
        <f>IFERROR(VLOOKUP(T_Importe[[#This Row],[Órden de Trabajo]],Datos[],2,0),"")</f>
        <v>WOT0051042</v>
      </c>
      <c r="D8">
        <f>IFERROR(VLOOKUP(E8,Datos_tecnicos[],2,0),"")</f>
        <v>84090975</v>
      </c>
      <c r="E8" s="6" t="str">
        <f>IFERROR(VLOOKUP(T_Importe[[#This Row],[Órden de Trabajo]],Datos[],3,0),"")</f>
        <v>Joicer Jecith  Rodriguez Fuenmayor</v>
      </c>
      <c r="F8" t="str">
        <f>IFERROR(LEFT(VLOOKUP(T_Importe[[#This Row],[Órden de Trabajo]],Datos[],4,0),100),"")</f>
        <v xml:space="preserve">Se requiere  hacer el TSS para la instalación de nuevos equipos Contactar a Ing. Héctor Giraldo Y/O </v>
      </c>
      <c r="G8" t="str">
        <f>IFERROR(LEFT(VLOOKUP(T_Importe[[#This Row],[Órden de Trabajo]],Datos[],5,0),100),"")</f>
        <v xml:space="preserve">Se requiere  hacer el TSS para la instalación de nuevos equipos Contactar a Ing. Héctor Giraldo Y/O </v>
      </c>
      <c r="H8" s="16" t="str">
        <f>IFERROR(LEFT(VLOOKUP(T_Importe[[#This Row],[Órden de Trabajo]],Datos[],6,0),10),"")</f>
        <v>45350,3336</v>
      </c>
      <c r="I8" s="12" t="str">
        <f>IFERROR(LEFT(VLOOKUP(T_Importe[[#This Row],[Órden de Trabajo]],Datos[],7,0),10),"")</f>
        <v>45350,7088</v>
      </c>
      <c r="J8" t="str">
        <f>IFERROR(VLOOKUP(T_Importe[[#This Row],[Órden de Trabajo]],Datos[],8,0),"")</f>
        <v>CUESTECITAS</v>
      </c>
      <c r="K8" t="str">
        <f>IFERROR(VLOOKUP(T_Importe[[#This Row],[Órden de Trabajo]],Datos[],9,0),"")</f>
        <v>HECTOR IVAN GIRALDO MONTES</v>
      </c>
      <c r="L8">
        <f>IFERROR(VLOOKUP(T_Importe[[#This Row],[Abierto por]],T_Ingeniero[],2,0),"")</f>
        <v>3005669534</v>
      </c>
      <c r="M8" t="str">
        <f>RIGHT(T_Importe[[#Headers],[Empresa GMIT]],4)</f>
        <v>GMIT</v>
      </c>
      <c r="N8" s="17">
        <f>IFERROR(ROUND(((T_Importe[[#This Row],[Final de la ventana]]-T_Importe[[#This Row],[Inicio programado]])*1440),0),0)</f>
        <v>540</v>
      </c>
    </row>
    <row r="9" spans="1:14">
      <c r="A9" t="str">
        <f>RIGHT(T_Importe[[#This Row],[Órden de Trabajo]],5)</f>
        <v>54050</v>
      </c>
      <c r="B9" s="15" t="s">
        <v>21</v>
      </c>
      <c r="C9" t="str">
        <f>IFERROR(VLOOKUP(T_Importe[[#This Row],[Órden de Trabajo]],Datos[],2,0),"")</f>
        <v>WOT0050843</v>
      </c>
      <c r="D9">
        <f>IFERROR(VLOOKUP(E9,Datos_tecnicos[],2,0),"")</f>
        <v>11805059</v>
      </c>
      <c r="E9" s="6" t="str">
        <f>IFERROR(VLOOKUP(T_Importe[[#This Row],[Órden de Trabajo]],Datos[],3,0),"")</f>
        <v>Alexander  Machado Mena</v>
      </c>
      <c r="F9" t="str">
        <f>IFERROR(LEFT(VLOOKUP(T_Importe[[#This Row],[Órden de Trabajo]],Datos[],4,0),100),"")</f>
        <v>Inspección de Lugar</v>
      </c>
      <c r="G9" t="str">
        <f>IFERROR(LEFT(VLOOKUP(T_Importe[[#This Row],[Órden de Trabajo]],Datos[],5,0),100),"")</f>
        <v>Se requiere realizar estudio de sitio en el nodo PDP  Buro ubicado en el sótano 2
se requiere valida</v>
      </c>
      <c r="H9" s="16" t="str">
        <f>IFERROR(LEFT(VLOOKUP(T_Importe[[#This Row],[Órden de Trabajo]],Datos[],6,0),10),"")</f>
        <v>45344,3333</v>
      </c>
      <c r="I9" s="12" t="str">
        <f>IFERROR(LEFT(VLOOKUP(T_Importe[[#This Row],[Órden de Trabajo]],Datos[],7,0),10),"")</f>
        <v>45344,7083</v>
      </c>
      <c r="J9" t="str">
        <f>IFERROR(VLOOKUP(T_Importe[[#This Row],[Órden de Trabajo]],Datos[],8,0),"")</f>
        <v>PDP BURÓ</v>
      </c>
      <c r="K9" t="str">
        <f>IFERROR(VLOOKUP(T_Importe[[#This Row],[Órden de Trabajo]],Datos[],9,0),"")</f>
        <v>EDWIN GALLEGO RAMOS</v>
      </c>
      <c r="L9">
        <f>IFERROR(VLOOKUP(T_Importe[[#This Row],[Abierto por]],T_Ingeniero[],2,0),"")</f>
        <v>3107106254</v>
      </c>
      <c r="M9" t="str">
        <f>RIGHT(T_Importe[[#Headers],[Empresa GMIT]],4)</f>
        <v>GMIT</v>
      </c>
      <c r="N9" s="17">
        <f>IFERROR(ROUND(((T_Importe[[#This Row],[Final de la ventana]]-T_Importe[[#This Row],[Inicio programado]])*1440),0),0)</f>
        <v>540</v>
      </c>
    </row>
    <row r="10" spans="1:14">
      <c r="A10" t="str">
        <f>RIGHT(T_Importe[[#This Row],[Órden de Trabajo]],5)</f>
        <v>54263</v>
      </c>
      <c r="B10" s="15" t="s">
        <v>22</v>
      </c>
      <c r="C10" t="str">
        <f>IFERROR(VLOOKUP(T_Importe[[#This Row],[Órden de Trabajo]],Datos[],2,0),"")</f>
        <v>WOT0051032</v>
      </c>
      <c r="D10">
        <f>IFERROR(VLOOKUP(E10,Datos_tecnicos[],2,0),"")</f>
        <v>72262974</v>
      </c>
      <c r="E10" s="6" t="str">
        <f>IFERROR(VLOOKUP(T_Importe[[#This Row],[Órden de Trabajo]],Datos[],3,0),"")</f>
        <v xml:space="preserve">ROSELINO JOSE RUIZ </v>
      </c>
      <c r="F10" t="str">
        <f>IFERROR(LEFT(VLOOKUP(T_Importe[[#This Row],[Órden de Trabajo]],Datos[],4,0),100),"")</f>
        <v>Se requiere atender evento de fibra   De concesión Costera  entre UF3 y UF4 entre la intersecion pue</v>
      </c>
      <c r="G10" t="str">
        <f>IFERROR(LEFT(VLOOKUP(T_Importe[[#This Row],[Órden de Trabajo]],Datos[],5,0),100),"")</f>
        <v>Se requiere atender evento de fibra   De concesión Costera  entre UF3 y UF4 entre la intersecion pue</v>
      </c>
      <c r="H10" s="16" t="str">
        <f>IFERROR(LEFT(VLOOKUP(T_Importe[[#This Row],[Órden de Trabajo]],Datos[],6,0),10),"")</f>
        <v>45344,3339</v>
      </c>
      <c r="I10" s="12" t="str">
        <f>IFERROR(LEFT(VLOOKUP(T_Importe[[#This Row],[Órden de Trabajo]],Datos[],7,0),10),"")</f>
        <v>45344,7291</v>
      </c>
      <c r="J10" t="str">
        <f>IFERROR(VLOOKUP(T_Importe[[#This Row],[Órden de Trabajo]],Datos[],8,0),"")</f>
        <v>PUERTO COLOMBIA COMCEL</v>
      </c>
      <c r="K10" t="str">
        <f>IFERROR(VLOOKUP(T_Importe[[#This Row],[Órden de Trabajo]],Datos[],9,0),"")</f>
        <v>Kevin Stiven Montoya Oquendo</v>
      </c>
      <c r="L10">
        <f>IFERROR(VLOOKUP(T_Importe[[#This Row],[Abierto por]],T_Ingeniero[],2,0),"")</f>
        <v>3203113469</v>
      </c>
      <c r="M10" t="str">
        <f>RIGHT(T_Importe[[#Headers],[Empresa GMIT]],4)</f>
        <v>GMIT</v>
      </c>
      <c r="N10" s="17">
        <f>IFERROR(ROUND(((T_Importe[[#This Row],[Final de la ventana]]-T_Importe[[#This Row],[Inicio programado]])*1440),0),0)</f>
        <v>569</v>
      </c>
    </row>
    <row r="11" spans="1:14">
      <c r="A11" t="str">
        <f>RIGHT(T_Importe[[#This Row],[Órden de Trabajo]],5)</f>
        <v>53906</v>
      </c>
      <c r="B11" s="15" t="s">
        <v>23</v>
      </c>
      <c r="C11" t="str">
        <f>IFERROR(VLOOKUP(T_Importe[[#This Row],[Órden de Trabajo]],Datos[],2,0),"")</f>
        <v>WOT0050703</v>
      </c>
      <c r="D11">
        <f>IFERROR(VLOOKUP(E11,Datos_tecnicos[],2,0),"")</f>
        <v>88210707</v>
      </c>
      <c r="E11" s="6" t="str">
        <f>IFERROR(VLOOKUP(T_Importe[[#This Row],[Órden de Trabajo]],Datos[],3,0),"")</f>
        <v xml:space="preserve">CARLOS ARTURO ANGARITA VEGA </v>
      </c>
      <c r="F11" t="str">
        <f>IFERROR(LEFT(VLOOKUP(T_Importe[[#This Row],[Órden de Trabajo]],Datos[],4,0),100),"")</f>
        <v>Se requiere personal en la subestación TASAJERO para la instalación de router y switch de renovacion</v>
      </c>
      <c r="G11" t="str">
        <f>IFERROR(LEFT(VLOOKUP(T_Importe[[#This Row],[Órden de Trabajo]],Datos[],5,0),100),"")</f>
        <v>Se requiere personal en la subestación TASAJERO para la instalación de router y switch de renovacion</v>
      </c>
      <c r="H11" s="16" t="str">
        <f>IFERROR(LEFT(VLOOKUP(T_Importe[[#This Row],[Órden de Trabajo]],Datos[],6,0),10),"")</f>
        <v>45344,3333</v>
      </c>
      <c r="I11" s="12" t="str">
        <f>IFERROR(LEFT(VLOOKUP(T_Importe[[#This Row],[Órden de Trabajo]],Datos[],7,0),10),"")</f>
        <v>45344,75</v>
      </c>
      <c r="J11" t="str">
        <f>IFERROR(VLOOKUP(T_Importe[[#This Row],[Órden de Trabajo]],Datos[],8,0),"")</f>
        <v>TASAJERO ISA</v>
      </c>
      <c r="K11" t="str">
        <f>IFERROR(VLOOKUP(T_Importe[[#This Row],[Órden de Trabajo]],Datos[],9,0),"")</f>
        <v>Servicios Administrados Cau Redes</v>
      </c>
      <c r="L11">
        <f>IFERROR(VLOOKUP(T_Importe[[#This Row],[Abierto por]],T_Ingeniero[],2,0),"")</f>
        <v>3106430767</v>
      </c>
      <c r="M11" t="str">
        <f>RIGHT(T_Importe[[#Headers],[Empresa GMIT]],4)</f>
        <v>GMIT</v>
      </c>
      <c r="N11" s="17">
        <f>IFERROR(ROUND(((T_Importe[[#This Row],[Final de la ventana]]-T_Importe[[#This Row],[Inicio programado]])*1440),0),0)</f>
        <v>600</v>
      </c>
    </row>
    <row r="12" spans="1:14">
      <c r="A12" t="str">
        <f>RIGHT(T_Importe[[#This Row],[Órden de Trabajo]],5)</f>
        <v>54272</v>
      </c>
      <c r="B12" s="15" t="s">
        <v>24</v>
      </c>
      <c r="C12" t="str">
        <f>IFERROR(VLOOKUP(T_Importe[[#This Row],[Órden de Trabajo]],Datos[],2,0),"")</f>
        <v>WOT0051041</v>
      </c>
      <c r="D12">
        <f>IFERROR(VLOOKUP(E12,Datos_tecnicos[],2,0),"")</f>
        <v>72262974</v>
      </c>
      <c r="E12" s="6" t="str">
        <f>IFERROR(VLOOKUP(T_Importe[[#This Row],[Órden de Trabajo]],Datos[],3,0),"")</f>
        <v xml:space="preserve">ROSELINO JOSE RUIZ </v>
      </c>
      <c r="F12" t="str">
        <f>IFERROR(LEFT(VLOOKUP(T_Importe[[#This Row],[Órden de Trabajo]],Datos[],4,0),100),"")</f>
        <v>Instalación</v>
      </c>
      <c r="G12" t="str">
        <f>IFERROR(LEFT(VLOOKUP(T_Importe[[#This Row],[Órden de Trabajo]],Datos[],5,0),100),"")</f>
        <v>Realizar implementación de la nueva ITCX de 10G con el proveedor MECO.
Realizar compra pacth cord LC</v>
      </c>
      <c r="H12" s="16" t="str">
        <f>IFERROR(LEFT(VLOOKUP(T_Importe[[#This Row],[Órden de Trabajo]],Datos[],6,0),10),"")</f>
        <v>45355,4791</v>
      </c>
      <c r="I12" s="12" t="str">
        <f>IFERROR(LEFT(VLOOKUP(T_Importe[[#This Row],[Órden de Trabajo]],Datos[],7,0),10),"")</f>
        <v>45356,1666</v>
      </c>
      <c r="J12" t="str">
        <f>IFERROR(VLOOKUP(T_Importe[[#This Row],[Órden de Trabajo]],Datos[],8,0),"")</f>
        <v>BARRANQUILLA NOGALES</v>
      </c>
      <c r="K12" t="str">
        <f>IFERROR(VLOOKUP(T_Importe[[#This Row],[Órden de Trabajo]],Datos[],9,0),"")</f>
        <v>MIGUEL ANGEL OCHOA OSORIO</v>
      </c>
      <c r="L12" t="str">
        <f>IFERROR(VLOOKUP(T_Importe[[#This Row],[Abierto por]],T_Ingeniero[],2,0),"")</f>
        <v> 320 6081059</v>
      </c>
      <c r="M12" t="str">
        <f>RIGHT(T_Importe[[#Headers],[Empresa GMIT]],4)</f>
        <v>GMIT</v>
      </c>
      <c r="N12" s="17">
        <f>IFERROR(ROUND(((T_Importe[[#This Row],[Final de la ventana]]-T_Importe[[#This Row],[Inicio programado]])*1440),0),0)</f>
        <v>990</v>
      </c>
    </row>
    <row r="13" spans="1:14">
      <c r="A13" t="str">
        <f>RIGHT(T_Importe[[#This Row],[Órden de Trabajo]],5)</f>
        <v>53932</v>
      </c>
      <c r="B13" s="15" t="s">
        <v>25</v>
      </c>
      <c r="C13" t="str">
        <f>IFERROR(VLOOKUP(T_Importe[[#This Row],[Órden de Trabajo]],Datos[],2,0),"")</f>
        <v>WOT0050729</v>
      </c>
      <c r="D13">
        <f>IFERROR(VLOOKUP(E13,Datos_tecnicos[],2,0),"")</f>
        <v>88210707</v>
      </c>
      <c r="E13" s="6" t="str">
        <f>IFERROR(VLOOKUP(T_Importe[[#This Row],[Órden de Trabajo]],Datos[],3,0),"")</f>
        <v xml:space="preserve">CARLOS ARTURO ANGARITA VEGA </v>
      </c>
      <c r="F13" t="str">
        <f>IFERROR(LEFT(VLOOKUP(T_Importe[[#This Row],[Órden de Trabajo]],Datos[],4,0),100),"")</f>
        <v>Proyecto 100G Viginet-Arauca_Interventoria Instalación Padtec. CONTRATATAR RECURSO EXTERNO PARA EL 2</v>
      </c>
      <c r="G13" t="str">
        <f>IFERROR(LEFT(VLOOKUP(T_Importe[[#This Row],[Órden de Trabajo]],Datos[],5,0),100),"")</f>
        <v>Proyecto 100G Viginet-Arauca_Interventoria Instalación Padtec. CONTRATATAR RECURSO EXTERNO PARA EL 2</v>
      </c>
      <c r="H13" s="16" t="str">
        <f>IFERROR(LEFT(VLOOKUP(T_Importe[[#This Row],[Órden de Trabajo]],Datos[],6,0),10),"")</f>
        <v>45344,3333</v>
      </c>
      <c r="I13" s="12" t="str">
        <f>IFERROR(LEFT(VLOOKUP(T_Importe[[#This Row],[Órden de Trabajo]],Datos[],7,0),10),"")</f>
        <v>45348,7501</v>
      </c>
      <c r="J13" t="str">
        <f>IFERROR(VLOOKUP(T_Importe[[#This Row],[Órden de Trabajo]],Datos[],8,0),"")</f>
        <v>SAN MATEO</v>
      </c>
      <c r="K13" t="str">
        <f>IFERROR(VLOOKUP(T_Importe[[#This Row],[Órden de Trabajo]],Datos[],9,0),"")</f>
        <v>GUSTAVO ADOLFO RÚA CÓRDOBA</v>
      </c>
      <c r="L13">
        <f>IFERROR(VLOOKUP(T_Importe[[#This Row],[Abierto por]],T_Ingeniero[],2,0),"")</f>
        <v>3163056890</v>
      </c>
      <c r="M13" t="str">
        <f>RIGHT(T_Importe[[#Headers],[Empresa GMIT]],4)</f>
        <v>GMIT</v>
      </c>
      <c r="N13" s="17">
        <f>IFERROR(ROUND(((T_Importe[[#This Row],[Final de la ventana]]-T_Importe[[#This Row],[Inicio programado]])*1440),0),0)</f>
        <v>6360</v>
      </c>
    </row>
    <row r="14" spans="1:14">
      <c r="A14" t="str">
        <f>RIGHT(T_Importe[[#This Row],[Órden de Trabajo]],5)</f>
        <v>54271</v>
      </c>
      <c r="B14" s="15" t="s">
        <v>26</v>
      </c>
      <c r="C14" t="str">
        <f>IFERROR(VLOOKUP(T_Importe[[#This Row],[Órden de Trabajo]],Datos[],2,0),"")</f>
        <v>WOT0051040</v>
      </c>
      <c r="D14">
        <f>IFERROR(VLOOKUP(E14,Datos_tecnicos[],2,0),"")</f>
        <v>84090975</v>
      </c>
      <c r="E14" s="6" t="str">
        <f>IFERROR(VLOOKUP(T_Importe[[#This Row],[Órden de Trabajo]],Datos[],3,0),"")</f>
        <v>Joicer Jecith  Rodriguez Fuenmayor</v>
      </c>
      <c r="F14" t="str">
        <f>IFERROR(LEFT(VLOOKUP(T_Importe[[#This Row],[Órden de Trabajo]],Datos[],4,0),100),"")</f>
        <v>Instalación</v>
      </c>
      <c r="G14" t="str">
        <f>IFERROR(LEFT(VLOOKUP(T_Importe[[#This Row],[Órden de Trabajo]],Datos[],5,0),100),"")</f>
        <v>Activación de servicio CE en nodo Riohacha. Conexión de módulos sfps desde equipo s93 Internexa cont</v>
      </c>
      <c r="H14" s="16" t="str">
        <f>IFERROR(LEFT(VLOOKUP(T_Importe[[#This Row],[Órden de Trabajo]],Datos[],6,0),10),"")</f>
        <v>45348,3333</v>
      </c>
      <c r="I14" s="12" t="str">
        <f>IFERROR(LEFT(VLOOKUP(T_Importe[[#This Row],[Órden de Trabajo]],Datos[],7,0),10),"")</f>
        <v>45349,7083</v>
      </c>
      <c r="J14" t="str">
        <f>IFERROR(VLOOKUP(T_Importe[[#This Row],[Órden de Trabajo]],Datos[],8,0),"")</f>
        <v>RIOHACHA ED EL EJECUTIVO P6 OF604B</v>
      </c>
      <c r="K14" t="str">
        <f>IFERROR(VLOOKUP(T_Importe[[#This Row],[Órden de Trabajo]],Datos[],9,0),"")</f>
        <v>Mateo Rendón Anaya</v>
      </c>
      <c r="L14">
        <f>IFERROR(VLOOKUP(T_Importe[[#This Row],[Abierto por]],T_Ingeniero[],2,0),"")</f>
        <v>3126406643</v>
      </c>
      <c r="M14" t="str">
        <f>RIGHT(T_Importe[[#Headers],[Empresa GMIT]],4)</f>
        <v>GMIT</v>
      </c>
      <c r="N14" s="17">
        <f>IFERROR(ROUND(((T_Importe[[#This Row],[Final de la ventana]]-T_Importe[[#This Row],[Inicio programado]])*1440),0),0)</f>
        <v>1980</v>
      </c>
    </row>
    <row r="15" spans="1:14">
      <c r="A15" t="str">
        <f>RIGHT(T_Importe[[#This Row],[Órden de Trabajo]],5)</f>
        <v>54193</v>
      </c>
      <c r="B15" s="15" t="s">
        <v>27</v>
      </c>
      <c r="C15" t="str">
        <f>IFERROR(VLOOKUP(T_Importe[[#This Row],[Órden de Trabajo]],Datos[],2,0),"")</f>
        <v>WOT0050974</v>
      </c>
      <c r="D15">
        <f>IFERROR(VLOOKUP(E15,Datos_tecnicos[],2,0),"")</f>
        <v>87060437</v>
      </c>
      <c r="E15" s="6" t="str">
        <f>IFERROR(VLOOKUP(T_Importe[[#This Row],[Órden de Trabajo]],Datos[],3,0),"")</f>
        <v xml:space="preserve">Diego Leonardo León Córdoba </v>
      </c>
      <c r="F15" t="str">
        <f>IFERROR(LEFT(VLOOKUP(T_Importe[[#This Row],[Órden de Trabajo]],Datos[],4,0),100),"")</f>
        <v>Brindar conexión remota al switch S12700E para configurarlo</v>
      </c>
      <c r="G15" t="str">
        <f>IFERROR(LEFT(VLOOKUP(T_Importe[[#This Row],[Órden de Trabajo]],Datos[],5,0),100),"")</f>
        <v>Brindar conexión remota al switch S12700E para configurarlo
Se requiere desplazar a sitio y permitir</v>
      </c>
      <c r="H15" s="16" t="str">
        <f>IFERROR(LEFT(VLOOKUP(T_Importe[[#This Row],[Órden de Trabajo]],Datos[],6,0),10),"")</f>
        <v>45344,375</v>
      </c>
      <c r="I15" s="12" t="str">
        <f>IFERROR(LEFT(VLOOKUP(T_Importe[[#This Row],[Órden de Trabajo]],Datos[],7,0),10),"")</f>
        <v>45344,7083</v>
      </c>
      <c r="J15" t="str">
        <f>IFERROR(VLOOKUP(T_Importe[[#This Row],[Órden de Trabajo]],Datos[],8,0),"")</f>
        <v>SUR CONEXION - NODO UNIMOS</v>
      </c>
      <c r="K15" t="str">
        <f>IFERROR(VLOOKUP(T_Importe[[#This Row],[Órden de Trabajo]],Datos[],9,0),"")</f>
        <v>CARLOS JULIO BENAVIDES BURBANO</v>
      </c>
      <c r="L15">
        <f>IFERROR(VLOOKUP(T_Importe[[#This Row],[Abierto por]],T_Ingeniero[],2,0),"")</f>
        <v>3117190171</v>
      </c>
      <c r="M15" t="str">
        <f>RIGHT(T_Importe[[#Headers],[Empresa GMIT]],4)</f>
        <v>GMIT</v>
      </c>
      <c r="N15" s="17">
        <f>IFERROR(ROUND(((T_Importe[[#This Row],[Final de la ventana]]-T_Importe[[#This Row],[Inicio programado]])*1440),0),0)</f>
        <v>480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D5EEA-D91C-48A4-99A9-DCD380A3F632}">
  <dimension ref="A1:F167"/>
  <sheetViews>
    <sheetView workbookViewId="0">
      <selection activeCell="D10" sqref="D10"/>
    </sheetView>
  </sheetViews>
  <sheetFormatPr defaultColWidth="11.42578125" defaultRowHeight="15"/>
  <cols>
    <col min="1" max="1" width="32.42578125" bestFit="1" customWidth="1"/>
    <col min="2" max="2" width="11" bestFit="1" customWidth="1"/>
    <col min="4" max="4" width="37.5703125" bestFit="1" customWidth="1"/>
    <col min="5" max="5" width="11.85546875" bestFit="1" customWidth="1"/>
    <col min="6" max="6" width="35.140625" bestFit="1" customWidth="1"/>
  </cols>
  <sheetData>
    <row r="1" spans="1:6">
      <c r="A1" t="s">
        <v>3</v>
      </c>
      <c r="B1" t="s">
        <v>28</v>
      </c>
      <c r="D1" s="1" t="s">
        <v>29</v>
      </c>
      <c r="E1" s="2" t="s">
        <v>11</v>
      </c>
      <c r="F1" s="10" t="s">
        <v>28</v>
      </c>
    </row>
    <row r="2" spans="1:6">
      <c r="A2" t="s">
        <v>30</v>
      </c>
      <c r="B2">
        <v>11805059</v>
      </c>
      <c r="D2" t="s">
        <v>31</v>
      </c>
      <c r="F2" s="11" t="s">
        <v>32</v>
      </c>
    </row>
    <row r="3" spans="1:6">
      <c r="A3" t="s">
        <v>33</v>
      </c>
      <c r="B3">
        <v>88210707</v>
      </c>
      <c r="D3" t="s">
        <v>34</v>
      </c>
      <c r="E3" t="s">
        <v>35</v>
      </c>
      <c r="F3" t="s">
        <v>36</v>
      </c>
    </row>
    <row r="4" spans="1:6">
      <c r="A4" t="s">
        <v>37</v>
      </c>
      <c r="B4">
        <v>5825340</v>
      </c>
      <c r="D4" t="s">
        <v>38</v>
      </c>
      <c r="F4" t="s">
        <v>39</v>
      </c>
    </row>
    <row r="5" spans="1:6">
      <c r="A5" t="s">
        <v>40</v>
      </c>
      <c r="B5">
        <v>87060437</v>
      </c>
      <c r="D5" t="s">
        <v>41</v>
      </c>
      <c r="E5">
        <v>3206244644</v>
      </c>
      <c r="F5">
        <v>1035866390</v>
      </c>
    </row>
    <row r="6" spans="1:6">
      <c r="A6" t="s">
        <v>42</v>
      </c>
      <c r="B6">
        <v>19603738</v>
      </c>
      <c r="D6" t="s">
        <v>43</v>
      </c>
      <c r="E6">
        <v>3117305235</v>
      </c>
      <c r="F6">
        <v>98670995</v>
      </c>
    </row>
    <row r="7" spans="1:6">
      <c r="A7" t="s">
        <v>44</v>
      </c>
      <c r="B7">
        <v>8770315</v>
      </c>
      <c r="D7" t="s">
        <v>45</v>
      </c>
      <c r="E7" t="s">
        <v>46</v>
      </c>
      <c r="F7" t="s">
        <v>47</v>
      </c>
    </row>
    <row r="8" spans="1:6">
      <c r="A8" t="s">
        <v>48</v>
      </c>
      <c r="B8">
        <v>1065630542</v>
      </c>
      <c r="D8" t="s">
        <v>49</v>
      </c>
      <c r="F8" t="s">
        <v>50</v>
      </c>
    </row>
    <row r="9" spans="1:6">
      <c r="A9" t="s">
        <v>51</v>
      </c>
      <c r="B9">
        <v>72272605</v>
      </c>
      <c r="D9" t="s">
        <v>52</v>
      </c>
      <c r="F9" t="s">
        <v>53</v>
      </c>
    </row>
    <row r="10" spans="1:6">
      <c r="A10" t="s">
        <v>54</v>
      </c>
      <c r="B10">
        <v>1064837627</v>
      </c>
      <c r="D10" t="s">
        <v>55</v>
      </c>
      <c r="E10">
        <v>3113895139</v>
      </c>
      <c r="F10" t="s">
        <v>56</v>
      </c>
    </row>
    <row r="11" spans="1:6">
      <c r="A11" t="s">
        <v>57</v>
      </c>
      <c r="B11">
        <v>84090975</v>
      </c>
      <c r="D11" t="s">
        <v>58</v>
      </c>
      <c r="E11">
        <v>3148083217</v>
      </c>
      <c r="F11" t="s">
        <v>59</v>
      </c>
    </row>
    <row r="12" spans="1:6">
      <c r="A12" t="s">
        <v>60</v>
      </c>
      <c r="B12">
        <v>1087642463</v>
      </c>
      <c r="D12" t="s">
        <v>61</v>
      </c>
      <c r="E12">
        <v>3206778124</v>
      </c>
      <c r="F12" t="s">
        <v>62</v>
      </c>
    </row>
    <row r="13" spans="1:6">
      <c r="A13" t="s">
        <v>63</v>
      </c>
      <c r="B13">
        <v>1049619181</v>
      </c>
      <c r="D13" t="s">
        <v>64</v>
      </c>
      <c r="F13" t="s">
        <v>65</v>
      </c>
    </row>
    <row r="14" spans="1:6">
      <c r="A14" t="s">
        <v>66</v>
      </c>
      <c r="B14">
        <v>7634528</v>
      </c>
      <c r="D14" t="s">
        <v>67</v>
      </c>
      <c r="F14" t="s">
        <v>68</v>
      </c>
    </row>
    <row r="15" spans="1:6">
      <c r="A15" t="s">
        <v>69</v>
      </c>
      <c r="B15">
        <v>73158100</v>
      </c>
      <c r="D15" t="s">
        <v>70</v>
      </c>
      <c r="E15">
        <v>3117190171</v>
      </c>
      <c r="F15" t="s">
        <v>71</v>
      </c>
    </row>
    <row r="16" spans="1:6">
      <c r="A16" t="s">
        <v>72</v>
      </c>
      <c r="B16">
        <v>1000983656</v>
      </c>
      <c r="D16" t="s">
        <v>73</v>
      </c>
      <c r="E16" t="s">
        <v>74</v>
      </c>
      <c r="F16">
        <v>1017232514</v>
      </c>
    </row>
    <row r="17" spans="1:6">
      <c r="A17" t="s">
        <v>75</v>
      </c>
      <c r="B17">
        <v>80310057</v>
      </c>
      <c r="D17" t="s">
        <v>76</v>
      </c>
      <c r="F17">
        <v>1152453571</v>
      </c>
    </row>
    <row r="18" spans="1:6">
      <c r="A18" t="s">
        <v>77</v>
      </c>
      <c r="B18">
        <v>84094461</v>
      </c>
      <c r="D18" t="s">
        <v>78</v>
      </c>
      <c r="F18" t="s">
        <v>79</v>
      </c>
    </row>
    <row r="19" spans="1:6">
      <c r="A19" t="s">
        <v>80</v>
      </c>
      <c r="B19">
        <v>80858522</v>
      </c>
      <c r="D19" t="s">
        <v>81</v>
      </c>
      <c r="E19">
        <v>3004619028</v>
      </c>
      <c r="F19" t="s">
        <v>82</v>
      </c>
    </row>
    <row r="20" spans="1:6">
      <c r="A20" t="s">
        <v>83</v>
      </c>
      <c r="B20">
        <v>91275305</v>
      </c>
      <c r="D20" t="s">
        <v>84</v>
      </c>
      <c r="F20" t="s">
        <v>85</v>
      </c>
    </row>
    <row r="21" spans="1:6">
      <c r="A21" t="s">
        <v>86</v>
      </c>
      <c r="B21">
        <v>72262974</v>
      </c>
      <c r="D21" t="s">
        <v>87</v>
      </c>
      <c r="E21">
        <v>3117076818</v>
      </c>
      <c r="F21">
        <v>1040744537</v>
      </c>
    </row>
    <row r="22" spans="1:6">
      <c r="A22" t="s">
        <v>88</v>
      </c>
      <c r="B22">
        <v>73007315</v>
      </c>
      <c r="D22" t="s">
        <v>87</v>
      </c>
      <c r="E22">
        <v>3117076818</v>
      </c>
      <c r="F22" t="s">
        <v>89</v>
      </c>
    </row>
    <row r="23" spans="1:6">
      <c r="A23" t="s">
        <v>90</v>
      </c>
      <c r="B23">
        <v>79971680</v>
      </c>
      <c r="D23" t="s">
        <v>91</v>
      </c>
      <c r="E23">
        <v>3204623947</v>
      </c>
      <c r="F23" t="s">
        <v>92</v>
      </c>
    </row>
    <row r="24" spans="1:6">
      <c r="A24" t="s">
        <v>93</v>
      </c>
      <c r="B24">
        <v>91448797</v>
      </c>
      <c r="D24" t="s">
        <v>91</v>
      </c>
      <c r="E24">
        <v>3204623947</v>
      </c>
      <c r="F24" t="s">
        <v>94</v>
      </c>
    </row>
    <row r="25" spans="1:6">
      <c r="A25" t="s">
        <v>95</v>
      </c>
      <c r="B25">
        <v>1085246669</v>
      </c>
      <c r="D25" t="s">
        <v>96</v>
      </c>
      <c r="E25">
        <v>3015070109</v>
      </c>
      <c r="F25" t="s">
        <v>97</v>
      </c>
    </row>
    <row r="26" spans="1:6">
      <c r="A26" t="s">
        <v>98</v>
      </c>
      <c r="B26">
        <v>79698437</v>
      </c>
      <c r="D26" t="s">
        <v>99</v>
      </c>
      <c r="E26" t="s">
        <v>100</v>
      </c>
      <c r="F26" t="s">
        <v>101</v>
      </c>
    </row>
    <row r="27" spans="1:6">
      <c r="A27" t="s">
        <v>102</v>
      </c>
      <c r="B27">
        <v>85435568</v>
      </c>
      <c r="D27" t="s">
        <v>103</v>
      </c>
      <c r="E27">
        <v>3107106254</v>
      </c>
      <c r="F27">
        <v>1017200734</v>
      </c>
    </row>
    <row r="28" spans="1:6">
      <c r="A28" t="s">
        <v>104</v>
      </c>
      <c r="B28">
        <v>71639366</v>
      </c>
      <c r="D28" t="s">
        <v>105</v>
      </c>
      <c r="E28">
        <v>3207880638</v>
      </c>
      <c r="F28" t="s">
        <v>106</v>
      </c>
    </row>
    <row r="29" spans="1:6">
      <c r="A29" t="s">
        <v>107</v>
      </c>
      <c r="B29">
        <v>1116794122</v>
      </c>
      <c r="D29" t="s">
        <v>108</v>
      </c>
      <c r="E29">
        <v>3108987519</v>
      </c>
      <c r="F29" t="s">
        <v>109</v>
      </c>
    </row>
    <row r="30" spans="1:6">
      <c r="A30" t="s">
        <v>110</v>
      </c>
      <c r="B30">
        <v>72205614</v>
      </c>
      <c r="D30" t="s">
        <v>111</v>
      </c>
      <c r="E30">
        <v>3017841446</v>
      </c>
      <c r="F30" t="s">
        <v>112</v>
      </c>
    </row>
    <row r="31" spans="1:6">
      <c r="A31" t="s">
        <v>113</v>
      </c>
      <c r="B31">
        <v>72280107</v>
      </c>
      <c r="D31" t="s">
        <v>114</v>
      </c>
      <c r="E31">
        <v>3136716762</v>
      </c>
      <c r="F31">
        <v>70856398</v>
      </c>
    </row>
    <row r="32" spans="1:6">
      <c r="A32" t="s">
        <v>115</v>
      </c>
      <c r="B32">
        <v>7695354</v>
      </c>
      <c r="D32" t="s">
        <v>116</v>
      </c>
      <c r="E32">
        <v>3059136372</v>
      </c>
      <c r="F32" t="s">
        <v>117</v>
      </c>
    </row>
    <row r="33" spans="1:6">
      <c r="A33" t="s">
        <v>118</v>
      </c>
      <c r="B33">
        <v>72165710</v>
      </c>
      <c r="D33" t="s">
        <v>119</v>
      </c>
      <c r="E33">
        <v>3207771651</v>
      </c>
      <c r="F33" t="s">
        <v>120</v>
      </c>
    </row>
    <row r="34" spans="1:6">
      <c r="A34" t="s">
        <v>121</v>
      </c>
      <c r="B34">
        <v>16502865</v>
      </c>
      <c r="D34" t="s">
        <v>122</v>
      </c>
      <c r="F34">
        <v>71740103</v>
      </c>
    </row>
    <row r="35" spans="1:6">
      <c r="A35" t="s">
        <v>123</v>
      </c>
      <c r="B35">
        <v>1128459976</v>
      </c>
      <c r="D35" t="s">
        <v>124</v>
      </c>
      <c r="E35">
        <v>3103452903</v>
      </c>
      <c r="F35" t="s">
        <v>125</v>
      </c>
    </row>
    <row r="36" spans="1:6">
      <c r="A36" t="s">
        <v>126</v>
      </c>
      <c r="B36">
        <v>1051735176</v>
      </c>
      <c r="D36" t="s">
        <v>127</v>
      </c>
      <c r="F36" t="s">
        <v>128</v>
      </c>
    </row>
    <row r="37" spans="1:6">
      <c r="D37" t="s">
        <v>129</v>
      </c>
      <c r="F37" t="s">
        <v>130</v>
      </c>
    </row>
    <row r="38" spans="1:6">
      <c r="D38" t="s">
        <v>131</v>
      </c>
      <c r="F38" t="s">
        <v>132</v>
      </c>
    </row>
    <row r="39" spans="1:6">
      <c r="D39" t="s">
        <v>133</v>
      </c>
      <c r="E39">
        <v>3142307997</v>
      </c>
      <c r="F39">
        <v>79829648</v>
      </c>
    </row>
    <row r="40" spans="1:6">
      <c r="D40" t="s">
        <v>134</v>
      </c>
      <c r="F40" t="s">
        <v>135</v>
      </c>
    </row>
    <row r="41" spans="1:6">
      <c r="D41" t="s">
        <v>136</v>
      </c>
      <c r="E41">
        <v>3163056890</v>
      </c>
      <c r="F41" t="s">
        <v>137</v>
      </c>
    </row>
    <row r="42" spans="1:6">
      <c r="D42" t="s">
        <v>138</v>
      </c>
      <c r="E42" t="s">
        <v>139</v>
      </c>
      <c r="F42" t="s">
        <v>140</v>
      </c>
    </row>
    <row r="43" spans="1:6">
      <c r="D43" t="s">
        <v>141</v>
      </c>
      <c r="E43">
        <v>3005669534</v>
      </c>
      <c r="F43" t="s">
        <v>142</v>
      </c>
    </row>
    <row r="44" spans="1:6">
      <c r="D44" t="s">
        <v>143</v>
      </c>
      <c r="F44" t="s">
        <v>144</v>
      </c>
    </row>
    <row r="45" spans="1:6">
      <c r="D45" t="s">
        <v>145</v>
      </c>
      <c r="E45">
        <v>3117482435</v>
      </c>
      <c r="F45">
        <v>98569973</v>
      </c>
    </row>
    <row r="46" spans="1:6">
      <c r="D46" t="s">
        <v>146</v>
      </c>
      <c r="E46">
        <v>3008328837</v>
      </c>
      <c r="F46">
        <v>1017202396</v>
      </c>
    </row>
    <row r="47" spans="1:6">
      <c r="D47" t="s">
        <v>147</v>
      </c>
      <c r="E47" t="s">
        <v>148</v>
      </c>
      <c r="F47">
        <v>1019048579</v>
      </c>
    </row>
    <row r="48" spans="1:6">
      <c r="D48" t="s">
        <v>147</v>
      </c>
      <c r="E48" t="s">
        <v>149</v>
      </c>
      <c r="F48" t="s">
        <v>150</v>
      </c>
    </row>
    <row r="49" spans="4:6">
      <c r="D49" t="s">
        <v>151</v>
      </c>
      <c r="E49">
        <v>3105558176</v>
      </c>
      <c r="F49">
        <v>1063285118</v>
      </c>
    </row>
    <row r="50" spans="4:6">
      <c r="D50" t="s">
        <v>152</v>
      </c>
      <c r="F50" t="s">
        <v>153</v>
      </c>
    </row>
    <row r="51" spans="4:6">
      <c r="D51" t="s">
        <v>154</v>
      </c>
      <c r="E51" t="s">
        <v>155</v>
      </c>
      <c r="F51" t="s">
        <v>156</v>
      </c>
    </row>
    <row r="52" spans="4:6">
      <c r="D52" t="s">
        <v>157</v>
      </c>
      <c r="F52">
        <v>1152202244</v>
      </c>
    </row>
    <row r="53" spans="4:6">
      <c r="D53" t="s">
        <v>158</v>
      </c>
      <c r="F53" t="s">
        <v>159</v>
      </c>
    </row>
    <row r="54" spans="4:6">
      <c r="D54" t="s">
        <v>160</v>
      </c>
      <c r="E54">
        <v>3196263009</v>
      </c>
      <c r="F54" t="s">
        <v>161</v>
      </c>
    </row>
    <row r="55" spans="4:6">
      <c r="D55" t="s">
        <v>162</v>
      </c>
      <c r="E55">
        <v>3146517913</v>
      </c>
      <c r="F55">
        <v>98761895</v>
      </c>
    </row>
    <row r="56" spans="4:6">
      <c r="D56" t="s">
        <v>162</v>
      </c>
      <c r="F56" t="s">
        <v>163</v>
      </c>
    </row>
    <row r="57" spans="4:6">
      <c r="D57" t="s">
        <v>164</v>
      </c>
      <c r="F57">
        <v>1017182358</v>
      </c>
    </row>
    <row r="58" spans="4:6">
      <c r="D58" t="s">
        <v>165</v>
      </c>
      <c r="F58">
        <v>1128427716</v>
      </c>
    </row>
    <row r="59" spans="4:6">
      <c r="D59" t="s">
        <v>166</v>
      </c>
      <c r="F59" t="s">
        <v>167</v>
      </c>
    </row>
    <row r="60" spans="4:6">
      <c r="D60" t="s">
        <v>168</v>
      </c>
      <c r="E60">
        <v>3113492019</v>
      </c>
      <c r="F60">
        <v>70091832</v>
      </c>
    </row>
    <row r="61" spans="4:6">
      <c r="D61" t="s">
        <v>169</v>
      </c>
      <c r="F61" t="s">
        <v>170</v>
      </c>
    </row>
    <row r="62" spans="4:6">
      <c r="D62" t="s">
        <v>171</v>
      </c>
      <c r="F62" t="s">
        <v>172</v>
      </c>
    </row>
    <row r="63" spans="4:6">
      <c r="D63" t="s">
        <v>173</v>
      </c>
      <c r="F63" t="s">
        <v>174</v>
      </c>
    </row>
    <row r="64" spans="4:6">
      <c r="D64" t="s">
        <v>175</v>
      </c>
      <c r="F64" t="s">
        <v>176</v>
      </c>
    </row>
    <row r="65" spans="4:6">
      <c r="D65" t="s">
        <v>177</v>
      </c>
      <c r="F65" t="s">
        <v>178</v>
      </c>
    </row>
    <row r="66" spans="4:6">
      <c r="D66" t="s">
        <v>179</v>
      </c>
      <c r="E66">
        <v>3174501354</v>
      </c>
      <c r="F66">
        <v>5826178</v>
      </c>
    </row>
    <row r="67" spans="4:6">
      <c r="D67" t="s">
        <v>179</v>
      </c>
      <c r="F67" t="s">
        <v>180</v>
      </c>
    </row>
    <row r="68" spans="4:6">
      <c r="D68" t="s">
        <v>181</v>
      </c>
      <c r="E68">
        <v>3229457799</v>
      </c>
      <c r="F68" t="s">
        <v>182</v>
      </c>
    </row>
    <row r="69" spans="4:6">
      <c r="D69" t="s">
        <v>183</v>
      </c>
      <c r="E69">
        <v>3234830682</v>
      </c>
      <c r="F69">
        <v>1017239047</v>
      </c>
    </row>
    <row r="70" spans="4:6">
      <c r="D70" t="s">
        <v>184</v>
      </c>
      <c r="F70" t="s">
        <v>185</v>
      </c>
    </row>
    <row r="71" spans="4:6">
      <c r="D71" t="s">
        <v>186</v>
      </c>
      <c r="E71">
        <v>3053656718</v>
      </c>
      <c r="F71">
        <v>71727396</v>
      </c>
    </row>
    <row r="72" spans="4:6">
      <c r="D72" t="s">
        <v>186</v>
      </c>
      <c r="F72" t="s">
        <v>187</v>
      </c>
    </row>
    <row r="73" spans="4:6">
      <c r="D73" t="s">
        <v>188</v>
      </c>
      <c r="E73">
        <v>3002028710</v>
      </c>
      <c r="F73" t="s">
        <v>189</v>
      </c>
    </row>
    <row r="74" spans="4:6">
      <c r="D74" t="s">
        <v>190</v>
      </c>
      <c r="E74">
        <v>3014345464</v>
      </c>
      <c r="F74">
        <v>1128476685</v>
      </c>
    </row>
    <row r="75" spans="4:6">
      <c r="D75" t="s">
        <v>191</v>
      </c>
      <c r="F75">
        <v>1036662443</v>
      </c>
    </row>
    <row r="76" spans="4:6">
      <c r="D76" t="s">
        <v>191</v>
      </c>
      <c r="E76">
        <v>3117972303</v>
      </c>
      <c r="F76" t="s">
        <v>192</v>
      </c>
    </row>
    <row r="77" spans="4:6">
      <c r="D77" t="s">
        <v>193</v>
      </c>
      <c r="E77">
        <v>3128867512</v>
      </c>
      <c r="F77" t="s">
        <v>194</v>
      </c>
    </row>
    <row r="78" spans="4:6">
      <c r="D78" t="s">
        <v>195</v>
      </c>
      <c r="E78" t="s">
        <v>196</v>
      </c>
      <c r="F78" t="s">
        <v>197</v>
      </c>
    </row>
    <row r="79" spans="4:6">
      <c r="D79" t="s">
        <v>198</v>
      </c>
      <c r="E79" t="s">
        <v>199</v>
      </c>
      <c r="F79" t="s">
        <v>200</v>
      </c>
    </row>
    <row r="80" spans="4:6">
      <c r="D80" t="s">
        <v>201</v>
      </c>
      <c r="F80" t="s">
        <v>202</v>
      </c>
    </row>
    <row r="81" spans="4:6">
      <c r="D81" t="s">
        <v>203</v>
      </c>
      <c r="F81" t="s">
        <v>204</v>
      </c>
    </row>
    <row r="82" spans="4:6">
      <c r="D82" t="s">
        <v>205</v>
      </c>
      <c r="E82">
        <v>3137543824</v>
      </c>
      <c r="F82">
        <v>1000983656</v>
      </c>
    </row>
    <row r="83" spans="4:6">
      <c r="D83" t="s">
        <v>206</v>
      </c>
      <c r="E83">
        <v>3105406603</v>
      </c>
      <c r="F83" t="s">
        <v>207</v>
      </c>
    </row>
    <row r="84" spans="4:6">
      <c r="D84" t="s">
        <v>208</v>
      </c>
      <c r="E84">
        <v>3203113469</v>
      </c>
      <c r="F84">
        <v>1020489280</v>
      </c>
    </row>
    <row r="85" spans="4:6">
      <c r="D85" t="s">
        <v>209</v>
      </c>
      <c r="E85">
        <v>3175751430</v>
      </c>
      <c r="F85" t="s">
        <v>210</v>
      </c>
    </row>
    <row r="86" spans="4:6">
      <c r="D86" t="s">
        <v>211</v>
      </c>
      <c r="E86">
        <v>3104639246</v>
      </c>
      <c r="F86" t="s">
        <v>212</v>
      </c>
    </row>
    <row r="87" spans="4:6">
      <c r="D87" t="s">
        <v>213</v>
      </c>
      <c r="F87" t="s">
        <v>214</v>
      </c>
    </row>
    <row r="88" spans="4:6">
      <c r="D88" t="s">
        <v>215</v>
      </c>
      <c r="E88">
        <v>3007607183</v>
      </c>
      <c r="F88">
        <v>1128401987</v>
      </c>
    </row>
    <row r="89" spans="4:6">
      <c r="D89" t="s">
        <v>215</v>
      </c>
      <c r="E89">
        <v>3007607183</v>
      </c>
      <c r="F89" t="s">
        <v>216</v>
      </c>
    </row>
    <row r="90" spans="4:6">
      <c r="D90" t="s">
        <v>217</v>
      </c>
      <c r="F90" t="s">
        <v>218</v>
      </c>
    </row>
    <row r="91" spans="4:6">
      <c r="D91" t="s">
        <v>219</v>
      </c>
      <c r="E91">
        <v>3153851454</v>
      </c>
      <c r="F91" t="s">
        <v>220</v>
      </c>
    </row>
    <row r="92" spans="4:6">
      <c r="D92" t="s">
        <v>221</v>
      </c>
      <c r="F92" t="s">
        <v>222</v>
      </c>
    </row>
    <row r="93" spans="4:6">
      <c r="D93" t="s">
        <v>223</v>
      </c>
      <c r="E93">
        <v>3126406643</v>
      </c>
      <c r="F93">
        <v>1020461884</v>
      </c>
    </row>
    <row r="94" spans="4:6">
      <c r="D94" t="s">
        <v>224</v>
      </c>
      <c r="F94" t="s">
        <v>225</v>
      </c>
    </row>
    <row r="95" spans="4:6">
      <c r="D95" t="s">
        <v>226</v>
      </c>
      <c r="E95">
        <v>3167440783</v>
      </c>
      <c r="F95" t="s">
        <v>92</v>
      </c>
    </row>
    <row r="96" spans="4:6">
      <c r="D96" t="s">
        <v>227</v>
      </c>
      <c r="E96" t="s">
        <v>228</v>
      </c>
      <c r="F96" t="s">
        <v>229</v>
      </c>
    </row>
    <row r="97" spans="4:6">
      <c r="D97" t="s">
        <v>230</v>
      </c>
      <c r="F97">
        <v>1085267046</v>
      </c>
    </row>
    <row r="98" spans="4:6">
      <c r="D98" t="s">
        <v>231</v>
      </c>
      <c r="F98" t="s">
        <v>232</v>
      </c>
    </row>
    <row r="99" spans="4:6">
      <c r="D99" t="s">
        <v>233</v>
      </c>
      <c r="E99" t="s">
        <v>234</v>
      </c>
      <c r="F99" t="s">
        <v>235</v>
      </c>
    </row>
    <row r="100" spans="4:6">
      <c r="D100" t="s">
        <v>236</v>
      </c>
      <c r="F100" t="s">
        <v>237</v>
      </c>
    </row>
    <row r="101" spans="4:6">
      <c r="D101" t="s">
        <v>238</v>
      </c>
      <c r="F101" t="s">
        <v>239</v>
      </c>
    </row>
    <row r="102" spans="4:6">
      <c r="D102" t="s">
        <v>240</v>
      </c>
      <c r="F102" t="s">
        <v>241</v>
      </c>
    </row>
    <row r="103" spans="4:6">
      <c r="D103" t="s">
        <v>242</v>
      </c>
      <c r="F103" t="s">
        <v>243</v>
      </c>
    </row>
    <row r="104" spans="4:6">
      <c r="D104" t="s">
        <v>244</v>
      </c>
      <c r="F104" t="s">
        <v>245</v>
      </c>
    </row>
    <row r="105" spans="4:6">
      <c r="D105" t="s">
        <v>246</v>
      </c>
      <c r="F105" t="s">
        <v>247</v>
      </c>
    </row>
    <row r="106" spans="4:6">
      <c r="D106" t="s">
        <v>248</v>
      </c>
      <c r="E106">
        <v>3104954035</v>
      </c>
      <c r="F106" t="s">
        <v>249</v>
      </c>
    </row>
    <row r="107" spans="4:6">
      <c r="D107" t="s">
        <v>250</v>
      </c>
      <c r="E107">
        <v>3105558170</v>
      </c>
      <c r="F107">
        <v>1088251189</v>
      </c>
    </row>
    <row r="108" spans="4:6">
      <c r="D108" t="s">
        <v>251</v>
      </c>
      <c r="F108" t="s">
        <v>252</v>
      </c>
    </row>
    <row r="109" spans="4:6">
      <c r="D109" t="s">
        <v>253</v>
      </c>
      <c r="E109">
        <v>3117645984</v>
      </c>
      <c r="F109" t="s">
        <v>254</v>
      </c>
    </row>
    <row r="110" spans="4:6">
      <c r="D110" t="s">
        <v>255</v>
      </c>
      <c r="F110" t="s">
        <v>256</v>
      </c>
    </row>
    <row r="111" spans="4:6">
      <c r="D111" t="s">
        <v>257</v>
      </c>
      <c r="E111" t="s">
        <v>258</v>
      </c>
      <c r="F111" t="s">
        <v>259</v>
      </c>
    </row>
    <row r="112" spans="4:6">
      <c r="D112" t="s">
        <v>260</v>
      </c>
      <c r="E112" t="s">
        <v>258</v>
      </c>
      <c r="F112" t="s">
        <v>261</v>
      </c>
    </row>
    <row r="113" spans="4:6">
      <c r="D113" t="s">
        <v>262</v>
      </c>
      <c r="E113">
        <v>3146517913</v>
      </c>
      <c r="F113">
        <v>98687907</v>
      </c>
    </row>
    <row r="114" spans="4:6">
      <c r="D114" t="s">
        <v>263</v>
      </c>
      <c r="E114">
        <v>3052268802</v>
      </c>
      <c r="F114">
        <v>43807873</v>
      </c>
    </row>
    <row r="115" spans="4:6">
      <c r="D115" t="s">
        <v>264</v>
      </c>
      <c r="E115">
        <v>3004990789</v>
      </c>
      <c r="F115" t="s">
        <v>265</v>
      </c>
    </row>
    <row r="116" spans="4:6">
      <c r="D116" t="s">
        <v>266</v>
      </c>
      <c r="F116" t="s">
        <v>267</v>
      </c>
    </row>
    <row r="117" spans="4:6">
      <c r="D117" t="s">
        <v>268</v>
      </c>
      <c r="F117" t="s">
        <v>269</v>
      </c>
    </row>
    <row r="118" spans="4:6">
      <c r="D118" t="s">
        <v>270</v>
      </c>
      <c r="E118">
        <v>3116486568</v>
      </c>
      <c r="F118" t="s">
        <v>271</v>
      </c>
    </row>
    <row r="119" spans="4:6">
      <c r="D119" t="s">
        <v>272</v>
      </c>
      <c r="E119" t="s">
        <v>273</v>
      </c>
      <c r="F119" t="s">
        <v>274</v>
      </c>
    </row>
    <row r="120" spans="4:6">
      <c r="D120" t="s">
        <v>272</v>
      </c>
      <c r="E120" t="s">
        <v>273</v>
      </c>
      <c r="F120" t="s">
        <v>275</v>
      </c>
    </row>
    <row r="121" spans="4:6">
      <c r="D121" t="s">
        <v>276</v>
      </c>
      <c r="E121">
        <v>3106430767</v>
      </c>
      <c r="F121" t="s">
        <v>277</v>
      </c>
    </row>
    <row r="122" spans="4:6">
      <c r="D122" t="s">
        <v>278</v>
      </c>
      <c r="E122">
        <v>3105992825</v>
      </c>
      <c r="F122" t="s">
        <v>279</v>
      </c>
    </row>
    <row r="123" spans="4:6">
      <c r="D123" t="s">
        <v>280</v>
      </c>
      <c r="E123">
        <v>3105992825</v>
      </c>
      <c r="F123" t="s">
        <v>279</v>
      </c>
    </row>
    <row r="124" spans="4:6">
      <c r="D124" t="s">
        <v>280</v>
      </c>
      <c r="E124">
        <v>3105992825</v>
      </c>
      <c r="F124" t="s">
        <v>281</v>
      </c>
    </row>
    <row r="125" spans="4:6">
      <c r="D125" t="s">
        <v>282</v>
      </c>
      <c r="F125" t="s">
        <v>283</v>
      </c>
    </row>
    <row r="126" spans="4:6">
      <c r="D126" t="s">
        <v>284</v>
      </c>
      <c r="F126" t="s">
        <v>285</v>
      </c>
    </row>
    <row r="127" spans="4:6">
      <c r="D127" t="s">
        <v>286</v>
      </c>
      <c r="E127">
        <v>3113849628</v>
      </c>
      <c r="F127" t="s">
        <v>287</v>
      </c>
    </row>
    <row r="128" spans="4:6">
      <c r="D128" t="s">
        <v>288</v>
      </c>
      <c r="E128" t="s">
        <v>289</v>
      </c>
      <c r="F128" t="s">
        <v>290</v>
      </c>
    </row>
    <row r="129" spans="4:6">
      <c r="D129" t="s">
        <v>291</v>
      </c>
      <c r="E129">
        <v>3148223000</v>
      </c>
      <c r="F129" t="s">
        <v>292</v>
      </c>
    </row>
    <row r="130" spans="4:6">
      <c r="D130" t="s">
        <v>293</v>
      </c>
      <c r="E130">
        <v>3022784856</v>
      </c>
      <c r="F130" t="s">
        <v>294</v>
      </c>
    </row>
    <row r="131" spans="4:6">
      <c r="D131" t="s">
        <v>242</v>
      </c>
      <c r="F131" t="s">
        <v>243</v>
      </c>
    </row>
    <row r="132" spans="4:6">
      <c r="D132" t="s">
        <v>244</v>
      </c>
      <c r="F132" t="s">
        <v>245</v>
      </c>
    </row>
    <row r="133" spans="4:6">
      <c r="D133" t="s">
        <v>246</v>
      </c>
      <c r="F133" t="s">
        <v>247</v>
      </c>
    </row>
    <row r="134" spans="4:6">
      <c r="D134" t="s">
        <v>248</v>
      </c>
      <c r="E134">
        <v>3104954035</v>
      </c>
      <c r="F134" t="s">
        <v>249</v>
      </c>
    </row>
    <row r="135" spans="4:6">
      <c r="D135" t="s">
        <v>250</v>
      </c>
      <c r="E135">
        <v>3105558170</v>
      </c>
      <c r="F135">
        <v>1088251189</v>
      </c>
    </row>
    <row r="136" spans="4:6">
      <c r="D136" t="s">
        <v>251</v>
      </c>
      <c r="F136" t="s">
        <v>252</v>
      </c>
    </row>
    <row r="137" spans="4:6">
      <c r="D137" t="s">
        <v>295</v>
      </c>
      <c r="F137" t="s">
        <v>296</v>
      </c>
    </row>
    <row r="138" spans="4:6">
      <c r="D138" t="s">
        <v>297</v>
      </c>
      <c r="F138" t="s">
        <v>298</v>
      </c>
    </row>
    <row r="139" spans="4:6">
      <c r="D139" t="s">
        <v>253</v>
      </c>
      <c r="E139">
        <v>3117645984</v>
      </c>
      <c r="F139" t="s">
        <v>254</v>
      </c>
    </row>
    <row r="140" spans="4:6">
      <c r="D140" t="s">
        <v>255</v>
      </c>
      <c r="F140" t="s">
        <v>256</v>
      </c>
    </row>
    <row r="141" spans="4:6">
      <c r="D141" t="s">
        <v>257</v>
      </c>
      <c r="F141" t="s">
        <v>259</v>
      </c>
    </row>
    <row r="142" spans="4:6">
      <c r="D142" t="s">
        <v>260</v>
      </c>
      <c r="F142" t="s">
        <v>261</v>
      </c>
    </row>
    <row r="143" spans="4:6">
      <c r="D143" t="s">
        <v>262</v>
      </c>
      <c r="E143">
        <v>3146517913</v>
      </c>
      <c r="F143">
        <v>98687907</v>
      </c>
    </row>
    <row r="144" spans="4:6">
      <c r="D144" t="s">
        <v>299</v>
      </c>
      <c r="F144" t="s">
        <v>300</v>
      </c>
    </row>
    <row r="145" spans="4:6">
      <c r="D145" t="s">
        <v>263</v>
      </c>
      <c r="E145">
        <v>3052268802</v>
      </c>
      <c r="F145">
        <v>43807873</v>
      </c>
    </row>
    <row r="146" spans="4:6">
      <c r="D146" t="s">
        <v>264</v>
      </c>
      <c r="E146">
        <v>3004990789</v>
      </c>
      <c r="F146" t="s">
        <v>265</v>
      </c>
    </row>
    <row r="147" spans="4:6">
      <c r="D147" t="s">
        <v>266</v>
      </c>
      <c r="F147" t="s">
        <v>267</v>
      </c>
    </row>
    <row r="148" spans="4:6">
      <c r="D148" t="s">
        <v>268</v>
      </c>
      <c r="F148" t="s">
        <v>269</v>
      </c>
    </row>
    <row r="149" spans="4:6">
      <c r="D149" t="s">
        <v>270</v>
      </c>
      <c r="E149">
        <v>3116486568</v>
      </c>
      <c r="F149" t="s">
        <v>271</v>
      </c>
    </row>
    <row r="150" spans="4:6">
      <c r="D150" t="s">
        <v>301</v>
      </c>
      <c r="F150" t="s">
        <v>302</v>
      </c>
    </row>
    <row r="151" spans="4:6">
      <c r="D151" t="s">
        <v>272</v>
      </c>
      <c r="F151" t="s">
        <v>274</v>
      </c>
    </row>
    <row r="152" spans="4:6">
      <c r="D152" t="s">
        <v>272</v>
      </c>
      <c r="F152" t="s">
        <v>275</v>
      </c>
    </row>
    <row r="153" spans="4:6">
      <c r="D153" t="s">
        <v>276</v>
      </c>
      <c r="E153">
        <v>3106430767</v>
      </c>
      <c r="F153" t="s">
        <v>277</v>
      </c>
    </row>
    <row r="154" spans="4:6">
      <c r="D154" t="s">
        <v>278</v>
      </c>
      <c r="F154" t="s">
        <v>279</v>
      </c>
    </row>
    <row r="155" spans="4:6">
      <c r="D155" t="s">
        <v>280</v>
      </c>
      <c r="E155">
        <v>3105992825</v>
      </c>
      <c r="F155" t="s">
        <v>279</v>
      </c>
    </row>
    <row r="156" spans="4:6">
      <c r="D156" t="s">
        <v>280</v>
      </c>
      <c r="F156" t="s">
        <v>281</v>
      </c>
    </row>
    <row r="157" spans="4:6">
      <c r="D157" t="s">
        <v>303</v>
      </c>
      <c r="F157" t="s">
        <v>304</v>
      </c>
    </row>
    <row r="158" spans="4:6">
      <c r="D158" t="s">
        <v>282</v>
      </c>
      <c r="F158" t="s">
        <v>283</v>
      </c>
    </row>
    <row r="159" spans="4:6">
      <c r="D159" t="s">
        <v>284</v>
      </c>
      <c r="F159" t="s">
        <v>285</v>
      </c>
    </row>
    <row r="160" spans="4:6">
      <c r="D160" t="s">
        <v>305</v>
      </c>
      <c r="F160" t="s">
        <v>306</v>
      </c>
    </row>
    <row r="161" spans="4:6">
      <c r="D161" t="s">
        <v>307</v>
      </c>
      <c r="F161">
        <v>43807873</v>
      </c>
    </row>
    <row r="162" spans="4:6">
      <c r="D162" t="s">
        <v>308</v>
      </c>
      <c r="F162" t="s">
        <v>309</v>
      </c>
    </row>
    <row r="163" spans="4:6">
      <c r="D163" t="s">
        <v>286</v>
      </c>
      <c r="E163">
        <v>3113849628</v>
      </c>
      <c r="F163" t="s">
        <v>287</v>
      </c>
    </row>
    <row r="164" spans="4:6">
      <c r="D164" t="s">
        <v>288</v>
      </c>
      <c r="F164" t="s">
        <v>290</v>
      </c>
    </row>
    <row r="165" spans="4:6">
      <c r="D165" t="s">
        <v>291</v>
      </c>
      <c r="E165">
        <v>3148223000</v>
      </c>
      <c r="F165" t="s">
        <v>292</v>
      </c>
    </row>
    <row r="166" spans="4:6">
      <c r="D166" t="s">
        <v>310</v>
      </c>
      <c r="F166">
        <v>1037614976</v>
      </c>
    </row>
    <row r="167" spans="4:6">
      <c r="D167" t="s">
        <v>293</v>
      </c>
      <c r="E167">
        <v>3022784856</v>
      </c>
      <c r="F167" t="s">
        <v>294</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58119-166A-4B30-B192-6325B8A69A25}">
  <dimension ref="A1:L20"/>
  <sheetViews>
    <sheetView zoomScale="85" zoomScaleNormal="85" workbookViewId="0">
      <selection activeCell="A2" sqref="A2:A15"/>
    </sheetView>
  </sheetViews>
  <sheetFormatPr defaultColWidth="11.42578125" defaultRowHeight="15"/>
  <cols>
    <col min="1" max="1" width="18.7109375" bestFit="1" customWidth="1"/>
    <col min="2" max="2" width="10.5703125" bestFit="1" customWidth="1"/>
    <col min="3" max="3" width="12.85546875" bestFit="1" customWidth="1"/>
    <col min="4" max="4" width="19.140625" bestFit="1" customWidth="1"/>
    <col min="5" max="5" width="13.5703125" bestFit="1" customWidth="1"/>
    <col min="6" max="6" width="18.5703125" bestFit="1" customWidth="1"/>
    <col min="7" max="7" width="20" bestFit="1" customWidth="1"/>
    <col min="8" max="8" width="16.7109375" bestFit="1" customWidth="1"/>
    <col min="9" max="9" width="13.42578125" bestFit="1" customWidth="1"/>
    <col min="10" max="10" width="9.140625" bestFit="1" customWidth="1"/>
    <col min="11" max="11" width="21.42578125" bestFit="1" customWidth="1"/>
    <col min="12" max="12" width="13.5703125" bestFit="1" customWidth="1"/>
  </cols>
  <sheetData>
    <row r="1" spans="1:12">
      <c r="A1" s="3" t="s">
        <v>1</v>
      </c>
      <c r="B1" s="3" t="s">
        <v>2</v>
      </c>
      <c r="C1" s="3" t="s">
        <v>3</v>
      </c>
      <c r="D1" s="3" t="s">
        <v>5</v>
      </c>
      <c r="E1" s="3" t="s">
        <v>6</v>
      </c>
      <c r="F1" s="3" t="s">
        <v>311</v>
      </c>
      <c r="G1" s="3" t="s">
        <v>8</v>
      </c>
      <c r="H1" s="3" t="s">
        <v>9</v>
      </c>
      <c r="I1" s="3" t="s">
        <v>10</v>
      </c>
      <c r="J1" s="3" t="s">
        <v>312</v>
      </c>
      <c r="K1" s="3" t="s">
        <v>313</v>
      </c>
      <c r="L1" s="3" t="s">
        <v>314</v>
      </c>
    </row>
    <row r="2" spans="1:12">
      <c r="A2" s="13" t="s">
        <v>14</v>
      </c>
      <c r="B2" s="13" t="s">
        <v>315</v>
      </c>
      <c r="C2" s="13" t="s">
        <v>30</v>
      </c>
      <c r="D2" s="13" t="s">
        <v>316</v>
      </c>
      <c r="E2" s="13" t="s">
        <v>317</v>
      </c>
      <c r="F2" s="18">
        <v>45349.354814814818</v>
      </c>
      <c r="G2" s="18">
        <v>45349.72923611111</v>
      </c>
      <c r="H2" s="14" t="s">
        <v>318</v>
      </c>
      <c r="I2" s="13" t="s">
        <v>208</v>
      </c>
      <c r="J2" s="14" t="s">
        <v>319</v>
      </c>
      <c r="K2" s="14" t="s">
        <v>320</v>
      </c>
      <c r="L2">
        <v>45344.387256944443</v>
      </c>
    </row>
    <row r="3" spans="1:12">
      <c r="A3" s="13" t="s">
        <v>15</v>
      </c>
      <c r="B3" s="13" t="s">
        <v>321</v>
      </c>
      <c r="C3" s="13" t="s">
        <v>30</v>
      </c>
      <c r="D3" s="13" t="s">
        <v>322</v>
      </c>
      <c r="E3" s="13" t="s">
        <v>323</v>
      </c>
      <c r="F3" s="18">
        <v>45348.333587962959</v>
      </c>
      <c r="G3" s="18">
        <v>45348.729525462964</v>
      </c>
      <c r="H3" s="14" t="s">
        <v>318</v>
      </c>
      <c r="I3" s="13" t="s">
        <v>208</v>
      </c>
      <c r="J3" s="14" t="s">
        <v>319</v>
      </c>
      <c r="K3" s="14" t="s">
        <v>320</v>
      </c>
      <c r="L3">
        <v>45344.387256944443</v>
      </c>
    </row>
    <row r="4" spans="1:12">
      <c r="A4" s="13" t="s">
        <v>16</v>
      </c>
      <c r="B4" s="13" t="s">
        <v>324</v>
      </c>
      <c r="C4" s="13" t="s">
        <v>110</v>
      </c>
      <c r="D4" s="13" t="s">
        <v>325</v>
      </c>
      <c r="E4" s="13" t="s">
        <v>326</v>
      </c>
      <c r="F4" s="18">
        <v>45348.333333333336</v>
      </c>
      <c r="G4" s="18">
        <v>45348.75</v>
      </c>
      <c r="H4" s="14" t="s">
        <v>327</v>
      </c>
      <c r="I4" s="13" t="s">
        <v>227</v>
      </c>
      <c r="J4" s="14" t="s">
        <v>319</v>
      </c>
      <c r="K4" s="14" t="s">
        <v>320</v>
      </c>
      <c r="L4">
        <v>45344.378067129626</v>
      </c>
    </row>
    <row r="5" spans="1:12">
      <c r="A5" s="13" t="s">
        <v>17</v>
      </c>
      <c r="B5" s="13" t="s">
        <v>328</v>
      </c>
      <c r="C5" s="13" t="s">
        <v>118</v>
      </c>
      <c r="D5" s="13" t="s">
        <v>329</v>
      </c>
      <c r="E5" s="13" t="s">
        <v>330</v>
      </c>
      <c r="F5" s="18">
        <v>45344.375</v>
      </c>
      <c r="G5" s="18">
        <v>45344.708333333336</v>
      </c>
      <c r="H5" s="14" t="s">
        <v>331</v>
      </c>
      <c r="I5" s="13" t="s">
        <v>114</v>
      </c>
      <c r="J5" s="14" t="s">
        <v>332</v>
      </c>
      <c r="K5" s="14" t="s">
        <v>320</v>
      </c>
      <c r="L5">
        <v>45344.377141203702</v>
      </c>
    </row>
    <row r="6" spans="1:12">
      <c r="A6" s="13" t="s">
        <v>18</v>
      </c>
      <c r="B6" s="13" t="s">
        <v>333</v>
      </c>
      <c r="C6" s="13" t="s">
        <v>51</v>
      </c>
      <c r="D6" s="13" t="s">
        <v>334</v>
      </c>
      <c r="E6" s="13" t="s">
        <v>334</v>
      </c>
      <c r="F6" s="18">
        <v>45344.583819444444</v>
      </c>
      <c r="G6" s="18">
        <v>45345.729259259257</v>
      </c>
      <c r="H6" s="14" t="s">
        <v>335</v>
      </c>
      <c r="I6" s="13" t="s">
        <v>168</v>
      </c>
      <c r="J6" s="14" t="s">
        <v>319</v>
      </c>
      <c r="K6" s="14" t="s">
        <v>320</v>
      </c>
      <c r="L6">
        <v>45344.372800925928</v>
      </c>
    </row>
    <row r="7" spans="1:12">
      <c r="A7" s="13" t="s">
        <v>19</v>
      </c>
      <c r="B7" s="13" t="s">
        <v>336</v>
      </c>
      <c r="C7" s="13" t="s">
        <v>83</v>
      </c>
      <c r="D7" s="13" t="s">
        <v>337</v>
      </c>
      <c r="E7" s="13" t="s">
        <v>338</v>
      </c>
      <c r="F7" s="18">
        <v>45344.333518518521</v>
      </c>
      <c r="G7" s="18">
        <v>45346.750300925924</v>
      </c>
      <c r="H7" s="14" t="s">
        <v>339</v>
      </c>
      <c r="I7" s="13" t="s">
        <v>136</v>
      </c>
      <c r="J7" s="14" t="s">
        <v>332</v>
      </c>
      <c r="K7" s="14" t="s">
        <v>320</v>
      </c>
      <c r="L7">
        <v>45344.356296296297</v>
      </c>
    </row>
    <row r="8" spans="1:12">
      <c r="A8" s="13" t="s">
        <v>20</v>
      </c>
      <c r="B8" s="13" t="s">
        <v>340</v>
      </c>
      <c r="C8" s="13" t="s">
        <v>57</v>
      </c>
      <c r="D8" s="13" t="s">
        <v>341</v>
      </c>
      <c r="E8" s="13" t="s">
        <v>341</v>
      </c>
      <c r="F8" s="18">
        <v>45350.333680555559</v>
      </c>
      <c r="G8" s="18">
        <v>45350.70888888889</v>
      </c>
      <c r="H8" s="14" t="s">
        <v>342</v>
      </c>
      <c r="I8" s="13" t="s">
        <v>141</v>
      </c>
      <c r="J8" s="14" t="s">
        <v>319</v>
      </c>
      <c r="K8" s="14" t="s">
        <v>320</v>
      </c>
      <c r="L8">
        <v>45344.354710648149</v>
      </c>
    </row>
    <row r="9" spans="1:12">
      <c r="A9" s="13" t="s">
        <v>21</v>
      </c>
      <c r="B9" s="13" t="s">
        <v>343</v>
      </c>
      <c r="C9" s="13" t="s">
        <v>30</v>
      </c>
      <c r="D9" s="13" t="s">
        <v>344</v>
      </c>
      <c r="E9" s="13" t="s">
        <v>345</v>
      </c>
      <c r="F9" s="18">
        <v>45344.333333333336</v>
      </c>
      <c r="G9" s="18">
        <v>45344.708333333336</v>
      </c>
      <c r="H9" s="14" t="s">
        <v>346</v>
      </c>
      <c r="I9" s="13" t="s">
        <v>103</v>
      </c>
      <c r="J9" s="14" t="s">
        <v>332</v>
      </c>
      <c r="K9" s="14" t="s">
        <v>320</v>
      </c>
      <c r="L9">
        <v>45344.345486111109</v>
      </c>
    </row>
    <row r="10" spans="1:12">
      <c r="A10" s="13" t="s">
        <v>22</v>
      </c>
      <c r="B10" s="13" t="s">
        <v>347</v>
      </c>
      <c r="C10" s="13" t="s">
        <v>86</v>
      </c>
      <c r="D10" s="13" t="s">
        <v>348</v>
      </c>
      <c r="E10" s="13" t="s">
        <v>349</v>
      </c>
      <c r="F10" s="18">
        <v>45344.333923611113</v>
      </c>
      <c r="G10" s="18">
        <v>45344.729178240741</v>
      </c>
      <c r="H10" s="14" t="s">
        <v>350</v>
      </c>
      <c r="I10" s="13" t="s">
        <v>208</v>
      </c>
      <c r="J10" s="14" t="s">
        <v>332</v>
      </c>
      <c r="K10" s="14" t="s">
        <v>320</v>
      </c>
      <c r="L10">
        <v>45344.334780092591</v>
      </c>
    </row>
    <row r="11" spans="1:12">
      <c r="A11" s="13" t="s">
        <v>23</v>
      </c>
      <c r="B11" s="13" t="s">
        <v>351</v>
      </c>
      <c r="C11" s="13" t="s">
        <v>33</v>
      </c>
      <c r="D11" s="13" t="s">
        <v>352</v>
      </c>
      <c r="E11" s="13" t="s">
        <v>353</v>
      </c>
      <c r="F11" s="18">
        <v>45344.333333333336</v>
      </c>
      <c r="G11" s="18">
        <v>45344.75</v>
      </c>
      <c r="H11" s="14" t="s">
        <v>354</v>
      </c>
      <c r="I11" s="13" t="s">
        <v>276</v>
      </c>
      <c r="J11" s="14" t="s">
        <v>332</v>
      </c>
      <c r="K11" s="14" t="s">
        <v>320</v>
      </c>
      <c r="L11">
        <v>45344.334606481483</v>
      </c>
    </row>
    <row r="12" spans="1:12">
      <c r="A12" s="13" t="s">
        <v>24</v>
      </c>
      <c r="B12" s="13" t="s">
        <v>355</v>
      </c>
      <c r="C12" s="13" t="s">
        <v>86</v>
      </c>
      <c r="D12" s="13" t="s">
        <v>325</v>
      </c>
      <c r="E12" s="13" t="s">
        <v>356</v>
      </c>
      <c r="F12" s="18">
        <v>45355.479166666664</v>
      </c>
      <c r="G12" s="18">
        <v>45356.166666666664</v>
      </c>
      <c r="H12" s="14" t="s">
        <v>335</v>
      </c>
      <c r="I12" s="13" t="s">
        <v>227</v>
      </c>
      <c r="J12" s="14" t="s">
        <v>319</v>
      </c>
      <c r="K12" s="14" t="s">
        <v>320</v>
      </c>
      <c r="L12">
        <v>45344.333599537036</v>
      </c>
    </row>
    <row r="13" spans="1:12">
      <c r="A13" s="13" t="s">
        <v>25</v>
      </c>
      <c r="B13" s="13" t="s">
        <v>357</v>
      </c>
      <c r="C13" s="13" t="s">
        <v>33</v>
      </c>
      <c r="D13" s="13" t="s">
        <v>358</v>
      </c>
      <c r="E13" s="13" t="s">
        <v>359</v>
      </c>
      <c r="F13" s="18">
        <v>45344.333344907405</v>
      </c>
      <c r="G13" s="18">
        <v>45348.750150462962</v>
      </c>
      <c r="H13" s="14" t="s">
        <v>360</v>
      </c>
      <c r="I13" s="13" t="s">
        <v>136</v>
      </c>
      <c r="J13" s="14" t="s">
        <v>332</v>
      </c>
      <c r="K13" s="14" t="s">
        <v>320</v>
      </c>
      <c r="L13">
        <v>45344.332256944443</v>
      </c>
    </row>
    <row r="14" spans="1:12">
      <c r="A14" s="13" t="s">
        <v>26</v>
      </c>
      <c r="B14" s="13" t="s">
        <v>361</v>
      </c>
      <c r="C14" s="13" t="s">
        <v>57</v>
      </c>
      <c r="D14" s="13" t="s">
        <v>325</v>
      </c>
      <c r="E14" s="13" t="s">
        <v>362</v>
      </c>
      <c r="F14" s="18">
        <v>45348.333333333336</v>
      </c>
      <c r="G14" s="18">
        <v>45349.708333333336</v>
      </c>
      <c r="H14" s="14" t="s">
        <v>363</v>
      </c>
      <c r="I14" s="13" t="s">
        <v>223</v>
      </c>
      <c r="J14" s="14" t="s">
        <v>319</v>
      </c>
      <c r="K14" s="14" t="s">
        <v>320</v>
      </c>
      <c r="L14">
        <v>45344.325798611113</v>
      </c>
    </row>
    <row r="15" spans="1:12">
      <c r="A15" s="13" t="s">
        <v>27</v>
      </c>
      <c r="B15" s="13" t="s">
        <v>364</v>
      </c>
      <c r="C15" s="13" t="s">
        <v>40</v>
      </c>
      <c r="D15" s="13" t="s">
        <v>365</v>
      </c>
      <c r="E15" s="13" t="s">
        <v>366</v>
      </c>
      <c r="F15" s="18">
        <v>45344.375</v>
      </c>
      <c r="G15" s="18">
        <v>45344.708333333336</v>
      </c>
      <c r="H15" s="14" t="s">
        <v>367</v>
      </c>
      <c r="I15" s="13" t="s">
        <v>70</v>
      </c>
      <c r="J15" s="14" t="s">
        <v>319</v>
      </c>
      <c r="K15" s="14" t="s">
        <v>320</v>
      </c>
      <c r="L15">
        <v>45344.323599537034</v>
      </c>
    </row>
    <row r="16" spans="1:12">
      <c r="A16" s="13"/>
      <c r="B16" s="13"/>
      <c r="C16" s="13"/>
      <c r="D16" s="13"/>
      <c r="E16" s="13"/>
      <c r="F16" s="14"/>
      <c r="G16" s="13"/>
      <c r="H16" s="14"/>
      <c r="I16" s="13"/>
      <c r="J16" s="14"/>
      <c r="K16" s="14"/>
    </row>
    <row r="17" spans="1:11">
      <c r="A17" s="13"/>
      <c r="B17" s="13"/>
      <c r="C17" s="13"/>
      <c r="D17" s="13"/>
      <c r="E17" s="13"/>
      <c r="F17" s="14"/>
      <c r="G17" s="13"/>
      <c r="H17" s="14"/>
      <c r="I17" s="13"/>
      <c r="J17" s="14"/>
      <c r="K17" s="14"/>
    </row>
    <row r="18" spans="1:11">
      <c r="A18" s="13"/>
      <c r="B18" s="13"/>
      <c r="C18" s="13"/>
      <c r="D18" s="13"/>
      <c r="E18" s="13"/>
      <c r="F18" s="14"/>
      <c r="G18" s="13"/>
      <c r="H18" s="14"/>
      <c r="I18" s="13"/>
      <c r="J18" s="14"/>
      <c r="K18" s="14"/>
    </row>
    <row r="19" spans="1:11">
      <c r="A19" s="13"/>
      <c r="B19" s="13"/>
      <c r="C19" s="13"/>
      <c r="D19" s="13"/>
      <c r="E19" s="13"/>
      <c r="F19" s="14"/>
      <c r="G19" s="13"/>
      <c r="H19" s="14"/>
      <c r="I19" s="13"/>
      <c r="J19" s="14"/>
      <c r="K19" s="14"/>
    </row>
    <row r="20" spans="1:11">
      <c r="A20" s="13"/>
      <c r="B20" s="13"/>
      <c r="C20" s="13"/>
      <c r="D20" s="13"/>
      <c r="E20" s="13"/>
      <c r="F20" s="14"/>
      <c r="G20" s="13"/>
      <c r="H20" s="14"/>
      <c r="I20" s="13"/>
      <c r="J20" s="14"/>
      <c r="K20" s="14"/>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16a7d80-8474-49d4-bbe2-5edcd8b732d6">
      <Terms xmlns="http://schemas.microsoft.com/office/infopath/2007/PartnerControls"/>
    </lcf76f155ced4ddcb4097134ff3c332f>
    <TaxCatchAll xmlns="6e15b64d-dbd4-4e08-8085-de48877393b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16B1CDD9C3CD7F4E8D7B5023EB3EB485" ma:contentTypeVersion="15" ma:contentTypeDescription="Crear nuevo documento." ma:contentTypeScope="" ma:versionID="1752147dcc46da25f534575d93cd0d1d">
  <xsd:schema xmlns:xsd="http://www.w3.org/2001/XMLSchema" xmlns:xs="http://www.w3.org/2001/XMLSchema" xmlns:p="http://schemas.microsoft.com/office/2006/metadata/properties" xmlns:ns2="816a7d80-8474-49d4-bbe2-5edcd8b732d6" xmlns:ns3="6e15b64d-dbd4-4e08-8085-de48877393b9" targetNamespace="http://schemas.microsoft.com/office/2006/metadata/properties" ma:root="true" ma:fieldsID="cf0267c99001d2bb1b625e65cf268afc" ns2:_="" ns3:_="">
    <xsd:import namespace="816a7d80-8474-49d4-bbe2-5edcd8b732d6"/>
    <xsd:import namespace="6e15b64d-dbd4-4e08-8085-de48877393b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6a7d80-8474-49d4-bbe2-5edcd8b732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571a0d4a-75ad-4b94-9add-0a149f3137c8"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e15b64d-dbd4-4e08-8085-de48877393b9"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TaxCatchAll" ma:index="14" nillable="true" ma:displayName="Taxonomy Catch All Column" ma:hidden="true" ma:list="{f411831f-561e-458a-bfc5-0b27283fd45d}" ma:internalName="TaxCatchAll" ma:showField="CatchAllData" ma:web="6e15b64d-dbd4-4e08-8085-de48877393b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6AB308F-A29D-43AE-8A17-5CEC4AFFACEA}"/>
</file>

<file path=customXml/itemProps2.xml><?xml version="1.0" encoding="utf-8"?>
<ds:datastoreItem xmlns:ds="http://schemas.openxmlformats.org/officeDocument/2006/customXml" ds:itemID="{A60112FC-6EE4-48F8-A809-442F91ECA3B4}"/>
</file>

<file path=customXml/itemProps3.xml><?xml version="1.0" encoding="utf-8"?>
<ds:datastoreItem xmlns:ds="http://schemas.openxmlformats.org/officeDocument/2006/customXml" ds:itemID="{78F2FACA-9C57-4867-A401-1743C0B7A93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Kibson Jafeth Junior Mosquera Perea</dc:creator>
  <cp:keywords/>
  <dc:description/>
  <cp:lastModifiedBy>Juan Felipe  Vásquez Calderón</cp:lastModifiedBy>
  <cp:revision/>
  <dcterms:created xsi:type="dcterms:W3CDTF">2024-02-15T20:28:19Z</dcterms:created>
  <dcterms:modified xsi:type="dcterms:W3CDTF">2024-02-22T18:20:05Z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0x01010016B1CDD9C3CD7F4E8D7B5023EB3EB485</vt:lpwstr>
  </property>
  <property fmtid="{D5CDD505-2E9C-101B-9397-08002B2CF9AE}" pid="3" name="MediaServiceImageTags">
    <vt:lpwstr/>
  </property>
</Properties>
</file>