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os karen\Documentos\Proyecto Sotra\Sistema\"/>
    </mc:Choice>
  </mc:AlternateContent>
  <bookViews>
    <workbookView xWindow="0" yWindow="0" windowWidth="19560" windowHeight="823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13" i="1" l="1"/>
  <c r="G11" i="1"/>
  <c r="G9" i="1"/>
  <c r="G5" i="1"/>
  <c r="L12" i="1"/>
  <c r="O12" i="1" s="1"/>
  <c r="G12" i="1" s="1"/>
  <c r="L11" i="1"/>
  <c r="O11" i="1" s="1"/>
  <c r="G4" i="1" s="1"/>
  <c r="L10" i="1"/>
  <c r="L9" i="1"/>
  <c r="O9" i="1" s="1"/>
  <c r="L8" i="1"/>
  <c r="O8" i="1" s="1"/>
  <c r="G6" i="1" s="1"/>
  <c r="L7" i="1"/>
  <c r="O7" i="1" s="1"/>
  <c r="G10" i="1" s="1"/>
  <c r="L6" i="1"/>
  <c r="O6" i="1" s="1"/>
  <c r="L5" i="1"/>
  <c r="O5" i="1" s="1"/>
  <c r="G7" i="1" s="1"/>
  <c r="L4" i="1"/>
  <c r="O4" i="1" s="1"/>
  <c r="L3" i="1"/>
  <c r="O3" i="1" s="1"/>
  <c r="G8" i="1" s="1"/>
  <c r="L2" i="1"/>
  <c r="O2" i="1" s="1"/>
  <c r="N2" i="1" l="1"/>
  <c r="F11" i="1" s="1"/>
  <c r="N3" i="1"/>
  <c r="F8" i="1" s="1"/>
  <c r="N4" i="1"/>
  <c r="F9" i="1" s="1"/>
  <c r="N5" i="1"/>
  <c r="F7" i="1" s="1"/>
  <c r="N6" i="1"/>
  <c r="F5" i="1" s="1"/>
  <c r="N7" i="1"/>
  <c r="F10" i="1" s="1"/>
  <c r="N8" i="1"/>
  <c r="F6" i="1" s="1"/>
  <c r="N9" i="1"/>
  <c r="N10" i="1"/>
  <c r="F13" i="1" s="1"/>
  <c r="N11" i="1"/>
  <c r="F4" i="1" s="1"/>
  <c r="N12" i="1"/>
  <c r="F12" i="1" s="1"/>
  <c r="M2" i="1"/>
  <c r="E11" i="1" s="1"/>
  <c r="M3" i="1"/>
  <c r="E8" i="1" s="1"/>
  <c r="M4" i="1"/>
  <c r="E9" i="1" s="1"/>
  <c r="M5" i="1"/>
  <c r="E7" i="1" s="1"/>
  <c r="M6" i="1"/>
  <c r="E5" i="1" s="1"/>
  <c r="M7" i="1"/>
  <c r="E10" i="1" s="1"/>
  <c r="M8" i="1"/>
  <c r="E6" i="1" s="1"/>
  <c r="M9" i="1"/>
  <c r="M10" i="1"/>
  <c r="E13" i="1" s="1"/>
  <c r="M11" i="1"/>
  <c r="E4" i="1" s="1"/>
  <c r="M12" i="1"/>
  <c r="E12" i="1" s="1"/>
  <c r="D13" i="1" l="1"/>
  <c r="H13" i="1" l="1"/>
  <c r="H14" i="1" s="1"/>
  <c r="D5" i="1"/>
  <c r="D6" i="1"/>
  <c r="D7" i="1"/>
  <c r="D8" i="1"/>
  <c r="D9" i="1"/>
  <c r="D10" i="1"/>
  <c r="D11" i="1"/>
  <c r="D12" i="1"/>
  <c r="D4" i="1"/>
  <c r="D14" i="1" l="1"/>
  <c r="F14" i="1" l="1"/>
  <c r="E14" i="1" l="1"/>
  <c r="G14" i="1"/>
  <c r="I15" i="1" l="1"/>
  <c r="F16" i="1"/>
  <c r="B21" i="1"/>
  <c r="B23" i="1" l="1"/>
  <c r="C21" i="1"/>
  <c r="E21" i="1"/>
  <c r="F19" i="1" s="1"/>
  <c r="C19" i="1"/>
  <c r="B19" i="1"/>
  <c r="D19" i="1"/>
  <c r="D21" i="1"/>
  <c r="D23" i="1" l="1"/>
  <c r="B25" i="1"/>
  <c r="B27" i="1" s="1"/>
  <c r="C25" i="1"/>
  <c r="D25" i="1"/>
  <c r="A25" i="1"/>
  <c r="C23" i="1"/>
  <c r="F21" i="1"/>
  <c r="F22" i="1" s="1"/>
  <c r="D27" i="1" l="1"/>
  <c r="C27" i="1"/>
  <c r="E27" i="1" s="1"/>
</calcChain>
</file>

<file path=xl/sharedStrings.xml><?xml version="1.0" encoding="utf-8"?>
<sst xmlns="http://schemas.openxmlformats.org/spreadsheetml/2006/main" count="39" uniqueCount="39">
  <si>
    <t>SUCURSAL</t>
  </si>
  <si>
    <t>ANCHO</t>
  </si>
  <si>
    <t>LARGO</t>
  </si>
  <si>
    <t>GIROS</t>
  </si>
  <si>
    <t>PASAJES</t>
  </si>
  <si>
    <t>ENCOMIENDAS</t>
  </si>
  <si>
    <t>CALLE 31</t>
  </si>
  <si>
    <t>TERMINAL BGA</t>
  </si>
  <si>
    <t>GIRÓN</t>
  </si>
  <si>
    <t>SANTA ROSA</t>
  </si>
  <si>
    <t>AGUACHICA</t>
  </si>
  <si>
    <t>GAMARRA</t>
  </si>
  <si>
    <t>SAN PABLO</t>
  </si>
  <si>
    <t>SIMITÍ</t>
  </si>
  <si>
    <t>PUERTO WILCHES</t>
  </si>
  <si>
    <t>ALARCÓN</t>
  </si>
  <si>
    <t>ÁREA DE OCUPACIÓN</t>
  </si>
  <si>
    <t xml:space="preserve">ÁREA </t>
  </si>
  <si>
    <t>TOTAL ÁREA</t>
  </si>
  <si>
    <t>Simití</t>
  </si>
  <si>
    <t>Aguachica</t>
  </si>
  <si>
    <t>Gamarra</t>
  </si>
  <si>
    <t>Santa Rosa</t>
  </si>
  <si>
    <t>Terminal</t>
  </si>
  <si>
    <t>San Pablo</t>
  </si>
  <si>
    <t>Giron</t>
  </si>
  <si>
    <t>Cerro</t>
  </si>
  <si>
    <t>Alarcón</t>
  </si>
  <si>
    <t>Calle 31</t>
  </si>
  <si>
    <t>Pto Wilches</t>
  </si>
  <si>
    <t>ADMON</t>
  </si>
  <si>
    <t>Admon</t>
  </si>
  <si>
    <t>TOTAL</t>
  </si>
  <si>
    <t>Total</t>
  </si>
  <si>
    <t>Con Admón</t>
  </si>
  <si>
    <t>Sin Admón</t>
  </si>
  <si>
    <t>Giros</t>
  </si>
  <si>
    <t>Pasajes</t>
  </si>
  <si>
    <t>Encomiendas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</si>
</sst>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64" fontId="0" fillId="0" borderId="0" xfId="1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2" borderId="0" xfId="0" applyFont="1" applyFill="1"/>
    <xf numFmtId="164" fontId="0" fillId="0" borderId="0" xfId="0" applyNumberFormat="1"/>
    <xf numFmtId="164" fontId="2" fillId="3" borderId="0" xfId="0" applyNumberFormat="1" applyFont="1" applyFill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2" fillId="0" borderId="2" xfId="2" applyNumberFormat="1" applyFont="1" applyBorder="1"/>
    <xf numFmtId="10" fontId="2" fillId="0" borderId="3" xfId="2" applyNumberFormat="1" applyFont="1" applyBorder="1"/>
    <xf numFmtId="10" fontId="2" fillId="0" borderId="4" xfId="2" applyNumberFormat="1" applyFont="1" applyBorder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" fontId="0" fillId="0" borderId="3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3" borderId="5" xfId="2" applyNumberFormat="1" applyFont="1" applyFill="1" applyBorder="1" applyAlignment="1">
      <alignment horizontal="center"/>
    </xf>
    <xf numFmtId="10" fontId="2" fillId="3" borderId="7" xfId="2" applyNumberFormat="1" applyFont="1" applyFill="1" applyBorder="1" applyAlignment="1">
      <alignment horizontal="center"/>
    </xf>
    <xf numFmtId="10" fontId="2" fillId="3" borderId="1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2" fillId="3" borderId="1" xfId="2" applyNumberFormat="1" applyFont="1" applyFill="1" applyBorder="1"/>
    <xf numFmtId="10" fontId="0" fillId="4" borderId="1" xfId="2" applyNumberFormat="1" applyFont="1" applyFill="1" applyBorder="1"/>
    <xf numFmtId="42" fontId="0" fillId="0" borderId="2" xfId="0" applyNumberFormat="1" applyBorder="1"/>
    <xf numFmtId="42" fontId="0" fillId="0" borderId="3" xfId="0" applyNumberFormat="1" applyBorder="1"/>
    <xf numFmtId="42" fontId="0" fillId="0" borderId="4" xfId="0" applyNumberFormat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2" fillId="0" borderId="6" xfId="0" applyFont="1" applyBorder="1"/>
    <xf numFmtId="0" fontId="0" fillId="0" borderId="1" xfId="0" applyBorder="1"/>
    <xf numFmtId="164" fontId="0" fillId="5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gresos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rateo Centros de costos"/>
      <sheetName val="Ingresos por sucursales"/>
    </sheetNames>
    <sheetDataSet>
      <sheetData sheetId="0">
        <row r="5">
          <cell r="I5">
            <v>0.21207145708822539</v>
          </cell>
        </row>
      </sheetData>
      <sheetData sheetId="1">
        <row r="4">
          <cell r="F4">
            <v>353153</v>
          </cell>
          <cell r="L4">
            <v>135125</v>
          </cell>
        </row>
        <row r="5">
          <cell r="F5">
            <v>11200</v>
          </cell>
          <cell r="L5">
            <v>89333.333333333328</v>
          </cell>
        </row>
        <row r="6">
          <cell r="F6">
            <v>25966.666666666668</v>
          </cell>
          <cell r="L6">
            <v>278800</v>
          </cell>
        </row>
        <row r="7">
          <cell r="F7">
            <v>4011358.6666666665</v>
          </cell>
          <cell r="L7">
            <v>1291582.3333333333</v>
          </cell>
        </row>
        <row r="8">
          <cell r="F8">
            <v>0</v>
          </cell>
          <cell r="L8">
            <v>0</v>
          </cell>
        </row>
        <row r="9">
          <cell r="F9">
            <v>1539401.3333333333</v>
          </cell>
          <cell r="L9">
            <v>364000</v>
          </cell>
        </row>
        <row r="10">
          <cell r="F10">
            <v>36162.666666666664</v>
          </cell>
          <cell r="L10">
            <v>109703.33333333333</v>
          </cell>
        </row>
        <row r="11">
          <cell r="F11">
            <v>0</v>
          </cell>
          <cell r="L11">
            <v>0</v>
          </cell>
        </row>
        <row r="12">
          <cell r="F12">
            <v>0</v>
          </cell>
          <cell r="L12">
            <v>12205144.666666666</v>
          </cell>
        </row>
        <row r="13">
          <cell r="F13">
            <v>191021.33333333334</v>
          </cell>
          <cell r="L13">
            <v>1113025</v>
          </cell>
        </row>
        <row r="14">
          <cell r="F14">
            <v>86754.666666666672</v>
          </cell>
          <cell r="L14">
            <v>71125</v>
          </cell>
        </row>
        <row r="22">
          <cell r="I22">
            <v>974038.66666666663</v>
          </cell>
        </row>
        <row r="23">
          <cell r="I23">
            <v>368665</v>
          </cell>
        </row>
        <row r="24">
          <cell r="I24">
            <v>2287384.6666666665</v>
          </cell>
        </row>
        <row r="25">
          <cell r="I25">
            <v>10666141.666666666</v>
          </cell>
        </row>
        <row r="26">
          <cell r="I26">
            <v>1851895.3333333333</v>
          </cell>
        </row>
        <row r="27">
          <cell r="I27">
            <v>1545362.3333333333</v>
          </cell>
        </row>
        <row r="28">
          <cell r="I28">
            <v>913215</v>
          </cell>
        </row>
        <row r="29">
          <cell r="I29">
            <v>274389.33333333331</v>
          </cell>
        </row>
        <row r="30">
          <cell r="I30">
            <v>0</v>
          </cell>
        </row>
        <row r="31">
          <cell r="I31">
            <v>7407580.333333333</v>
          </cell>
        </row>
        <row r="32">
          <cell r="I32">
            <v>4730252.333333333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workbookViewId="0">
      <pane xSplit="1" topLeftCell="B1" activePane="topRight" state="frozen"/>
      <selection pane="topRight" activeCell="H21" sqref="H21"/>
    </sheetView>
  </sheetViews>
  <sheetFormatPr baseColWidth="10" defaultRowHeight="15" x14ac:dyDescent="0.25"/>
  <cols>
    <col min="1" max="1" width="16.7109375" customWidth="1"/>
    <col min="2" max="2" width="15.140625" customWidth="1"/>
    <col min="3" max="4" width="11.85546875" bestFit="1" customWidth="1"/>
    <col min="5" max="7" width="17.85546875" customWidth="1"/>
    <col min="8" max="8" width="14.85546875" bestFit="1" customWidth="1"/>
    <col min="9" max="9" width="15.5703125" bestFit="1" customWidth="1"/>
    <col min="10" max="10" width="17.140625" bestFit="1" customWidth="1"/>
    <col min="11" max="11" width="15.5703125" bestFit="1" customWidth="1"/>
    <col min="12" max="12" width="15.5703125" customWidth="1"/>
    <col min="13" max="13" width="14.85546875" bestFit="1" customWidth="1"/>
    <col min="15" max="15" width="12.7109375" customWidth="1"/>
  </cols>
  <sheetData>
    <row r="1" spans="1:16" ht="15.75" thickBot="1" x14ac:dyDescent="0.3">
      <c r="K1" s="3"/>
      <c r="L1" s="12" t="s">
        <v>33</v>
      </c>
      <c r="M1" s="20" t="s">
        <v>36</v>
      </c>
      <c r="N1" s="38" t="s">
        <v>37</v>
      </c>
      <c r="O1" s="20" t="s">
        <v>38</v>
      </c>
      <c r="P1" s="12" t="s">
        <v>31</v>
      </c>
    </row>
    <row r="2" spans="1:16" ht="15.75" thickBot="1" x14ac:dyDescent="0.3">
      <c r="E2" s="44" t="s">
        <v>16</v>
      </c>
      <c r="F2" s="45"/>
      <c r="G2" s="45"/>
      <c r="H2" s="46"/>
      <c r="I2" s="11"/>
      <c r="J2" s="11"/>
      <c r="K2" s="17" t="s">
        <v>19</v>
      </c>
      <c r="L2" s="32">
        <f>'[1]Ingresos por sucursales'!F4+'[1]Ingresos por sucursales'!L4+'[1]Ingresos por sucursales'!I22</f>
        <v>1462316.6666666665</v>
      </c>
      <c r="M2" s="35">
        <f>'[1]Ingresos por sucursales'!F4/L2</f>
        <v>0.24150241055858856</v>
      </c>
      <c r="N2" s="35">
        <f>'[1]Ingresos por sucursales'!I22/L2</f>
        <v>0.66609284354733933</v>
      </c>
      <c r="O2" s="35">
        <f>'[1]Ingresos por sucursales'!L4/L2</f>
        <v>9.2404745894072202E-2</v>
      </c>
      <c r="P2" s="13"/>
    </row>
    <row r="3" spans="1:16" ht="15.75" thickBot="1" x14ac:dyDescent="0.3">
      <c r="A3" s="20" t="s">
        <v>0</v>
      </c>
      <c r="B3" s="12" t="s">
        <v>1</v>
      </c>
      <c r="C3" s="12" t="s">
        <v>2</v>
      </c>
      <c r="D3" s="12" t="s">
        <v>17</v>
      </c>
      <c r="E3" s="24" t="s">
        <v>3</v>
      </c>
      <c r="F3" s="2" t="s">
        <v>4</v>
      </c>
      <c r="G3" s="24" t="s">
        <v>5</v>
      </c>
      <c r="H3" s="12" t="s">
        <v>30</v>
      </c>
      <c r="K3" s="18" t="s">
        <v>20</v>
      </c>
      <c r="L3" s="33">
        <f>'[1]Ingresos por sucursales'!F5+'[1]Ingresos por sucursales'!L5+'[1]Ingresos por sucursales'!I23</f>
        <v>469198.33333333331</v>
      </c>
      <c r="M3" s="36">
        <f>'[1]Ingresos por sucursales'!F5/L3</f>
        <v>2.3870502523808342E-2</v>
      </c>
      <c r="N3" s="36">
        <f>'[1]Ingresos por sucursales'!I23/L3</f>
        <v>0.78573382258391089</v>
      </c>
      <c r="O3" s="36">
        <f>'[1]Ingresos por sucursales'!L5/L3</f>
        <v>0.19039567489228079</v>
      </c>
      <c r="P3" s="14"/>
    </row>
    <row r="4" spans="1:16" x14ac:dyDescent="0.25">
      <c r="A4" s="21" t="s">
        <v>6</v>
      </c>
      <c r="B4" s="13">
        <v>4</v>
      </c>
      <c r="C4" s="1">
        <v>6</v>
      </c>
      <c r="D4" s="13">
        <f>B4*C4</f>
        <v>24</v>
      </c>
      <c r="E4" s="13">
        <f>M11*$D$4</f>
        <v>0.52625211977250341</v>
      </c>
      <c r="F4" s="13">
        <f t="shared" ref="F4:G4" si="0">N11*$D$4</f>
        <v>20.407431907091215</v>
      </c>
      <c r="G4" s="13">
        <f t="shared" si="0"/>
        <v>3.0663159731362839</v>
      </c>
      <c r="H4" s="13">
        <v>0</v>
      </c>
      <c r="I4" s="1"/>
      <c r="K4" s="18" t="s">
        <v>21</v>
      </c>
      <c r="L4" s="33">
        <f>'[1]Ingresos por sucursales'!F6+'[1]Ingresos por sucursales'!L6+'[1]Ingresos por sucursales'!I24</f>
        <v>2592151.333333333</v>
      </c>
      <c r="M4" s="36">
        <f>'[1]Ingresos por sucursales'!F6/L4</f>
        <v>1.0017419250470717E-2</v>
      </c>
      <c r="N4" s="36">
        <f>'[1]Ingresos por sucursales'!I24/L4</f>
        <v>0.88242713195500166</v>
      </c>
      <c r="O4" s="36">
        <f>'[1]Ingresos por sucursales'!L6/L4</f>
        <v>0.10755544879452771</v>
      </c>
      <c r="P4" s="14"/>
    </row>
    <row r="5" spans="1:16" x14ac:dyDescent="0.25">
      <c r="A5" s="22" t="s">
        <v>7</v>
      </c>
      <c r="B5" s="14">
        <v>2</v>
      </c>
      <c r="C5" s="1">
        <v>3</v>
      </c>
      <c r="D5" s="14">
        <f t="shared" ref="D5:D12" si="1">B5*C5</f>
        <v>6</v>
      </c>
      <c r="E5" s="23">
        <f>M6*$D$5</f>
        <v>0</v>
      </c>
      <c r="F5" s="23">
        <f t="shared" ref="F5:G5" si="2">N6*$D$5</f>
        <v>6</v>
      </c>
      <c r="G5" s="23">
        <f t="shared" si="2"/>
        <v>0</v>
      </c>
      <c r="H5" s="14">
        <v>0</v>
      </c>
      <c r="I5" s="1"/>
      <c r="K5" s="18" t="s">
        <v>22</v>
      </c>
      <c r="L5" s="33">
        <f>'[1]Ingresos por sucursales'!F7+'[1]Ingresos por sucursales'!L7+'[1]Ingresos por sucursales'!I25</f>
        <v>15969082.666666666</v>
      </c>
      <c r="M5" s="36">
        <f>'[1]Ingresos por sucursales'!F7/L5</f>
        <v>0.25119530973684817</v>
      </c>
      <c r="N5" s="36">
        <f>'[1]Ingresos por sucursales'!I25/L5</f>
        <v>0.66792450695560723</v>
      </c>
      <c r="O5" s="36">
        <f>'[1]Ingresos por sucursales'!L7/L5</f>
        <v>8.0880183307544609E-2</v>
      </c>
      <c r="P5" s="14"/>
    </row>
    <row r="6" spans="1:16" x14ac:dyDescent="0.25">
      <c r="A6" s="22" t="s">
        <v>8</v>
      </c>
      <c r="B6" s="14">
        <v>4</v>
      </c>
      <c r="C6" s="1">
        <v>4</v>
      </c>
      <c r="D6" s="14">
        <f t="shared" si="1"/>
        <v>16</v>
      </c>
      <c r="E6" s="14">
        <f>M8*$D$6</f>
        <v>0.54632522598995414</v>
      </c>
      <c r="F6" s="14">
        <f t="shared" ref="F6:G6" si="3">N8*$D$6</f>
        <v>13.796338523682325</v>
      </c>
      <c r="G6" s="14">
        <f t="shared" si="3"/>
        <v>1.6573362503277211</v>
      </c>
      <c r="H6" s="14">
        <v>0</v>
      </c>
      <c r="I6" s="1"/>
      <c r="K6" s="18" t="s">
        <v>23</v>
      </c>
      <c r="L6" s="33">
        <f>'[1]Ingresos por sucursales'!F8+'[1]Ingresos por sucursales'!L8+'[1]Ingresos por sucursales'!I26</f>
        <v>1851895.3333333333</v>
      </c>
      <c r="M6" s="36">
        <f>'[1]Ingresos por sucursales'!F8/L6</f>
        <v>0</v>
      </c>
      <c r="N6" s="36">
        <f>'[1]Ingresos por sucursales'!I26/L6</f>
        <v>1</v>
      </c>
      <c r="O6" s="36">
        <f>'[1]Ingresos por sucursales'!L8/L6</f>
        <v>0</v>
      </c>
      <c r="P6" s="14"/>
    </row>
    <row r="7" spans="1:16" x14ac:dyDescent="0.25">
      <c r="A7" s="22" t="s">
        <v>9</v>
      </c>
      <c r="B7" s="14">
        <v>10</v>
      </c>
      <c r="C7" s="1">
        <v>10</v>
      </c>
      <c r="D7" s="14">
        <f t="shared" si="1"/>
        <v>100</v>
      </c>
      <c r="E7" s="14">
        <f>M5*$D$7</f>
        <v>25.119530973684817</v>
      </c>
      <c r="F7" s="14">
        <f t="shared" ref="F7:G7" si="4">N5*$D$7</f>
        <v>66.792450695560717</v>
      </c>
      <c r="G7" s="14">
        <f t="shared" si="4"/>
        <v>8.0880183307544602</v>
      </c>
      <c r="H7" s="14">
        <v>0</v>
      </c>
      <c r="I7" s="1"/>
      <c r="K7" s="18" t="s">
        <v>24</v>
      </c>
      <c r="L7" s="33">
        <f>'[1]Ingresos por sucursales'!F9+'[1]Ingresos por sucursales'!L9+'[1]Ingresos por sucursales'!I27</f>
        <v>3448763.6666666665</v>
      </c>
      <c r="M7" s="36">
        <f>'[1]Ingresos por sucursales'!F9/L7</f>
        <v>0.44636324263448612</v>
      </c>
      <c r="N7" s="36">
        <f>'[1]Ingresos por sucursales'!I27/L7</f>
        <v>0.44809168812282585</v>
      </c>
      <c r="O7" s="36">
        <f>'[1]Ingresos por sucursales'!L9/L7</f>
        <v>0.10554506924268804</v>
      </c>
      <c r="P7" s="14"/>
    </row>
    <row r="8" spans="1:16" x14ac:dyDescent="0.25">
      <c r="A8" s="22" t="s">
        <v>10</v>
      </c>
      <c r="B8" s="14">
        <v>3</v>
      </c>
      <c r="C8" s="1">
        <v>11</v>
      </c>
      <c r="D8" s="14">
        <f t="shared" si="1"/>
        <v>33</v>
      </c>
      <c r="E8" s="14">
        <f>M3*$D$8</f>
        <v>0.78772658328567524</v>
      </c>
      <c r="F8" s="14">
        <f t="shared" ref="F8:G8" si="5">N3*$D$8</f>
        <v>25.929216145269059</v>
      </c>
      <c r="G8" s="14">
        <f t="shared" si="5"/>
        <v>6.2830572714452657</v>
      </c>
      <c r="H8" s="14">
        <v>0</v>
      </c>
      <c r="I8" s="1"/>
      <c r="K8" s="18" t="s">
        <v>25</v>
      </c>
      <c r="L8" s="33">
        <f>'[1]Ingresos por sucursales'!F10+'[1]Ingresos por sucursales'!L10+'[1]Ingresos por sucursales'!I28</f>
        <v>1059081</v>
      </c>
      <c r="M8" s="36">
        <f>'[1]Ingresos por sucursales'!F10/L8</f>
        <v>3.4145326624372134E-2</v>
      </c>
      <c r="N8" s="36">
        <f>'[1]Ingresos por sucursales'!I28/L8</f>
        <v>0.86227115773014529</v>
      </c>
      <c r="O8" s="36">
        <f>'[1]Ingresos por sucursales'!L10/L8</f>
        <v>0.10358351564548257</v>
      </c>
      <c r="P8" s="14"/>
    </row>
    <row r="9" spans="1:16" x14ac:dyDescent="0.25">
      <c r="A9" s="22" t="s">
        <v>11</v>
      </c>
      <c r="B9" s="14">
        <v>7</v>
      </c>
      <c r="C9" s="1">
        <v>8</v>
      </c>
      <c r="D9" s="14">
        <f t="shared" si="1"/>
        <v>56</v>
      </c>
      <c r="E9" s="14">
        <f>M4*$D$9</f>
        <v>0.56097547802636016</v>
      </c>
      <c r="F9" s="14">
        <f t="shared" ref="F9:G9" si="6">N4*$D$9</f>
        <v>49.415919389480095</v>
      </c>
      <c r="G9" s="14">
        <f t="shared" si="6"/>
        <v>6.0231051324935514</v>
      </c>
      <c r="H9" s="14">
        <v>0</v>
      </c>
      <c r="I9" s="1"/>
      <c r="K9" s="18" t="s">
        <v>26</v>
      </c>
      <c r="L9" s="33">
        <f>'[1]Ingresos por sucursales'!F11+'[1]Ingresos por sucursales'!L11+'[1]Ingresos por sucursales'!I29</f>
        <v>274389.33333333331</v>
      </c>
      <c r="M9" s="36">
        <f>'[1]Ingresos por sucursales'!F11/L9</f>
        <v>0</v>
      </c>
      <c r="N9" s="36">
        <f>'[1]Ingresos por sucursales'!I29/L9</f>
        <v>1</v>
      </c>
      <c r="O9" s="36">
        <f>'[1]Ingresos por sucursales'!L11/L9</f>
        <v>0</v>
      </c>
      <c r="P9" s="14"/>
    </row>
    <row r="10" spans="1:16" x14ac:dyDescent="0.25">
      <c r="A10" s="22" t="s">
        <v>12</v>
      </c>
      <c r="B10" s="14">
        <v>4</v>
      </c>
      <c r="C10" s="1">
        <v>12</v>
      </c>
      <c r="D10" s="14">
        <f t="shared" si="1"/>
        <v>48</v>
      </c>
      <c r="E10" s="14">
        <f>M7*$D$10</f>
        <v>21.425435646455334</v>
      </c>
      <c r="F10" s="14">
        <f t="shared" ref="F10:G10" si="7">N7*$D$10</f>
        <v>21.508401029895641</v>
      </c>
      <c r="G10" s="14">
        <f t="shared" si="7"/>
        <v>5.0661633236490262</v>
      </c>
      <c r="H10" s="14">
        <v>0</v>
      </c>
      <c r="I10" s="1"/>
      <c r="K10" s="18" t="s">
        <v>27</v>
      </c>
      <c r="L10" s="33">
        <f>'[1]Ingresos por sucursales'!F12+'[1]Ingresos por sucursales'!L12+'[1]Ingresos por sucursales'!I30</f>
        <v>12205144.666666666</v>
      </c>
      <c r="M10" s="36">
        <f>'[1]Ingresos por sucursales'!F12/L10</f>
        <v>0</v>
      </c>
      <c r="N10" s="36">
        <f>'[1]Ingresos por sucursales'!I30/L10</f>
        <v>0</v>
      </c>
      <c r="O10" s="36">
        <v>0.33329999999999999</v>
      </c>
      <c r="P10" s="15">
        <v>0.66669999999999996</v>
      </c>
    </row>
    <row r="11" spans="1:16" x14ac:dyDescent="0.25">
      <c r="A11" s="22" t="s">
        <v>13</v>
      </c>
      <c r="B11" s="14">
        <v>4</v>
      </c>
      <c r="C11" s="1">
        <v>4</v>
      </c>
      <c r="D11" s="14">
        <f t="shared" si="1"/>
        <v>16</v>
      </c>
      <c r="E11" s="14">
        <f>M2*$D$11</f>
        <v>3.864038568937417</v>
      </c>
      <c r="F11" s="14">
        <f t="shared" ref="F11:G11" si="8">N2*$D$11</f>
        <v>10.657485496757429</v>
      </c>
      <c r="G11" s="14">
        <f t="shared" si="8"/>
        <v>1.4784759343051552</v>
      </c>
      <c r="H11" s="14">
        <v>0</v>
      </c>
      <c r="I11" s="1"/>
      <c r="K11" s="18" t="s">
        <v>28</v>
      </c>
      <c r="L11" s="33">
        <f>'[1]Ingresos por sucursales'!F13+'[1]Ingresos por sucursales'!L13+'[1]Ingresos por sucursales'!I31</f>
        <v>8711626.666666666</v>
      </c>
      <c r="M11" s="36">
        <f>'[1]Ingresos por sucursales'!F13/L11</f>
        <v>2.192717165718764E-2</v>
      </c>
      <c r="N11" s="36">
        <f>'[1]Ingresos por sucursales'!I31/L11</f>
        <v>0.85030966279546727</v>
      </c>
      <c r="O11" s="36">
        <f>'[1]Ingresos por sucursales'!L13/L11</f>
        <v>0.12776316554734515</v>
      </c>
      <c r="P11" s="14"/>
    </row>
    <row r="12" spans="1:16" ht="15.75" thickBot="1" x14ac:dyDescent="0.3">
      <c r="A12" s="22" t="s">
        <v>14</v>
      </c>
      <c r="B12" s="14">
        <v>7</v>
      </c>
      <c r="C12" s="1">
        <v>13</v>
      </c>
      <c r="D12" s="14">
        <f t="shared" si="1"/>
        <v>91</v>
      </c>
      <c r="E12" s="14">
        <f>M12*$D$12</f>
        <v>1.6150698603611089</v>
      </c>
      <c r="F12" s="14">
        <f t="shared" ref="F12:G12" si="9">N12*$D$12</f>
        <v>88.060830258539113</v>
      </c>
      <c r="G12" s="14">
        <f t="shared" si="9"/>
        <v>1.3240998810997739</v>
      </c>
      <c r="H12" s="14">
        <v>0</v>
      </c>
      <c r="I12" s="1"/>
      <c r="K12" s="19" t="s">
        <v>29</v>
      </c>
      <c r="L12" s="34">
        <f>'[1]Ingresos por sucursales'!F14+'[1]Ingresos por sucursales'!L14+'[1]Ingresos por sucursales'!I32</f>
        <v>4888132</v>
      </c>
      <c r="M12" s="37">
        <f>'[1]Ingresos por sucursales'!F14/L12</f>
        <v>1.7748020443528668E-2</v>
      </c>
      <c r="N12" s="37">
        <f>'[1]Ingresos por sucursales'!I32/L12</f>
        <v>0.96770143141251774</v>
      </c>
      <c r="O12" s="37">
        <f>'[1]Ingresos por sucursales'!L14/L12</f>
        <v>1.4550548143953559E-2</v>
      </c>
      <c r="P12" s="16"/>
    </row>
    <row r="13" spans="1:16" ht="15.75" thickBot="1" x14ac:dyDescent="0.3">
      <c r="A13" s="22" t="s">
        <v>15</v>
      </c>
      <c r="B13" s="16">
        <v>15</v>
      </c>
      <c r="C13" s="29">
        <v>17</v>
      </c>
      <c r="D13" s="16">
        <f>B13*C13*3</f>
        <v>765</v>
      </c>
      <c r="E13" s="16">
        <f>M10*$D$13</f>
        <v>0</v>
      </c>
      <c r="F13" s="16">
        <f t="shared" ref="F13:G13" si="10">N10*$D$13</f>
        <v>0</v>
      </c>
      <c r="G13" s="16">
        <f t="shared" si="10"/>
        <v>254.97449999999998</v>
      </c>
      <c r="H13" s="16">
        <f>P10*D13</f>
        <v>510.02549999999997</v>
      </c>
      <c r="I13" s="1"/>
    </row>
    <row r="14" spans="1:16" ht="15.75" thickBot="1" x14ac:dyDescent="0.3">
      <c r="A14" s="41" t="s">
        <v>18</v>
      </c>
      <c r="B14" s="42"/>
      <c r="C14" s="43"/>
      <c r="D14" s="25">
        <f>SUM(D4:D13)</f>
        <v>1155</v>
      </c>
      <c r="E14" s="25">
        <f>SUM(E4:E13)</f>
        <v>54.445354456513172</v>
      </c>
      <c r="F14" s="25">
        <f t="shared" ref="F14:H14" si="11">SUM(F4:F13)</f>
        <v>302.5680734462756</v>
      </c>
      <c r="G14" s="25">
        <f t="shared" si="11"/>
        <v>287.96107209721123</v>
      </c>
      <c r="H14" s="25">
        <f t="shared" si="11"/>
        <v>510.02549999999997</v>
      </c>
      <c r="I14" s="1"/>
    </row>
    <row r="15" spans="1:16" ht="15.75" thickBot="1" x14ac:dyDescent="0.3">
      <c r="H15" s="12" t="s">
        <v>32</v>
      </c>
      <c r="I15" s="12">
        <f>SUM(E14:H14)</f>
        <v>1155</v>
      </c>
    </row>
    <row r="16" spans="1:16" x14ac:dyDescent="0.25">
      <c r="F16" s="8">
        <f>E14+F14+G14</f>
        <v>644.97450000000003</v>
      </c>
    </row>
    <row r="18" spans="1:7" ht="15.75" thickBot="1" x14ac:dyDescent="0.3"/>
    <row r="19" spans="1:7" ht="15.75" thickBot="1" x14ac:dyDescent="0.3">
      <c r="A19" s="39" t="s">
        <v>35</v>
      </c>
      <c r="B19" s="26">
        <f>E14/$F$16</f>
        <v>8.4414739585073784E-2</v>
      </c>
      <c r="C19" s="28">
        <f>F14/$F$16</f>
        <v>0.46911633474854525</v>
      </c>
      <c r="D19" s="27">
        <f>G14/$F$16</f>
        <v>0.44646892566638097</v>
      </c>
      <c r="E19" s="5"/>
      <c r="F19" s="40">
        <f>A23*E21</f>
        <v>1692100.7826272727</v>
      </c>
      <c r="G19" s="7"/>
    </row>
    <row r="20" spans="1:7" ht="15.75" thickBot="1" x14ac:dyDescent="0.3">
      <c r="G20" s="1"/>
    </row>
    <row r="21" spans="1:7" ht="15.75" thickBot="1" x14ac:dyDescent="0.3">
      <c r="A21" s="39" t="s">
        <v>34</v>
      </c>
      <c r="B21" s="30">
        <f>E14/$I$15</f>
        <v>4.713883502728413E-2</v>
      </c>
      <c r="C21" s="30">
        <f>F14/$I$15</f>
        <v>0.2619636999534854</v>
      </c>
      <c r="D21" s="30">
        <f>G14/$I$15</f>
        <v>0.24931694553871103</v>
      </c>
      <c r="E21" s="31">
        <f>H13/I15</f>
        <v>0.44158051948051946</v>
      </c>
      <c r="F21" s="5">
        <f>SUM(B21:D21)</f>
        <v>0.55841948051948054</v>
      </c>
      <c r="G21" s="1"/>
    </row>
    <row r="22" spans="1:7" x14ac:dyDescent="0.25">
      <c r="F22" s="5">
        <f>E21+F21</f>
        <v>1</v>
      </c>
      <c r="G22" s="1"/>
    </row>
    <row r="23" spans="1:7" x14ac:dyDescent="0.25">
      <c r="A23" s="4">
        <v>3831919</v>
      </c>
      <c r="B23" s="4">
        <f>$A$23*B21</f>
        <v>180632.19757891557</v>
      </c>
      <c r="C23" s="4">
        <f>$A$23*C21</f>
        <v>1003823.6791620598</v>
      </c>
      <c r="D23" s="4">
        <f>$A$23*D21</f>
        <v>955362.34063175204</v>
      </c>
      <c r="G23" s="1"/>
    </row>
    <row r="24" spans="1:7" x14ac:dyDescent="0.25">
      <c r="G24" s="1"/>
    </row>
    <row r="25" spans="1:7" x14ac:dyDescent="0.25">
      <c r="A25" s="4">
        <f>A23-F19</f>
        <v>2139818.2173727276</v>
      </c>
      <c r="B25" s="9">
        <f>$F$19*B19</f>
        <v>142838.24691718078</v>
      </c>
      <c r="C25" s="9">
        <f>$F$19*C19</f>
        <v>793792.11717125098</v>
      </c>
      <c r="D25" s="9">
        <f>$F$19*D19</f>
        <v>755470.41853884084</v>
      </c>
      <c r="G25" s="1"/>
    </row>
    <row r="26" spans="1:7" x14ac:dyDescent="0.25">
      <c r="G26" s="1"/>
    </row>
    <row r="27" spans="1:7" x14ac:dyDescent="0.25">
      <c r="B27" s="10">
        <f>B23+B25</f>
        <v>323470.44449609634</v>
      </c>
      <c r="C27" s="10">
        <f t="shared" ref="C27:D27" si="12">C23+C25</f>
        <v>1797615.7963333107</v>
      </c>
      <c r="D27" s="10">
        <f t="shared" si="12"/>
        <v>1710832.7591705928</v>
      </c>
      <c r="E27" s="10">
        <f>SUM(B27:D27)</f>
        <v>3831919</v>
      </c>
      <c r="G27" s="1"/>
    </row>
    <row r="28" spans="1:7" x14ac:dyDescent="0.25">
      <c r="G28" s="6"/>
    </row>
    <row r="29" spans="1:7" x14ac:dyDescent="0.25">
      <c r="G29" s="1"/>
    </row>
    <row r="30" spans="1:7" x14ac:dyDescent="0.25">
      <c r="G30" s="1"/>
    </row>
    <row r="31" spans="1:7" x14ac:dyDescent="0.25">
      <c r="B31" s="1"/>
      <c r="C31" s="1"/>
      <c r="D31" s="1"/>
      <c r="E31" s="1"/>
      <c r="F31" s="1"/>
      <c r="G31" s="1"/>
    </row>
  </sheetData>
  <mergeCells count="2">
    <mergeCell ref="A14:C14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KarenG Palacio</dc:creator>
  <cp:lastModifiedBy>Karen</cp:lastModifiedBy>
  <dcterms:created xsi:type="dcterms:W3CDTF">2016-06-21T19:25:13Z</dcterms:created>
  <dcterms:modified xsi:type="dcterms:W3CDTF">2016-07-15T18:17:35Z</dcterms:modified>
</cp:coreProperties>
</file>