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os karen\Documentos\Proyecto Sotra\Sistema\"/>
    </mc:Choice>
  </mc:AlternateContent>
  <bookViews>
    <workbookView xWindow="0" yWindow="0" windowWidth="19560" windowHeight="8340" activeTab="1"/>
  </bookViews>
  <sheets>
    <sheet name="Matriz ABC" sheetId="1" r:id="rId1"/>
    <sheet name="Inductores Primarios" sheetId="2" r:id="rId2"/>
    <sheet name="Matriz ABC Act. a Productos" sheetId="3" r:id="rId3"/>
    <sheet name="Inductores Secundarios" sheetId="4" r:id="rId4"/>
    <sheet name="Utilidad o Pérdida" sheetId="6" r:id="rId5"/>
  </sheets>
  <externalReferences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9" i="2"/>
  <c r="C13" i="2"/>
  <c r="C19" i="2"/>
  <c r="C23" i="2"/>
  <c r="C27" i="2"/>
  <c r="I12" i="4" l="1"/>
  <c r="J11" i="4" s="1"/>
  <c r="C10" i="4"/>
  <c r="C5" i="6" s="1"/>
  <c r="C11" i="4"/>
  <c r="C6" i="6" s="1"/>
  <c r="C9" i="4"/>
  <c r="C4" i="6" s="1"/>
  <c r="F11" i="4"/>
  <c r="F10" i="4"/>
  <c r="F9" i="4"/>
  <c r="J10" i="4" l="1"/>
  <c r="J9" i="4"/>
  <c r="G6" i="3"/>
  <c r="G8" i="3"/>
  <c r="G7" i="3"/>
  <c r="G5" i="3"/>
  <c r="I6" i="3"/>
  <c r="I8" i="3"/>
  <c r="I7" i="3"/>
  <c r="I5" i="3"/>
  <c r="F12" i="4"/>
  <c r="D6" i="3" s="1"/>
  <c r="E6" i="3"/>
  <c r="E8" i="3"/>
  <c r="E7" i="3"/>
  <c r="E5" i="3"/>
  <c r="D5" i="3" l="1"/>
  <c r="J12" i="4"/>
  <c r="D8" i="3"/>
  <c r="D7" i="3"/>
  <c r="F63" i="1"/>
  <c r="F64" i="1"/>
  <c r="F65" i="1"/>
  <c r="F66" i="1"/>
  <c r="F67" i="1"/>
  <c r="F68" i="1"/>
  <c r="F69" i="1"/>
  <c r="F70" i="1"/>
  <c r="F71" i="1"/>
  <c r="F72" i="1"/>
  <c r="F73" i="1"/>
  <c r="F74" i="1"/>
  <c r="F6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" i="1"/>
  <c r="D63" i="1" l="1"/>
  <c r="D64" i="1"/>
  <c r="D65" i="1"/>
  <c r="D66" i="1"/>
  <c r="D67" i="1"/>
  <c r="D68" i="1"/>
  <c r="D69" i="1"/>
  <c r="D70" i="1"/>
  <c r="D71" i="1"/>
  <c r="D72" i="1"/>
  <c r="D73" i="1"/>
  <c r="D74" i="1"/>
  <c r="D62" i="1"/>
  <c r="B52" i="1"/>
  <c r="B53" i="1"/>
  <c r="B54" i="1"/>
  <c r="B55" i="1"/>
  <c r="B56" i="1"/>
  <c r="B57" i="1"/>
  <c r="B58" i="1"/>
  <c r="B59" i="1"/>
  <c r="B60" i="1"/>
  <c r="B63" i="1"/>
  <c r="B64" i="1"/>
  <c r="B65" i="1"/>
  <c r="B66" i="1"/>
  <c r="B67" i="1"/>
  <c r="B68" i="1"/>
  <c r="B69" i="1"/>
  <c r="B70" i="1"/>
  <c r="B71" i="1"/>
  <c r="B72" i="1"/>
  <c r="B73" i="1"/>
  <c r="B74" i="1"/>
  <c r="B62" i="1"/>
  <c r="D53" i="1"/>
  <c r="D54" i="1"/>
  <c r="D55" i="1"/>
  <c r="D56" i="1"/>
  <c r="D57" i="1"/>
  <c r="D58" i="1"/>
  <c r="D59" i="1"/>
  <c r="D60" i="1"/>
  <c r="D5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2" i="1"/>
  <c r="D41" i="1" l="1"/>
  <c r="D42" i="1"/>
  <c r="D43" i="1"/>
  <c r="D44" i="1"/>
  <c r="D48" i="1"/>
  <c r="D49" i="1"/>
  <c r="D50" i="1"/>
  <c r="D51" i="1"/>
  <c r="D31" i="1"/>
  <c r="D30" i="1"/>
  <c r="B31" i="1"/>
  <c r="B30" i="1"/>
  <c r="D29" i="1"/>
  <c r="B26" i="1"/>
  <c r="B27" i="1"/>
  <c r="B28" i="1"/>
  <c r="B29" i="1"/>
  <c r="B25" i="1"/>
  <c r="D20" i="1"/>
  <c r="D21" i="1"/>
  <c r="D22" i="1"/>
  <c r="D23" i="1"/>
  <c r="D24" i="1"/>
  <c r="D19" i="1"/>
  <c r="B24" i="1"/>
  <c r="B23" i="1"/>
  <c r="B22" i="1"/>
  <c r="B21" i="1"/>
  <c r="B20" i="1"/>
  <c r="B19" i="1"/>
  <c r="D18" i="1" l="1"/>
  <c r="B18" i="1"/>
  <c r="B17" i="1"/>
  <c r="B16" i="1"/>
  <c r="D9" i="1"/>
  <c r="D10" i="1"/>
  <c r="D11" i="1"/>
  <c r="D12" i="1"/>
  <c r="D13" i="1"/>
  <c r="D14" i="1"/>
  <c r="D15" i="1"/>
  <c r="D8" i="1"/>
  <c r="D4" i="1"/>
  <c r="B9" i="1"/>
  <c r="B10" i="1"/>
  <c r="B11" i="1"/>
  <c r="B12" i="1"/>
  <c r="B13" i="1"/>
  <c r="B14" i="1"/>
  <c r="B8" i="1"/>
  <c r="B4" i="1"/>
  <c r="L12" i="1" l="1"/>
  <c r="H12" i="1"/>
  <c r="N12" i="1"/>
  <c r="J12" i="1"/>
  <c r="D33" i="1"/>
  <c r="D34" i="1"/>
  <c r="D35" i="1"/>
  <c r="D36" i="1"/>
  <c r="D37" i="1"/>
  <c r="D38" i="1"/>
  <c r="D39" i="1"/>
  <c r="D40" i="1"/>
  <c r="D32" i="1"/>
  <c r="D47" i="1"/>
  <c r="D45" i="1"/>
  <c r="D17" i="1"/>
  <c r="D6" i="1"/>
  <c r="D7" i="1"/>
  <c r="D5" i="1"/>
  <c r="B7" i="1" l="1"/>
  <c r="D46" i="1" l="1"/>
  <c r="D25" i="1" l="1"/>
  <c r="D26" i="1" l="1"/>
  <c r="D28" i="1"/>
  <c r="D27" i="1"/>
  <c r="D16" i="1" l="1"/>
  <c r="B6" i="1" l="1"/>
  <c r="B5" i="1" l="1"/>
  <c r="H29" i="1" l="1"/>
  <c r="J29" i="1"/>
  <c r="L29" i="1"/>
  <c r="N29" i="1"/>
  <c r="N24" i="1" l="1"/>
  <c r="H24" i="1"/>
  <c r="J24" i="1"/>
  <c r="L24" i="1"/>
  <c r="L23" i="1" l="1"/>
  <c r="N23" i="1"/>
  <c r="H23" i="1"/>
  <c r="J23" i="1"/>
  <c r="H7" i="1" l="1"/>
  <c r="N7" i="1" l="1"/>
  <c r="J7" i="1"/>
  <c r="L7" i="1"/>
  <c r="O9" i="2" l="1"/>
  <c r="D5" i="6" l="1"/>
  <c r="D6" i="6"/>
  <c r="D4" i="6"/>
  <c r="H16" i="1" l="1"/>
  <c r="L55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5" i="1"/>
  <c r="N26" i="1"/>
  <c r="N27" i="1"/>
  <c r="N28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J8" i="1"/>
  <c r="J9" i="1"/>
  <c r="J10" i="1"/>
  <c r="J11" i="1"/>
  <c r="J13" i="1"/>
  <c r="J14" i="1"/>
  <c r="J15" i="1"/>
  <c r="J17" i="1"/>
  <c r="J18" i="1"/>
  <c r="J19" i="1"/>
  <c r="J20" i="1"/>
  <c r="J21" i="1"/>
  <c r="J22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H8" i="1"/>
  <c r="H9" i="1"/>
  <c r="H10" i="1"/>
  <c r="H11" i="1"/>
  <c r="H13" i="1"/>
  <c r="H14" i="1"/>
  <c r="H15" i="1"/>
  <c r="H17" i="1"/>
  <c r="H18" i="1"/>
  <c r="H19" i="1"/>
  <c r="H20" i="1"/>
  <c r="H21" i="1"/>
  <c r="H22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J16" i="1" l="1"/>
  <c r="J4" i="1"/>
  <c r="H4" i="1"/>
  <c r="L4" i="1"/>
  <c r="N4" i="1"/>
  <c r="H5" i="1"/>
  <c r="J5" i="1"/>
  <c r="L5" i="1"/>
  <c r="N5" i="1"/>
  <c r="H6" i="1"/>
  <c r="J6" i="1"/>
  <c r="L6" i="1"/>
  <c r="N6" i="1"/>
  <c r="G23" i="2"/>
  <c r="F23" i="2"/>
  <c r="E23" i="2"/>
  <c r="O5" i="2"/>
  <c r="O10" i="2" s="1"/>
  <c r="N13" i="2" s="1"/>
  <c r="G8" i="2"/>
  <c r="F8" i="2"/>
  <c r="E8" i="2"/>
  <c r="B8" i="3" l="1"/>
  <c r="B5" i="3"/>
  <c r="B7" i="3"/>
  <c r="H7" i="3" s="1"/>
  <c r="B6" i="3"/>
  <c r="H6" i="3" s="1"/>
  <c r="J8" i="3"/>
  <c r="M75" i="1"/>
  <c r="K75" i="1"/>
  <c r="I75" i="1"/>
  <c r="H23" i="2"/>
  <c r="G75" i="1"/>
  <c r="H8" i="2"/>
  <c r="F8" i="3" l="1"/>
  <c r="H8" i="3"/>
  <c r="F5" i="3"/>
  <c r="H5" i="3"/>
  <c r="G9" i="3" s="1"/>
  <c r="G11" i="3" s="1"/>
  <c r="E5" i="6" s="1"/>
  <c r="J6" i="3"/>
  <c r="F6" i="3"/>
  <c r="J5" i="3"/>
  <c r="F7" i="3"/>
  <c r="J7" i="3"/>
  <c r="E9" i="3" l="1"/>
  <c r="E11" i="3" s="1"/>
  <c r="E4" i="6" s="1"/>
  <c r="F4" i="6" s="1"/>
  <c r="G4" i="6" s="1"/>
  <c r="I9" i="3"/>
  <c r="I11" i="3" s="1"/>
  <c r="E6" i="6" s="1"/>
  <c r="F6" i="6" s="1"/>
  <c r="G6" i="6" s="1"/>
  <c r="F5" i="6" l="1"/>
  <c r="G5" i="6" s="1"/>
  <c r="H4" i="6" s="1"/>
</calcChain>
</file>

<file path=xl/sharedStrings.xml><?xml version="1.0" encoding="utf-8"?>
<sst xmlns="http://schemas.openxmlformats.org/spreadsheetml/2006/main" count="260" uniqueCount="153">
  <si>
    <t>RECURSOS</t>
  </si>
  <si>
    <t>VALOR BRUTO</t>
  </si>
  <si>
    <t>BASE ASIGNACIÓN</t>
  </si>
  <si>
    <t>VALOR TOTAL POR CENTRO DE COSTOS</t>
  </si>
  <si>
    <t>INDUCTOR  PRIMARIO</t>
  </si>
  <si>
    <t>CANTIDAD TOTAL</t>
  </si>
  <si>
    <t>ACTIVIDADES</t>
  </si>
  <si>
    <t>2. RECEPCIÓN DE DATOS</t>
  </si>
  <si>
    <t>3. COBRO DE SERVICIO</t>
  </si>
  <si>
    <t>CIF</t>
  </si>
  <si>
    <t>CANTIDAD</t>
  </si>
  <si>
    <t>COSTOS DISTRIBUIDO</t>
  </si>
  <si>
    <t>1. ATENCIÓN A CLIENTE</t>
  </si>
  <si>
    <t>4. IMPRESIÓN DEL TIQUETE</t>
  </si>
  <si>
    <t>KW/MENSUALES</t>
  </si>
  <si>
    <t>KW CONSUMIDOS</t>
  </si>
  <si>
    <t xml:space="preserve">VALOR PAGADO </t>
  </si>
  <si>
    <t xml:space="preserve">PROMEDIO </t>
  </si>
  <si>
    <t>PROMEDIO</t>
  </si>
  <si>
    <t>TIQUETES GENERADOS</t>
  </si>
  <si>
    <t>1 ROLLO</t>
  </si>
  <si>
    <t xml:space="preserve">1 ROLLO </t>
  </si>
  <si>
    <t xml:space="preserve">1 GIRO </t>
  </si>
  <si>
    <t>x ROLLO</t>
  </si>
  <si>
    <t xml:space="preserve"> </t>
  </si>
  <si>
    <t>ROLLOS</t>
  </si>
  <si>
    <t xml:space="preserve"> M³/MENSUALES</t>
  </si>
  <si>
    <t>CONSUMO EN  M³</t>
  </si>
  <si>
    <t>ENERGÍA ENERO</t>
  </si>
  <si>
    <t>ENERGÍA FEBRERO</t>
  </si>
  <si>
    <t>ENERGÍA MARZO</t>
  </si>
  <si>
    <t>ACUEDUCTO ENERO</t>
  </si>
  <si>
    <t>ACUEDUCTO FEBRERO</t>
  </si>
  <si>
    <t>ACUEDUCTO MARZO</t>
  </si>
  <si>
    <t>ENERO</t>
  </si>
  <si>
    <t>FEBRERO</t>
  </si>
  <si>
    <t>MARZO</t>
  </si>
  <si>
    <t>FEBRER</t>
  </si>
  <si>
    <t>COSTO TOTAL POR ACTIVIDAD</t>
  </si>
  <si>
    <t>INDUCTOR SECUNDARIO</t>
  </si>
  <si>
    <t>BASE DE ASIGANCIÓN</t>
  </si>
  <si>
    <t>CANTIDAD INDUCTOR N°2</t>
  </si>
  <si>
    <t>COSTO DISTRIBUIDO</t>
  </si>
  <si>
    <t>1. Llegada del cliente</t>
  </si>
  <si>
    <t>2. Recepción de datos</t>
  </si>
  <si>
    <t>3. Cobro del servicio</t>
  </si>
  <si>
    <t>4. Impresión de factura</t>
  </si>
  <si>
    <t>COSTO DE MANO DE OBRA Y CIF</t>
  </si>
  <si>
    <t>COSTOS POR MANO DE OBRA Y CIF UNITARIO</t>
  </si>
  <si>
    <t>IMPUESTO DE INDUSTRIA Y COMERCIO</t>
  </si>
  <si>
    <t>IMPUESTO PREDIAL</t>
  </si>
  <si>
    <t>IMPUESTO CREE</t>
  </si>
  <si>
    <t>SERVICIO DE ENERGIA ELÉCTRICA</t>
  </si>
  <si>
    <t>SERVICIO DE TELÉFONO</t>
  </si>
  <si>
    <t>SERVICIO TRANSPORTE, FLETES Y ACARREOS</t>
  </si>
  <si>
    <t>SERVICIO DE INTERNET</t>
  </si>
  <si>
    <t>SERVICIO DE PARABÓLICA</t>
  </si>
  <si>
    <t>SERVICIO DE VIGILANCIA Y ASEO</t>
  </si>
  <si>
    <t>ARRIENDOS</t>
  </si>
  <si>
    <t>PAPELERIA</t>
  </si>
  <si>
    <t>MANTENIMIENTO DE MAQUINARIA Y EQUIPO</t>
  </si>
  <si>
    <t>MANTENIMIENTO DE EQUIPOS DE OFICINA</t>
  </si>
  <si>
    <t>MANTENIMIENTO DE EQUIPO DE COMPUTACIÓN Y COMUNICACIÓN</t>
  </si>
  <si>
    <t>MANTENIMIENTO DE CONSTRUCCIÓN Y EDIFICACIÓN</t>
  </si>
  <si>
    <t>DEPRECIACIÓN DE EDIFICACIONES</t>
  </si>
  <si>
    <t>DEPRECIACIÓN DE EQUIPO DE COMPUTACIÓN Y COMUNICACIÓN</t>
  </si>
  <si>
    <t>DEPRECIACIÓN DE MAQUINARIA Y EQUIPO</t>
  </si>
  <si>
    <t>DEPRECIACIÓN DE EQUIPO DE OFICINA</t>
  </si>
  <si>
    <t>PÓLIZA DE CUMPLIMIENTO</t>
  </si>
  <si>
    <t>PÓLIZA DE ACCIDENTES DE TRÁNSITO</t>
  </si>
  <si>
    <t>MANO DE OBRA DIRECTA</t>
  </si>
  <si>
    <t>JEFE DE ENCOMIENDAS</t>
  </si>
  <si>
    <t>JEFE DE RUTAS</t>
  </si>
  <si>
    <t>AUXILIAR LOGISTICO DE PASAJES Y ENCOMIENDAS</t>
  </si>
  <si>
    <t>AUXILIAR DE PASAJES</t>
  </si>
  <si>
    <t>AUXILIAR LOGISTICA DE PASAJES Y ENCOMIENDAS</t>
  </si>
  <si>
    <t>AUXILIAR LOGISTICO DE ENCOMIENDAS Y PASAJES</t>
  </si>
  <si>
    <t>AUXILIAR LOGISTICO DE ENCOMIENDAS</t>
  </si>
  <si>
    <t>COORDINADORA GIROS BGA</t>
  </si>
  <si>
    <t>AUXILIAR LOGISTICO DE PASAJES</t>
  </si>
  <si>
    <t>AUXILIAR DE GIROS</t>
  </si>
  <si>
    <t>AUXILIAR DE BODEGA</t>
  </si>
  <si>
    <t>AGENTE GAMARRA</t>
  </si>
  <si>
    <t>AGENTE AGUACHICA</t>
  </si>
  <si>
    <t>AGENTE GIRÓN</t>
  </si>
  <si>
    <t>AGENTE CERRO DE BURGOS</t>
  </si>
  <si>
    <t>AGENTE PUERTO WILCHES</t>
  </si>
  <si>
    <t>TURNO ENCOMIENDAS</t>
  </si>
  <si>
    <t>TURNO VIGILANCIA</t>
  </si>
  <si>
    <t>DOMICILIOS</t>
  </si>
  <si>
    <t>TURNO SIMITÍ</t>
  </si>
  <si>
    <t>TURNO SAN PABLO</t>
  </si>
  <si>
    <t>TURNO TERMINAL</t>
  </si>
  <si>
    <t>REVISOR FISCAL</t>
  </si>
  <si>
    <t>ASESOR JURÍDICO</t>
  </si>
  <si>
    <t>ASESORA FINANCIERA</t>
  </si>
  <si>
    <t>ASESORA TÉCNICA</t>
  </si>
  <si>
    <t>SALARIO AUXILIAR CONTABLE</t>
  </si>
  <si>
    <t>SALARIO JEFE DE TRANSPORTE</t>
  </si>
  <si>
    <t>SALARIO SECRETARIA GENERAL</t>
  </si>
  <si>
    <t>SALARIO CONTADOR</t>
  </si>
  <si>
    <t>SALARIO SECRETARIA</t>
  </si>
  <si>
    <t>SALARIO GERENTE GENERAL</t>
  </si>
  <si>
    <t>SALARIO TESORERA GENERAL</t>
  </si>
  <si>
    <t>SALARIO AUXILIAR DE SERVICIOS GENERALES</t>
  </si>
  <si>
    <t>SALARIO VIGILANTE</t>
  </si>
  <si>
    <t>Distribución equitativa</t>
  </si>
  <si>
    <t>Porcentaje por área</t>
  </si>
  <si>
    <t>Consumo M³</t>
  </si>
  <si>
    <t>Consumo KWH</t>
  </si>
  <si>
    <t>Directo al área</t>
  </si>
  <si>
    <t xml:space="preserve">24 CM </t>
  </si>
  <si>
    <t>IMPUESTO DE RENTA</t>
  </si>
  <si>
    <t>SERVICIO  ACUEDUCTO</t>
  </si>
  <si>
    <t>Horas de mano de obra indirecta</t>
  </si>
  <si>
    <t>AUXILIAR ENCOMIENDAS</t>
  </si>
  <si>
    <t>Horas de mano de obra directa</t>
  </si>
  <si>
    <t>CANTIDAD DEL INDUCTOR</t>
  </si>
  <si>
    <t>VENTA PARA HOY</t>
  </si>
  <si>
    <t>ACTIVIDAD</t>
  </si>
  <si>
    <t>VENTA ANTICIPADA</t>
  </si>
  <si>
    <t>Número de productos vendidos * Factor de ponderación</t>
  </si>
  <si>
    <t>VENTA REVERTIDA</t>
  </si>
  <si>
    <t>Llegada del cliente</t>
  </si>
  <si>
    <t>Impresión del tiquete</t>
  </si>
  <si>
    <t>Cobro del servicio</t>
  </si>
  <si>
    <t xml:space="preserve">Registro de datos </t>
  </si>
  <si>
    <t>SERVICIO</t>
  </si>
  <si>
    <t>MANO DE OBRA Y CIF UNITARIOS</t>
  </si>
  <si>
    <t>PRECIO DE VENTA UNITARIO</t>
  </si>
  <si>
    <t xml:space="preserve">% DE UTILIDAD O PERDIDA DESPUÉS DEL COSTO </t>
  </si>
  <si>
    <t>UTILIDAD PROMEDIO POR GIROS</t>
  </si>
  <si>
    <t xml:space="preserve">                           COSTO TOTAL POR ACTIVIDAD</t>
  </si>
  <si>
    <t>N° de Productos Vendidos* Factor de Ponderación</t>
  </si>
  <si>
    <t xml:space="preserve">4800 CM </t>
  </si>
  <si>
    <t>Tiquetes</t>
  </si>
  <si>
    <t xml:space="preserve">ASOCIADO </t>
  </si>
  <si>
    <t>MARGEN</t>
  </si>
  <si>
    <t>TURNO PASAJES SANTA ROSA</t>
  </si>
  <si>
    <t xml:space="preserve">TURNO ENCOMIENDA SANTA  ROSA </t>
  </si>
  <si>
    <t>TURNO  ENCOMIENDA Y PASAJES SANTA ROSA</t>
  </si>
  <si>
    <t>TURNO ENCOMEINDA SANTA ROSA</t>
  </si>
  <si>
    <t>DEPRECIACIÓN DE FLOTA Y EQUIPO DE TRANSPORTE</t>
  </si>
  <si>
    <t>SERVICIO DE TELÉFONO MÓVIL</t>
  </si>
  <si>
    <t>MANTENIMIENTO DE FLOTA FLUVIAL</t>
  </si>
  <si>
    <t>GRUPO</t>
  </si>
  <si>
    <t>PRECIO PROMEDIO</t>
  </si>
  <si>
    <t>FACTOR DE PONDERACIÓN</t>
  </si>
  <si>
    <t>NUMERO DE PRODUCTOS VENDIDOS</t>
  </si>
  <si>
    <t xml:space="preserve">FACTOR DE PONDERACIÓN </t>
  </si>
  <si>
    <t>TOTAL</t>
  </si>
  <si>
    <t>MANTENIMIENTO FLOTA Y EQUIPO DE TRANSPORTE</t>
  </si>
  <si>
    <t>SISTEMATIZACIÓN (ARRIENDO DEL SILOG)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</si>
</sst>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$&quot;* #,##0_-;\-&quot;$&quot;* #,##0_-;_-&quot;$&quot;* &quot;-&quot;_-;_-@_-"/>
    <numFmt numFmtId="164" formatCode="_([$$-240A]\ * #,##0_);_([$$-240A]\ * \(#,##0\);_([$$-240A]\ * &quot;-&quot;??_);_(@_)"/>
    <numFmt numFmtId="165" formatCode="&quot;$&quot;\ #,##0_);[Red]\(&quot;$&quot;\ #,##0\)"/>
    <numFmt numFmtId="166" formatCode="_(&quot;$&quot;* #,##0.00_);_(&quot;$&quot;* \(#,##0.00\);_(&quot;$&quot;* &quot;-&quot;??_);_(@_)"/>
    <numFmt numFmtId="167" formatCode="_([$$-240A]\ * #,##0.00_);_([$$-240A]\ * \(#,##0.00\);_([$$-240A]\ * &quot;-&quot;??_);_(@_)"/>
    <numFmt numFmtId="168" formatCode="_-&quot;$&quot;* #,##0.00_-;\-&quot;$&quot;* #,##0.00_-;_-&quot;$&quot;* &quot;-&quot;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16">
    <xf numFmtId="0" fontId="0" fillId="0" borderId="0" xfId="0"/>
    <xf numFmtId="0" fontId="0" fillId="0" borderId="3" xfId="0" applyBorder="1"/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/>
    <xf numFmtId="164" fontId="1" fillId="0" borderId="9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8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64" fontId="0" fillId="0" borderId="7" xfId="0" applyNumberForma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0" xfId="0" applyFill="1" applyBorder="1"/>
    <xf numFmtId="165" fontId="0" fillId="0" borderId="0" xfId="0" applyNumberFormat="1" applyFill="1" applyBorder="1"/>
    <xf numFmtId="0" fontId="0" fillId="0" borderId="13" xfId="0" applyFill="1" applyBorder="1"/>
    <xf numFmtId="0" fontId="0" fillId="0" borderId="7" xfId="0" applyFill="1" applyBorder="1"/>
    <xf numFmtId="0" fontId="0" fillId="0" borderId="11" xfId="0" applyBorder="1"/>
    <xf numFmtId="0" fontId="0" fillId="0" borderId="10" xfId="0" applyBorder="1"/>
    <xf numFmtId="0" fontId="0" fillId="0" borderId="6" xfId="0" applyBorder="1"/>
    <xf numFmtId="1" fontId="0" fillId="0" borderId="9" xfId="0" applyNumberForma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Border="1" applyAlignment="1">
      <alignment vertical="center"/>
    </xf>
    <xf numFmtId="42" fontId="0" fillId="0" borderId="5" xfId="1" applyFont="1" applyBorder="1" applyAlignment="1">
      <alignment horizontal="center" vertical="center"/>
    </xf>
    <xf numFmtId="42" fontId="0" fillId="0" borderId="1" xfId="1" applyFont="1" applyBorder="1" applyAlignment="1">
      <alignment horizontal="center" vertical="center"/>
    </xf>
    <xf numFmtId="42" fontId="0" fillId="0" borderId="9" xfId="1" applyFont="1" applyBorder="1" applyAlignment="1">
      <alignment horizontal="center" vertical="center"/>
    </xf>
    <xf numFmtId="0" fontId="0" fillId="0" borderId="0" xfId="0" applyAlignment="1">
      <alignment vertical="center"/>
    </xf>
    <xf numFmtId="42" fontId="0" fillId="0" borderId="10" xfId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/>
    <xf numFmtId="0" fontId="0" fillId="0" borderId="9" xfId="0" applyFill="1" applyBorder="1"/>
    <xf numFmtId="166" fontId="0" fillId="0" borderId="1" xfId="0" applyNumberFormat="1" applyFill="1" applyBorder="1"/>
    <xf numFmtId="166" fontId="0" fillId="0" borderId="5" xfId="0" applyNumberFormat="1" applyFill="1" applyBorder="1"/>
    <xf numFmtId="166" fontId="0" fillId="0" borderId="9" xfId="0" applyNumberForma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1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2" fontId="0" fillId="0" borderId="5" xfId="1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2" fontId="0" fillId="0" borderId="9" xfId="1" applyFont="1" applyBorder="1" applyAlignment="1">
      <alignment vertical="center"/>
    </xf>
    <xf numFmtId="42" fontId="0" fillId="0" borderId="3" xfId="1" applyFont="1" applyBorder="1" applyAlignment="1">
      <alignment vertical="center"/>
    </xf>
    <xf numFmtId="42" fontId="0" fillId="0" borderId="4" xfId="1" applyFont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/>
    <xf numFmtId="164" fontId="7" fillId="0" borderId="11" xfId="0" applyNumberFormat="1" applyFont="1" applyFill="1" applyBorder="1"/>
    <xf numFmtId="9" fontId="7" fillId="0" borderId="1" xfId="2" applyFont="1" applyFill="1" applyBorder="1" applyAlignment="1">
      <alignment horizontal="center"/>
    </xf>
    <xf numFmtId="164" fontId="7" fillId="0" borderId="5" xfId="0" applyNumberFormat="1" applyFont="1" applyFill="1" applyBorder="1"/>
    <xf numFmtId="164" fontId="7" fillId="0" borderId="10" xfId="0" applyNumberFormat="1" applyFont="1" applyFill="1" applyBorder="1"/>
    <xf numFmtId="9" fontId="7" fillId="0" borderId="5" xfId="2" applyFont="1" applyFill="1" applyBorder="1" applyAlignment="1">
      <alignment horizontal="center"/>
    </xf>
    <xf numFmtId="164" fontId="7" fillId="0" borderId="9" xfId="0" applyNumberFormat="1" applyFont="1" applyFill="1" applyBorder="1"/>
    <xf numFmtId="164" fontId="7" fillId="0" borderId="6" xfId="0" applyNumberFormat="1" applyFont="1" applyFill="1" applyBorder="1"/>
    <xf numFmtId="9" fontId="7" fillId="0" borderId="9" xfId="2" applyFont="1" applyFill="1" applyBorder="1" applyAlignment="1">
      <alignment horizontal="center"/>
    </xf>
    <xf numFmtId="0" fontId="0" fillId="0" borderId="0" xfId="0" applyBorder="1"/>
    <xf numFmtId="165" fontId="0" fillId="0" borderId="4" xfId="0" applyNumberForma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4" xfId="0" applyFill="1" applyBorder="1" applyAlignment="1">
      <alignment horizontal="center"/>
    </xf>
    <xf numFmtId="42" fontId="0" fillId="0" borderId="0" xfId="0" applyNumberFormat="1"/>
    <xf numFmtId="0" fontId="6" fillId="0" borderId="11" xfId="0" applyFont="1" applyFill="1" applyBorder="1"/>
    <xf numFmtId="0" fontId="6" fillId="0" borderId="10" xfId="0" applyFont="1" applyFill="1" applyBorder="1"/>
    <xf numFmtId="0" fontId="0" fillId="0" borderId="6" xfId="0" applyFont="1" applyFill="1" applyBorder="1"/>
    <xf numFmtId="0" fontId="5" fillId="0" borderId="8" xfId="0" applyFont="1" applyFill="1" applyBorder="1" applyAlignment="1">
      <alignment horizontal="center" vertical="center"/>
    </xf>
    <xf numFmtId="167" fontId="0" fillId="0" borderId="12" xfId="0" applyNumberFormat="1" applyFill="1" applyBorder="1"/>
    <xf numFmtId="167" fontId="0" fillId="0" borderId="0" xfId="0" applyNumberFormat="1" applyFill="1" applyBorder="1"/>
    <xf numFmtId="167" fontId="0" fillId="0" borderId="13" xfId="0" applyNumberFormat="1" applyFill="1" applyBorder="1"/>
    <xf numFmtId="0" fontId="1" fillId="0" borderId="11" xfId="0" applyFont="1" applyBorder="1" applyAlignment="1">
      <alignment horizontal="center"/>
    </xf>
    <xf numFmtId="0" fontId="0" fillId="0" borderId="14" xfId="0" applyBorder="1"/>
    <xf numFmtId="0" fontId="0" fillId="0" borderId="9" xfId="0" applyNumberFormat="1" applyBorder="1" applyAlignment="1">
      <alignment horizontal="center" vertical="center"/>
    </xf>
    <xf numFmtId="42" fontId="0" fillId="0" borderId="12" xfId="1" applyFont="1" applyBorder="1" applyAlignment="1">
      <alignment horizontal="center" vertical="center"/>
    </xf>
    <xf numFmtId="42" fontId="0" fillId="0" borderId="0" xfId="1" applyFont="1" applyBorder="1" applyAlignment="1">
      <alignment horizontal="center" vertical="center"/>
    </xf>
    <xf numFmtId="0" fontId="0" fillId="0" borderId="12" xfId="0" applyBorder="1"/>
    <xf numFmtId="42" fontId="0" fillId="0" borderId="13" xfId="1" applyFont="1" applyBorder="1"/>
    <xf numFmtId="42" fontId="2" fillId="0" borderId="11" xfId="1" applyFont="1" applyBorder="1" applyAlignment="1">
      <alignment horizontal="left" vertical="center"/>
    </xf>
    <xf numFmtId="42" fontId="2" fillId="0" borderId="10" xfId="1" applyFont="1" applyBorder="1" applyAlignment="1">
      <alignment horizontal="left" vertical="center"/>
    </xf>
    <xf numFmtId="42" fontId="2" fillId="0" borderId="10" xfId="1" applyFont="1" applyBorder="1" applyAlignment="1">
      <alignment horizontal="left" vertical="center" wrapText="1"/>
    </xf>
    <xf numFmtId="42" fontId="0" fillId="0" borderId="10" xfId="1" applyFont="1" applyFill="1" applyBorder="1" applyAlignment="1">
      <alignment horizontal="left" vertical="center"/>
    </xf>
    <xf numFmtId="42" fontId="0" fillId="0" borderId="6" xfId="1" applyFont="1" applyFill="1" applyBorder="1" applyAlignment="1">
      <alignment horizontal="left" vertical="center"/>
    </xf>
    <xf numFmtId="42" fontId="0" fillId="0" borderId="12" xfId="1" applyFont="1" applyBorder="1" applyAlignment="1">
      <alignment vertical="center"/>
    </xf>
    <xf numFmtId="42" fontId="0" fillId="0" borderId="0" xfId="1" applyFont="1" applyBorder="1" applyAlignment="1">
      <alignment vertical="center"/>
    </xf>
    <xf numFmtId="42" fontId="0" fillId="0" borderId="13" xfId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10" xfId="0" applyFont="1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42" fontId="0" fillId="0" borderId="5" xfId="0" applyNumberFormat="1" applyBorder="1" applyAlignment="1">
      <alignment horizontal="center" vertical="center"/>
    </xf>
    <xf numFmtId="42" fontId="0" fillId="0" borderId="9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0" fillId="0" borderId="11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42" fontId="0" fillId="0" borderId="14" xfId="1" applyFont="1" applyBorder="1" applyAlignment="1">
      <alignment horizontal="center" vertical="center"/>
    </xf>
    <xf numFmtId="42" fontId="0" fillId="0" borderId="15" xfId="1" applyFont="1" applyBorder="1" applyAlignment="1">
      <alignment horizontal="center" vertical="center"/>
    </xf>
    <xf numFmtId="0" fontId="0" fillId="0" borderId="1" xfId="0" applyFill="1" applyBorder="1"/>
    <xf numFmtId="42" fontId="0" fillId="0" borderId="12" xfId="1" applyFont="1" applyBorder="1"/>
    <xf numFmtId="42" fontId="0" fillId="0" borderId="0" xfId="1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/>
    <xf numFmtId="0" fontId="0" fillId="0" borderId="12" xfId="0" applyBorder="1" applyAlignment="1">
      <alignment horizontal="center" vertical="center" wrapText="1"/>
    </xf>
    <xf numFmtId="42" fontId="3" fillId="0" borderId="2" xfId="1" applyFont="1" applyFill="1" applyBorder="1" applyAlignment="1">
      <alignment horizontal="center" vertical="center"/>
    </xf>
    <xf numFmtId="42" fontId="0" fillId="0" borderId="3" xfId="1" applyFont="1" applyBorder="1" applyAlignment="1">
      <alignment horizontal="center" vertical="center"/>
    </xf>
    <xf numFmtId="42" fontId="0" fillId="0" borderId="3" xfId="1" applyFont="1" applyBorder="1"/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0" fillId="0" borderId="12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9" fontId="0" fillId="0" borderId="5" xfId="2" applyFont="1" applyFill="1" applyBorder="1" applyAlignment="1">
      <alignment horizontal="center"/>
    </xf>
    <xf numFmtId="9" fontId="0" fillId="0" borderId="9" xfId="2" applyFont="1" applyFill="1" applyBorder="1" applyAlignment="1">
      <alignment horizontal="center"/>
    </xf>
    <xf numFmtId="0" fontId="0" fillId="0" borderId="11" xfId="0" applyFont="1" applyFill="1" applyBorder="1" applyAlignment="1">
      <alignment horizontal="left"/>
    </xf>
    <xf numFmtId="0" fontId="0" fillId="0" borderId="6" xfId="0" applyFill="1" applyBorder="1"/>
    <xf numFmtId="0" fontId="0" fillId="0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164" fontId="0" fillId="0" borderId="5" xfId="0" applyNumberFormat="1" applyFont="1" applyFill="1" applyBorder="1" applyAlignment="1">
      <alignment horizontal="left"/>
    </xf>
    <xf numFmtId="164" fontId="0" fillId="0" borderId="9" xfId="0" applyNumberFormat="1" applyFont="1" applyFill="1" applyBorder="1" applyAlignment="1">
      <alignment horizontal="left"/>
    </xf>
    <xf numFmtId="164" fontId="1" fillId="0" borderId="8" xfId="0" applyNumberFormat="1" applyFont="1" applyBorder="1"/>
    <xf numFmtId="1" fontId="1" fillId="0" borderId="8" xfId="0" applyNumberFormat="1" applyFont="1" applyBorder="1" applyAlignment="1">
      <alignment horizontal="center"/>
    </xf>
    <xf numFmtId="164" fontId="0" fillId="0" borderId="11" xfId="0" applyNumberFormat="1" applyFill="1" applyBorder="1"/>
    <xf numFmtId="164" fontId="0" fillId="0" borderId="10" xfId="0" applyNumberFormat="1" applyFill="1" applyBorder="1"/>
    <xf numFmtId="164" fontId="0" fillId="0" borderId="6" xfId="0" applyNumberFormat="1" applyFill="1" applyBorder="1"/>
    <xf numFmtId="9" fontId="1" fillId="0" borderId="9" xfId="0" applyNumberFormat="1" applyFont="1" applyBorder="1" applyAlignment="1">
      <alignment horizontal="center"/>
    </xf>
    <xf numFmtId="164" fontId="7" fillId="0" borderId="14" xfId="0" applyNumberFormat="1" applyFont="1" applyFill="1" applyBorder="1"/>
    <xf numFmtId="164" fontId="7" fillId="0" borderId="15" xfId="0" applyNumberFormat="1" applyFont="1" applyFill="1" applyBorder="1"/>
    <xf numFmtId="164" fontId="7" fillId="0" borderId="7" xfId="0" applyNumberFormat="1" applyFont="1" applyFill="1" applyBorder="1"/>
    <xf numFmtId="1" fontId="0" fillId="0" borderId="0" xfId="0" applyNumberFormat="1" applyFill="1" applyBorder="1"/>
    <xf numFmtId="42" fontId="0" fillId="0" borderId="0" xfId="0" applyNumberFormat="1" applyBorder="1"/>
    <xf numFmtId="42" fontId="0" fillId="0" borderId="8" xfId="0" applyNumberFormat="1" applyBorder="1"/>
    <xf numFmtId="164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2" fontId="0" fillId="0" borderId="6" xfId="0" applyNumberFormat="1" applyBorder="1" applyAlignment="1">
      <alignment horizontal="center" vertical="center"/>
    </xf>
    <xf numFmtId="42" fontId="0" fillId="0" borderId="4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42" fontId="1" fillId="0" borderId="6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8" fontId="1" fillId="0" borderId="2" xfId="0" applyNumberFormat="1" applyFont="1" applyBorder="1" applyAlignment="1">
      <alignment horizontal="center" vertical="center"/>
    </xf>
    <xf numFmtId="168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42" fontId="1" fillId="0" borderId="6" xfId="1" applyFont="1" applyBorder="1" applyAlignment="1">
      <alignment horizontal="center" vertical="center"/>
    </xf>
    <xf numFmtId="42" fontId="1" fillId="0" borderId="4" xfId="1" applyFont="1" applyBorder="1" applyAlignment="1">
      <alignment horizontal="center" vertical="center"/>
    </xf>
    <xf numFmtId="42" fontId="1" fillId="0" borderId="2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9" fontId="7" fillId="0" borderId="14" xfId="0" applyNumberFormat="1" applyFont="1" applyFill="1" applyBorder="1" applyAlignment="1">
      <alignment horizontal="center" vertical="center"/>
    </xf>
    <xf numFmtId="9" fontId="7" fillId="0" borderId="15" xfId="0" applyNumberFormat="1" applyFont="1" applyFill="1" applyBorder="1" applyAlignment="1">
      <alignment horizontal="center" vertical="center"/>
    </xf>
    <xf numFmtId="9" fontId="7" fillId="0" borderId="7" xfId="0" applyNumberFormat="1" applyFont="1" applyFill="1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8</xdr:row>
      <xdr:rowOff>123825</xdr:rowOff>
    </xdr:from>
    <xdr:to>
      <xdr:col>12</xdr:col>
      <xdr:colOff>504825</xdr:colOff>
      <xdr:row>9</xdr:row>
      <xdr:rowOff>95250</xdr:rowOff>
    </xdr:to>
    <xdr:sp macro="" textlink="">
      <xdr:nvSpPr>
        <xdr:cNvPr id="2" name="1 Flecha derecha"/>
        <xdr:cNvSpPr/>
      </xdr:nvSpPr>
      <xdr:spPr>
        <a:xfrm>
          <a:off x="9782175" y="1714500"/>
          <a:ext cx="238125" cy="1714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NO-DE-OB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93;REA-DE-OCUPACI&#211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uestos"/>
      <sheetName val="Servicios públicos"/>
      <sheetName val="Arriendos"/>
      <sheetName val="papeleria"/>
      <sheetName val="Mantenimiento"/>
      <sheetName val="Depreciación"/>
      <sheetName val="Sistematización"/>
      <sheetName val="Seguros"/>
      <sheetName val="MOI"/>
    </sheetNames>
    <sheetDataSet>
      <sheetData sheetId="0">
        <row r="3">
          <cell r="D3">
            <v>149801.31636110923</v>
          </cell>
          <cell r="F3">
            <v>319326.58333333337</v>
          </cell>
        </row>
        <row r="4">
          <cell r="D4">
            <v>546008.02521653229</v>
          </cell>
          <cell r="F4">
            <v>776395.16666666663</v>
          </cell>
        </row>
        <row r="5">
          <cell r="D5">
            <v>89372.683976352637</v>
          </cell>
          <cell r="F5">
            <v>127083.33333333333</v>
          </cell>
        </row>
        <row r="6">
          <cell r="D6">
            <v>703260.46407621761</v>
          </cell>
          <cell r="F6">
            <v>1000000.0000000001</v>
          </cell>
        </row>
      </sheetData>
      <sheetData sheetId="1">
        <row r="4">
          <cell r="G4">
            <v>659932.68772185931</v>
          </cell>
          <cell r="H4">
            <v>628645.91200847458</v>
          </cell>
          <cell r="I4">
            <v>609605.88733003533</v>
          </cell>
          <cell r="J4">
            <v>632728.16235345637</v>
          </cell>
          <cell r="O4">
            <v>1472248.6666666667</v>
          </cell>
        </row>
        <row r="5">
          <cell r="H5">
            <v>25810.78073786496</v>
          </cell>
          <cell r="I5">
            <v>31130.559973913463</v>
          </cell>
          <cell r="J5">
            <v>30494.438223994435</v>
          </cell>
          <cell r="O5">
            <v>70485.666666666672</v>
          </cell>
        </row>
        <row r="6">
          <cell r="J6">
            <v>192337.69724690355</v>
          </cell>
          <cell r="O6">
            <v>410000</v>
          </cell>
        </row>
        <row r="7">
          <cell r="J7">
            <v>235496.40004376971</v>
          </cell>
          <cell r="O7">
            <v>528325.93789530685</v>
          </cell>
        </row>
        <row r="8">
          <cell r="J8">
            <v>580766.02241869899</v>
          </cell>
          <cell r="O8">
            <v>1238000</v>
          </cell>
        </row>
        <row r="9">
          <cell r="J9">
            <v>40000</v>
          </cell>
          <cell r="O9">
            <v>40000</v>
          </cell>
        </row>
        <row r="10">
          <cell r="J10">
            <v>343707.78960000002</v>
          </cell>
          <cell r="O10">
            <v>670257</v>
          </cell>
        </row>
        <row r="11">
          <cell r="J11">
            <v>0</v>
          </cell>
        </row>
      </sheetData>
      <sheetData sheetId="2">
        <row r="14">
          <cell r="E14">
            <v>4464150</v>
          </cell>
        </row>
        <row r="20">
          <cell r="D20">
            <v>3139460.2007058468</v>
          </cell>
        </row>
      </sheetData>
      <sheetData sheetId="3">
        <row r="38">
          <cell r="C38">
            <v>1037993.9505788467</v>
          </cell>
        </row>
        <row r="40">
          <cell r="C40">
            <v>1516163.4740000002</v>
          </cell>
        </row>
      </sheetData>
      <sheetData sheetId="4">
        <row r="4">
          <cell r="K4">
            <v>25019.537853255748</v>
          </cell>
          <cell r="M4">
            <v>53333.333333333336</v>
          </cell>
        </row>
        <row r="5">
          <cell r="K5">
            <v>113150.85994134912</v>
          </cell>
          <cell r="M5">
            <v>241200</v>
          </cell>
        </row>
        <row r="6">
          <cell r="K6">
            <v>37842.051003049317</v>
          </cell>
          <cell r="M6">
            <v>80666.666666666672</v>
          </cell>
        </row>
        <row r="7">
          <cell r="K7">
            <v>29953.39071791778</v>
          </cell>
          <cell r="M7">
            <v>63850.666666666672</v>
          </cell>
        </row>
        <row r="8">
          <cell r="K8">
            <v>1942166.6666666667</v>
          </cell>
          <cell r="M8">
            <v>1942166.6666666667</v>
          </cell>
        </row>
        <row r="9">
          <cell r="K9">
            <v>0</v>
          </cell>
          <cell r="M9">
            <v>149888</v>
          </cell>
        </row>
      </sheetData>
      <sheetData sheetId="5">
        <row r="3">
          <cell r="F3">
            <v>373027.16666666669</v>
          </cell>
        </row>
        <row r="4">
          <cell r="F4">
            <v>824659.5</v>
          </cell>
        </row>
        <row r="5">
          <cell r="F5">
            <v>46333.333333333336</v>
          </cell>
        </row>
        <row r="6">
          <cell r="F6">
            <v>1274459.5833333333</v>
          </cell>
        </row>
        <row r="7">
          <cell r="F7">
            <v>1884585.75</v>
          </cell>
        </row>
        <row r="13">
          <cell r="F13">
            <v>262335.25834303658</v>
          </cell>
        </row>
        <row r="14">
          <cell r="F14">
            <v>579950.4226748615</v>
          </cell>
        </row>
        <row r="15">
          <cell r="F15">
            <v>32584.401502198081</v>
          </cell>
        </row>
        <row r="16">
          <cell r="F16">
            <v>896277.03802138276</v>
          </cell>
        </row>
        <row r="17">
          <cell r="F17">
            <v>0</v>
          </cell>
        </row>
      </sheetData>
      <sheetData sheetId="6">
        <row r="4">
          <cell r="D4">
            <v>1000000</v>
          </cell>
        </row>
        <row r="10">
          <cell r="D10">
            <v>703260.46407621761</v>
          </cell>
        </row>
      </sheetData>
      <sheetData sheetId="7">
        <row r="3">
          <cell r="E3">
            <v>734431.66666666663</v>
          </cell>
        </row>
        <row r="4">
          <cell r="E4">
            <v>71566.666666666672</v>
          </cell>
        </row>
        <row r="10">
          <cell r="E10">
            <v>0</v>
          </cell>
        </row>
        <row r="11">
          <cell r="E11">
            <v>71566.666666666672</v>
          </cell>
        </row>
      </sheetData>
      <sheetData sheetId="8">
        <row r="3">
          <cell r="F3">
            <v>438146.66666666669</v>
          </cell>
          <cell r="I3">
            <v>308131.22813344782</v>
          </cell>
        </row>
        <row r="4">
          <cell r="F4">
            <v>388046.66666666669</v>
          </cell>
          <cell r="I4">
            <v>272897.87888322934</v>
          </cell>
        </row>
        <row r="5">
          <cell r="F5">
            <v>745152.66666666663</v>
          </cell>
          <cell r="I5">
            <v>524036.41016763105</v>
          </cell>
        </row>
        <row r="6">
          <cell r="F6">
            <v>771995</v>
          </cell>
          <cell r="I6">
            <v>542913.56196451955</v>
          </cell>
        </row>
        <row r="7">
          <cell r="F7">
            <v>573484.66666666663</v>
          </cell>
          <cell r="I7">
            <v>403309.0928205949</v>
          </cell>
        </row>
        <row r="8">
          <cell r="F8">
            <v>1656666.6666666667</v>
          </cell>
          <cell r="I8">
            <v>1165068.1688196005</v>
          </cell>
        </row>
        <row r="9">
          <cell r="F9">
            <v>2708000</v>
          </cell>
          <cell r="I9">
            <v>1904429.3367183972</v>
          </cell>
        </row>
        <row r="10">
          <cell r="F10">
            <v>666666.66666666663</v>
          </cell>
          <cell r="I10">
            <v>468840.30938414502</v>
          </cell>
        </row>
        <row r="11">
          <cell r="F11">
            <v>130000</v>
          </cell>
          <cell r="I11">
            <v>91423.86032990829</v>
          </cell>
        </row>
        <row r="12">
          <cell r="F12">
            <v>15000</v>
          </cell>
          <cell r="I12">
            <v>0</v>
          </cell>
        </row>
        <row r="13">
          <cell r="F13">
            <v>11666.666666666666</v>
          </cell>
          <cell r="I13">
            <v>0</v>
          </cell>
        </row>
        <row r="14">
          <cell r="F14">
            <v>200000</v>
          </cell>
          <cell r="I14">
            <v>0</v>
          </cell>
        </row>
        <row r="15">
          <cell r="F15">
            <v>133333.33333333334</v>
          </cell>
          <cell r="I15">
            <v>66666.666666666672</v>
          </cell>
        </row>
        <row r="16">
          <cell r="F16">
            <v>105000</v>
          </cell>
          <cell r="I16">
            <v>73842.348728002849</v>
          </cell>
        </row>
        <row r="17">
          <cell r="F17">
            <v>290400</v>
          </cell>
          <cell r="I17">
            <v>290400</v>
          </cell>
        </row>
        <row r="18">
          <cell r="F18">
            <v>258333.33333333334</v>
          </cell>
          <cell r="I18">
            <v>181675.6198863562</v>
          </cell>
        </row>
        <row r="19">
          <cell r="F19">
            <v>293333.33333333331</v>
          </cell>
          <cell r="I19">
            <v>0</v>
          </cell>
        </row>
        <row r="20">
          <cell r="F20">
            <v>620000</v>
          </cell>
          <cell r="I20">
            <v>620000</v>
          </cell>
        </row>
        <row r="21">
          <cell r="F21">
            <v>153333.33333333334</v>
          </cell>
          <cell r="I21">
            <v>0</v>
          </cell>
        </row>
        <row r="22">
          <cell r="F22">
            <v>35333.333333333336</v>
          </cell>
          <cell r="I22">
            <v>35333.333333333336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"/>
      <sheetName val="MOI"/>
      <sheetName val="MOD POR CENTROS DE COSTOS"/>
      <sheetName val="MOI POR CENTROS DE COSTOS"/>
    </sheetNames>
    <sheetDataSet>
      <sheetData sheetId="0"/>
      <sheetData sheetId="1"/>
      <sheetData sheetId="2">
        <row r="4">
          <cell r="C4">
            <v>1119321.3599999999</v>
          </cell>
          <cell r="E4">
            <v>1119321.3599999999</v>
          </cell>
        </row>
        <row r="5">
          <cell r="C5">
            <v>1394331.88</v>
          </cell>
          <cell r="E5">
            <v>0</v>
          </cell>
        </row>
        <row r="6">
          <cell r="C6">
            <v>859102.96</v>
          </cell>
          <cell r="E6">
            <v>859102.96</v>
          </cell>
        </row>
        <row r="7">
          <cell r="C7">
            <v>859102.96</v>
          </cell>
          <cell r="E7">
            <v>0</v>
          </cell>
        </row>
        <row r="8">
          <cell r="C8">
            <v>746998.8</v>
          </cell>
          <cell r="E8">
            <v>0</v>
          </cell>
        </row>
        <row r="9">
          <cell r="C9">
            <v>801197.6</v>
          </cell>
          <cell r="E9">
            <v>400598.8</v>
          </cell>
        </row>
        <row r="10">
          <cell r="C10">
            <v>870573.24</v>
          </cell>
          <cell r="E10">
            <v>0</v>
          </cell>
        </row>
        <row r="11">
          <cell r="C11">
            <v>1131404.8400000001</v>
          </cell>
          <cell r="E11">
            <v>0</v>
          </cell>
        </row>
        <row r="12">
          <cell r="C12">
            <v>956755.24</v>
          </cell>
          <cell r="E12">
            <v>478377.62</v>
          </cell>
        </row>
        <row r="13">
          <cell r="C13">
            <v>725213.24</v>
          </cell>
          <cell r="E13">
            <v>725213.24</v>
          </cell>
        </row>
        <row r="14">
          <cell r="C14">
            <v>802669.6</v>
          </cell>
          <cell r="E14">
            <v>0</v>
          </cell>
        </row>
        <row r="15">
          <cell r="C15">
            <v>1086028.24</v>
          </cell>
          <cell r="E15">
            <v>543014.12</v>
          </cell>
        </row>
        <row r="16">
          <cell r="C16">
            <v>891998.8</v>
          </cell>
          <cell r="E16">
            <v>0</v>
          </cell>
        </row>
      </sheetData>
      <sheetData sheetId="3">
        <row r="4">
          <cell r="D4">
            <v>1423420</v>
          </cell>
          <cell r="F4">
            <v>1001035.0097753695</v>
          </cell>
        </row>
        <row r="5">
          <cell r="D5">
            <v>813700</v>
          </cell>
          <cell r="F5">
            <v>572243.03961881821</v>
          </cell>
        </row>
        <row r="6">
          <cell r="D6">
            <v>848700</v>
          </cell>
          <cell r="F6">
            <v>424350</v>
          </cell>
        </row>
        <row r="7">
          <cell r="D7">
            <v>711955</v>
          </cell>
          <cell r="F7">
            <v>500689.80370138347</v>
          </cell>
        </row>
        <row r="8">
          <cell r="D8">
            <v>1362100</v>
          </cell>
          <cell r="F8">
            <v>957911.0781182159</v>
          </cell>
        </row>
        <row r="9">
          <cell r="D9">
            <v>711955</v>
          </cell>
          <cell r="F9">
            <v>500689.80370138347</v>
          </cell>
        </row>
        <row r="10">
          <cell r="D10">
            <v>1363200</v>
          </cell>
          <cell r="F10">
            <v>958684.66462869977</v>
          </cell>
        </row>
        <row r="11">
          <cell r="D11">
            <v>394827.5</v>
          </cell>
          <cell r="F11">
            <v>277666.57088005281</v>
          </cell>
        </row>
        <row r="12">
          <cell r="D12">
            <v>711955</v>
          </cell>
          <cell r="F1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M2">
            <v>0.24150241055858856</v>
          </cell>
        </row>
        <row r="19">
          <cell r="C19">
            <v>0.46911633474854525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showGridLines="0" topLeftCell="A3" zoomScale="80" zoomScaleNormal="80" workbookViewId="0">
      <pane xSplit="1" topLeftCell="B1" activePane="topRight" state="frozen"/>
      <selection pane="topRight" activeCell="A10" sqref="A10"/>
    </sheetView>
  </sheetViews>
  <sheetFormatPr baseColWidth="10" defaultRowHeight="15" x14ac:dyDescent="0.25"/>
  <cols>
    <col min="1" max="1" width="59.140625" customWidth="1"/>
    <col min="2" max="4" width="21.85546875" customWidth="1"/>
    <col min="5" max="5" width="25.140625" customWidth="1"/>
    <col min="6" max="6" width="21.85546875" customWidth="1"/>
    <col min="7" max="7" width="15.7109375" customWidth="1"/>
    <col min="8" max="8" width="21.28515625" customWidth="1"/>
    <col min="9" max="9" width="14.85546875" customWidth="1"/>
    <col min="10" max="10" width="22" customWidth="1"/>
    <col min="11" max="11" width="13.85546875" customWidth="1"/>
    <col min="12" max="12" width="21.85546875" customWidth="1"/>
    <col min="13" max="13" width="13.5703125" customWidth="1"/>
    <col min="14" max="14" width="21.140625" customWidth="1"/>
  </cols>
  <sheetData>
    <row r="1" spans="1:14" ht="15.75" customHeight="1" thickBot="1" x14ac:dyDescent="0.3">
      <c r="A1" s="173" t="s">
        <v>0</v>
      </c>
      <c r="B1" s="173" t="s">
        <v>1</v>
      </c>
      <c r="C1" s="173" t="s">
        <v>2</v>
      </c>
      <c r="D1" s="175" t="s">
        <v>3</v>
      </c>
      <c r="E1" s="173" t="s">
        <v>4</v>
      </c>
      <c r="F1" s="173" t="s">
        <v>5</v>
      </c>
      <c r="G1" s="180" t="s">
        <v>6</v>
      </c>
      <c r="H1" s="181"/>
      <c r="I1" s="181"/>
      <c r="J1" s="181"/>
      <c r="K1" s="181"/>
      <c r="L1" s="181"/>
      <c r="M1" s="181"/>
      <c r="N1" s="181"/>
    </row>
    <row r="2" spans="1:14" ht="22.5" customHeight="1" thickBot="1" x14ac:dyDescent="0.3">
      <c r="A2" s="174"/>
      <c r="B2" s="174"/>
      <c r="C2" s="174"/>
      <c r="D2" s="176"/>
      <c r="E2" s="174"/>
      <c r="F2" s="174"/>
      <c r="G2" s="182" t="s">
        <v>12</v>
      </c>
      <c r="H2" s="183"/>
      <c r="I2" s="182" t="s">
        <v>7</v>
      </c>
      <c r="J2" s="183"/>
      <c r="K2" s="182" t="s">
        <v>8</v>
      </c>
      <c r="L2" s="183"/>
      <c r="M2" s="182" t="s">
        <v>13</v>
      </c>
      <c r="N2" s="183"/>
    </row>
    <row r="3" spans="1:14" ht="24" customHeight="1" thickBot="1" x14ac:dyDescent="0.3">
      <c r="A3" s="92" t="s">
        <v>9</v>
      </c>
      <c r="B3" s="97"/>
      <c r="C3" s="97"/>
      <c r="D3" s="97"/>
      <c r="E3" s="1"/>
      <c r="F3" s="93"/>
      <c r="G3" s="2" t="s">
        <v>10</v>
      </c>
      <c r="H3" s="3" t="s">
        <v>11</v>
      </c>
      <c r="I3" s="2" t="s">
        <v>10</v>
      </c>
      <c r="J3" s="22" t="s">
        <v>11</v>
      </c>
      <c r="K3" s="2" t="s">
        <v>10</v>
      </c>
      <c r="L3" s="22" t="s">
        <v>11</v>
      </c>
      <c r="M3" s="2" t="s">
        <v>10</v>
      </c>
      <c r="N3" s="23" t="s">
        <v>11</v>
      </c>
    </row>
    <row r="4" spans="1:14" ht="28.5" customHeight="1" x14ac:dyDescent="0.25">
      <c r="A4" s="99" t="s">
        <v>50</v>
      </c>
      <c r="B4" s="39">
        <f>[1]Impuestos!$F3</f>
        <v>319326.58333333337</v>
      </c>
      <c r="C4" s="131"/>
      <c r="D4" s="39">
        <f>[1]Impuestos!$D3</f>
        <v>149801.31636110923</v>
      </c>
      <c r="E4" s="44" t="s">
        <v>107</v>
      </c>
      <c r="F4" s="54">
        <f>G4+I4+K4+M4</f>
        <v>4</v>
      </c>
      <c r="G4" s="54">
        <v>1</v>
      </c>
      <c r="H4" s="55">
        <f>IF(G4&gt;0,(D4/F4)*G4,0)</f>
        <v>37450.329090277308</v>
      </c>
      <c r="I4" s="56">
        <v>1</v>
      </c>
      <c r="J4" s="55">
        <f>IF(I4&gt;0,(D4/F4)*I4,0)</f>
        <v>37450.329090277308</v>
      </c>
      <c r="K4" s="57">
        <v>1</v>
      </c>
      <c r="L4" s="55">
        <f>IF(K4&gt;0,(D4/F4)*K4,0)</f>
        <v>37450.329090277308</v>
      </c>
      <c r="M4" s="54">
        <v>1</v>
      </c>
      <c r="N4" s="55">
        <f>IF(M4&gt;0,(D4/F4)*M4,0)</f>
        <v>37450.329090277308</v>
      </c>
    </row>
    <row r="5" spans="1:14" ht="29.25" customHeight="1" x14ac:dyDescent="0.25">
      <c r="A5" s="100" t="s">
        <v>49</v>
      </c>
      <c r="B5" s="38">
        <f>[1]Impuestos!$F4</f>
        <v>776395.16666666663</v>
      </c>
      <c r="C5" s="132"/>
      <c r="D5" s="38">
        <f>[1]Impuestos!$D4</f>
        <v>546008.02521653229</v>
      </c>
      <c r="E5" s="44" t="s">
        <v>106</v>
      </c>
      <c r="F5" s="43">
        <f t="shared" ref="F5:F60" si="0">G5+I5+K5+M5</f>
        <v>4</v>
      </c>
      <c r="G5" s="43">
        <v>1</v>
      </c>
      <c r="H5" s="59">
        <f t="shared" ref="H5:H72" si="1">IF(G5&gt;0,(D5/F5)*G5,0)</f>
        <v>136502.00630413307</v>
      </c>
      <c r="I5" s="60">
        <v>1</v>
      </c>
      <c r="J5" s="59">
        <f t="shared" ref="J5:J72" si="2">IF(I5&gt;0,(D5/F5)*I5,0)</f>
        <v>136502.00630413307</v>
      </c>
      <c r="K5" s="44">
        <v>1</v>
      </c>
      <c r="L5" s="59">
        <f t="shared" ref="L5:L72" si="3">IF(K5&gt;0,(D5/F5)*K5,0)</f>
        <v>136502.00630413307</v>
      </c>
      <c r="M5" s="43">
        <v>1</v>
      </c>
      <c r="N5" s="59">
        <f t="shared" ref="N5:N72" si="4">IF(M5&gt;0,(D5/F5)*M5,0)</f>
        <v>136502.00630413307</v>
      </c>
    </row>
    <row r="6" spans="1:14" ht="27" customHeight="1" x14ac:dyDescent="0.25">
      <c r="A6" s="100" t="s">
        <v>51</v>
      </c>
      <c r="B6" s="38">
        <f>[1]Impuestos!$F5</f>
        <v>127083.33333333333</v>
      </c>
      <c r="C6" s="132"/>
      <c r="D6" s="38">
        <f>[1]Impuestos!$D5</f>
        <v>89372.683976352637</v>
      </c>
      <c r="E6" s="44" t="s">
        <v>106</v>
      </c>
      <c r="F6" s="43">
        <f t="shared" si="0"/>
        <v>4</v>
      </c>
      <c r="G6" s="43">
        <v>1</v>
      </c>
      <c r="H6" s="59">
        <f t="shared" si="1"/>
        <v>22343.170994088159</v>
      </c>
      <c r="I6" s="60">
        <v>1</v>
      </c>
      <c r="J6" s="59">
        <f t="shared" si="2"/>
        <v>22343.170994088159</v>
      </c>
      <c r="K6" s="44">
        <v>1</v>
      </c>
      <c r="L6" s="59">
        <f t="shared" si="3"/>
        <v>22343.170994088159</v>
      </c>
      <c r="M6" s="43">
        <v>1</v>
      </c>
      <c r="N6" s="59">
        <f t="shared" si="4"/>
        <v>22343.170994088159</v>
      </c>
    </row>
    <row r="7" spans="1:14" ht="30.75" customHeight="1" x14ac:dyDescent="0.25">
      <c r="A7" s="100" t="s">
        <v>112</v>
      </c>
      <c r="B7" s="38">
        <f>[1]Impuestos!$F6</f>
        <v>1000000.0000000001</v>
      </c>
      <c r="C7" s="132"/>
      <c r="D7" s="38">
        <f>[1]Impuestos!$D6</f>
        <v>703260.46407621761</v>
      </c>
      <c r="E7" s="44" t="s">
        <v>106</v>
      </c>
      <c r="F7" s="43">
        <f t="shared" si="0"/>
        <v>4</v>
      </c>
      <c r="G7" s="43">
        <v>1</v>
      </c>
      <c r="H7" s="59">
        <f t="shared" si="1"/>
        <v>175815.1160190544</v>
      </c>
      <c r="I7" s="60">
        <v>1</v>
      </c>
      <c r="J7" s="59">
        <f t="shared" si="2"/>
        <v>175815.1160190544</v>
      </c>
      <c r="K7" s="44">
        <v>1</v>
      </c>
      <c r="L7" s="59">
        <f t="shared" si="3"/>
        <v>175815.1160190544</v>
      </c>
      <c r="M7" s="43">
        <v>1</v>
      </c>
      <c r="N7" s="59">
        <f t="shared" si="4"/>
        <v>175815.1160190544</v>
      </c>
    </row>
    <row r="8" spans="1:14" ht="30" customHeight="1" x14ac:dyDescent="0.25">
      <c r="A8" s="100" t="s">
        <v>113</v>
      </c>
      <c r="B8" s="38">
        <f>'[1]Servicios públicos'!$O4</f>
        <v>1472248.6666666667</v>
      </c>
      <c r="C8" s="132"/>
      <c r="D8" s="38">
        <f>'[1]Servicios públicos'!$J4</f>
        <v>632728.16235345637</v>
      </c>
      <c r="E8" s="44" t="s">
        <v>108</v>
      </c>
      <c r="F8" s="43">
        <f t="shared" si="0"/>
        <v>1230</v>
      </c>
      <c r="G8" s="43">
        <v>307.5</v>
      </c>
      <c r="H8" s="59">
        <f t="shared" si="1"/>
        <v>158182.04058836409</v>
      </c>
      <c r="I8" s="43">
        <v>307.5</v>
      </c>
      <c r="J8" s="59">
        <f t="shared" si="2"/>
        <v>158182.04058836409</v>
      </c>
      <c r="K8" s="43">
        <v>307.5</v>
      </c>
      <c r="L8" s="59">
        <f t="shared" si="3"/>
        <v>158182.04058836409</v>
      </c>
      <c r="M8" s="43">
        <v>307.5</v>
      </c>
      <c r="N8" s="59">
        <f t="shared" si="4"/>
        <v>158182.04058836409</v>
      </c>
    </row>
    <row r="9" spans="1:14" ht="33" customHeight="1" x14ac:dyDescent="0.25">
      <c r="A9" s="100" t="s">
        <v>52</v>
      </c>
      <c r="B9" s="38">
        <f>'[1]Servicios públicos'!$O5</f>
        <v>70485.666666666672</v>
      </c>
      <c r="C9" s="132"/>
      <c r="D9" s="38">
        <f>'[1]Servicios públicos'!$J5</f>
        <v>30494.438223994435</v>
      </c>
      <c r="E9" s="133" t="s">
        <v>109</v>
      </c>
      <c r="F9" s="43">
        <f t="shared" si="0"/>
        <v>20</v>
      </c>
      <c r="G9" s="43">
        <v>5</v>
      </c>
      <c r="H9" s="59">
        <f t="shared" si="1"/>
        <v>7623.6095559986088</v>
      </c>
      <c r="I9" s="60">
        <v>5</v>
      </c>
      <c r="J9" s="59">
        <f t="shared" si="2"/>
        <v>7623.6095559986088</v>
      </c>
      <c r="K9" s="44">
        <v>5</v>
      </c>
      <c r="L9" s="59">
        <f t="shared" si="3"/>
        <v>7623.6095559986088</v>
      </c>
      <c r="M9" s="43">
        <v>5</v>
      </c>
      <c r="N9" s="59">
        <f t="shared" si="4"/>
        <v>7623.6095559986088</v>
      </c>
    </row>
    <row r="10" spans="1:14" ht="33.75" customHeight="1" x14ac:dyDescent="0.25">
      <c r="A10" s="100" t="s">
        <v>53</v>
      </c>
      <c r="B10" s="38">
        <f>'[1]Servicios públicos'!$O6</f>
        <v>410000</v>
      </c>
      <c r="C10" s="132"/>
      <c r="D10" s="38">
        <f>'[1]Servicios públicos'!$J6</f>
        <v>192337.69724690355</v>
      </c>
      <c r="E10" s="44" t="s">
        <v>107</v>
      </c>
      <c r="F10" s="43">
        <f t="shared" si="0"/>
        <v>1</v>
      </c>
      <c r="G10" s="43">
        <v>1</v>
      </c>
      <c r="H10" s="59">
        <f t="shared" si="1"/>
        <v>192337.69724690355</v>
      </c>
      <c r="I10" s="60">
        <v>0</v>
      </c>
      <c r="J10" s="59">
        <f t="shared" si="2"/>
        <v>0</v>
      </c>
      <c r="K10" s="44">
        <v>0</v>
      </c>
      <c r="L10" s="59">
        <f t="shared" si="3"/>
        <v>0</v>
      </c>
      <c r="M10" s="43">
        <v>0</v>
      </c>
      <c r="N10" s="59">
        <f t="shared" si="4"/>
        <v>0</v>
      </c>
    </row>
    <row r="11" spans="1:14" ht="33" customHeight="1" x14ac:dyDescent="0.25">
      <c r="A11" s="100" t="s">
        <v>55</v>
      </c>
      <c r="B11" s="38">
        <f>'[1]Servicios públicos'!$O7</f>
        <v>528325.93789530685</v>
      </c>
      <c r="C11" s="132"/>
      <c r="D11" s="38">
        <f>'[1]Servicios públicos'!$J7</f>
        <v>235496.40004376971</v>
      </c>
      <c r="E11" s="44" t="s">
        <v>107</v>
      </c>
      <c r="F11" s="43">
        <f t="shared" si="0"/>
        <v>2</v>
      </c>
      <c r="G11" s="43">
        <v>0</v>
      </c>
      <c r="H11" s="59">
        <f t="shared" si="1"/>
        <v>0</v>
      </c>
      <c r="I11" s="60">
        <v>1</v>
      </c>
      <c r="J11" s="59">
        <f t="shared" si="2"/>
        <v>117748.20002188486</v>
      </c>
      <c r="K11" s="44">
        <v>0</v>
      </c>
      <c r="L11" s="59">
        <f t="shared" si="3"/>
        <v>0</v>
      </c>
      <c r="M11" s="43">
        <v>1</v>
      </c>
      <c r="N11" s="59">
        <f t="shared" si="4"/>
        <v>117748.20002188486</v>
      </c>
    </row>
    <row r="12" spans="1:14" ht="33" customHeight="1" x14ac:dyDescent="0.25">
      <c r="A12" s="100" t="s">
        <v>143</v>
      </c>
      <c r="B12" s="38">
        <f>'[1]Servicios públicos'!$O8</f>
        <v>1238000</v>
      </c>
      <c r="C12" s="132"/>
      <c r="D12" s="38">
        <f>'[1]Servicios públicos'!$J8</f>
        <v>580766.02241869899</v>
      </c>
      <c r="E12" s="44" t="s">
        <v>107</v>
      </c>
      <c r="F12" s="43">
        <f t="shared" si="0"/>
        <v>1</v>
      </c>
      <c r="G12" s="43">
        <v>1</v>
      </c>
      <c r="H12" s="59">
        <f t="shared" si="1"/>
        <v>580766.02241869899</v>
      </c>
      <c r="I12" s="60">
        <v>0</v>
      </c>
      <c r="J12" s="59">
        <f t="shared" si="2"/>
        <v>0</v>
      </c>
      <c r="K12" s="44">
        <v>0</v>
      </c>
      <c r="L12" s="59">
        <f t="shared" si="3"/>
        <v>0</v>
      </c>
      <c r="M12" s="43">
        <v>0</v>
      </c>
      <c r="N12" s="59">
        <f t="shared" si="4"/>
        <v>0</v>
      </c>
    </row>
    <row r="13" spans="1:14" ht="33" customHeight="1" x14ac:dyDescent="0.25">
      <c r="A13" s="100" t="s">
        <v>56</v>
      </c>
      <c r="B13" s="38">
        <f>'[1]Servicios públicos'!$O9</f>
        <v>40000</v>
      </c>
      <c r="C13" s="132"/>
      <c r="D13" s="38">
        <f>'[1]Servicios públicos'!$J9</f>
        <v>40000</v>
      </c>
      <c r="E13" s="44" t="s">
        <v>110</v>
      </c>
      <c r="F13" s="43">
        <f t="shared" si="0"/>
        <v>4</v>
      </c>
      <c r="G13" s="43">
        <v>1</v>
      </c>
      <c r="H13" s="59">
        <f t="shared" si="1"/>
        <v>10000</v>
      </c>
      <c r="I13" s="60">
        <v>1</v>
      </c>
      <c r="J13" s="59">
        <f t="shared" si="2"/>
        <v>10000</v>
      </c>
      <c r="K13" s="44">
        <v>1</v>
      </c>
      <c r="L13" s="59">
        <f t="shared" si="3"/>
        <v>10000</v>
      </c>
      <c r="M13" s="43">
        <v>1</v>
      </c>
      <c r="N13" s="59">
        <f t="shared" si="4"/>
        <v>10000</v>
      </c>
    </row>
    <row r="14" spans="1:14" ht="33" customHeight="1" x14ac:dyDescent="0.25">
      <c r="A14" s="100" t="s">
        <v>57</v>
      </c>
      <c r="B14" s="38">
        <f>'[1]Servicios públicos'!$O10</f>
        <v>670257</v>
      </c>
      <c r="C14" s="132"/>
      <c r="D14" s="38">
        <f>'[1]Servicios públicos'!$J10</f>
        <v>343707.78960000002</v>
      </c>
      <c r="E14" s="44" t="s">
        <v>107</v>
      </c>
      <c r="F14" s="43">
        <f t="shared" si="0"/>
        <v>4</v>
      </c>
      <c r="G14" s="43">
        <v>1</v>
      </c>
      <c r="H14" s="59">
        <f t="shared" si="1"/>
        <v>85926.947400000005</v>
      </c>
      <c r="I14" s="60">
        <v>1</v>
      </c>
      <c r="J14" s="59">
        <f t="shared" si="2"/>
        <v>85926.947400000005</v>
      </c>
      <c r="K14" s="44">
        <v>1</v>
      </c>
      <c r="L14" s="59">
        <f t="shared" si="3"/>
        <v>85926.947400000005</v>
      </c>
      <c r="M14" s="43">
        <v>1</v>
      </c>
      <c r="N14" s="59">
        <f t="shared" si="4"/>
        <v>85926.947400000005</v>
      </c>
    </row>
    <row r="15" spans="1:14" ht="27.75" customHeight="1" x14ac:dyDescent="0.25">
      <c r="A15" s="100" t="s">
        <v>54</v>
      </c>
      <c r="B15" s="38">
        <v>300794.6283333333</v>
      </c>
      <c r="C15" s="132"/>
      <c r="D15" s="38">
        <f>'[1]Servicios públicos'!$J11</f>
        <v>0</v>
      </c>
      <c r="E15" s="44" t="s">
        <v>110</v>
      </c>
      <c r="F15" s="43">
        <f t="shared" si="0"/>
        <v>0</v>
      </c>
      <c r="G15" s="43">
        <v>0</v>
      </c>
      <c r="H15" s="59">
        <f t="shared" si="1"/>
        <v>0</v>
      </c>
      <c r="I15" s="60">
        <v>0</v>
      </c>
      <c r="J15" s="59">
        <f t="shared" si="2"/>
        <v>0</v>
      </c>
      <c r="K15" s="44">
        <v>0</v>
      </c>
      <c r="L15" s="59">
        <f t="shared" si="3"/>
        <v>0</v>
      </c>
      <c r="M15" s="43">
        <v>0</v>
      </c>
      <c r="N15" s="59">
        <f t="shared" si="4"/>
        <v>0</v>
      </c>
    </row>
    <row r="16" spans="1:14" ht="33" customHeight="1" x14ac:dyDescent="0.25">
      <c r="A16" s="100" t="s">
        <v>58</v>
      </c>
      <c r="B16" s="38">
        <f>[1]Arriendos!$E$14</f>
        <v>4464150</v>
      </c>
      <c r="C16" s="132"/>
      <c r="D16" s="38">
        <f>[1]Arriendos!$D$20</f>
        <v>3139460.2007058468</v>
      </c>
      <c r="E16" s="44" t="s">
        <v>106</v>
      </c>
      <c r="F16" s="43">
        <f t="shared" si="0"/>
        <v>4</v>
      </c>
      <c r="G16" s="43">
        <v>1</v>
      </c>
      <c r="H16" s="59">
        <f t="shared" si="1"/>
        <v>784865.05017646169</v>
      </c>
      <c r="I16" s="60">
        <v>1</v>
      </c>
      <c r="J16" s="59">
        <f t="shared" si="2"/>
        <v>784865.05017646169</v>
      </c>
      <c r="K16" s="44">
        <v>1</v>
      </c>
      <c r="L16" s="59">
        <f t="shared" si="3"/>
        <v>784865.05017646169</v>
      </c>
      <c r="M16" s="43">
        <v>1</v>
      </c>
      <c r="N16" s="59">
        <f t="shared" si="4"/>
        <v>784865.05017646169</v>
      </c>
    </row>
    <row r="17" spans="1:14" ht="32.25" customHeight="1" x14ac:dyDescent="0.25">
      <c r="A17" s="100" t="s">
        <v>152</v>
      </c>
      <c r="B17" s="38">
        <f>[1]Sistematización!$D$4</f>
        <v>1000000</v>
      </c>
      <c r="C17" s="132"/>
      <c r="D17" s="38">
        <f>[1]Sistematización!$D$10</f>
        <v>703260.46407621761</v>
      </c>
      <c r="E17" s="44" t="s">
        <v>106</v>
      </c>
      <c r="F17" s="43">
        <f t="shared" si="0"/>
        <v>2</v>
      </c>
      <c r="G17" s="43">
        <v>0</v>
      </c>
      <c r="H17" s="59">
        <f t="shared" si="1"/>
        <v>0</v>
      </c>
      <c r="I17" s="60">
        <v>1</v>
      </c>
      <c r="J17" s="59">
        <f t="shared" si="2"/>
        <v>351630.23203810881</v>
      </c>
      <c r="K17" s="44">
        <v>0</v>
      </c>
      <c r="L17" s="59">
        <f t="shared" si="3"/>
        <v>0</v>
      </c>
      <c r="M17" s="43">
        <v>1</v>
      </c>
      <c r="N17" s="59">
        <f t="shared" si="4"/>
        <v>351630.23203810881</v>
      </c>
    </row>
    <row r="18" spans="1:14" ht="30.75" customHeight="1" x14ac:dyDescent="0.25">
      <c r="A18" s="100" t="s">
        <v>59</v>
      </c>
      <c r="B18" s="38">
        <f>[1]papeleria!$C$40</f>
        <v>1516163.4740000002</v>
      </c>
      <c r="C18" s="132"/>
      <c r="D18" s="38">
        <f>[1]papeleria!$C$38</f>
        <v>1037993.9505788467</v>
      </c>
      <c r="E18" s="44" t="s">
        <v>106</v>
      </c>
      <c r="F18" s="43">
        <f t="shared" si="0"/>
        <v>64</v>
      </c>
      <c r="G18" s="43">
        <v>0</v>
      </c>
      <c r="H18" s="59">
        <f t="shared" si="1"/>
        <v>0</v>
      </c>
      <c r="I18" s="60">
        <v>0</v>
      </c>
      <c r="J18" s="59">
        <f t="shared" si="2"/>
        <v>0</v>
      </c>
      <c r="K18" s="44">
        <v>0</v>
      </c>
      <c r="L18" s="59">
        <f t="shared" si="3"/>
        <v>0</v>
      </c>
      <c r="M18" s="43">
        <v>64</v>
      </c>
      <c r="N18" s="59">
        <f t="shared" si="4"/>
        <v>1037993.9505788467</v>
      </c>
    </row>
    <row r="19" spans="1:14" ht="33" customHeight="1" x14ac:dyDescent="0.25">
      <c r="A19" s="100" t="s">
        <v>60</v>
      </c>
      <c r="B19" s="38">
        <f>[1]Mantenimiento!$M4</f>
        <v>53333.333333333336</v>
      </c>
      <c r="C19" s="132"/>
      <c r="D19" s="38">
        <f>[1]Mantenimiento!$K4</f>
        <v>25019.537853255748</v>
      </c>
      <c r="E19" s="44" t="s">
        <v>107</v>
      </c>
      <c r="F19" s="43">
        <f t="shared" si="0"/>
        <v>4</v>
      </c>
      <c r="G19" s="43">
        <v>1</v>
      </c>
      <c r="H19" s="59">
        <f t="shared" si="1"/>
        <v>6254.884463313937</v>
      </c>
      <c r="I19" s="60">
        <v>1</v>
      </c>
      <c r="J19" s="59">
        <f t="shared" si="2"/>
        <v>6254.884463313937</v>
      </c>
      <c r="K19" s="44">
        <v>1</v>
      </c>
      <c r="L19" s="59">
        <f t="shared" si="3"/>
        <v>6254.884463313937</v>
      </c>
      <c r="M19" s="43">
        <v>1</v>
      </c>
      <c r="N19" s="59">
        <f t="shared" si="4"/>
        <v>6254.884463313937</v>
      </c>
    </row>
    <row r="20" spans="1:14" ht="30" customHeight="1" x14ac:dyDescent="0.25">
      <c r="A20" s="100" t="s">
        <v>61</v>
      </c>
      <c r="B20" s="38">
        <f>[1]Mantenimiento!$M5</f>
        <v>241200</v>
      </c>
      <c r="C20" s="132"/>
      <c r="D20" s="38">
        <f>[1]Mantenimiento!$K5</f>
        <v>113150.85994134912</v>
      </c>
      <c r="E20" s="44" t="s">
        <v>107</v>
      </c>
      <c r="F20" s="43">
        <f t="shared" si="0"/>
        <v>4</v>
      </c>
      <c r="G20" s="43">
        <v>1</v>
      </c>
      <c r="H20" s="59">
        <f t="shared" si="1"/>
        <v>28287.714985337279</v>
      </c>
      <c r="I20" s="60">
        <v>1</v>
      </c>
      <c r="J20" s="59">
        <f t="shared" si="2"/>
        <v>28287.714985337279</v>
      </c>
      <c r="K20" s="44">
        <v>1</v>
      </c>
      <c r="L20" s="59">
        <f t="shared" si="3"/>
        <v>28287.714985337279</v>
      </c>
      <c r="M20" s="43">
        <v>1</v>
      </c>
      <c r="N20" s="59">
        <f t="shared" si="4"/>
        <v>28287.714985337279</v>
      </c>
    </row>
    <row r="21" spans="1:14" ht="33" customHeight="1" x14ac:dyDescent="0.25">
      <c r="A21" s="100" t="s">
        <v>62</v>
      </c>
      <c r="B21" s="38">
        <f>[1]Mantenimiento!$M$6</f>
        <v>80666.666666666672</v>
      </c>
      <c r="C21" s="132"/>
      <c r="D21" s="38">
        <f>[1]Mantenimiento!$K6</f>
        <v>37842.051003049317</v>
      </c>
      <c r="E21" s="44" t="s">
        <v>107</v>
      </c>
      <c r="F21" s="43">
        <f t="shared" si="0"/>
        <v>4</v>
      </c>
      <c r="G21" s="43">
        <v>1</v>
      </c>
      <c r="H21" s="59">
        <f t="shared" si="1"/>
        <v>9460.5127507623292</v>
      </c>
      <c r="I21" s="60">
        <v>1</v>
      </c>
      <c r="J21" s="59">
        <f t="shared" si="2"/>
        <v>9460.5127507623292</v>
      </c>
      <c r="K21" s="44">
        <v>1</v>
      </c>
      <c r="L21" s="59">
        <f t="shared" si="3"/>
        <v>9460.5127507623292</v>
      </c>
      <c r="M21" s="43">
        <v>1</v>
      </c>
      <c r="N21" s="59">
        <f t="shared" si="4"/>
        <v>9460.5127507623292</v>
      </c>
    </row>
    <row r="22" spans="1:14" ht="32.25" customHeight="1" x14ac:dyDescent="0.25">
      <c r="A22" s="101" t="s">
        <v>63</v>
      </c>
      <c r="B22" s="38">
        <f>[1]Mantenimiento!$M7</f>
        <v>63850.666666666672</v>
      </c>
      <c r="C22" s="132"/>
      <c r="D22" s="38">
        <f>[1]Mantenimiento!$K7</f>
        <v>29953.39071791778</v>
      </c>
      <c r="E22" s="44" t="s">
        <v>107</v>
      </c>
      <c r="F22" s="43">
        <f t="shared" si="0"/>
        <v>4</v>
      </c>
      <c r="G22" s="43">
        <v>1</v>
      </c>
      <c r="H22" s="59">
        <f t="shared" si="1"/>
        <v>7488.3476794794451</v>
      </c>
      <c r="I22" s="60">
        <v>1</v>
      </c>
      <c r="J22" s="59">
        <f>IF(I22&gt;0,(D22/F22)*I22,0)</f>
        <v>7488.3476794794451</v>
      </c>
      <c r="K22" s="44">
        <v>1</v>
      </c>
      <c r="L22" s="59">
        <f t="shared" si="3"/>
        <v>7488.3476794794451</v>
      </c>
      <c r="M22" s="43">
        <v>1</v>
      </c>
      <c r="N22" s="59">
        <f t="shared" si="4"/>
        <v>7488.3476794794451</v>
      </c>
    </row>
    <row r="23" spans="1:14" ht="30" customHeight="1" x14ac:dyDescent="0.25">
      <c r="A23" s="101" t="s">
        <v>144</v>
      </c>
      <c r="B23" s="38">
        <f>[1]Mantenimiento!$M8</f>
        <v>1942166.6666666667</v>
      </c>
      <c r="C23" s="132"/>
      <c r="D23" s="38">
        <f>[1]Mantenimiento!$K8</f>
        <v>1942166.6666666667</v>
      </c>
      <c r="E23" s="44" t="s">
        <v>107</v>
      </c>
      <c r="F23" s="43">
        <f t="shared" si="0"/>
        <v>4</v>
      </c>
      <c r="G23" s="43">
        <v>1</v>
      </c>
      <c r="H23" s="59">
        <f t="shared" si="1"/>
        <v>485541.66666666669</v>
      </c>
      <c r="I23" s="60">
        <v>1</v>
      </c>
      <c r="J23" s="59">
        <f t="shared" ref="J23:J24" si="5">IF(I23&gt;0,(D23/F23)*I23,0)</f>
        <v>485541.66666666669</v>
      </c>
      <c r="K23" s="44">
        <v>1</v>
      </c>
      <c r="L23" s="59">
        <f t="shared" si="3"/>
        <v>485541.66666666669</v>
      </c>
      <c r="M23" s="43">
        <v>1</v>
      </c>
      <c r="N23" s="59">
        <f t="shared" si="4"/>
        <v>485541.66666666669</v>
      </c>
    </row>
    <row r="24" spans="1:14" ht="30" customHeight="1" x14ac:dyDescent="0.25">
      <c r="A24" s="109" t="s">
        <v>151</v>
      </c>
      <c r="B24" s="38">
        <f>[1]Mantenimiento!$M9</f>
        <v>149888</v>
      </c>
      <c r="C24" s="108"/>
      <c r="D24" s="38">
        <f>[1]Mantenimiento!$K9</f>
        <v>0</v>
      </c>
      <c r="E24" s="44" t="s">
        <v>110</v>
      </c>
      <c r="F24" s="43">
        <f t="shared" si="0"/>
        <v>0</v>
      </c>
      <c r="G24" s="43">
        <v>0</v>
      </c>
      <c r="H24" s="59">
        <f t="shared" si="1"/>
        <v>0</v>
      </c>
      <c r="I24" s="60">
        <v>0</v>
      </c>
      <c r="J24" s="59">
        <f t="shared" si="5"/>
        <v>0</v>
      </c>
      <c r="K24" s="44">
        <v>0</v>
      </c>
      <c r="L24" s="59">
        <f t="shared" si="3"/>
        <v>0</v>
      </c>
      <c r="M24" s="43">
        <v>0</v>
      </c>
      <c r="N24" s="59">
        <f t="shared" si="4"/>
        <v>0</v>
      </c>
    </row>
    <row r="25" spans="1:14" ht="27" customHeight="1" x14ac:dyDescent="0.25">
      <c r="A25" s="101" t="s">
        <v>64</v>
      </c>
      <c r="B25" s="38">
        <f>[1]Depreciación!$F3</f>
        <v>373027.16666666669</v>
      </c>
      <c r="C25" s="132"/>
      <c r="D25" s="38">
        <f>[1]Depreciación!$F13</f>
        <v>262335.25834303658</v>
      </c>
      <c r="E25" s="44" t="s">
        <v>106</v>
      </c>
      <c r="F25" s="43">
        <f t="shared" si="0"/>
        <v>4</v>
      </c>
      <c r="G25" s="43">
        <v>1</v>
      </c>
      <c r="H25" s="59">
        <f t="shared" si="1"/>
        <v>65583.814585759144</v>
      </c>
      <c r="I25" s="60">
        <v>1</v>
      </c>
      <c r="J25" s="59">
        <f t="shared" si="2"/>
        <v>65583.814585759144</v>
      </c>
      <c r="K25" s="44">
        <v>1</v>
      </c>
      <c r="L25" s="59">
        <f t="shared" si="3"/>
        <v>65583.814585759144</v>
      </c>
      <c r="M25" s="43">
        <v>1</v>
      </c>
      <c r="N25" s="59">
        <f t="shared" si="4"/>
        <v>65583.814585759144</v>
      </c>
    </row>
    <row r="26" spans="1:14" ht="29.25" customHeight="1" x14ac:dyDescent="0.25">
      <c r="A26" s="100" t="s">
        <v>65</v>
      </c>
      <c r="B26" s="38">
        <f>[1]Depreciación!$F4</f>
        <v>824659.5</v>
      </c>
      <c r="C26" s="132"/>
      <c r="D26" s="38">
        <f>[1]Depreciación!$F14</f>
        <v>579950.4226748615</v>
      </c>
      <c r="E26" s="44" t="s">
        <v>106</v>
      </c>
      <c r="F26" s="43">
        <f t="shared" si="0"/>
        <v>4</v>
      </c>
      <c r="G26" s="43">
        <v>1</v>
      </c>
      <c r="H26" s="59">
        <f t="shared" si="1"/>
        <v>144987.60566871538</v>
      </c>
      <c r="I26" s="60">
        <v>1</v>
      </c>
      <c r="J26" s="59">
        <f t="shared" si="2"/>
        <v>144987.60566871538</v>
      </c>
      <c r="K26" s="44">
        <v>1</v>
      </c>
      <c r="L26" s="59">
        <f t="shared" si="3"/>
        <v>144987.60566871538</v>
      </c>
      <c r="M26" s="43">
        <v>1</v>
      </c>
      <c r="N26" s="59">
        <f t="shared" si="4"/>
        <v>144987.60566871538</v>
      </c>
    </row>
    <row r="27" spans="1:14" ht="29.25" customHeight="1" x14ac:dyDescent="0.25">
      <c r="A27" s="100" t="s">
        <v>66</v>
      </c>
      <c r="B27" s="38">
        <f>[1]Depreciación!$F5</f>
        <v>46333.333333333336</v>
      </c>
      <c r="C27" s="132"/>
      <c r="D27" s="38">
        <f>[1]Depreciación!$F15</f>
        <v>32584.401502198081</v>
      </c>
      <c r="E27" s="44" t="s">
        <v>106</v>
      </c>
      <c r="F27" s="43">
        <f t="shared" si="0"/>
        <v>4</v>
      </c>
      <c r="G27" s="43">
        <v>1</v>
      </c>
      <c r="H27" s="59">
        <f t="shared" si="1"/>
        <v>8146.1003755495203</v>
      </c>
      <c r="I27" s="60">
        <v>1</v>
      </c>
      <c r="J27" s="59">
        <f t="shared" si="2"/>
        <v>8146.1003755495203</v>
      </c>
      <c r="K27" s="44">
        <v>1</v>
      </c>
      <c r="L27" s="59">
        <f t="shared" si="3"/>
        <v>8146.1003755495203</v>
      </c>
      <c r="M27" s="43">
        <v>1</v>
      </c>
      <c r="N27" s="59">
        <f t="shared" si="4"/>
        <v>8146.1003755495203</v>
      </c>
    </row>
    <row r="28" spans="1:14" ht="30.75" customHeight="1" x14ac:dyDescent="0.25">
      <c r="A28" s="101" t="s">
        <v>67</v>
      </c>
      <c r="B28" s="38">
        <f>[1]Depreciación!$F6</f>
        <v>1274459.5833333333</v>
      </c>
      <c r="C28" s="132"/>
      <c r="D28" s="38">
        <f>[1]Depreciación!$F16</f>
        <v>896277.03802138276</v>
      </c>
      <c r="E28" s="44" t="s">
        <v>106</v>
      </c>
      <c r="F28" s="43">
        <f t="shared" si="0"/>
        <v>4</v>
      </c>
      <c r="G28" s="43">
        <v>1</v>
      </c>
      <c r="H28" s="59">
        <f t="shared" si="1"/>
        <v>224069.25950534569</v>
      </c>
      <c r="I28" s="60">
        <v>1</v>
      </c>
      <c r="J28" s="59">
        <f t="shared" si="2"/>
        <v>224069.25950534569</v>
      </c>
      <c r="K28" s="44">
        <v>1</v>
      </c>
      <c r="L28" s="59">
        <f t="shared" si="3"/>
        <v>224069.25950534569</v>
      </c>
      <c r="M28" s="43">
        <v>1</v>
      </c>
      <c r="N28" s="59">
        <f t="shared" si="4"/>
        <v>224069.25950534569</v>
      </c>
    </row>
    <row r="29" spans="1:14" ht="30.75" customHeight="1" x14ac:dyDescent="0.25">
      <c r="A29" s="101" t="s">
        <v>142</v>
      </c>
      <c r="B29" s="38">
        <f>[1]Depreciación!$F7</f>
        <v>1884585.75</v>
      </c>
      <c r="C29" s="132"/>
      <c r="D29" s="38">
        <f>[1]Depreciación!$F17</f>
        <v>0</v>
      </c>
      <c r="E29" s="44" t="s">
        <v>110</v>
      </c>
      <c r="F29" s="43">
        <f t="shared" si="0"/>
        <v>0</v>
      </c>
      <c r="G29" s="43">
        <v>0</v>
      </c>
      <c r="H29" s="59">
        <f t="shared" si="1"/>
        <v>0</v>
      </c>
      <c r="I29" s="60">
        <v>0</v>
      </c>
      <c r="J29" s="59">
        <f t="shared" si="2"/>
        <v>0</v>
      </c>
      <c r="K29" s="44">
        <v>0</v>
      </c>
      <c r="L29" s="59">
        <f t="shared" si="3"/>
        <v>0</v>
      </c>
      <c r="M29" s="43">
        <v>0</v>
      </c>
      <c r="N29" s="59">
        <f t="shared" si="4"/>
        <v>0</v>
      </c>
    </row>
    <row r="30" spans="1:14" ht="30" customHeight="1" x14ac:dyDescent="0.25">
      <c r="A30" s="100" t="s">
        <v>68</v>
      </c>
      <c r="B30" s="38">
        <f>[1]Seguros!$E3</f>
        <v>734431.66666666663</v>
      </c>
      <c r="C30" s="132"/>
      <c r="D30" s="38">
        <f>[1]Seguros!$E10</f>
        <v>0</v>
      </c>
      <c r="E30" s="44" t="s">
        <v>110</v>
      </c>
      <c r="F30" s="43">
        <f t="shared" si="0"/>
        <v>0</v>
      </c>
      <c r="G30" s="43">
        <v>0</v>
      </c>
      <c r="H30" s="59">
        <f t="shared" si="1"/>
        <v>0</v>
      </c>
      <c r="I30" s="60">
        <v>0</v>
      </c>
      <c r="J30" s="59">
        <f t="shared" si="2"/>
        <v>0</v>
      </c>
      <c r="K30" s="44">
        <v>0</v>
      </c>
      <c r="L30" s="59">
        <f t="shared" si="3"/>
        <v>0</v>
      </c>
      <c r="M30" s="43">
        <v>0</v>
      </c>
      <c r="N30" s="59">
        <f t="shared" si="4"/>
        <v>0</v>
      </c>
    </row>
    <row r="31" spans="1:14" ht="29.25" customHeight="1" x14ac:dyDescent="0.25">
      <c r="A31" s="100" t="s">
        <v>69</v>
      </c>
      <c r="B31" s="38">
        <f>[1]Seguros!$E4</f>
        <v>71566.666666666672</v>
      </c>
      <c r="C31" s="132"/>
      <c r="D31" s="38">
        <f>[1]Seguros!$E11</f>
        <v>71566.666666666672</v>
      </c>
      <c r="E31" s="44" t="s">
        <v>110</v>
      </c>
      <c r="F31" s="43">
        <f t="shared" si="0"/>
        <v>4</v>
      </c>
      <c r="G31" s="43">
        <v>1</v>
      </c>
      <c r="H31" s="59">
        <f t="shared" si="1"/>
        <v>17891.666666666668</v>
      </c>
      <c r="I31" s="60">
        <v>1</v>
      </c>
      <c r="J31" s="59">
        <f t="shared" si="2"/>
        <v>17891.666666666668</v>
      </c>
      <c r="K31" s="44">
        <v>1</v>
      </c>
      <c r="L31" s="59">
        <f t="shared" si="3"/>
        <v>17891.666666666668</v>
      </c>
      <c r="M31" s="43">
        <v>1</v>
      </c>
      <c r="N31" s="59">
        <f t="shared" si="4"/>
        <v>17891.666666666668</v>
      </c>
    </row>
    <row r="32" spans="1:14" ht="33.75" customHeight="1" x14ac:dyDescent="0.25">
      <c r="A32" s="100" t="s">
        <v>82</v>
      </c>
      <c r="B32" s="38">
        <f>[1]MOI!$F3</f>
        <v>438146.66666666669</v>
      </c>
      <c r="C32" s="132"/>
      <c r="D32" s="38">
        <f>[1]MOI!$I3</f>
        <v>308131.22813344782</v>
      </c>
      <c r="E32" s="134" t="s">
        <v>114</v>
      </c>
      <c r="F32" s="43">
        <f t="shared" si="0"/>
        <v>208</v>
      </c>
      <c r="G32" s="43">
        <v>52</v>
      </c>
      <c r="H32" s="59">
        <f t="shared" si="1"/>
        <v>77032.807033361954</v>
      </c>
      <c r="I32" s="60">
        <v>52</v>
      </c>
      <c r="J32" s="59">
        <f t="shared" si="2"/>
        <v>77032.807033361954</v>
      </c>
      <c r="K32" s="44">
        <v>52</v>
      </c>
      <c r="L32" s="59">
        <f t="shared" si="3"/>
        <v>77032.807033361954</v>
      </c>
      <c r="M32" s="43">
        <v>52</v>
      </c>
      <c r="N32" s="59">
        <f t="shared" si="4"/>
        <v>77032.807033361954</v>
      </c>
    </row>
    <row r="33" spans="1:14" ht="30.75" customHeight="1" x14ac:dyDescent="0.25">
      <c r="A33" s="100" t="s">
        <v>83</v>
      </c>
      <c r="B33" s="38">
        <f>[1]MOI!$F4</f>
        <v>388046.66666666669</v>
      </c>
      <c r="C33" s="132"/>
      <c r="D33" s="38">
        <f>[1]MOI!$I4</f>
        <v>272897.87888322934</v>
      </c>
      <c r="E33" s="134" t="s">
        <v>114</v>
      </c>
      <c r="F33" s="43">
        <f t="shared" si="0"/>
        <v>208</v>
      </c>
      <c r="G33" s="43">
        <v>52</v>
      </c>
      <c r="H33" s="59">
        <f t="shared" si="1"/>
        <v>68224.469720807334</v>
      </c>
      <c r="I33" s="60">
        <v>52</v>
      </c>
      <c r="J33" s="59">
        <f t="shared" si="2"/>
        <v>68224.469720807334</v>
      </c>
      <c r="K33" s="44">
        <v>52</v>
      </c>
      <c r="L33" s="59">
        <f t="shared" si="3"/>
        <v>68224.469720807334</v>
      </c>
      <c r="M33" s="43">
        <v>52</v>
      </c>
      <c r="N33" s="59">
        <f t="shared" si="4"/>
        <v>68224.469720807334</v>
      </c>
    </row>
    <row r="34" spans="1:14" ht="30" x14ac:dyDescent="0.25">
      <c r="A34" s="42" t="s">
        <v>84</v>
      </c>
      <c r="B34" s="38">
        <f>[1]MOI!$F5</f>
        <v>745152.66666666663</v>
      </c>
      <c r="C34" s="132"/>
      <c r="D34" s="38">
        <f>[1]MOI!$I5</f>
        <v>524036.41016763105</v>
      </c>
      <c r="E34" s="134" t="s">
        <v>114</v>
      </c>
      <c r="F34" s="43">
        <f t="shared" si="0"/>
        <v>208</v>
      </c>
      <c r="G34" s="43">
        <v>52</v>
      </c>
      <c r="H34" s="59">
        <f t="shared" si="1"/>
        <v>131009.10254190775</v>
      </c>
      <c r="I34" s="60">
        <v>52</v>
      </c>
      <c r="J34" s="59">
        <f t="shared" si="2"/>
        <v>131009.10254190775</v>
      </c>
      <c r="K34" s="44">
        <v>52</v>
      </c>
      <c r="L34" s="59">
        <f t="shared" si="3"/>
        <v>131009.10254190775</v>
      </c>
      <c r="M34" s="43">
        <v>52</v>
      </c>
      <c r="N34" s="59">
        <f t="shared" si="4"/>
        <v>131009.10254190775</v>
      </c>
    </row>
    <row r="35" spans="1:14" ht="30" x14ac:dyDescent="0.25">
      <c r="A35" s="42" t="s">
        <v>85</v>
      </c>
      <c r="B35" s="38">
        <f>[1]MOI!$F6</f>
        <v>771995</v>
      </c>
      <c r="C35" s="132"/>
      <c r="D35" s="38">
        <f>[1]MOI!$I6</f>
        <v>542913.56196451955</v>
      </c>
      <c r="E35" s="134" t="s">
        <v>114</v>
      </c>
      <c r="F35" s="43">
        <f t="shared" si="0"/>
        <v>208</v>
      </c>
      <c r="G35" s="43">
        <v>52</v>
      </c>
      <c r="H35" s="59">
        <f t="shared" si="1"/>
        <v>135728.39049112989</v>
      </c>
      <c r="I35" s="60">
        <v>52</v>
      </c>
      <c r="J35" s="59">
        <f t="shared" si="2"/>
        <v>135728.39049112989</v>
      </c>
      <c r="K35" s="44">
        <v>52</v>
      </c>
      <c r="L35" s="59">
        <f t="shared" si="3"/>
        <v>135728.39049112989</v>
      </c>
      <c r="M35" s="43">
        <v>52</v>
      </c>
      <c r="N35" s="59">
        <f t="shared" si="4"/>
        <v>135728.39049112989</v>
      </c>
    </row>
    <row r="36" spans="1:14" ht="30" x14ac:dyDescent="0.25">
      <c r="A36" s="42" t="s">
        <v>86</v>
      </c>
      <c r="B36" s="38">
        <f>[1]MOI!$F7</f>
        <v>573484.66666666663</v>
      </c>
      <c r="C36" s="132"/>
      <c r="D36" s="38">
        <f>[1]MOI!$I7</f>
        <v>403309.0928205949</v>
      </c>
      <c r="E36" s="134" t="s">
        <v>114</v>
      </c>
      <c r="F36" s="43">
        <f t="shared" si="0"/>
        <v>208</v>
      </c>
      <c r="G36" s="43">
        <v>52</v>
      </c>
      <c r="H36" s="59">
        <f t="shared" si="1"/>
        <v>100827.27320514873</v>
      </c>
      <c r="I36" s="60">
        <v>52</v>
      </c>
      <c r="J36" s="59">
        <f t="shared" si="2"/>
        <v>100827.27320514873</v>
      </c>
      <c r="K36" s="44">
        <v>52</v>
      </c>
      <c r="L36" s="59">
        <f t="shared" si="3"/>
        <v>100827.27320514873</v>
      </c>
      <c r="M36" s="43">
        <v>52</v>
      </c>
      <c r="N36" s="59">
        <f t="shared" si="4"/>
        <v>100827.27320514873</v>
      </c>
    </row>
    <row r="37" spans="1:14" ht="30" x14ac:dyDescent="0.25">
      <c r="A37" s="42" t="s">
        <v>93</v>
      </c>
      <c r="B37" s="38">
        <f>[1]MOI!$F8</f>
        <v>1656666.6666666667</v>
      </c>
      <c r="C37" s="132"/>
      <c r="D37" s="38">
        <f>[1]MOI!$I8</f>
        <v>1165068.1688196005</v>
      </c>
      <c r="E37" s="134" t="s">
        <v>114</v>
      </c>
      <c r="F37" s="43">
        <f t="shared" si="0"/>
        <v>240</v>
      </c>
      <c r="G37" s="43">
        <v>60</v>
      </c>
      <c r="H37" s="59">
        <f t="shared" si="1"/>
        <v>291267.04220490012</v>
      </c>
      <c r="I37" s="60">
        <v>60</v>
      </c>
      <c r="J37" s="59">
        <f t="shared" si="2"/>
        <v>291267.04220490012</v>
      </c>
      <c r="K37" s="44">
        <v>60</v>
      </c>
      <c r="L37" s="59">
        <f t="shared" si="3"/>
        <v>291267.04220490012</v>
      </c>
      <c r="M37" s="43">
        <v>60</v>
      </c>
      <c r="N37" s="59">
        <f t="shared" si="4"/>
        <v>291267.04220490012</v>
      </c>
    </row>
    <row r="38" spans="1:14" ht="30" x14ac:dyDescent="0.25">
      <c r="A38" s="42" t="s">
        <v>94</v>
      </c>
      <c r="B38" s="38">
        <f>[1]MOI!$F9</f>
        <v>2708000</v>
      </c>
      <c r="C38" s="132"/>
      <c r="D38" s="38">
        <f>[1]MOI!$I9</f>
        <v>1904429.3367183972</v>
      </c>
      <c r="E38" s="134" t="s">
        <v>114</v>
      </c>
      <c r="F38" s="43">
        <f t="shared" si="0"/>
        <v>240</v>
      </c>
      <c r="G38" s="43">
        <v>60</v>
      </c>
      <c r="H38" s="59">
        <f t="shared" si="1"/>
        <v>476107.3341795993</v>
      </c>
      <c r="I38" s="60">
        <v>60</v>
      </c>
      <c r="J38" s="59">
        <f t="shared" si="2"/>
        <v>476107.3341795993</v>
      </c>
      <c r="K38" s="44">
        <v>60</v>
      </c>
      <c r="L38" s="59">
        <f t="shared" si="3"/>
        <v>476107.3341795993</v>
      </c>
      <c r="M38" s="43">
        <v>60</v>
      </c>
      <c r="N38" s="59">
        <f t="shared" si="4"/>
        <v>476107.3341795993</v>
      </c>
    </row>
    <row r="39" spans="1:14" ht="30" x14ac:dyDescent="0.25">
      <c r="A39" s="42" t="s">
        <v>95</v>
      </c>
      <c r="B39" s="38">
        <f>[1]MOI!$F10</f>
        <v>666666.66666666663</v>
      </c>
      <c r="C39" s="132"/>
      <c r="D39" s="38">
        <f>[1]MOI!$I10</f>
        <v>468840.30938414502</v>
      </c>
      <c r="E39" s="134" t="s">
        <v>114</v>
      </c>
      <c r="F39" s="43">
        <f t="shared" si="0"/>
        <v>240</v>
      </c>
      <c r="G39" s="43">
        <v>60</v>
      </c>
      <c r="H39" s="59">
        <f t="shared" si="1"/>
        <v>117210.07734603625</v>
      </c>
      <c r="I39" s="60">
        <v>60</v>
      </c>
      <c r="J39" s="59">
        <f t="shared" si="2"/>
        <v>117210.07734603625</v>
      </c>
      <c r="K39" s="44">
        <v>60</v>
      </c>
      <c r="L39" s="59">
        <f t="shared" si="3"/>
        <v>117210.07734603625</v>
      </c>
      <c r="M39" s="43">
        <v>60</v>
      </c>
      <c r="N39" s="59">
        <f t="shared" si="4"/>
        <v>117210.07734603625</v>
      </c>
    </row>
    <row r="40" spans="1:14" ht="30" x14ac:dyDescent="0.25">
      <c r="A40" s="42" t="s">
        <v>96</v>
      </c>
      <c r="B40" s="38">
        <f>[1]MOI!$F11</f>
        <v>130000</v>
      </c>
      <c r="C40" s="132"/>
      <c r="D40" s="38">
        <f>[1]MOI!$I11</f>
        <v>91423.86032990829</v>
      </c>
      <c r="E40" s="134" t="s">
        <v>114</v>
      </c>
      <c r="F40" s="43">
        <f t="shared" si="0"/>
        <v>240</v>
      </c>
      <c r="G40" s="43">
        <v>60</v>
      </c>
      <c r="H40" s="59">
        <f t="shared" si="1"/>
        <v>22855.965082477072</v>
      </c>
      <c r="I40" s="60">
        <v>60</v>
      </c>
      <c r="J40" s="59">
        <f t="shared" si="2"/>
        <v>22855.965082477072</v>
      </c>
      <c r="K40" s="44">
        <v>60</v>
      </c>
      <c r="L40" s="59">
        <f t="shared" si="3"/>
        <v>22855.965082477072</v>
      </c>
      <c r="M40" s="43">
        <v>60</v>
      </c>
      <c r="N40" s="59">
        <f t="shared" si="4"/>
        <v>22855.965082477072</v>
      </c>
    </row>
    <row r="41" spans="1:14" ht="30" x14ac:dyDescent="0.25">
      <c r="A41" s="42" t="s">
        <v>87</v>
      </c>
      <c r="B41" s="38">
        <f>[1]MOI!$F12</f>
        <v>15000</v>
      </c>
      <c r="C41" s="132"/>
      <c r="D41" s="38">
        <f>[1]MOI!$I12</f>
        <v>0</v>
      </c>
      <c r="E41" s="134" t="s">
        <v>114</v>
      </c>
      <c r="F41" s="43">
        <f t="shared" si="0"/>
        <v>0</v>
      </c>
      <c r="G41" s="43">
        <v>0</v>
      </c>
      <c r="H41" s="59">
        <f t="shared" si="1"/>
        <v>0</v>
      </c>
      <c r="I41" s="60">
        <v>0</v>
      </c>
      <c r="J41" s="59">
        <f t="shared" si="2"/>
        <v>0</v>
      </c>
      <c r="K41" s="44">
        <v>0</v>
      </c>
      <c r="L41" s="59">
        <f t="shared" si="3"/>
        <v>0</v>
      </c>
      <c r="M41" s="43">
        <v>0</v>
      </c>
      <c r="N41" s="59">
        <f t="shared" si="4"/>
        <v>0</v>
      </c>
    </row>
    <row r="42" spans="1:14" ht="30" x14ac:dyDescent="0.25">
      <c r="A42" s="42" t="s">
        <v>88</v>
      </c>
      <c r="B42" s="38">
        <f>[1]MOI!$F13</f>
        <v>11666.666666666666</v>
      </c>
      <c r="C42" s="132"/>
      <c r="D42" s="38">
        <f>[1]MOI!$I13</f>
        <v>0</v>
      </c>
      <c r="E42" s="134" t="s">
        <v>114</v>
      </c>
      <c r="F42" s="43">
        <f t="shared" si="0"/>
        <v>0</v>
      </c>
      <c r="G42" s="43">
        <v>0</v>
      </c>
      <c r="H42" s="59">
        <f t="shared" si="1"/>
        <v>0</v>
      </c>
      <c r="I42" s="60">
        <v>0</v>
      </c>
      <c r="J42" s="59">
        <f t="shared" si="2"/>
        <v>0</v>
      </c>
      <c r="K42" s="44">
        <v>0</v>
      </c>
      <c r="L42" s="59">
        <f t="shared" si="3"/>
        <v>0</v>
      </c>
      <c r="M42" s="43">
        <v>0</v>
      </c>
      <c r="N42" s="59">
        <f t="shared" si="4"/>
        <v>0</v>
      </c>
    </row>
    <row r="43" spans="1:14" ht="30" x14ac:dyDescent="0.25">
      <c r="A43" s="42" t="s">
        <v>89</v>
      </c>
      <c r="B43" s="38">
        <f>[1]MOI!$F14</f>
        <v>200000</v>
      </c>
      <c r="C43" s="132"/>
      <c r="D43" s="38">
        <f>[1]MOI!$I14</f>
        <v>0</v>
      </c>
      <c r="E43" s="134" t="s">
        <v>114</v>
      </c>
      <c r="F43" s="43">
        <f t="shared" si="0"/>
        <v>0</v>
      </c>
      <c r="G43" s="43">
        <v>0</v>
      </c>
      <c r="H43" s="59">
        <f t="shared" si="1"/>
        <v>0</v>
      </c>
      <c r="I43" s="60">
        <v>0</v>
      </c>
      <c r="J43" s="59">
        <f t="shared" si="2"/>
        <v>0</v>
      </c>
      <c r="K43" s="44">
        <v>0</v>
      </c>
      <c r="L43" s="59">
        <f t="shared" si="3"/>
        <v>0</v>
      </c>
      <c r="M43" s="43">
        <v>0</v>
      </c>
      <c r="N43" s="59">
        <f t="shared" si="4"/>
        <v>0</v>
      </c>
    </row>
    <row r="44" spans="1:14" ht="30" x14ac:dyDescent="0.25">
      <c r="A44" s="42" t="s">
        <v>140</v>
      </c>
      <c r="B44" s="38">
        <f>[1]MOI!$F15</f>
        <v>133333.33333333334</v>
      </c>
      <c r="C44" s="132"/>
      <c r="D44" s="38">
        <f>[1]MOI!$I15</f>
        <v>66666.666666666672</v>
      </c>
      <c r="E44" s="134" t="s">
        <v>114</v>
      </c>
      <c r="F44" s="43">
        <f t="shared" si="0"/>
        <v>24</v>
      </c>
      <c r="G44" s="43">
        <v>6</v>
      </c>
      <c r="H44" s="59">
        <f t="shared" si="1"/>
        <v>16666.666666666668</v>
      </c>
      <c r="I44" s="60">
        <v>6</v>
      </c>
      <c r="J44" s="59">
        <f t="shared" si="2"/>
        <v>16666.666666666668</v>
      </c>
      <c r="K44" s="44">
        <v>6</v>
      </c>
      <c r="L44" s="59">
        <f t="shared" si="3"/>
        <v>16666.666666666668</v>
      </c>
      <c r="M44" s="43">
        <v>6</v>
      </c>
      <c r="N44" s="59">
        <f t="shared" si="4"/>
        <v>16666.666666666668</v>
      </c>
    </row>
    <row r="45" spans="1:14" ht="30" x14ac:dyDescent="0.25">
      <c r="A45" s="42" t="s">
        <v>90</v>
      </c>
      <c r="B45" s="38">
        <f>[1]MOI!$F16</f>
        <v>105000</v>
      </c>
      <c r="C45" s="132"/>
      <c r="D45" s="38">
        <f>[1]MOI!$I16</f>
        <v>73842.348728002849</v>
      </c>
      <c r="E45" s="134" t="s">
        <v>114</v>
      </c>
      <c r="F45" s="43">
        <f t="shared" si="0"/>
        <v>24</v>
      </c>
      <c r="G45" s="43">
        <v>6</v>
      </c>
      <c r="H45" s="59">
        <f t="shared" si="1"/>
        <v>18460.587182000712</v>
      </c>
      <c r="I45" s="60">
        <v>6</v>
      </c>
      <c r="J45" s="59">
        <f t="shared" si="2"/>
        <v>18460.587182000712</v>
      </c>
      <c r="K45" s="44">
        <v>6</v>
      </c>
      <c r="L45" s="59">
        <f t="shared" si="3"/>
        <v>18460.587182000712</v>
      </c>
      <c r="M45" s="43">
        <v>6</v>
      </c>
      <c r="N45" s="59">
        <f t="shared" si="4"/>
        <v>18460.587182000712</v>
      </c>
    </row>
    <row r="46" spans="1:14" ht="30" x14ac:dyDescent="0.25">
      <c r="A46" s="42" t="s">
        <v>138</v>
      </c>
      <c r="B46" s="38">
        <f>[1]MOI!$F17</f>
        <v>290400</v>
      </c>
      <c r="C46" s="132"/>
      <c r="D46" s="38">
        <f>[1]MOI!$I17</f>
        <v>290400</v>
      </c>
      <c r="E46" s="134" t="s">
        <v>114</v>
      </c>
      <c r="F46" s="43">
        <f t="shared" si="0"/>
        <v>24</v>
      </c>
      <c r="G46" s="43">
        <v>6</v>
      </c>
      <c r="H46" s="59">
        <f t="shared" si="1"/>
        <v>72600</v>
      </c>
      <c r="I46" s="60">
        <v>6</v>
      </c>
      <c r="J46" s="59">
        <f t="shared" si="2"/>
        <v>72600</v>
      </c>
      <c r="K46" s="44">
        <v>6</v>
      </c>
      <c r="L46" s="59">
        <f t="shared" si="3"/>
        <v>72600</v>
      </c>
      <c r="M46" s="43">
        <v>6</v>
      </c>
      <c r="N46" s="59">
        <f t="shared" si="4"/>
        <v>72600</v>
      </c>
    </row>
    <row r="47" spans="1:14" ht="30" x14ac:dyDescent="0.25">
      <c r="A47" s="42" t="s">
        <v>91</v>
      </c>
      <c r="B47" s="38">
        <f>[1]MOI!$F18</f>
        <v>258333.33333333334</v>
      </c>
      <c r="C47" s="132"/>
      <c r="D47" s="38">
        <f>[1]MOI!$I18</f>
        <v>181675.6198863562</v>
      </c>
      <c r="E47" s="134" t="s">
        <v>114</v>
      </c>
      <c r="F47" s="43">
        <f t="shared" si="0"/>
        <v>40</v>
      </c>
      <c r="G47" s="43">
        <v>10</v>
      </c>
      <c r="H47" s="59">
        <f t="shared" si="1"/>
        <v>45418.904971589058</v>
      </c>
      <c r="I47" s="60">
        <v>10</v>
      </c>
      <c r="J47" s="59">
        <f t="shared" si="2"/>
        <v>45418.904971589058</v>
      </c>
      <c r="K47" s="44">
        <v>10</v>
      </c>
      <c r="L47" s="59">
        <f t="shared" si="3"/>
        <v>45418.904971589058</v>
      </c>
      <c r="M47" s="43">
        <v>10</v>
      </c>
      <c r="N47" s="59">
        <f t="shared" si="4"/>
        <v>45418.904971589058</v>
      </c>
    </row>
    <row r="48" spans="1:14" ht="30" x14ac:dyDescent="0.25">
      <c r="A48" s="42" t="s">
        <v>139</v>
      </c>
      <c r="B48" s="38">
        <f>[1]MOI!$F19</f>
        <v>293333.33333333331</v>
      </c>
      <c r="C48" s="132"/>
      <c r="D48" s="38">
        <f>[1]MOI!$I19</f>
        <v>0</v>
      </c>
      <c r="E48" s="134" t="s">
        <v>114</v>
      </c>
      <c r="F48" s="43">
        <f t="shared" si="0"/>
        <v>0</v>
      </c>
      <c r="G48" s="43">
        <v>0</v>
      </c>
      <c r="H48" s="59">
        <f t="shared" si="1"/>
        <v>0</v>
      </c>
      <c r="I48" s="60">
        <v>0</v>
      </c>
      <c r="J48" s="59">
        <f t="shared" si="2"/>
        <v>0</v>
      </c>
      <c r="K48" s="44">
        <v>0</v>
      </c>
      <c r="L48" s="59">
        <f t="shared" si="3"/>
        <v>0</v>
      </c>
      <c r="M48" s="43">
        <v>0</v>
      </c>
      <c r="N48" s="59">
        <f t="shared" si="4"/>
        <v>0</v>
      </c>
    </row>
    <row r="49" spans="1:14" ht="30" x14ac:dyDescent="0.25">
      <c r="A49" s="42" t="s">
        <v>92</v>
      </c>
      <c r="B49" s="38">
        <f>[1]MOI!$F20</f>
        <v>620000</v>
      </c>
      <c r="C49" s="132"/>
      <c r="D49" s="38">
        <f>[1]MOI!$I20</f>
        <v>620000</v>
      </c>
      <c r="E49" s="134" t="s">
        <v>114</v>
      </c>
      <c r="F49" s="43">
        <f t="shared" si="0"/>
        <v>88</v>
      </c>
      <c r="G49" s="43">
        <v>22</v>
      </c>
      <c r="H49" s="59">
        <f t="shared" si="1"/>
        <v>155000</v>
      </c>
      <c r="I49" s="60">
        <v>22</v>
      </c>
      <c r="J49" s="59">
        <f t="shared" si="2"/>
        <v>155000</v>
      </c>
      <c r="K49" s="44">
        <v>22</v>
      </c>
      <c r="L49" s="59">
        <f t="shared" si="3"/>
        <v>155000</v>
      </c>
      <c r="M49" s="43">
        <v>22</v>
      </c>
      <c r="N49" s="59">
        <f t="shared" si="4"/>
        <v>155000</v>
      </c>
    </row>
    <row r="50" spans="1:14" ht="30" x14ac:dyDescent="0.25">
      <c r="A50" s="42" t="s">
        <v>141</v>
      </c>
      <c r="B50" s="38">
        <f>[1]MOI!$F21</f>
        <v>153333.33333333334</v>
      </c>
      <c r="C50" s="132"/>
      <c r="D50" s="38">
        <f>[1]MOI!$I21</f>
        <v>0</v>
      </c>
      <c r="E50" s="134" t="s">
        <v>114</v>
      </c>
      <c r="F50" s="43">
        <f t="shared" si="0"/>
        <v>0</v>
      </c>
      <c r="G50" s="43">
        <v>0</v>
      </c>
      <c r="H50" s="59">
        <f t="shared" si="1"/>
        <v>0</v>
      </c>
      <c r="I50" s="60">
        <v>0</v>
      </c>
      <c r="J50" s="59">
        <f t="shared" si="2"/>
        <v>0</v>
      </c>
      <c r="K50" s="44">
        <v>0</v>
      </c>
      <c r="L50" s="59">
        <f t="shared" si="3"/>
        <v>0</v>
      </c>
      <c r="M50" s="43">
        <v>0</v>
      </c>
      <c r="N50" s="59">
        <f t="shared" si="4"/>
        <v>0</v>
      </c>
    </row>
    <row r="51" spans="1:14" ht="30" x14ac:dyDescent="0.25">
      <c r="A51" s="42" t="s">
        <v>92</v>
      </c>
      <c r="B51" s="38">
        <f>[1]MOI!$F22</f>
        <v>35333.333333333336</v>
      </c>
      <c r="C51" s="132"/>
      <c r="D51" s="38">
        <f>[1]MOI!$I22</f>
        <v>35333.333333333336</v>
      </c>
      <c r="E51" s="134" t="s">
        <v>114</v>
      </c>
      <c r="F51" s="43">
        <f t="shared" si="0"/>
        <v>8</v>
      </c>
      <c r="G51" s="43">
        <v>2</v>
      </c>
      <c r="H51" s="59">
        <f t="shared" si="1"/>
        <v>8833.3333333333339</v>
      </c>
      <c r="I51" s="60">
        <v>2</v>
      </c>
      <c r="J51" s="59">
        <f t="shared" si="2"/>
        <v>8833.3333333333339</v>
      </c>
      <c r="K51" s="44">
        <v>2</v>
      </c>
      <c r="L51" s="59">
        <f t="shared" si="3"/>
        <v>8833.3333333333339</v>
      </c>
      <c r="M51" s="43">
        <v>2</v>
      </c>
      <c r="N51" s="59">
        <f t="shared" si="4"/>
        <v>8833.3333333333339</v>
      </c>
    </row>
    <row r="52" spans="1:14" ht="30" x14ac:dyDescent="0.25">
      <c r="A52" s="42" t="s">
        <v>102</v>
      </c>
      <c r="B52" s="38">
        <f>'[2]MOI POR CENTROS DE COSTOS'!$D4</f>
        <v>1423420</v>
      </c>
      <c r="C52" s="132"/>
      <c r="D52" s="38">
        <f>'[2]MOI POR CENTROS DE COSTOS'!$F4</f>
        <v>1001035.0097753695</v>
      </c>
      <c r="E52" s="134" t="s">
        <v>114</v>
      </c>
      <c r="F52" s="43">
        <f t="shared" si="0"/>
        <v>240</v>
      </c>
      <c r="G52" s="43">
        <v>60</v>
      </c>
      <c r="H52" s="59">
        <f t="shared" si="1"/>
        <v>250258.75244384239</v>
      </c>
      <c r="I52" s="60">
        <v>60</v>
      </c>
      <c r="J52" s="59">
        <f t="shared" si="2"/>
        <v>250258.75244384239</v>
      </c>
      <c r="K52" s="44">
        <v>60</v>
      </c>
      <c r="L52" s="59">
        <f t="shared" si="3"/>
        <v>250258.75244384239</v>
      </c>
      <c r="M52" s="43">
        <v>60</v>
      </c>
      <c r="N52" s="59">
        <f t="shared" si="4"/>
        <v>250258.75244384239</v>
      </c>
    </row>
    <row r="53" spans="1:14" ht="30" x14ac:dyDescent="0.25">
      <c r="A53" s="42" t="s">
        <v>97</v>
      </c>
      <c r="B53" s="38">
        <f>'[2]MOI POR CENTROS DE COSTOS'!$D5</f>
        <v>813700</v>
      </c>
      <c r="C53" s="132"/>
      <c r="D53" s="38">
        <f>'[2]MOI POR CENTROS DE COSTOS'!$F5</f>
        <v>572243.03961881821</v>
      </c>
      <c r="E53" s="134" t="s">
        <v>114</v>
      </c>
      <c r="F53" s="43">
        <f t="shared" si="0"/>
        <v>240</v>
      </c>
      <c r="G53" s="43">
        <v>60</v>
      </c>
      <c r="H53" s="59">
        <f t="shared" si="1"/>
        <v>143060.75990470455</v>
      </c>
      <c r="I53" s="60">
        <v>60</v>
      </c>
      <c r="J53" s="59">
        <f t="shared" si="2"/>
        <v>143060.75990470455</v>
      </c>
      <c r="K53" s="44">
        <v>60</v>
      </c>
      <c r="L53" s="59">
        <f t="shared" si="3"/>
        <v>143060.75990470455</v>
      </c>
      <c r="M53" s="43">
        <v>60</v>
      </c>
      <c r="N53" s="59">
        <f t="shared" si="4"/>
        <v>143060.75990470455</v>
      </c>
    </row>
    <row r="54" spans="1:14" ht="30" x14ac:dyDescent="0.25">
      <c r="A54" s="42" t="s">
        <v>98</v>
      </c>
      <c r="B54" s="38">
        <f>'[2]MOI POR CENTROS DE COSTOS'!$D6</f>
        <v>848700</v>
      </c>
      <c r="C54" s="132"/>
      <c r="D54" s="38">
        <f>'[2]MOI POR CENTROS DE COSTOS'!$F6</f>
        <v>424350</v>
      </c>
      <c r="E54" s="134" t="s">
        <v>114</v>
      </c>
      <c r="F54" s="43">
        <f t="shared" si="0"/>
        <v>240</v>
      </c>
      <c r="G54" s="43">
        <v>60</v>
      </c>
      <c r="H54" s="59">
        <f t="shared" si="1"/>
        <v>106087.5</v>
      </c>
      <c r="I54" s="60">
        <v>60</v>
      </c>
      <c r="J54" s="59">
        <f t="shared" si="2"/>
        <v>106087.5</v>
      </c>
      <c r="K54" s="44">
        <v>60</v>
      </c>
      <c r="L54" s="59">
        <f t="shared" si="3"/>
        <v>106087.5</v>
      </c>
      <c r="M54" s="43">
        <v>60</v>
      </c>
      <c r="N54" s="59">
        <f t="shared" si="4"/>
        <v>106087.5</v>
      </c>
    </row>
    <row r="55" spans="1:14" ht="30" x14ac:dyDescent="0.25">
      <c r="A55" s="102" t="s">
        <v>99</v>
      </c>
      <c r="B55" s="38">
        <f>'[2]MOI POR CENTROS DE COSTOS'!$D7</f>
        <v>711955</v>
      </c>
      <c r="C55" s="132"/>
      <c r="D55" s="38">
        <f>'[2]MOI POR CENTROS DE COSTOS'!$F7</f>
        <v>500689.80370138347</v>
      </c>
      <c r="E55" s="134" t="s">
        <v>114</v>
      </c>
      <c r="F55" s="43">
        <f t="shared" si="0"/>
        <v>240</v>
      </c>
      <c r="G55" s="43">
        <v>60</v>
      </c>
      <c r="H55" s="59">
        <f t="shared" si="1"/>
        <v>125172.45092534588</v>
      </c>
      <c r="I55" s="60">
        <v>60</v>
      </c>
      <c r="J55" s="59">
        <f t="shared" si="2"/>
        <v>125172.45092534588</v>
      </c>
      <c r="K55" s="44">
        <v>60</v>
      </c>
      <c r="L55" s="59">
        <f t="shared" si="3"/>
        <v>125172.45092534588</v>
      </c>
      <c r="M55" s="43">
        <v>60</v>
      </c>
      <c r="N55" s="59">
        <f t="shared" si="4"/>
        <v>125172.45092534588</v>
      </c>
    </row>
    <row r="56" spans="1:14" ht="30" x14ac:dyDescent="0.25">
      <c r="A56" s="102" t="s">
        <v>100</v>
      </c>
      <c r="B56" s="38">
        <f>'[2]MOI POR CENTROS DE COSTOS'!$D8</f>
        <v>1362100</v>
      </c>
      <c r="C56" s="132"/>
      <c r="D56" s="38">
        <f>'[2]MOI POR CENTROS DE COSTOS'!$F8</f>
        <v>957911.0781182159</v>
      </c>
      <c r="E56" s="134" t="s">
        <v>114</v>
      </c>
      <c r="F56" s="43">
        <f t="shared" si="0"/>
        <v>240</v>
      </c>
      <c r="G56" s="43">
        <v>60</v>
      </c>
      <c r="H56" s="59">
        <f t="shared" si="1"/>
        <v>239477.76952955397</v>
      </c>
      <c r="I56" s="60">
        <v>60</v>
      </c>
      <c r="J56" s="59">
        <f t="shared" si="2"/>
        <v>239477.76952955397</v>
      </c>
      <c r="K56" s="44">
        <v>60</v>
      </c>
      <c r="L56" s="59">
        <f t="shared" si="3"/>
        <v>239477.76952955397</v>
      </c>
      <c r="M56" s="43">
        <v>60</v>
      </c>
      <c r="N56" s="59">
        <f t="shared" si="4"/>
        <v>239477.76952955397</v>
      </c>
    </row>
    <row r="57" spans="1:14" ht="30" x14ac:dyDescent="0.25">
      <c r="A57" s="102" t="s">
        <v>101</v>
      </c>
      <c r="B57" s="38">
        <f>'[2]MOI POR CENTROS DE COSTOS'!$D9</f>
        <v>711955</v>
      </c>
      <c r="C57" s="132"/>
      <c r="D57" s="38">
        <f>'[2]MOI POR CENTROS DE COSTOS'!$F9</f>
        <v>500689.80370138347</v>
      </c>
      <c r="E57" s="134" t="s">
        <v>114</v>
      </c>
      <c r="F57" s="43">
        <f t="shared" si="0"/>
        <v>240</v>
      </c>
      <c r="G57" s="43">
        <v>60</v>
      </c>
      <c r="H57" s="59">
        <f t="shared" si="1"/>
        <v>125172.45092534588</v>
      </c>
      <c r="I57" s="60">
        <v>60</v>
      </c>
      <c r="J57" s="59">
        <f t="shared" si="2"/>
        <v>125172.45092534588</v>
      </c>
      <c r="K57" s="44">
        <v>60</v>
      </c>
      <c r="L57" s="59">
        <f t="shared" si="3"/>
        <v>125172.45092534588</v>
      </c>
      <c r="M57" s="43">
        <v>60</v>
      </c>
      <c r="N57" s="59">
        <f t="shared" si="4"/>
        <v>125172.45092534588</v>
      </c>
    </row>
    <row r="58" spans="1:14" ht="30" x14ac:dyDescent="0.25">
      <c r="A58" s="102" t="s">
        <v>103</v>
      </c>
      <c r="B58" s="38">
        <f>'[2]MOI POR CENTROS DE COSTOS'!$D10</f>
        <v>1363200</v>
      </c>
      <c r="C58" s="132"/>
      <c r="D58" s="38">
        <f>'[2]MOI POR CENTROS DE COSTOS'!$F10</f>
        <v>958684.66462869977</v>
      </c>
      <c r="E58" s="134" t="s">
        <v>114</v>
      </c>
      <c r="F58" s="43">
        <f t="shared" si="0"/>
        <v>240</v>
      </c>
      <c r="G58" s="43">
        <v>60</v>
      </c>
      <c r="H58" s="59">
        <f t="shared" si="1"/>
        <v>239671.16615717494</v>
      </c>
      <c r="I58" s="60">
        <v>60</v>
      </c>
      <c r="J58" s="59">
        <f t="shared" si="2"/>
        <v>239671.16615717494</v>
      </c>
      <c r="K58" s="44">
        <v>60</v>
      </c>
      <c r="L58" s="59">
        <f t="shared" si="3"/>
        <v>239671.16615717494</v>
      </c>
      <c r="M58" s="43">
        <v>60</v>
      </c>
      <c r="N58" s="59">
        <f t="shared" si="4"/>
        <v>239671.16615717494</v>
      </c>
    </row>
    <row r="59" spans="1:14" ht="30" x14ac:dyDescent="0.25">
      <c r="A59" s="102" t="s">
        <v>104</v>
      </c>
      <c r="B59" s="38">
        <f>'[2]MOI POR CENTROS DE COSTOS'!$D11</f>
        <v>394827.5</v>
      </c>
      <c r="C59" s="132"/>
      <c r="D59" s="38">
        <f>'[2]MOI POR CENTROS DE COSTOS'!$F11</f>
        <v>277666.57088005281</v>
      </c>
      <c r="E59" s="134" t="s">
        <v>114</v>
      </c>
      <c r="F59" s="43">
        <f t="shared" si="0"/>
        <v>240</v>
      </c>
      <c r="G59" s="43">
        <v>60</v>
      </c>
      <c r="H59" s="59">
        <f t="shared" si="1"/>
        <v>69416.642720013202</v>
      </c>
      <c r="I59" s="60">
        <v>60</v>
      </c>
      <c r="J59" s="59">
        <f t="shared" si="2"/>
        <v>69416.642720013202</v>
      </c>
      <c r="K59" s="44">
        <v>60</v>
      </c>
      <c r="L59" s="59">
        <f t="shared" si="3"/>
        <v>69416.642720013202</v>
      </c>
      <c r="M59" s="43">
        <v>60</v>
      </c>
      <c r="N59" s="59">
        <f t="shared" si="4"/>
        <v>69416.642720013202</v>
      </c>
    </row>
    <row r="60" spans="1:14" ht="30.75" thickBot="1" x14ac:dyDescent="0.3">
      <c r="A60" s="103" t="s">
        <v>105</v>
      </c>
      <c r="B60" s="40">
        <f>'[2]MOI POR CENTROS DE COSTOS'!$D12</f>
        <v>711955</v>
      </c>
      <c r="C60" s="98"/>
      <c r="D60" s="40">
        <f>'[2]MOI POR CENTROS DE COSTOS'!$F12</f>
        <v>0</v>
      </c>
      <c r="E60" s="135" t="s">
        <v>114</v>
      </c>
      <c r="F60" s="61">
        <f t="shared" si="0"/>
        <v>0</v>
      </c>
      <c r="G60" s="61">
        <v>0</v>
      </c>
      <c r="H60" s="62">
        <f t="shared" si="1"/>
        <v>0</v>
      </c>
      <c r="I60" s="60">
        <v>0</v>
      </c>
      <c r="J60" s="62">
        <f t="shared" si="2"/>
        <v>0</v>
      </c>
      <c r="K60" s="44">
        <v>0</v>
      </c>
      <c r="L60" s="62">
        <f t="shared" si="3"/>
        <v>0</v>
      </c>
      <c r="M60" s="43">
        <v>0</v>
      </c>
      <c r="N60" s="62">
        <f t="shared" si="4"/>
        <v>0</v>
      </c>
    </row>
    <row r="61" spans="1:14" ht="23.25" customHeight="1" thickBot="1" x14ac:dyDescent="0.3">
      <c r="A61" s="138" t="s">
        <v>70</v>
      </c>
      <c r="B61" s="139"/>
      <c r="C61" s="140"/>
      <c r="D61" s="139"/>
      <c r="E61" s="141"/>
      <c r="F61" s="141"/>
      <c r="G61" s="141"/>
      <c r="H61" s="63"/>
      <c r="I61" s="141"/>
      <c r="J61" s="63"/>
      <c r="K61" s="141"/>
      <c r="L61" s="63"/>
      <c r="M61" s="141"/>
      <c r="N61" s="64"/>
    </row>
    <row r="62" spans="1:14" ht="30" x14ac:dyDescent="0.25">
      <c r="A62" s="41" t="s">
        <v>72</v>
      </c>
      <c r="B62" s="39">
        <f>'[2]MOD POR CENTROS DE COSTOS'!$C4</f>
        <v>1119321.3599999999</v>
      </c>
      <c r="C62" s="131"/>
      <c r="D62" s="113">
        <f>'[2]MOD POR CENTROS DE COSTOS'!$E4</f>
        <v>1119321.3599999999</v>
      </c>
      <c r="E62" s="137" t="s">
        <v>116</v>
      </c>
      <c r="F62" s="54">
        <f>G62+I62+K62+M62</f>
        <v>240</v>
      </c>
      <c r="G62" s="53">
        <v>60</v>
      </c>
      <c r="H62" s="104">
        <f t="shared" si="1"/>
        <v>279830.33999999997</v>
      </c>
      <c r="I62" s="54">
        <v>60</v>
      </c>
      <c r="J62" s="104">
        <f t="shared" si="2"/>
        <v>279830.33999999997</v>
      </c>
      <c r="K62" s="54">
        <v>60</v>
      </c>
      <c r="L62" s="104">
        <f t="shared" si="3"/>
        <v>279830.33999999997</v>
      </c>
      <c r="M62" s="54">
        <v>60</v>
      </c>
      <c r="N62" s="55">
        <f t="shared" si="4"/>
        <v>279830.33999999997</v>
      </c>
    </row>
    <row r="63" spans="1:14" ht="30" x14ac:dyDescent="0.25">
      <c r="A63" s="41" t="s">
        <v>71</v>
      </c>
      <c r="B63" s="38">
        <f>'[2]MOD POR CENTROS DE COSTOS'!$C5</f>
        <v>1394331.88</v>
      </c>
      <c r="C63" s="132"/>
      <c r="D63" s="114">
        <f>'[2]MOD POR CENTROS DE COSTOS'!$E5</f>
        <v>0</v>
      </c>
      <c r="E63" s="134" t="s">
        <v>116</v>
      </c>
      <c r="F63" s="43">
        <f t="shared" ref="F63:F74" si="6">G63+I63+K63+M63</f>
        <v>0</v>
      </c>
      <c r="G63" s="58">
        <v>0</v>
      </c>
      <c r="H63" s="105">
        <f t="shared" si="1"/>
        <v>0</v>
      </c>
      <c r="I63" s="43">
        <v>0</v>
      </c>
      <c r="J63" s="105">
        <f t="shared" si="2"/>
        <v>0</v>
      </c>
      <c r="K63" s="43">
        <v>0</v>
      </c>
      <c r="L63" s="105">
        <f t="shared" si="3"/>
        <v>0</v>
      </c>
      <c r="M63" s="43">
        <v>0</v>
      </c>
      <c r="N63" s="59">
        <f t="shared" si="4"/>
        <v>0</v>
      </c>
    </row>
    <row r="64" spans="1:14" ht="30" x14ac:dyDescent="0.25">
      <c r="A64" s="41" t="s">
        <v>79</v>
      </c>
      <c r="B64" s="38">
        <f>'[2]MOD POR CENTROS DE COSTOS'!$C6</f>
        <v>859102.96</v>
      </c>
      <c r="C64" s="132"/>
      <c r="D64" s="114">
        <f>'[2]MOD POR CENTROS DE COSTOS'!$E6</f>
        <v>859102.96</v>
      </c>
      <c r="E64" s="134" t="s">
        <v>116</v>
      </c>
      <c r="F64" s="43">
        <f t="shared" si="6"/>
        <v>240</v>
      </c>
      <c r="G64" s="58">
        <v>60</v>
      </c>
      <c r="H64" s="105">
        <f t="shared" si="1"/>
        <v>214775.74</v>
      </c>
      <c r="I64" s="43">
        <v>60</v>
      </c>
      <c r="J64" s="105">
        <f t="shared" si="2"/>
        <v>214775.74</v>
      </c>
      <c r="K64" s="43">
        <v>60</v>
      </c>
      <c r="L64" s="105">
        <f t="shared" si="3"/>
        <v>214775.74</v>
      </c>
      <c r="M64" s="43">
        <v>60</v>
      </c>
      <c r="N64" s="59">
        <f t="shared" si="4"/>
        <v>214775.74</v>
      </c>
    </row>
    <row r="65" spans="1:14" ht="30" x14ac:dyDescent="0.25">
      <c r="A65" s="42" t="s">
        <v>80</v>
      </c>
      <c r="B65" s="38">
        <f>'[2]MOD POR CENTROS DE COSTOS'!$C7</f>
        <v>859102.96</v>
      </c>
      <c r="C65" s="132"/>
      <c r="D65" s="114">
        <f>'[2]MOD POR CENTROS DE COSTOS'!$E7</f>
        <v>0</v>
      </c>
      <c r="E65" s="134" t="s">
        <v>116</v>
      </c>
      <c r="F65" s="43">
        <f t="shared" si="6"/>
        <v>0</v>
      </c>
      <c r="G65" s="58">
        <v>0</v>
      </c>
      <c r="H65" s="105">
        <f t="shared" si="1"/>
        <v>0</v>
      </c>
      <c r="I65" s="43">
        <v>0</v>
      </c>
      <c r="J65" s="105">
        <f t="shared" si="2"/>
        <v>0</v>
      </c>
      <c r="K65" s="43">
        <v>0</v>
      </c>
      <c r="L65" s="105">
        <f t="shared" si="3"/>
        <v>0</v>
      </c>
      <c r="M65" s="43">
        <v>0</v>
      </c>
      <c r="N65" s="59">
        <f t="shared" si="4"/>
        <v>0</v>
      </c>
    </row>
    <row r="66" spans="1:14" ht="30" x14ac:dyDescent="0.25">
      <c r="A66" s="42" t="s">
        <v>81</v>
      </c>
      <c r="B66" s="38">
        <f>'[2]MOD POR CENTROS DE COSTOS'!$C8</f>
        <v>746998.8</v>
      </c>
      <c r="C66" s="132"/>
      <c r="D66" s="114">
        <f>'[2]MOD POR CENTROS DE COSTOS'!$E8</f>
        <v>0</v>
      </c>
      <c r="E66" s="134" t="s">
        <v>116</v>
      </c>
      <c r="F66" s="43">
        <f t="shared" si="6"/>
        <v>0</v>
      </c>
      <c r="G66" s="58">
        <v>0</v>
      </c>
      <c r="H66" s="105">
        <f t="shared" si="1"/>
        <v>0</v>
      </c>
      <c r="I66" s="43">
        <v>0</v>
      </c>
      <c r="J66" s="105">
        <f t="shared" si="2"/>
        <v>0</v>
      </c>
      <c r="K66" s="43">
        <v>0</v>
      </c>
      <c r="L66" s="105">
        <f t="shared" si="3"/>
        <v>0</v>
      </c>
      <c r="M66" s="43">
        <v>0</v>
      </c>
      <c r="N66" s="59">
        <f t="shared" si="4"/>
        <v>0</v>
      </c>
    </row>
    <row r="67" spans="1:14" ht="30" x14ac:dyDescent="0.25">
      <c r="A67" s="42" t="s">
        <v>73</v>
      </c>
      <c r="B67" s="38">
        <f>'[2]MOD POR CENTROS DE COSTOS'!$C9</f>
        <v>801197.6</v>
      </c>
      <c r="C67" s="132"/>
      <c r="D67" s="114">
        <f>'[2]MOD POR CENTROS DE COSTOS'!$E9</f>
        <v>400598.8</v>
      </c>
      <c r="E67" s="134" t="s">
        <v>116</v>
      </c>
      <c r="F67" s="43">
        <f t="shared" si="6"/>
        <v>240</v>
      </c>
      <c r="G67" s="58">
        <v>60</v>
      </c>
      <c r="H67" s="105">
        <f t="shared" si="1"/>
        <v>100149.7</v>
      </c>
      <c r="I67" s="43">
        <v>60</v>
      </c>
      <c r="J67" s="105">
        <f t="shared" si="2"/>
        <v>100149.7</v>
      </c>
      <c r="K67" s="43">
        <v>60</v>
      </c>
      <c r="L67" s="105">
        <f t="shared" si="3"/>
        <v>100149.7</v>
      </c>
      <c r="M67" s="43">
        <v>60</v>
      </c>
      <c r="N67" s="59">
        <f t="shared" si="4"/>
        <v>100149.7</v>
      </c>
    </row>
    <row r="68" spans="1:14" ht="30" x14ac:dyDescent="0.25">
      <c r="A68" s="42" t="s">
        <v>77</v>
      </c>
      <c r="B68" s="38">
        <f>'[2]MOD POR CENTROS DE COSTOS'!$C10</f>
        <v>870573.24</v>
      </c>
      <c r="C68" s="132"/>
      <c r="D68" s="114">
        <f>'[2]MOD POR CENTROS DE COSTOS'!$E10</f>
        <v>0</v>
      </c>
      <c r="E68" s="134" t="s">
        <v>116</v>
      </c>
      <c r="F68" s="43">
        <f t="shared" si="6"/>
        <v>0</v>
      </c>
      <c r="G68" s="58">
        <v>0</v>
      </c>
      <c r="H68" s="105">
        <f t="shared" si="1"/>
        <v>0</v>
      </c>
      <c r="I68" s="43">
        <v>0</v>
      </c>
      <c r="J68" s="105">
        <f t="shared" si="2"/>
        <v>0</v>
      </c>
      <c r="K68" s="43">
        <v>0</v>
      </c>
      <c r="L68" s="105">
        <f t="shared" si="3"/>
        <v>0</v>
      </c>
      <c r="M68" s="43">
        <v>0</v>
      </c>
      <c r="N68" s="59">
        <f t="shared" si="4"/>
        <v>0</v>
      </c>
    </row>
    <row r="69" spans="1:14" ht="30" x14ac:dyDescent="0.25">
      <c r="A69" s="42" t="s">
        <v>78</v>
      </c>
      <c r="B69" s="38">
        <f>'[2]MOD POR CENTROS DE COSTOS'!$C11</f>
        <v>1131404.8400000001</v>
      </c>
      <c r="C69" s="132"/>
      <c r="D69" s="114">
        <f>'[2]MOD POR CENTROS DE COSTOS'!$E11</f>
        <v>0</v>
      </c>
      <c r="E69" s="134" t="s">
        <v>116</v>
      </c>
      <c r="F69" s="43">
        <f t="shared" si="6"/>
        <v>0</v>
      </c>
      <c r="G69" s="58">
        <v>0</v>
      </c>
      <c r="H69" s="105">
        <f t="shared" si="1"/>
        <v>0</v>
      </c>
      <c r="I69" s="43">
        <v>0</v>
      </c>
      <c r="J69" s="105">
        <f t="shared" si="2"/>
        <v>0</v>
      </c>
      <c r="K69" s="43">
        <v>0</v>
      </c>
      <c r="L69" s="105">
        <f t="shared" si="3"/>
        <v>0</v>
      </c>
      <c r="M69" s="43">
        <v>0</v>
      </c>
      <c r="N69" s="59">
        <f t="shared" si="4"/>
        <v>0</v>
      </c>
    </row>
    <row r="70" spans="1:14" ht="30" x14ac:dyDescent="0.25">
      <c r="A70" s="42" t="s">
        <v>76</v>
      </c>
      <c r="B70" s="38">
        <f>'[2]MOD POR CENTROS DE COSTOS'!$C12</f>
        <v>956755.24</v>
      </c>
      <c r="C70" s="77"/>
      <c r="D70" s="114">
        <f>'[2]MOD POR CENTROS DE COSTOS'!$E12</f>
        <v>478377.62</v>
      </c>
      <c r="E70" s="134" t="s">
        <v>116</v>
      </c>
      <c r="F70" s="43">
        <f t="shared" si="6"/>
        <v>240</v>
      </c>
      <c r="G70" s="58">
        <v>60</v>
      </c>
      <c r="H70" s="105">
        <f t="shared" si="1"/>
        <v>119594.405</v>
      </c>
      <c r="I70" s="43">
        <v>60</v>
      </c>
      <c r="J70" s="105">
        <f t="shared" si="2"/>
        <v>119594.405</v>
      </c>
      <c r="K70" s="43">
        <v>60</v>
      </c>
      <c r="L70" s="105">
        <f t="shared" si="3"/>
        <v>119594.405</v>
      </c>
      <c r="M70" s="43">
        <v>60</v>
      </c>
      <c r="N70" s="59">
        <f t="shared" si="4"/>
        <v>119594.405</v>
      </c>
    </row>
    <row r="71" spans="1:14" ht="30" x14ac:dyDescent="0.25">
      <c r="A71" s="42" t="s">
        <v>74</v>
      </c>
      <c r="B71" s="38">
        <f>'[2]MOD POR CENTROS DE COSTOS'!$C13</f>
        <v>725213.24</v>
      </c>
      <c r="C71" s="77"/>
      <c r="D71" s="114">
        <f>'[2]MOD POR CENTROS DE COSTOS'!$E13</f>
        <v>725213.24</v>
      </c>
      <c r="E71" s="134" t="s">
        <v>116</v>
      </c>
      <c r="F71" s="43">
        <f t="shared" si="6"/>
        <v>240</v>
      </c>
      <c r="G71" s="58">
        <v>60</v>
      </c>
      <c r="H71" s="105">
        <f t="shared" si="1"/>
        <v>181303.31</v>
      </c>
      <c r="I71" s="43">
        <v>60</v>
      </c>
      <c r="J71" s="105">
        <f t="shared" si="2"/>
        <v>181303.31</v>
      </c>
      <c r="K71" s="43">
        <v>60</v>
      </c>
      <c r="L71" s="105">
        <f t="shared" si="3"/>
        <v>181303.31</v>
      </c>
      <c r="M71" s="43">
        <v>60</v>
      </c>
      <c r="N71" s="59">
        <f t="shared" si="4"/>
        <v>181303.31</v>
      </c>
    </row>
    <row r="72" spans="1:14" ht="30" x14ac:dyDescent="0.25">
      <c r="A72" s="42" t="s">
        <v>77</v>
      </c>
      <c r="B72" s="38">
        <f>'[2]MOD POR CENTROS DE COSTOS'!$C14</f>
        <v>802669.6</v>
      </c>
      <c r="C72" s="77"/>
      <c r="D72" s="114">
        <f>'[2]MOD POR CENTROS DE COSTOS'!$E14</f>
        <v>0</v>
      </c>
      <c r="E72" s="134" t="s">
        <v>116</v>
      </c>
      <c r="F72" s="43">
        <f t="shared" si="6"/>
        <v>0</v>
      </c>
      <c r="G72" s="58">
        <v>0</v>
      </c>
      <c r="H72" s="105">
        <f t="shared" si="1"/>
        <v>0</v>
      </c>
      <c r="I72" s="43">
        <v>0</v>
      </c>
      <c r="J72" s="105">
        <f t="shared" si="2"/>
        <v>0</v>
      </c>
      <c r="K72" s="43">
        <v>0</v>
      </c>
      <c r="L72" s="105">
        <f t="shared" si="3"/>
        <v>0</v>
      </c>
      <c r="M72" s="43">
        <v>0</v>
      </c>
      <c r="N72" s="59">
        <f t="shared" si="4"/>
        <v>0</v>
      </c>
    </row>
    <row r="73" spans="1:14" ht="30" x14ac:dyDescent="0.25">
      <c r="A73" s="42" t="s">
        <v>75</v>
      </c>
      <c r="B73" s="38">
        <f>'[2]MOD POR CENTROS DE COSTOS'!$C15</f>
        <v>1086028.24</v>
      </c>
      <c r="C73" s="77"/>
      <c r="D73" s="114">
        <f>'[2]MOD POR CENTROS DE COSTOS'!$E15</f>
        <v>543014.12</v>
      </c>
      <c r="E73" s="134" t="s">
        <v>116</v>
      </c>
      <c r="F73" s="43">
        <f t="shared" si="6"/>
        <v>240</v>
      </c>
      <c r="G73" s="58">
        <v>60</v>
      </c>
      <c r="H73" s="105">
        <f t="shared" ref="H73:H74" si="7">IF(G73&gt;0,(D73/F73)*G73,0)</f>
        <v>135753.53</v>
      </c>
      <c r="I73" s="43">
        <v>60</v>
      </c>
      <c r="J73" s="105">
        <f t="shared" ref="J73:J74" si="8">IF(I73&gt;0,(D73/F73)*I73,0)</f>
        <v>135753.53</v>
      </c>
      <c r="K73" s="43">
        <v>60</v>
      </c>
      <c r="L73" s="105">
        <f t="shared" ref="L73:L74" si="9">IF(K73&gt;0,(D73/F73)*K73,0)</f>
        <v>135753.53</v>
      </c>
      <c r="M73" s="43">
        <v>60</v>
      </c>
      <c r="N73" s="59">
        <f t="shared" ref="N73:N74" si="10">IF(M73&gt;0,(D73/F73)*M73,0)</f>
        <v>135753.53</v>
      </c>
    </row>
    <row r="74" spans="1:14" ht="30.75" thickBot="1" x14ac:dyDescent="0.3">
      <c r="A74" s="42" t="s">
        <v>115</v>
      </c>
      <c r="B74" s="40">
        <f>'[2]MOD POR CENTROS DE COSTOS'!$C16</f>
        <v>891998.8</v>
      </c>
      <c r="C74" s="136"/>
      <c r="D74" s="115">
        <f>'[2]MOD POR CENTROS DE COSTOS'!$E16</f>
        <v>0</v>
      </c>
      <c r="E74" s="135" t="s">
        <v>116</v>
      </c>
      <c r="F74" s="61">
        <f t="shared" si="6"/>
        <v>0</v>
      </c>
      <c r="G74" s="46">
        <v>0</v>
      </c>
      <c r="H74" s="106">
        <f t="shared" si="7"/>
        <v>0</v>
      </c>
      <c r="I74" s="61">
        <v>0</v>
      </c>
      <c r="J74" s="106">
        <f t="shared" si="8"/>
        <v>0</v>
      </c>
      <c r="K74" s="61">
        <v>0</v>
      </c>
      <c r="L74" s="106">
        <f t="shared" si="9"/>
        <v>0</v>
      </c>
      <c r="M74" s="61">
        <v>0</v>
      </c>
      <c r="N74" s="62">
        <f t="shared" si="10"/>
        <v>0</v>
      </c>
    </row>
    <row r="75" spans="1:14" ht="23.25" customHeight="1" thickBot="1" x14ac:dyDescent="0.3">
      <c r="A75" s="79" t="s">
        <v>132</v>
      </c>
      <c r="B75" s="177"/>
      <c r="C75" s="178"/>
      <c r="D75" s="177"/>
      <c r="E75" s="179"/>
      <c r="F75" s="94"/>
      <c r="G75" s="184">
        <f>SUM(H4:H60)+SUM(H62:H74)</f>
        <v>7256490.0347065125</v>
      </c>
      <c r="H75" s="185"/>
      <c r="I75" s="184">
        <f>SUM(J4:J60)+SUM(J62:J74)</f>
        <v>6952764.7471009046</v>
      </c>
      <c r="J75" s="185"/>
      <c r="K75" s="184">
        <f>SUM(L4:L60)+SUM(L62:L74)</f>
        <v>6483386.3150409106</v>
      </c>
      <c r="L75" s="185"/>
      <c r="M75" s="184">
        <f>SUM(N4:N60)+SUM(N62:N74)</f>
        <v>7990758.6976797525</v>
      </c>
      <c r="N75" s="185"/>
    </row>
    <row r="76" spans="1:14" x14ac:dyDescent="0.25">
      <c r="B76" s="84"/>
    </row>
    <row r="77" spans="1:14" x14ac:dyDescent="0.25">
      <c r="B77" s="84"/>
      <c r="C77" s="84"/>
    </row>
  </sheetData>
  <mergeCells count="16">
    <mergeCell ref="B75:E75"/>
    <mergeCell ref="G1:N1"/>
    <mergeCell ref="G2:H2"/>
    <mergeCell ref="I2:J2"/>
    <mergeCell ref="K2:L2"/>
    <mergeCell ref="M2:N2"/>
    <mergeCell ref="G75:H75"/>
    <mergeCell ref="I75:J75"/>
    <mergeCell ref="K75:L75"/>
    <mergeCell ref="M75:N75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tabSelected="1" topLeftCell="A7" workbookViewId="0">
      <selection activeCell="E19" sqref="E19"/>
    </sheetView>
  </sheetViews>
  <sheetFormatPr baseColWidth="10" defaultRowHeight="15" x14ac:dyDescent="0.25"/>
  <cols>
    <col min="1" max="1" width="3.42578125" customWidth="1"/>
    <col min="2" max="2" width="18.28515625" customWidth="1"/>
    <col min="3" max="3" width="16.7109375" customWidth="1"/>
    <col min="9" max="9" width="6.140625" customWidth="1"/>
    <col min="10" max="10" width="3.28515625" customWidth="1"/>
    <col min="11" max="11" width="21.28515625" customWidth="1"/>
  </cols>
  <sheetData>
    <row r="1" spans="1:16" ht="15.75" thickBot="1" x14ac:dyDescent="0.3">
      <c r="B1" s="77"/>
      <c r="C1" s="77"/>
      <c r="D1" s="77"/>
      <c r="E1" s="77"/>
      <c r="F1" s="77"/>
      <c r="G1" s="77"/>
      <c r="H1" s="77"/>
      <c r="I1" s="77"/>
    </row>
    <row r="2" spans="1:16" ht="15.75" thickBot="1" x14ac:dyDescent="0.3">
      <c r="A2" s="32"/>
      <c r="B2" s="25"/>
      <c r="C2" s="25"/>
      <c r="D2" s="25"/>
      <c r="E2" s="25"/>
      <c r="F2" s="25"/>
      <c r="G2" s="25"/>
      <c r="H2" s="25"/>
      <c r="I2" s="26"/>
      <c r="J2" s="17"/>
      <c r="K2" s="6"/>
      <c r="L2" s="6"/>
      <c r="M2" s="6"/>
      <c r="N2" s="6"/>
      <c r="O2" s="6"/>
    </row>
    <row r="3" spans="1:16" ht="15.75" thickBot="1" x14ac:dyDescent="0.3">
      <c r="A3" s="33"/>
      <c r="B3" s="186" t="s">
        <v>28</v>
      </c>
      <c r="C3" s="187"/>
      <c r="D3" s="17"/>
      <c r="E3" s="77"/>
      <c r="F3" s="77"/>
      <c r="G3" s="77"/>
      <c r="H3" s="77"/>
      <c r="I3" s="27"/>
      <c r="J3" s="17"/>
      <c r="K3" s="6"/>
      <c r="L3" s="6"/>
      <c r="M3" s="6"/>
      <c r="N3" s="6"/>
      <c r="O3" s="6"/>
    </row>
    <row r="4" spans="1:16" ht="15.75" thickBot="1" x14ac:dyDescent="0.3">
      <c r="A4" s="33"/>
      <c r="B4" s="4" t="s">
        <v>15</v>
      </c>
      <c r="C4" s="36" t="s">
        <v>16</v>
      </c>
      <c r="D4" s="17"/>
      <c r="E4" s="77"/>
      <c r="F4" s="77"/>
      <c r="G4" s="77"/>
      <c r="H4" s="77"/>
      <c r="I4" s="27"/>
      <c r="J4" s="17"/>
      <c r="K4" s="6"/>
      <c r="L4" s="4" t="s">
        <v>34</v>
      </c>
      <c r="M4" s="9" t="s">
        <v>37</v>
      </c>
      <c r="N4" s="4" t="s">
        <v>36</v>
      </c>
      <c r="O4" s="4" t="s">
        <v>18</v>
      </c>
    </row>
    <row r="5" spans="1:16" ht="15.75" thickBot="1" x14ac:dyDescent="0.3">
      <c r="A5" s="33"/>
      <c r="B5" s="35">
        <v>1276</v>
      </c>
      <c r="C5" s="11">
        <f>'[1]Servicios públicos'!$G$4</f>
        <v>659932.68772185931</v>
      </c>
      <c r="D5" s="29"/>
      <c r="E5" s="77"/>
      <c r="F5" s="77"/>
      <c r="G5" s="77"/>
      <c r="H5" s="77"/>
      <c r="I5" s="27"/>
      <c r="J5" s="17"/>
      <c r="K5" s="14" t="s">
        <v>19</v>
      </c>
      <c r="L5" s="13">
        <v>14566</v>
      </c>
      <c r="M5" s="15">
        <v>10479</v>
      </c>
      <c r="N5" s="13">
        <v>12433</v>
      </c>
      <c r="O5" s="12">
        <f>AVERAGE(L5:N5)</f>
        <v>12492.666666666666</v>
      </c>
    </row>
    <row r="6" spans="1:16" ht="15.75" thickBot="1" x14ac:dyDescent="0.3">
      <c r="A6" s="77"/>
      <c r="B6" s="17"/>
      <c r="C6" s="17"/>
      <c r="D6" s="17"/>
      <c r="E6" s="186" t="s">
        <v>14</v>
      </c>
      <c r="F6" s="188"/>
      <c r="G6" s="188"/>
      <c r="H6" s="187"/>
      <c r="I6" s="27"/>
      <c r="J6" s="17"/>
      <c r="K6" s="5"/>
      <c r="L6" s="16"/>
      <c r="M6" s="16"/>
      <c r="N6" s="16"/>
      <c r="O6" s="17"/>
    </row>
    <row r="7" spans="1:16" ht="15.75" thickBot="1" x14ac:dyDescent="0.3">
      <c r="A7" s="33"/>
      <c r="B7" s="186" t="s">
        <v>29</v>
      </c>
      <c r="C7" s="187"/>
      <c r="D7" s="17"/>
      <c r="E7" s="7" t="s">
        <v>34</v>
      </c>
      <c r="F7" s="8" t="s">
        <v>35</v>
      </c>
      <c r="G7" s="8" t="s">
        <v>36</v>
      </c>
      <c r="H7" s="4" t="s">
        <v>17</v>
      </c>
      <c r="I7" s="27"/>
      <c r="J7" s="17"/>
      <c r="K7" s="6"/>
      <c r="L7" s="6"/>
      <c r="M7" s="6"/>
      <c r="N7" s="6"/>
      <c r="O7" s="6"/>
    </row>
    <row r="8" spans="1:16" ht="15.75" thickBot="1" x14ac:dyDescent="0.3">
      <c r="A8" s="33"/>
      <c r="B8" s="4" t="s">
        <v>15</v>
      </c>
      <c r="C8" s="36" t="s">
        <v>16</v>
      </c>
      <c r="D8" s="17"/>
      <c r="E8" s="12">
        <f>B5</f>
        <v>1276</v>
      </c>
      <c r="F8" s="10">
        <f>B9</f>
        <v>1216</v>
      </c>
      <c r="G8" s="13">
        <f>B13</f>
        <v>1198</v>
      </c>
      <c r="H8" s="12">
        <f>AVERAGE(E8:G8)</f>
        <v>1230</v>
      </c>
      <c r="I8" s="27"/>
      <c r="J8" s="17"/>
      <c r="K8" s="6"/>
      <c r="L8" s="6"/>
      <c r="M8" s="6"/>
      <c r="N8" s="6"/>
      <c r="O8" s="6"/>
    </row>
    <row r="9" spans="1:16" ht="15.75" thickBot="1" x14ac:dyDescent="0.3">
      <c r="A9" s="33"/>
      <c r="B9" s="10">
        <v>1216</v>
      </c>
      <c r="C9" s="11">
        <f>'[1]Servicios públicos'!$H$4</f>
        <v>628645.91200847458</v>
      </c>
      <c r="D9" s="29"/>
      <c r="E9" s="29"/>
      <c r="F9" s="29"/>
      <c r="G9" s="29"/>
      <c r="H9" s="17"/>
      <c r="I9" s="27"/>
      <c r="J9" s="17"/>
      <c r="K9" s="4" t="s">
        <v>20</v>
      </c>
      <c r="L9" s="83" t="s">
        <v>134</v>
      </c>
      <c r="M9" s="189"/>
      <c r="N9" s="6" t="s">
        <v>21</v>
      </c>
      <c r="O9" s="81">
        <f>4800/24</f>
        <v>200</v>
      </c>
      <c r="P9" t="s">
        <v>135</v>
      </c>
    </row>
    <row r="10" spans="1:16" ht="15.75" thickBot="1" x14ac:dyDescent="0.3">
      <c r="A10" s="77"/>
      <c r="B10" s="17"/>
      <c r="C10" s="17"/>
      <c r="D10" s="17"/>
      <c r="E10" s="17"/>
      <c r="F10" s="169"/>
      <c r="G10" s="17"/>
      <c r="H10" s="17"/>
      <c r="I10" s="27"/>
      <c r="J10" s="17"/>
      <c r="K10" s="4" t="s">
        <v>22</v>
      </c>
      <c r="L10" s="83" t="s">
        <v>111</v>
      </c>
      <c r="M10" s="189"/>
      <c r="N10" s="6" t="s">
        <v>23</v>
      </c>
      <c r="O10" s="82">
        <f>O5</f>
        <v>12492.666666666666</v>
      </c>
      <c r="P10" t="s">
        <v>135</v>
      </c>
    </row>
    <row r="11" spans="1:16" ht="15.75" thickBot="1" x14ac:dyDescent="0.3">
      <c r="A11" s="33"/>
      <c r="B11" s="186" t="s">
        <v>30</v>
      </c>
      <c r="C11" s="187"/>
      <c r="D11" s="17"/>
      <c r="E11" s="29"/>
      <c r="F11" s="29"/>
      <c r="G11" s="29"/>
      <c r="H11" s="17"/>
      <c r="I11" s="27"/>
      <c r="J11" s="17"/>
      <c r="K11" s="5" t="s">
        <v>24</v>
      </c>
      <c r="L11" s="6"/>
      <c r="M11" s="6"/>
      <c r="N11" s="6"/>
      <c r="O11" s="6"/>
    </row>
    <row r="12" spans="1:16" ht="15.75" thickBot="1" x14ac:dyDescent="0.3">
      <c r="A12" s="33"/>
      <c r="B12" s="4" t="s">
        <v>15</v>
      </c>
      <c r="C12" s="36" t="s">
        <v>16</v>
      </c>
      <c r="D12" s="17"/>
      <c r="E12" s="17"/>
      <c r="F12" s="169"/>
      <c r="G12" s="17"/>
      <c r="H12" s="17"/>
      <c r="I12" s="27"/>
      <c r="J12" s="17"/>
      <c r="K12" s="6"/>
      <c r="L12" s="6"/>
      <c r="M12" s="6"/>
      <c r="N12" s="6"/>
      <c r="O12" s="6"/>
    </row>
    <row r="13" spans="1:16" ht="15.75" thickBot="1" x14ac:dyDescent="0.3">
      <c r="A13" s="33"/>
      <c r="B13" s="13">
        <v>1198</v>
      </c>
      <c r="C13" s="78">
        <f>'[1]Servicios públicos'!$I$4</f>
        <v>609605.88733003533</v>
      </c>
      <c r="D13" s="29"/>
      <c r="E13" s="17"/>
      <c r="F13" s="17"/>
      <c r="G13" s="17"/>
      <c r="H13" s="17"/>
      <c r="I13" s="27"/>
      <c r="J13" s="17"/>
      <c r="K13" s="6"/>
      <c r="L13" s="6"/>
      <c r="M13" s="6"/>
      <c r="N13" s="12">
        <f>O10/O9</f>
        <v>62.463333333333331</v>
      </c>
      <c r="O13" s="13" t="s">
        <v>25</v>
      </c>
    </row>
    <row r="14" spans="1:16" ht="15.75" thickBot="1" x14ac:dyDescent="0.3">
      <c r="A14" s="34"/>
      <c r="B14" s="30"/>
      <c r="C14" s="30"/>
      <c r="D14" s="30"/>
      <c r="E14" s="30"/>
      <c r="F14" s="30"/>
      <c r="G14" s="30"/>
      <c r="H14" s="30"/>
      <c r="I14" s="31"/>
      <c r="J14" s="17"/>
      <c r="K14" s="6"/>
      <c r="L14" s="6"/>
      <c r="M14" s="6"/>
      <c r="N14" s="6"/>
      <c r="O14" s="6"/>
    </row>
    <row r="15" spans="1:16" ht="15.75" thickBot="1" x14ac:dyDescent="0.3">
      <c r="B15" s="17"/>
      <c r="C15" s="17"/>
      <c r="D15" s="17"/>
      <c r="E15" s="17"/>
      <c r="F15" s="17"/>
      <c r="G15" s="17"/>
      <c r="H15" s="17"/>
      <c r="I15" s="17"/>
      <c r="J15" s="6"/>
      <c r="K15" s="6"/>
      <c r="L15" s="6"/>
      <c r="M15" s="6"/>
      <c r="N15" s="6"/>
      <c r="O15" s="6"/>
    </row>
    <row r="16" spans="1:16" ht="15.75" thickBot="1" x14ac:dyDescent="0.3">
      <c r="A16" s="32"/>
      <c r="B16" s="25"/>
      <c r="C16" s="25"/>
      <c r="D16" s="25"/>
      <c r="E16" s="25"/>
      <c r="F16" s="25"/>
      <c r="G16" s="25"/>
      <c r="H16" s="25"/>
      <c r="I16" s="26"/>
      <c r="J16" s="6"/>
      <c r="K16" s="6"/>
      <c r="L16" s="6"/>
      <c r="M16" s="6"/>
      <c r="N16" s="6"/>
      <c r="O16" s="6"/>
    </row>
    <row r="17" spans="1:15" ht="15.75" thickBot="1" x14ac:dyDescent="0.3">
      <c r="A17" s="33"/>
      <c r="B17" s="186" t="s">
        <v>31</v>
      </c>
      <c r="C17" s="187"/>
      <c r="D17" s="17"/>
      <c r="E17" s="77"/>
      <c r="F17" s="170"/>
      <c r="G17" s="77"/>
      <c r="H17" s="77"/>
      <c r="I17" s="27"/>
      <c r="J17" s="6"/>
      <c r="K17" s="6"/>
      <c r="L17" s="6"/>
      <c r="M17" s="6"/>
      <c r="N17" s="6"/>
      <c r="O17" s="6"/>
    </row>
    <row r="18" spans="1:15" ht="15.75" thickBot="1" x14ac:dyDescent="0.3">
      <c r="A18" s="33"/>
      <c r="B18" s="4" t="s">
        <v>27</v>
      </c>
      <c r="C18" s="36" t="s">
        <v>16</v>
      </c>
      <c r="D18" s="17"/>
      <c r="E18" s="77"/>
      <c r="F18" s="172"/>
      <c r="G18" s="77"/>
      <c r="H18" s="77"/>
      <c r="I18" s="27"/>
      <c r="J18" s="6"/>
      <c r="K18" s="6"/>
      <c r="L18" s="6"/>
      <c r="M18" s="6"/>
      <c r="N18" s="6"/>
      <c r="O18" s="6"/>
    </row>
    <row r="19" spans="1:15" ht="15.75" thickBot="1" x14ac:dyDescent="0.3">
      <c r="A19" s="33"/>
      <c r="B19" s="10">
        <v>23</v>
      </c>
      <c r="C19" s="171">
        <f>(48*1534*[3]Hoja1!$C$19)</f>
        <v>34541.973960204887</v>
      </c>
      <c r="D19" s="17"/>
      <c r="E19" s="77"/>
      <c r="F19" s="172"/>
      <c r="G19" s="77"/>
      <c r="H19" s="77"/>
      <c r="I19" s="27"/>
      <c r="J19" s="6"/>
      <c r="K19" s="6"/>
      <c r="L19" s="6"/>
      <c r="M19" s="6"/>
      <c r="N19" s="6"/>
      <c r="O19" s="6"/>
    </row>
    <row r="20" spans="1:15" ht="15.75" thickBot="1" x14ac:dyDescent="0.3">
      <c r="A20" s="77"/>
      <c r="B20" s="17"/>
      <c r="C20" s="17"/>
      <c r="D20" s="17"/>
      <c r="E20" s="17"/>
      <c r="F20" s="17"/>
      <c r="G20" s="17"/>
      <c r="H20" s="17"/>
      <c r="I20" s="27"/>
      <c r="J20" s="6"/>
      <c r="K20" s="6"/>
      <c r="L20" s="6"/>
      <c r="M20" s="6"/>
      <c r="N20" s="6"/>
      <c r="O20" s="6"/>
    </row>
    <row r="21" spans="1:15" ht="15.75" thickBot="1" x14ac:dyDescent="0.3">
      <c r="A21" s="33"/>
      <c r="B21" s="186" t="s">
        <v>32</v>
      </c>
      <c r="C21" s="187"/>
      <c r="D21" s="17"/>
      <c r="E21" s="186" t="s">
        <v>26</v>
      </c>
      <c r="F21" s="188"/>
      <c r="G21" s="188"/>
      <c r="H21" s="187"/>
      <c r="I21" s="27"/>
      <c r="J21" s="6"/>
      <c r="K21" s="6"/>
      <c r="L21" s="6"/>
      <c r="M21" s="6"/>
      <c r="N21" s="6"/>
      <c r="O21" s="6"/>
    </row>
    <row r="22" spans="1:15" ht="15.75" thickBot="1" x14ac:dyDescent="0.3">
      <c r="A22" s="33"/>
      <c r="B22" s="4" t="s">
        <v>27</v>
      </c>
      <c r="C22" s="36" t="s">
        <v>16</v>
      </c>
      <c r="D22" s="17"/>
      <c r="E22" s="7" t="s">
        <v>34</v>
      </c>
      <c r="F22" s="8" t="s">
        <v>35</v>
      </c>
      <c r="G22" s="8" t="s">
        <v>36</v>
      </c>
      <c r="H22" s="4" t="s">
        <v>17</v>
      </c>
      <c r="I22" s="27"/>
      <c r="J22" s="6"/>
      <c r="K22" s="6"/>
      <c r="L22" s="6"/>
      <c r="M22" s="6"/>
      <c r="N22" s="6"/>
      <c r="O22" s="6"/>
    </row>
    <row r="23" spans="1:15" ht="15.75" thickBot="1" x14ac:dyDescent="0.3">
      <c r="A23" s="33"/>
      <c r="B23" s="10">
        <v>16</v>
      </c>
      <c r="C23" s="18">
        <f>'[1]Servicios públicos'!$H$5</f>
        <v>25810.78073786496</v>
      </c>
      <c r="D23" s="17"/>
      <c r="E23" s="12">
        <f>B19</f>
        <v>23</v>
      </c>
      <c r="F23" s="10">
        <f>B23</f>
        <v>16</v>
      </c>
      <c r="G23" s="13">
        <f>B27</f>
        <v>20</v>
      </c>
      <c r="H23" s="12">
        <f>AVERAGE(E23:G23)</f>
        <v>19.666666666666668</v>
      </c>
      <c r="I23" s="27"/>
      <c r="J23" s="6"/>
      <c r="K23" s="6"/>
      <c r="L23" s="6"/>
      <c r="M23" s="6"/>
      <c r="N23" s="6"/>
      <c r="O23" s="6"/>
    </row>
    <row r="24" spans="1:15" ht="15.75" thickBot="1" x14ac:dyDescent="0.3">
      <c r="A24" s="77"/>
      <c r="B24" s="17"/>
      <c r="C24" s="17"/>
      <c r="D24" s="17"/>
      <c r="E24" s="17"/>
      <c r="F24" s="17"/>
      <c r="G24" s="17"/>
      <c r="H24" s="17"/>
      <c r="I24" s="27"/>
      <c r="J24" s="6"/>
      <c r="K24" s="6"/>
      <c r="L24" s="6"/>
      <c r="M24" s="6"/>
      <c r="N24" s="6"/>
      <c r="O24" s="6"/>
    </row>
    <row r="25" spans="1:15" ht="15.75" thickBot="1" x14ac:dyDescent="0.3">
      <c r="A25" s="33"/>
      <c r="B25" s="186" t="s">
        <v>33</v>
      </c>
      <c r="C25" s="187"/>
      <c r="D25" s="17"/>
      <c r="E25" s="17"/>
      <c r="F25" s="17"/>
      <c r="G25" s="17"/>
      <c r="H25" s="17"/>
      <c r="I25" s="27"/>
      <c r="J25" s="6"/>
      <c r="K25" s="6"/>
      <c r="L25" s="6"/>
      <c r="M25" s="6"/>
      <c r="N25" s="6"/>
      <c r="O25" s="6"/>
    </row>
    <row r="26" spans="1:15" ht="15.75" thickBot="1" x14ac:dyDescent="0.3">
      <c r="A26" s="33"/>
      <c r="B26" s="4" t="s">
        <v>27</v>
      </c>
      <c r="C26" s="36" t="s">
        <v>16</v>
      </c>
      <c r="D26" s="17"/>
      <c r="E26" s="17"/>
      <c r="F26" s="17"/>
      <c r="G26" s="17"/>
      <c r="H26" s="17"/>
      <c r="I26" s="27"/>
      <c r="J26" s="6"/>
      <c r="K26" s="6"/>
      <c r="L26" s="6"/>
      <c r="M26" s="6"/>
      <c r="N26" s="6"/>
      <c r="O26" s="6"/>
    </row>
    <row r="27" spans="1:15" ht="15.75" thickBot="1" x14ac:dyDescent="0.3">
      <c r="A27" s="33"/>
      <c r="B27" s="10">
        <v>20</v>
      </c>
      <c r="C27" s="18">
        <f>'[1]Servicios públicos'!$I$5</f>
        <v>31130.559973913463</v>
      </c>
      <c r="D27" s="17"/>
      <c r="E27" s="17"/>
      <c r="F27" s="17"/>
      <c r="G27" s="17"/>
      <c r="H27" s="17"/>
      <c r="I27" s="27"/>
      <c r="J27" s="6"/>
      <c r="K27" s="6"/>
      <c r="L27" s="6"/>
      <c r="M27" s="6"/>
      <c r="N27" s="6"/>
      <c r="O27" s="6"/>
    </row>
    <row r="28" spans="1:15" ht="15.75" thickBot="1" x14ac:dyDescent="0.3">
      <c r="A28" s="34"/>
      <c r="B28" s="30"/>
      <c r="C28" s="30"/>
      <c r="D28" s="30"/>
      <c r="E28" s="30"/>
      <c r="F28" s="30"/>
      <c r="G28" s="30"/>
      <c r="H28" s="30"/>
      <c r="I28" s="31"/>
      <c r="J28" s="6"/>
      <c r="K28" s="6"/>
      <c r="L28" s="6"/>
      <c r="M28" s="6"/>
      <c r="N28" s="6"/>
      <c r="O28" s="6"/>
    </row>
    <row r="29" spans="1:15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</sheetData>
  <mergeCells count="9">
    <mergeCell ref="B3:C3"/>
    <mergeCell ref="E6:H6"/>
    <mergeCell ref="B7:C7"/>
    <mergeCell ref="B25:C25"/>
    <mergeCell ref="M9:M10"/>
    <mergeCell ref="B11:C11"/>
    <mergeCell ref="B17:C17"/>
    <mergeCell ref="E21:H21"/>
    <mergeCell ref="B21:C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GridLines="0" zoomScale="70" zoomScaleNormal="70" workbookViewId="0">
      <selection activeCell="I11" sqref="I11:J11"/>
    </sheetView>
  </sheetViews>
  <sheetFormatPr baseColWidth="10" defaultRowHeight="15" x14ac:dyDescent="0.25"/>
  <cols>
    <col min="1" max="1" width="30.42578125" customWidth="1"/>
    <col min="2" max="2" width="20.28515625" customWidth="1"/>
    <col min="3" max="3" width="22.140625" customWidth="1"/>
    <col min="4" max="4" width="17.28515625" customWidth="1"/>
    <col min="5" max="10" width="22.140625" customWidth="1"/>
  </cols>
  <sheetData>
    <row r="1" spans="1:10" ht="15.75" thickBot="1" x14ac:dyDescent="0.3"/>
    <row r="2" spans="1:10" ht="15.75" thickBot="1" x14ac:dyDescent="0.3">
      <c r="A2" s="173" t="s">
        <v>6</v>
      </c>
      <c r="B2" s="175" t="s">
        <v>38</v>
      </c>
      <c r="C2" s="180" t="s">
        <v>39</v>
      </c>
      <c r="D2" s="200"/>
      <c r="E2" s="180" t="s">
        <v>127</v>
      </c>
      <c r="F2" s="181"/>
      <c r="G2" s="181"/>
      <c r="H2" s="181"/>
      <c r="I2" s="181"/>
      <c r="J2" s="181"/>
    </row>
    <row r="3" spans="1:10" ht="15.75" thickBot="1" x14ac:dyDescent="0.3">
      <c r="A3" s="204"/>
      <c r="B3" s="190"/>
      <c r="C3" s="175" t="s">
        <v>40</v>
      </c>
      <c r="D3" s="175" t="s">
        <v>5</v>
      </c>
      <c r="E3" s="180" t="s">
        <v>118</v>
      </c>
      <c r="F3" s="200"/>
      <c r="G3" s="180" t="s">
        <v>120</v>
      </c>
      <c r="H3" s="200"/>
      <c r="I3" s="180" t="s">
        <v>122</v>
      </c>
      <c r="J3" s="200"/>
    </row>
    <row r="4" spans="1:10" ht="34.5" customHeight="1" thickBot="1" x14ac:dyDescent="0.3">
      <c r="A4" s="204"/>
      <c r="B4" s="190"/>
      <c r="C4" s="190"/>
      <c r="D4" s="190"/>
      <c r="E4" s="21" t="s">
        <v>41</v>
      </c>
      <c r="F4" s="24" t="s">
        <v>42</v>
      </c>
      <c r="G4" s="107" t="s">
        <v>41</v>
      </c>
      <c r="H4" s="107" t="s">
        <v>42</v>
      </c>
      <c r="I4" s="116" t="s">
        <v>41</v>
      </c>
      <c r="J4" s="116" t="s">
        <v>42</v>
      </c>
    </row>
    <row r="5" spans="1:10" ht="45.75" customHeight="1" x14ac:dyDescent="0.25">
      <c r="A5" s="45" t="s">
        <v>43</v>
      </c>
      <c r="B5" s="113">
        <f>SUM('Matriz ABC'!H4:H60)+SUM('Matriz ABC'!H62:H74)</f>
        <v>7256490.0347065125</v>
      </c>
      <c r="C5" s="119" t="s">
        <v>133</v>
      </c>
      <c r="D5" s="122">
        <f>'Inductores Secundarios'!$F$12</f>
        <v>671890</v>
      </c>
      <c r="E5" s="110">
        <f>'Inductores Secundarios'!$F$9</f>
        <v>641172</v>
      </c>
      <c r="F5" s="95">
        <f>IF(E$5&gt;0,($B$5/$D$5)*E$5,0)</f>
        <v>6924732.0670538992</v>
      </c>
      <c r="G5" s="125">
        <f>'Inductores Secundarios'!$F$10</f>
        <v>30640</v>
      </c>
      <c r="H5" s="95">
        <f t="shared" ref="H5" si="0">IF(G$5&gt;0,($B$5/$D$5)*G$5,0)</f>
        <v>330915.55859353102</v>
      </c>
      <c r="I5" s="125">
        <f>'Inductores Secundarios'!$F$11</f>
        <v>78</v>
      </c>
      <c r="J5" s="128">
        <f t="shared" ref="J5" si="1">IF(I$5&gt;0,($B$5/$D$5)*I$5,0)</f>
        <v>842.40905908274863</v>
      </c>
    </row>
    <row r="6" spans="1:10" ht="44.25" customHeight="1" x14ac:dyDescent="0.25">
      <c r="A6" s="37" t="s">
        <v>44</v>
      </c>
      <c r="B6" s="114">
        <f>SUM('Matriz ABC'!J4:J60)+SUM('Matriz ABC'!J62:J74)</f>
        <v>6952764.7471009046</v>
      </c>
      <c r="C6" s="120" t="s">
        <v>133</v>
      </c>
      <c r="D6" s="123">
        <f>'Inductores Secundarios'!$F$12</f>
        <v>671890</v>
      </c>
      <c r="E6" s="111">
        <f>'Inductores Secundarios'!$F$9</f>
        <v>641172</v>
      </c>
      <c r="F6" s="96">
        <f>IF(E$6&gt;0,($B$6/$D$6)*E$6,0)</f>
        <v>6634892.7330786008</v>
      </c>
      <c r="G6" s="126">
        <f>'Inductores Secundarios'!$F$10</f>
        <v>30640</v>
      </c>
      <c r="H6" s="96">
        <f t="shared" ref="H6" si="2">IF(G$6&gt;0,($B$6/$D$6)*G$6,0)</f>
        <v>317064.8645629072</v>
      </c>
      <c r="I6" s="126">
        <f>'Inductores Secundarios'!$F$11</f>
        <v>78</v>
      </c>
      <c r="J6" s="129">
        <f t="shared" ref="J6" si="3">IF(I$6&gt;0,($B$6/$D$6)*I$6,0)</f>
        <v>807.14945939643474</v>
      </c>
    </row>
    <row r="7" spans="1:10" ht="44.25" customHeight="1" x14ac:dyDescent="0.25">
      <c r="A7" s="37" t="s">
        <v>45</v>
      </c>
      <c r="B7" s="114">
        <f>SUM('Matriz ABC'!L4:L60)+SUM('Matriz ABC'!L62:L74)</f>
        <v>6483386.3150409106</v>
      </c>
      <c r="C7" s="120" t="s">
        <v>133</v>
      </c>
      <c r="D7" s="123">
        <f>'Inductores Secundarios'!$F$12</f>
        <v>671890</v>
      </c>
      <c r="E7" s="111">
        <f>'Inductores Secundarios'!$F$9</f>
        <v>641172</v>
      </c>
      <c r="F7" s="96">
        <f>IF(E$7&gt;0,($B$7/$D$7)*E$7,0)</f>
        <v>6186973.7165122423</v>
      </c>
      <c r="G7" s="126">
        <f>'Inductores Secundarios'!$F$10</f>
        <v>30640</v>
      </c>
      <c r="H7" s="96">
        <f t="shared" ref="H7" si="4">IF(G$7&gt;0,($B$7/$D$7)*G$7,0)</f>
        <v>295659.93941397179</v>
      </c>
      <c r="I7" s="126">
        <f>'Inductores Secundarios'!$F$11</f>
        <v>78</v>
      </c>
      <c r="J7" s="129">
        <f t="shared" ref="J7" si="5">IF(I$7&gt;0,($B$7/$D$7)*I$7,0)</f>
        <v>752.65911469614218</v>
      </c>
    </row>
    <row r="8" spans="1:10" ht="50.25" customHeight="1" thickBot="1" x14ac:dyDescent="0.3">
      <c r="A8" s="37" t="s">
        <v>46</v>
      </c>
      <c r="B8" s="115">
        <f>SUM('Matriz ABC'!N4:N60)+SUM('Matriz ABC'!N62:N74)</f>
        <v>7990758.6976797525</v>
      </c>
      <c r="C8" s="121" t="s">
        <v>133</v>
      </c>
      <c r="D8" s="124">
        <f>'Inductores Secundarios'!$F$12</f>
        <v>671890</v>
      </c>
      <c r="E8" s="112">
        <f>'Inductores Secundarios'!$F$9</f>
        <v>641172</v>
      </c>
      <c r="F8" s="96">
        <f>IF(E$8&gt;0,($B$8/$D$8)*E$8,0)</f>
        <v>7625430.8528311513</v>
      </c>
      <c r="G8" s="127">
        <f>'Inductores Secundarios'!$F$10</f>
        <v>30640</v>
      </c>
      <c r="H8" s="96">
        <f t="shared" ref="H8" si="6">IF(G$8&gt;0,($B$8/$D$8)*G$8,0)</f>
        <v>364400.19422361936</v>
      </c>
      <c r="I8" s="127">
        <f>'Inductores Secundarios'!$F$11</f>
        <v>78</v>
      </c>
      <c r="J8" s="129">
        <f t="shared" ref="J8" si="7">IF(I$8&gt;0,($B$8/$D$8)*I$8,0)</f>
        <v>927.65062498179873</v>
      </c>
    </row>
    <row r="9" spans="1:10" ht="35.25" customHeight="1" thickBot="1" x14ac:dyDescent="0.3">
      <c r="A9" s="192" t="s">
        <v>47</v>
      </c>
      <c r="B9" s="193"/>
      <c r="C9" s="193"/>
      <c r="D9" s="194"/>
      <c r="E9" s="191">
        <f>SUM(F5:F8)</f>
        <v>27372029.369475894</v>
      </c>
      <c r="F9" s="183"/>
      <c r="G9" s="201">
        <f>SUM(H5:H8)</f>
        <v>1308040.5567940292</v>
      </c>
      <c r="H9" s="202"/>
      <c r="I9" s="191">
        <f>SUM(J5:J8)</f>
        <v>3329.8682581571247</v>
      </c>
      <c r="J9" s="183"/>
    </row>
    <row r="10" spans="1:10" ht="10.5" customHeight="1" thickBot="1" x14ac:dyDescent="0.3">
      <c r="E10" s="80"/>
      <c r="F10" s="80"/>
      <c r="G10" s="80"/>
      <c r="H10" s="80"/>
      <c r="I10" s="80"/>
      <c r="J10" s="80"/>
    </row>
    <row r="11" spans="1:10" ht="33.75" customHeight="1" thickBot="1" x14ac:dyDescent="0.3">
      <c r="A11" s="195" t="s">
        <v>48</v>
      </c>
      <c r="B11" s="196"/>
      <c r="C11" s="196"/>
      <c r="D11" s="197"/>
      <c r="E11" s="198">
        <f>E9/'Inductores Secundarios'!E9</f>
        <v>2902.9620712139031</v>
      </c>
      <c r="F11" s="199"/>
      <c r="G11" s="203">
        <f>G9/'Inductores Secundarios'!E10</f>
        <v>426.90618694322103</v>
      </c>
      <c r="H11" s="202"/>
      <c r="I11" s="198">
        <f>I9/'Inductores Secundarios'!E11</f>
        <v>42.690618694322112</v>
      </c>
      <c r="J11" s="199"/>
    </row>
    <row r="12" spans="1:10" x14ac:dyDescent="0.25">
      <c r="J12" s="84"/>
    </row>
  </sheetData>
  <mergeCells count="17">
    <mergeCell ref="C3:C4"/>
    <mergeCell ref="D3:D4"/>
    <mergeCell ref="E2:J2"/>
    <mergeCell ref="E9:F9"/>
    <mergeCell ref="A9:D9"/>
    <mergeCell ref="A11:D11"/>
    <mergeCell ref="I11:J11"/>
    <mergeCell ref="I3:J3"/>
    <mergeCell ref="I9:J9"/>
    <mergeCell ref="E11:F11"/>
    <mergeCell ref="E3:F3"/>
    <mergeCell ref="G3:H3"/>
    <mergeCell ref="G9:H9"/>
    <mergeCell ref="G11:H11"/>
    <mergeCell ref="A2:A4"/>
    <mergeCell ref="B2:B4"/>
    <mergeCell ref="C2:D2"/>
  </mergeCells>
  <pageMargins left="0.7" right="0.7" top="0.75" bottom="0.75" header="0.3" footer="0.3"/>
  <ignoredErrors>
    <ignoredError sqref="H6:H8 H5 G5:G8 J5 J6:J8 I5:I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showGridLines="0" zoomScale="90" zoomScaleNormal="90" workbookViewId="0">
      <selection activeCell="B12" sqref="B12"/>
    </sheetView>
  </sheetViews>
  <sheetFormatPr baseColWidth="10" defaultRowHeight="15" x14ac:dyDescent="0.25"/>
  <cols>
    <col min="1" max="1" width="2.7109375" customWidth="1"/>
    <col min="2" max="2" width="23" customWidth="1"/>
    <col min="3" max="3" width="23.7109375" customWidth="1"/>
    <col min="4" max="6" width="18.28515625" customWidth="1"/>
    <col min="7" max="7" width="4.28515625" customWidth="1"/>
    <col min="8" max="8" width="22.140625" customWidth="1"/>
    <col min="9" max="9" width="18.7109375" customWidth="1"/>
    <col min="10" max="19" width="16.140625" customWidth="1"/>
  </cols>
  <sheetData>
    <row r="1" spans="2:10" ht="15.75" thickBot="1" x14ac:dyDescent="0.3"/>
    <row r="2" spans="2:10" ht="15.75" thickBot="1" x14ac:dyDescent="0.3">
      <c r="C2" s="52" t="s">
        <v>119</v>
      </c>
      <c r="D2" s="117" t="s">
        <v>39</v>
      </c>
      <c r="E2" s="118"/>
    </row>
    <row r="3" spans="2:10" ht="15" customHeight="1" x14ac:dyDescent="0.25">
      <c r="C3" s="49" t="s">
        <v>123</v>
      </c>
      <c r="D3" s="205" t="s">
        <v>121</v>
      </c>
      <c r="E3" s="206"/>
    </row>
    <row r="4" spans="2:10" x14ac:dyDescent="0.25">
      <c r="C4" s="50" t="s">
        <v>126</v>
      </c>
      <c r="D4" s="207"/>
      <c r="E4" s="208"/>
    </row>
    <row r="5" spans="2:10" x14ac:dyDescent="0.25">
      <c r="C5" s="50" t="s">
        <v>124</v>
      </c>
      <c r="D5" s="207"/>
      <c r="E5" s="208"/>
    </row>
    <row r="6" spans="2:10" ht="15.75" thickBot="1" x14ac:dyDescent="0.3">
      <c r="C6" s="51" t="s">
        <v>125</v>
      </c>
      <c r="D6" s="209"/>
      <c r="E6" s="210"/>
    </row>
    <row r="7" spans="2:10" ht="15.75" thickBot="1" x14ac:dyDescent="0.3"/>
    <row r="8" spans="2:10" ht="45.75" thickBot="1" x14ac:dyDescent="0.3">
      <c r="B8" s="20" t="s">
        <v>145</v>
      </c>
      <c r="C8" s="142" t="s">
        <v>146</v>
      </c>
      <c r="D8" s="19" t="s">
        <v>147</v>
      </c>
      <c r="E8" s="19" t="s">
        <v>148</v>
      </c>
      <c r="F8" s="142" t="s">
        <v>117</v>
      </c>
      <c r="H8" s="211" t="s">
        <v>149</v>
      </c>
      <c r="I8" s="178"/>
      <c r="J8" s="212"/>
    </row>
    <row r="9" spans="2:10" x14ac:dyDescent="0.25">
      <c r="B9" s="152" t="s">
        <v>118</v>
      </c>
      <c r="C9" s="157">
        <f>I9/E9</f>
        <v>17081.485523385301</v>
      </c>
      <c r="D9" s="154">
        <v>68</v>
      </c>
      <c r="E9" s="143">
        <v>9429</v>
      </c>
      <c r="F9" s="144">
        <f>D9*E9</f>
        <v>641172</v>
      </c>
      <c r="H9" s="130" t="s">
        <v>118</v>
      </c>
      <c r="I9" s="162">
        <v>161061327</v>
      </c>
      <c r="J9" s="149">
        <f>I9/$I$12</f>
        <v>0.68154587769699482</v>
      </c>
    </row>
    <row r="10" spans="2:10" x14ac:dyDescent="0.25">
      <c r="B10" s="28" t="s">
        <v>120</v>
      </c>
      <c r="C10" s="158">
        <f t="shared" ref="C10:C11" si="0">I10/E10</f>
        <v>23856.07049608355</v>
      </c>
      <c r="D10" s="155">
        <v>10</v>
      </c>
      <c r="E10" s="145">
        <v>3064</v>
      </c>
      <c r="F10" s="146">
        <f t="shared" ref="F10:F11" si="1">D10*E10</f>
        <v>30640</v>
      </c>
      <c r="H10" s="47" t="s">
        <v>120</v>
      </c>
      <c r="I10" s="163">
        <v>73095000</v>
      </c>
      <c r="J10" s="150">
        <f t="shared" ref="J10:J11" si="2">I10/$I$12</f>
        <v>0.30930824213476049</v>
      </c>
    </row>
    <row r="11" spans="2:10" ht="15.75" thickBot="1" x14ac:dyDescent="0.3">
      <c r="B11" s="153" t="s">
        <v>122</v>
      </c>
      <c r="C11" s="159">
        <f t="shared" si="0"/>
        <v>27709.397435897437</v>
      </c>
      <c r="D11" s="156">
        <v>1</v>
      </c>
      <c r="E11" s="147">
        <v>78</v>
      </c>
      <c r="F11" s="148">
        <f t="shared" si="1"/>
        <v>78</v>
      </c>
      <c r="H11" s="48" t="s">
        <v>122</v>
      </c>
      <c r="I11" s="164">
        <v>2161333</v>
      </c>
      <c r="J11" s="151">
        <f t="shared" si="2"/>
        <v>9.1458801682447258E-3</v>
      </c>
    </row>
    <row r="12" spans="2:10" ht="15.75" thickBot="1" x14ac:dyDescent="0.3">
      <c r="F12" s="161">
        <f>SUM(F9:F11)</f>
        <v>671890</v>
      </c>
      <c r="H12" s="2" t="s">
        <v>150</v>
      </c>
      <c r="I12" s="160">
        <f>SUM(I9:I11)</f>
        <v>236317660</v>
      </c>
      <c r="J12" s="165">
        <f>SUM(J9:J11)</f>
        <v>1</v>
      </c>
    </row>
  </sheetData>
  <mergeCells count="2">
    <mergeCell ref="D3:E6"/>
    <mergeCell ref="H8:J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workbookViewId="0">
      <selection activeCell="E22" sqref="E22"/>
    </sheetView>
  </sheetViews>
  <sheetFormatPr baseColWidth="10" defaultRowHeight="15" x14ac:dyDescent="0.25"/>
  <cols>
    <col min="2" max="2" width="18.85546875" customWidth="1"/>
    <col min="3" max="8" width="16.7109375" customWidth="1"/>
  </cols>
  <sheetData>
    <row r="2" spans="2:8" ht="15.75" thickBot="1" x14ac:dyDescent="0.3">
      <c r="B2" s="77"/>
    </row>
    <row r="3" spans="2:8" ht="60.75" thickBot="1" x14ac:dyDescent="0.3">
      <c r="B3" s="88" t="s">
        <v>127</v>
      </c>
      <c r="C3" s="66" t="s">
        <v>129</v>
      </c>
      <c r="D3" s="65" t="s">
        <v>136</v>
      </c>
      <c r="E3" s="65" t="s">
        <v>128</v>
      </c>
      <c r="F3" s="67" t="s">
        <v>137</v>
      </c>
      <c r="G3" s="65" t="s">
        <v>130</v>
      </c>
      <c r="H3" s="66" t="s">
        <v>131</v>
      </c>
    </row>
    <row r="4" spans="2:8" x14ac:dyDescent="0.25">
      <c r="B4" s="85" t="s">
        <v>118</v>
      </c>
      <c r="C4" s="68">
        <f>'Inductores Secundarios'!C9</f>
        <v>17081.485523385301</v>
      </c>
      <c r="D4" s="166">
        <f>C4*78%</f>
        <v>13323.558708240536</v>
      </c>
      <c r="E4" s="89">
        <f>'Matriz ABC Act. a Productos'!E11:F11</f>
        <v>2902.9620712139031</v>
      </c>
      <c r="F4" s="69">
        <f>C4-(D4+E4)</f>
        <v>854.964743930861</v>
      </c>
      <c r="G4" s="70">
        <f>F4/C4</f>
        <v>5.0052130580819615E-2</v>
      </c>
      <c r="H4" s="213">
        <f>AVERAGE(G4:G6)</f>
        <v>0.15687213333667197</v>
      </c>
    </row>
    <row r="5" spans="2:8" x14ac:dyDescent="0.25">
      <c r="B5" s="86" t="s">
        <v>120</v>
      </c>
      <c r="C5" s="71">
        <f>'Inductores Secundarios'!C10</f>
        <v>23856.07049608355</v>
      </c>
      <c r="D5" s="167">
        <f t="shared" ref="D5:D6" si="0">C5*78%</f>
        <v>18607.734986945168</v>
      </c>
      <c r="E5" s="90">
        <f>'Matriz ABC Act. a Productos'!G11:G11</f>
        <v>426.90618694322103</v>
      </c>
      <c r="F5" s="72">
        <f t="shared" ref="F5:F6" si="1">C5-(D5+E5)</f>
        <v>4821.4293221951593</v>
      </c>
      <c r="G5" s="73">
        <f t="shared" ref="G5:G6" si="2">F5/C5</f>
        <v>0.2021049243204866</v>
      </c>
      <c r="H5" s="214"/>
    </row>
    <row r="6" spans="2:8" ht="15.75" thickBot="1" x14ac:dyDescent="0.3">
      <c r="B6" s="87" t="s">
        <v>122</v>
      </c>
      <c r="C6" s="74">
        <f>'Inductores Secundarios'!C11</f>
        <v>27709.397435897437</v>
      </c>
      <c r="D6" s="168">
        <f t="shared" si="0"/>
        <v>21613.33</v>
      </c>
      <c r="E6" s="91">
        <f>'Matriz ABC Act. a Productos'!I11</f>
        <v>42.690618694322112</v>
      </c>
      <c r="F6" s="75">
        <f t="shared" si="1"/>
        <v>6053.3768172031123</v>
      </c>
      <c r="G6" s="76">
        <f t="shared" si="2"/>
        <v>0.21845934510870965</v>
      </c>
      <c r="H6" s="215"/>
    </row>
    <row r="7" spans="2:8" x14ac:dyDescent="0.25">
      <c r="B7" s="6"/>
      <c r="C7" s="6"/>
      <c r="D7" s="6"/>
      <c r="E7" s="6"/>
      <c r="F7" s="6"/>
      <c r="G7" s="6"/>
      <c r="H7" s="6"/>
    </row>
  </sheetData>
  <mergeCells count="1">
    <mergeCell ref="H4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 ABC</vt:lpstr>
      <vt:lpstr>Inductores Primarios</vt:lpstr>
      <vt:lpstr>Matriz ABC Act. a Productos</vt:lpstr>
      <vt:lpstr>Inductores Secundarios</vt:lpstr>
      <vt:lpstr>Utilidad o Pérdida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</dc:creator>
  <cp:lastModifiedBy>Karen</cp:lastModifiedBy>
  <dcterms:created xsi:type="dcterms:W3CDTF">2016-06-18T22:41:57Z</dcterms:created>
  <dcterms:modified xsi:type="dcterms:W3CDTF">2016-07-17T00:44:05Z</dcterms:modified>
</cp:coreProperties>
</file>