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9560" windowHeight="8340" firstSheet="1" activeTab="4"/>
  </bookViews>
  <sheets>
    <sheet name="Matriz ABC" sheetId="1" r:id="rId1"/>
    <sheet name="Inductores primarios" sheetId="2" r:id="rId2"/>
    <sheet name="Matriz ABC de Act. a Productos" sheetId="3" r:id="rId3"/>
    <sheet name="Inductores Secundarios" sheetId="4" r:id="rId4"/>
    <sheet name="Utilidades o Perdidas" sheetId="6" r:id="rId5"/>
  </sheets>
  <externalReferences>
    <externalReference r:id="rId6"/>
    <externalReference r:id="rId7"/>
    <externalReference r:id="rId8"/>
  </externalReferenc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4" l="1"/>
  <c r="C11" i="6"/>
  <c r="B31" i="1" l="1"/>
  <c r="B30" i="1"/>
  <c r="D4" i="4" l="1"/>
  <c r="D5" i="4"/>
  <c r="D6" i="4"/>
  <c r="D7" i="4"/>
  <c r="D8" i="4"/>
  <c r="D9" i="4"/>
  <c r="D10" i="4"/>
  <c r="D3" i="4"/>
  <c r="B27" i="4"/>
  <c r="D33" i="1" l="1"/>
  <c r="D34" i="1"/>
  <c r="D35" i="1"/>
  <c r="D36" i="1"/>
  <c r="D37" i="1"/>
  <c r="D38" i="1"/>
  <c r="L38" i="1" s="1"/>
  <c r="D39" i="1"/>
  <c r="D40" i="1"/>
  <c r="D32" i="1"/>
  <c r="N33" i="1"/>
  <c r="N34" i="1"/>
  <c r="N38" i="1"/>
  <c r="L33" i="1"/>
  <c r="L34" i="1"/>
  <c r="J33" i="1"/>
  <c r="J34" i="1"/>
  <c r="H33" i="1"/>
  <c r="H34" i="1"/>
  <c r="F32" i="1"/>
  <c r="F33" i="1"/>
  <c r="F34" i="1"/>
  <c r="F35" i="1"/>
  <c r="N35" i="1" s="1"/>
  <c r="F36" i="1"/>
  <c r="F37" i="1"/>
  <c r="L37" i="1" s="1"/>
  <c r="F38" i="1"/>
  <c r="F39" i="1"/>
  <c r="N39" i="1" s="1"/>
  <c r="F40" i="1"/>
  <c r="F41" i="1"/>
  <c r="N41" i="1" s="1"/>
  <c r="D41" i="1"/>
  <c r="B41" i="1"/>
  <c r="B33" i="1"/>
  <c r="B34" i="1"/>
  <c r="B35" i="1"/>
  <c r="B36" i="1"/>
  <c r="B37" i="1"/>
  <c r="B38" i="1"/>
  <c r="B39" i="1"/>
  <c r="B40" i="1"/>
  <c r="B32" i="1"/>
  <c r="J39" i="1" l="1"/>
  <c r="L39" i="1"/>
  <c r="H40" i="1"/>
  <c r="H38" i="1"/>
  <c r="H36" i="1"/>
  <c r="J38" i="1"/>
  <c r="H41" i="1"/>
  <c r="J41" i="1"/>
  <c r="L41" i="1"/>
  <c r="N40" i="1"/>
  <c r="L40" i="1"/>
  <c r="J40" i="1"/>
  <c r="H39" i="1"/>
  <c r="H37" i="1"/>
  <c r="N37" i="1"/>
  <c r="J37" i="1"/>
  <c r="J36" i="1"/>
  <c r="L36" i="1"/>
  <c r="N36" i="1"/>
  <c r="H32" i="1"/>
  <c r="H35" i="1"/>
  <c r="J35" i="1"/>
  <c r="L35" i="1"/>
  <c r="N32" i="1"/>
  <c r="L32" i="1"/>
  <c r="J32" i="1"/>
  <c r="N12" i="1"/>
  <c r="L12" i="1"/>
  <c r="J12" i="1"/>
  <c r="D13" i="1" l="1"/>
  <c r="D14" i="1"/>
  <c r="B13" i="1"/>
  <c r="B14" i="1"/>
  <c r="D73" i="1" l="1"/>
  <c r="D74" i="1"/>
  <c r="D75" i="1"/>
  <c r="D76" i="1"/>
  <c r="D77" i="1"/>
  <c r="D78" i="1"/>
  <c r="D79" i="1"/>
  <c r="D80" i="1"/>
  <c r="D81" i="1"/>
  <c r="D82" i="1"/>
  <c r="D83" i="1"/>
  <c r="D84" i="1"/>
  <c r="D72" i="1"/>
  <c r="B73" i="1"/>
  <c r="B74" i="1"/>
  <c r="B75" i="1"/>
  <c r="B76" i="1"/>
  <c r="B77" i="1"/>
  <c r="B78" i="1"/>
  <c r="B79" i="1"/>
  <c r="B80" i="1"/>
  <c r="B81" i="1"/>
  <c r="B82" i="1"/>
  <c r="B83" i="1"/>
  <c r="B84" i="1"/>
  <c r="B72" i="1"/>
  <c r="D63" i="1"/>
  <c r="D64" i="1"/>
  <c r="D65" i="1"/>
  <c r="D66" i="1"/>
  <c r="D67" i="1"/>
  <c r="D68" i="1"/>
  <c r="D69" i="1"/>
  <c r="D70" i="1"/>
  <c r="D62" i="1"/>
  <c r="B63" i="1"/>
  <c r="B64" i="1"/>
  <c r="B65" i="1"/>
  <c r="B66" i="1"/>
  <c r="B67" i="1"/>
  <c r="B68" i="1"/>
  <c r="B69" i="1"/>
  <c r="B70" i="1"/>
  <c r="B6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42" i="1"/>
  <c r="D26" i="1"/>
  <c r="D27" i="1"/>
  <c r="D28" i="1"/>
  <c r="D29" i="1"/>
  <c r="D25" i="1"/>
  <c r="B26" i="1"/>
  <c r="B27" i="1"/>
  <c r="B28" i="1"/>
  <c r="B29" i="1"/>
  <c r="B25" i="1"/>
  <c r="D23" i="1"/>
  <c r="D24" i="1"/>
  <c r="B17" i="1"/>
  <c r="D16" i="1"/>
  <c r="B16" i="1"/>
  <c r="F12" i="1"/>
  <c r="D5" i="1"/>
  <c r="D6" i="1"/>
  <c r="D7" i="1"/>
  <c r="B5" i="1"/>
  <c r="B6" i="1"/>
  <c r="B7" i="1"/>
  <c r="F29" i="1" l="1"/>
  <c r="H23" i="1" l="1"/>
  <c r="H24" i="1"/>
  <c r="J23" i="1"/>
  <c r="J24" i="1"/>
  <c r="L23" i="1"/>
  <c r="L24" i="1"/>
  <c r="N23" i="1"/>
  <c r="N24" i="1"/>
  <c r="F24" i="1"/>
  <c r="O9" i="2"/>
  <c r="F75" i="1" l="1"/>
  <c r="C18" i="4" l="1"/>
  <c r="C3" i="4" s="1"/>
  <c r="E3" i="4" s="1"/>
  <c r="F5" i="1"/>
  <c r="F6" i="1"/>
  <c r="F7" i="1"/>
  <c r="F9" i="1"/>
  <c r="F8" i="1"/>
  <c r="F10" i="1"/>
  <c r="F11" i="1"/>
  <c r="F13" i="1"/>
  <c r="F14" i="1"/>
  <c r="F15" i="1"/>
  <c r="F16" i="1"/>
  <c r="F17" i="1"/>
  <c r="F18" i="1"/>
  <c r="F19" i="1"/>
  <c r="F20" i="1"/>
  <c r="F21" i="1"/>
  <c r="F22" i="1"/>
  <c r="F23" i="1"/>
  <c r="F25" i="1"/>
  <c r="F26" i="1"/>
  <c r="F27" i="1"/>
  <c r="F28" i="1"/>
  <c r="F30" i="1"/>
  <c r="F31" i="1"/>
  <c r="F42" i="1"/>
  <c r="F43" i="1"/>
  <c r="H43" i="1" s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2" i="1"/>
  <c r="F73" i="1"/>
  <c r="F74" i="1"/>
  <c r="F76" i="1"/>
  <c r="F77" i="1"/>
  <c r="F78" i="1"/>
  <c r="F79" i="1"/>
  <c r="F80" i="1"/>
  <c r="F81" i="1"/>
  <c r="F82" i="1"/>
  <c r="F83" i="1"/>
  <c r="F84" i="1"/>
  <c r="E5" i="3" l="1"/>
  <c r="E7" i="3"/>
  <c r="E6" i="3"/>
  <c r="E4" i="3"/>
  <c r="E9" i="2"/>
  <c r="N10" i="1" l="1"/>
  <c r="N13" i="1"/>
  <c r="N14" i="1"/>
  <c r="N15" i="1"/>
  <c r="N16" i="1"/>
  <c r="N18" i="1"/>
  <c r="N25" i="1"/>
  <c r="N26" i="1"/>
  <c r="N27" i="1"/>
  <c r="N28" i="1"/>
  <c r="N30" i="1"/>
  <c r="N3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L10" i="1"/>
  <c r="L11" i="1"/>
  <c r="L13" i="1"/>
  <c r="L14" i="1"/>
  <c r="L15" i="1"/>
  <c r="L16" i="1"/>
  <c r="L18" i="1"/>
  <c r="L25" i="1"/>
  <c r="L26" i="1"/>
  <c r="L27" i="1"/>
  <c r="L28" i="1"/>
  <c r="L30" i="1"/>
  <c r="L3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J10" i="1"/>
  <c r="J13" i="1"/>
  <c r="J14" i="1"/>
  <c r="J15" i="1"/>
  <c r="J16" i="1"/>
  <c r="J18" i="1"/>
  <c r="J25" i="1"/>
  <c r="J26" i="1"/>
  <c r="J27" i="1"/>
  <c r="J28" i="1"/>
  <c r="J30" i="1"/>
  <c r="J3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H11" i="1"/>
  <c r="H13" i="1"/>
  <c r="H14" i="1"/>
  <c r="H15" i="1"/>
  <c r="H16" i="1"/>
  <c r="H18" i="1"/>
  <c r="H25" i="1"/>
  <c r="H26" i="1"/>
  <c r="H27" i="1"/>
  <c r="H28" i="1"/>
  <c r="H30" i="1"/>
  <c r="H31" i="1"/>
  <c r="H42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N6" i="1" l="1"/>
  <c r="J6" i="1"/>
  <c r="L6" i="1"/>
  <c r="H6" i="1"/>
  <c r="L5" i="1"/>
  <c r="H5" i="1"/>
  <c r="N5" i="1"/>
  <c r="J5" i="1"/>
  <c r="F4" i="1"/>
  <c r="G23" i="2" l="1"/>
  <c r="F23" i="2"/>
  <c r="E23" i="2"/>
  <c r="N6" i="2"/>
  <c r="M6" i="2"/>
  <c r="L6" i="2"/>
  <c r="G9" i="2"/>
  <c r="F9" i="2"/>
  <c r="H23" i="2" l="1"/>
  <c r="C20" i="4"/>
  <c r="C5" i="4" s="1"/>
  <c r="E5" i="4" s="1"/>
  <c r="C22" i="4"/>
  <c r="C7" i="4" s="1"/>
  <c r="E7" i="4" s="1"/>
  <c r="C24" i="4"/>
  <c r="C9" i="4" s="1"/>
  <c r="E9" i="4" s="1"/>
  <c r="C26" i="4"/>
  <c r="C11" i="4" s="1"/>
  <c r="E11" i="4" s="1"/>
  <c r="C19" i="4"/>
  <c r="C4" i="4" s="1"/>
  <c r="E4" i="4" s="1"/>
  <c r="C21" i="4"/>
  <c r="C6" i="4" s="1"/>
  <c r="E6" i="4" s="1"/>
  <c r="C23" i="4"/>
  <c r="C8" i="4" s="1"/>
  <c r="E8" i="4" s="1"/>
  <c r="C25" i="4"/>
  <c r="C10" i="4" s="1"/>
  <c r="E10" i="4" s="1"/>
  <c r="O6" i="2"/>
  <c r="O10" i="2" s="1"/>
  <c r="N12" i="2" s="1"/>
  <c r="H9" i="2"/>
  <c r="S5" i="3" l="1"/>
  <c r="S4" i="3"/>
  <c r="S7" i="3"/>
  <c r="S6" i="3"/>
  <c r="K5" i="3"/>
  <c r="K4" i="3"/>
  <c r="K7" i="3"/>
  <c r="K6" i="3"/>
  <c r="U5" i="3"/>
  <c r="U4" i="3"/>
  <c r="U7" i="3"/>
  <c r="U6" i="3"/>
  <c r="M5" i="3"/>
  <c r="M4" i="3"/>
  <c r="M7" i="3"/>
  <c r="M6" i="3"/>
  <c r="O5" i="3"/>
  <c r="O4" i="3"/>
  <c r="O7" i="3"/>
  <c r="O6" i="3"/>
  <c r="G7" i="3"/>
  <c r="G4" i="3"/>
  <c r="G6" i="3"/>
  <c r="G5" i="3"/>
  <c r="E12" i="4"/>
  <c r="Q5" i="3"/>
  <c r="Q4" i="3"/>
  <c r="Q7" i="3"/>
  <c r="Q6" i="3"/>
  <c r="I5" i="3"/>
  <c r="I6" i="3"/>
  <c r="I7" i="3"/>
  <c r="I4" i="3"/>
  <c r="N7" i="1"/>
  <c r="L7" i="1"/>
  <c r="J7" i="1"/>
  <c r="H7" i="1"/>
  <c r="D7" i="3" l="1"/>
  <c r="D6" i="3"/>
  <c r="D5" i="3"/>
  <c r="D4" i="3"/>
  <c r="D17" i="1"/>
  <c r="L17" i="1" l="1"/>
  <c r="J17" i="1"/>
  <c r="H17" i="1"/>
  <c r="N17" i="1"/>
  <c r="D12" i="1" l="1"/>
  <c r="H12" i="1" s="1"/>
  <c r="D8" i="1" l="1"/>
  <c r="D9" i="1"/>
  <c r="N9" i="1" l="1"/>
  <c r="L9" i="1"/>
  <c r="H9" i="1"/>
  <c r="J9" i="1"/>
  <c r="N8" i="1"/>
  <c r="J8" i="1"/>
  <c r="L8" i="1"/>
  <c r="H8" i="1"/>
  <c r="B12" i="1"/>
  <c r="B9" i="1" l="1"/>
  <c r="B8" i="1"/>
  <c r="D11" i="1"/>
  <c r="D4" i="1"/>
  <c r="H4" i="1" l="1"/>
  <c r="N4" i="1"/>
  <c r="J4" i="1"/>
  <c r="L4" i="1"/>
  <c r="N11" i="1"/>
  <c r="J11" i="1"/>
  <c r="B11" i="1"/>
  <c r="B24" i="1" l="1"/>
  <c r="B23" i="1" l="1"/>
  <c r="D21" i="1"/>
  <c r="D19" i="1"/>
  <c r="D22" i="1"/>
  <c r="D20" i="1"/>
  <c r="H22" i="1" l="1"/>
  <c r="L22" i="1"/>
  <c r="N22" i="1"/>
  <c r="J22" i="1"/>
  <c r="N19" i="1"/>
  <c r="J19" i="1"/>
  <c r="L19" i="1"/>
  <c r="H19" i="1"/>
  <c r="L20" i="1"/>
  <c r="H20" i="1"/>
  <c r="N20" i="1"/>
  <c r="J20" i="1"/>
  <c r="N21" i="1"/>
  <c r="J21" i="1"/>
  <c r="L21" i="1"/>
  <c r="H21" i="1"/>
  <c r="B5" i="3" l="1"/>
  <c r="I85" i="1"/>
  <c r="K85" i="1"/>
  <c r="B6" i="3"/>
  <c r="M85" i="1"/>
  <c r="B7" i="3"/>
  <c r="D10" i="1"/>
  <c r="H10" i="1" s="1"/>
  <c r="N7" i="3" l="1"/>
  <c r="P7" i="3"/>
  <c r="R7" i="3"/>
  <c r="T7" i="3"/>
  <c r="V7" i="3"/>
  <c r="F7" i="3"/>
  <c r="H7" i="3"/>
  <c r="J7" i="3"/>
  <c r="L7" i="3"/>
  <c r="P6" i="3"/>
  <c r="R6" i="3"/>
  <c r="T6" i="3"/>
  <c r="V6" i="3"/>
  <c r="F6" i="3"/>
  <c r="H6" i="3"/>
  <c r="J6" i="3"/>
  <c r="L6" i="3"/>
  <c r="N6" i="3"/>
  <c r="G85" i="1"/>
  <c r="B4" i="3"/>
  <c r="J5" i="3"/>
  <c r="V5" i="3"/>
  <c r="T5" i="3"/>
  <c r="R5" i="3"/>
  <c r="F5" i="3"/>
  <c r="H5" i="3"/>
  <c r="N5" i="3"/>
  <c r="L5" i="3"/>
  <c r="P5" i="3"/>
  <c r="B15" i="1"/>
  <c r="V4" i="3" l="1"/>
  <c r="U8" i="3" s="1"/>
  <c r="U10" i="3" s="1"/>
  <c r="D11" i="6" s="1"/>
  <c r="E11" i="6" s="1"/>
  <c r="F11" i="6" s="1"/>
  <c r="F4" i="3"/>
  <c r="E8" i="3" s="1"/>
  <c r="E10" i="3" s="1"/>
  <c r="D3" i="6" s="1"/>
  <c r="E3" i="6" s="1"/>
  <c r="F3" i="6" s="1"/>
  <c r="R4" i="3"/>
  <c r="Q8" i="3" s="1"/>
  <c r="Q10" i="3" s="1"/>
  <c r="D9" i="6" s="1"/>
  <c r="E9" i="6" s="1"/>
  <c r="F9" i="6" s="1"/>
  <c r="T4" i="3"/>
  <c r="S8" i="3" s="1"/>
  <c r="S10" i="3" s="1"/>
  <c r="D10" i="6" s="1"/>
  <c r="E10" i="6" s="1"/>
  <c r="F10" i="6" s="1"/>
  <c r="P4" i="3"/>
  <c r="O8" i="3" s="1"/>
  <c r="O10" i="3" s="1"/>
  <c r="D8" i="6" s="1"/>
  <c r="E8" i="6" s="1"/>
  <c r="F8" i="6" s="1"/>
  <c r="N4" i="3"/>
  <c r="M8" i="3" s="1"/>
  <c r="M10" i="3" s="1"/>
  <c r="D7" i="6" s="1"/>
  <c r="E7" i="6" s="1"/>
  <c r="F7" i="6" s="1"/>
  <c r="H4" i="3"/>
  <c r="G8" i="3" s="1"/>
  <c r="G10" i="3" s="1"/>
  <c r="D4" i="6" s="1"/>
  <c r="E4" i="6" s="1"/>
  <c r="F4" i="6" s="1"/>
  <c r="J4" i="3"/>
  <c r="I8" i="3" s="1"/>
  <c r="I10" i="3" s="1"/>
  <c r="D5" i="6" s="1"/>
  <c r="E5" i="6" s="1"/>
  <c r="F5" i="6" s="1"/>
  <c r="L4" i="3"/>
  <c r="K8" i="3" s="1"/>
  <c r="K10" i="3" s="1"/>
  <c r="D6" i="6" s="1"/>
  <c r="E6" i="6" s="1"/>
  <c r="F6" i="6" s="1"/>
  <c r="G3" i="6" l="1"/>
  <c r="B10" i="1"/>
  <c r="B19" i="1" l="1"/>
  <c r="B20" i="1"/>
  <c r="B21" i="1"/>
  <c r="B4" i="1"/>
  <c r="B22" i="1"/>
  <c r="C27" i="4" l="1"/>
</calcChain>
</file>

<file path=xl/sharedStrings.xml><?xml version="1.0" encoding="utf-8"?>
<sst xmlns="http://schemas.openxmlformats.org/spreadsheetml/2006/main" count="404" uniqueCount="183">
  <si>
    <t>RECURSOS</t>
  </si>
  <si>
    <t>VALOR BRUTO</t>
  </si>
  <si>
    <t>BASE ASIGNACIÓN</t>
  </si>
  <si>
    <t>VALOR TOTAL POR CENTRO DE COSTOS</t>
  </si>
  <si>
    <t>INDUCTOR  PRIMARIO</t>
  </si>
  <si>
    <t>CANTIDAD TOTAL</t>
  </si>
  <si>
    <t>1. ATENCIÓN AL CLIENTE</t>
  </si>
  <si>
    <t>2. RECEPCIÓN DE DATOS</t>
  </si>
  <si>
    <t>3. COBRO DE SERVICIO</t>
  </si>
  <si>
    <t>4. IMPRESIÓN DE  FACTURA</t>
  </si>
  <si>
    <t>ACTIVIDADES</t>
  </si>
  <si>
    <t>CIF</t>
  </si>
  <si>
    <t>CANTIDAD</t>
  </si>
  <si>
    <t>COSTOS DISTRIBUIDO</t>
  </si>
  <si>
    <t>1. Llegada del cliente</t>
  </si>
  <si>
    <t>2. Recepción de datos</t>
  </si>
  <si>
    <t>3. Cobro del servicio</t>
  </si>
  <si>
    <t>4. Impresión de factura</t>
  </si>
  <si>
    <t>COSTO TOTAL POR ACTIVIDAD</t>
  </si>
  <si>
    <t>BASE DE ASIGANCIÓN</t>
  </si>
  <si>
    <t>CANTIDAD INDUCTOR N°2</t>
  </si>
  <si>
    <t>COSTO DISTRIBUIDO</t>
  </si>
  <si>
    <t>INDUCTOR SECUNDARIO</t>
  </si>
  <si>
    <t>PRODUCTO</t>
  </si>
  <si>
    <t>COSTO DE MANO DE OBRA Y CIF</t>
  </si>
  <si>
    <t>COSTOS POR MANO DE OBRA Y CIF UNITARIO</t>
  </si>
  <si>
    <t>SERVICIO DE GIROS</t>
  </si>
  <si>
    <t>PRECIO PROMEDIO</t>
  </si>
  <si>
    <t>FACTOR DE PONDERACIÓN</t>
  </si>
  <si>
    <t>NUMERO DE PRODUCTOS VENDIDOS</t>
  </si>
  <si>
    <t>CANTIDAD DEL INDUCTOR</t>
  </si>
  <si>
    <t>DE $ 200.001 HASTA $ 250.000</t>
  </si>
  <si>
    <t>DE $ 250.001 HASTA $ 300.000</t>
  </si>
  <si>
    <t>DE $ 300.001 HASTA $ 350.000</t>
  </si>
  <si>
    <t>DE $ 350.001 HASTA $ 400.000</t>
  </si>
  <si>
    <t>ACTIVIDAD</t>
  </si>
  <si>
    <t>Número de productos vendidos * Factor de ponderación</t>
  </si>
  <si>
    <t xml:space="preserve">FACTOR DE PONDERACIÓN </t>
  </si>
  <si>
    <t xml:space="preserve">TOTAL </t>
  </si>
  <si>
    <t>PORCENTAJE</t>
  </si>
  <si>
    <t>KW/MENSUALES</t>
  </si>
  <si>
    <t>PROMEDIO</t>
  </si>
  <si>
    <t>KW CONSUMIDOS</t>
  </si>
  <si>
    <t xml:space="preserve">VALOR PAGADO </t>
  </si>
  <si>
    <t xml:space="preserve">PROMEDIO </t>
  </si>
  <si>
    <t>GIROS GENERADOS</t>
  </si>
  <si>
    <t>GIROS PAGADOS</t>
  </si>
  <si>
    <t>1 ROLLO</t>
  </si>
  <si>
    <t xml:space="preserve">1 GIRO </t>
  </si>
  <si>
    <t xml:space="preserve">1 ROLLO </t>
  </si>
  <si>
    <t>x ROLLO</t>
  </si>
  <si>
    <t>ROLLOS</t>
  </si>
  <si>
    <t xml:space="preserve"> M³/MENSUALES</t>
  </si>
  <si>
    <t>CONSUMO EN  M³</t>
  </si>
  <si>
    <t>ENERGIA ENERO</t>
  </si>
  <si>
    <t>ENERGIA FEBRERO</t>
  </si>
  <si>
    <t>ENERGIA MARZO</t>
  </si>
  <si>
    <t>ACUEDUCTO ENERO</t>
  </si>
  <si>
    <t>ACUEDUCTO FEBRERO</t>
  </si>
  <si>
    <t>ACUEDUCTO MARZO</t>
  </si>
  <si>
    <t>ENERO</t>
  </si>
  <si>
    <t>FEBRERO</t>
  </si>
  <si>
    <t>MARZO</t>
  </si>
  <si>
    <t>SERVICIO</t>
  </si>
  <si>
    <t>MANO DE OBRA Y CIF UNITARIOS</t>
  </si>
  <si>
    <t>PRECIO DE VENTA UNITARIO</t>
  </si>
  <si>
    <t>DIFERENCIA</t>
  </si>
  <si>
    <t xml:space="preserve">% DE UTILIDAD O PERDIDA DESPUÉS DEL COSTO </t>
  </si>
  <si>
    <t>UTILIDAD PROMEDIO POR GIROS</t>
  </si>
  <si>
    <t>IMPUESTO DE INDUSTRIA Y COMERCIO</t>
  </si>
  <si>
    <t>IMPUESTO PREDIAL</t>
  </si>
  <si>
    <t>IMPUESTO CREE</t>
  </si>
  <si>
    <t>SERVICIO DE ENERGIA ELÉCTRICA</t>
  </si>
  <si>
    <t>SERVICIO DE TELÉFONO</t>
  </si>
  <si>
    <t>SERVICIO TRANSPORTE, FLETES Y ACARREOS</t>
  </si>
  <si>
    <t>SERVICIO DE INTERNET</t>
  </si>
  <si>
    <t>SERVICIO DE PARABÓLICA</t>
  </si>
  <si>
    <t>ARRIENDOS</t>
  </si>
  <si>
    <t>PAPELERIA</t>
  </si>
  <si>
    <t>MANTENIMIENTO DE MAQUINARIA Y EQUIPO</t>
  </si>
  <si>
    <t>MANTENIMIENTO DE EQUIPOS DE OFICINA</t>
  </si>
  <si>
    <t>MANTENIMIENTO DE EQUIPO DE COMPUTACIÓN Y COMUNICACIÓN</t>
  </si>
  <si>
    <t>MANTENIMIENTO DE CONSTRUCCIÓN Y EDIFICACIÓN</t>
  </si>
  <si>
    <t>DEPRECIACIÓN DE EDIFICACIONES</t>
  </si>
  <si>
    <t>DEPRECIACIÓN DE EQUIPO DE COMPUTACIÓN Y COMUNICACIÓN</t>
  </si>
  <si>
    <t>DEPRECIACIÓN DE MAQUINARIA Y EQUIPO</t>
  </si>
  <si>
    <t>DEPRECIACIÓN DE EQUIPO DE OFICINA</t>
  </si>
  <si>
    <t>PÓLIZA DE CUMPLIMIENTO</t>
  </si>
  <si>
    <t>PÓLIZA DE ACCIDENTES DE TRÁNSITO</t>
  </si>
  <si>
    <t>MANO DE OBRA DIRECTA</t>
  </si>
  <si>
    <t>JEFE DE ENCOMIENDAS</t>
  </si>
  <si>
    <t>JEFE DE RUTAS</t>
  </si>
  <si>
    <t>AUXILIAR ENCOMIENDAS</t>
  </si>
  <si>
    <t>AUXILIAR LOGISTICO DE PASAJES Y ENCOMIENDAS</t>
  </si>
  <si>
    <t>AUXILIAR DE PASAJES</t>
  </si>
  <si>
    <t>AUXILIAR LOGISTICA DE PASAJES Y ENCOMIENDAS</t>
  </si>
  <si>
    <t>AUXILIAR LOGISTICO DE ENCOMIENDAS Y PASAJES</t>
  </si>
  <si>
    <t>AUXILIAR LOGISTICO DE ENCOMIENDAS</t>
  </si>
  <si>
    <t>COORDINADORA GIROS BGA</t>
  </si>
  <si>
    <t>AUXILIAR LOGISTICO DE PASAJES</t>
  </si>
  <si>
    <t>AUXILIAR DE GIROS</t>
  </si>
  <si>
    <t>AUXILIAR DE BODEGA</t>
  </si>
  <si>
    <t>AGENTE GAMARRA</t>
  </si>
  <si>
    <t>AGENTE AGUACHICA</t>
  </si>
  <si>
    <t>AGENTE GIRÓN</t>
  </si>
  <si>
    <t>AGENTE CERRO DE BURGOS</t>
  </si>
  <si>
    <t>AGENTE PUERTO WILCHES</t>
  </si>
  <si>
    <t>TURNO ENCOMIENDAS</t>
  </si>
  <si>
    <t>TURNO VIGILANCIA</t>
  </si>
  <si>
    <t>DOMICILIOS</t>
  </si>
  <si>
    <t>TURNO SIMITÍ</t>
  </si>
  <si>
    <t>TURNO SAN PABLO</t>
  </si>
  <si>
    <t>TURNO TERMINAL</t>
  </si>
  <si>
    <t>REVISOR FISCAL</t>
  </si>
  <si>
    <t>ASESOR JURÍDICO</t>
  </si>
  <si>
    <t>ASESORA FINANCIERA</t>
  </si>
  <si>
    <t>ASESORA TÉCNICA</t>
  </si>
  <si>
    <t>SALARIO AUXILIAR CONTABLE</t>
  </si>
  <si>
    <t>SALARIO JEFE DE TRANSPORTE</t>
  </si>
  <si>
    <t>SALARIO SECRETARIA GENERAL</t>
  </si>
  <si>
    <t>SALARIO CONTADOR</t>
  </si>
  <si>
    <t>SALARIO SECRETARIA</t>
  </si>
  <si>
    <t>SALARIO GERENTE GENERAL</t>
  </si>
  <si>
    <t>SALARIO TESORERA GENERAL</t>
  </si>
  <si>
    <t>SALARIO AUXILIAR DE SERVICIOS GENERALES</t>
  </si>
  <si>
    <t>SALARIO VIGILANTE</t>
  </si>
  <si>
    <t>Directo al área</t>
  </si>
  <si>
    <t>Distribución equitativa</t>
  </si>
  <si>
    <t>Porcentaje por área</t>
  </si>
  <si>
    <t>Consumo M³</t>
  </si>
  <si>
    <t>Consumo KWH</t>
  </si>
  <si>
    <t xml:space="preserve">22 CM </t>
  </si>
  <si>
    <t>$1 A $50.000</t>
  </si>
  <si>
    <t>$50.001 A $100.000</t>
  </si>
  <si>
    <t>$150.001 A $200.000</t>
  </si>
  <si>
    <t>$200.001 A $250.000</t>
  </si>
  <si>
    <t>$250.001 A $300.000</t>
  </si>
  <si>
    <t>$300.001 A $350.000</t>
  </si>
  <si>
    <t>IMPUESTO DE RENTA</t>
  </si>
  <si>
    <t>SERVICIO  ACUEDUCTO</t>
  </si>
  <si>
    <t>SERVICIO DE ASEO Y VIGILANCIA</t>
  </si>
  <si>
    <t>Horas de mano de obra indirecta</t>
  </si>
  <si>
    <t xml:space="preserve">&gt;  A $ 400.001 </t>
  </si>
  <si>
    <t>SERVICIOS</t>
  </si>
  <si>
    <t>DE $  1 A $50.000</t>
  </si>
  <si>
    <t>DE $ 50.001 HASTA $ 100.000</t>
  </si>
  <si>
    <t>DE $ 100.001 HASTA $ 150.000</t>
  </si>
  <si>
    <t>DE $ 150.001 HASTA $ 200.000</t>
  </si>
  <si>
    <t>$350.001 A $400.000</t>
  </si>
  <si>
    <t>$100.001 A $150.000</t>
  </si>
  <si>
    <t>&gt; A $400.001</t>
  </si>
  <si>
    <t>1,5% del valor neto</t>
  </si>
  <si>
    <t xml:space="preserve">N° de Productos Vendidos* Factor de Ponderación </t>
  </si>
  <si>
    <t xml:space="preserve"> 4800CM </t>
  </si>
  <si>
    <t>Transacciones</t>
  </si>
  <si>
    <t>Llegada del cliente</t>
  </si>
  <si>
    <t>Recepción de datos</t>
  </si>
  <si>
    <t>Impresión de factura</t>
  </si>
  <si>
    <t>Cobro por el servicio</t>
  </si>
  <si>
    <t>MANTENIMIENTO FLOTA Y EQUIPO DE TRANSPORTE</t>
  </si>
  <si>
    <t>DEPRECIACIÓN FLOTA Y EQUIPO DE TRANPSOTE</t>
  </si>
  <si>
    <t>TURNO  ENCOMIENDA Y PASAJES SANTA ROSA</t>
  </si>
  <si>
    <t>TURNO PASAJES SANTA ROSA</t>
  </si>
  <si>
    <t xml:space="preserve">TURNO ENCOMIENDA SANTA  ROSA </t>
  </si>
  <si>
    <t>TURNO ENCOMEINDA SANTA ROSA</t>
  </si>
  <si>
    <t>SERVICIO DE TELÉFONO MÓVIL</t>
  </si>
  <si>
    <t>MANTENIMIENTO DE EQUIPO FLUVIAL</t>
  </si>
  <si>
    <t>SISTEMATIZACIÓN (ARRIENDO DEL SILOG)</t>
  </si>
  <si>
    <t>ELEMENTOS DE ASEOS Y CAFETERIA</t>
  </si>
  <si>
    <t>COMBUSTIBLES Y LUBRICANTES</t>
  </si>
  <si>
    <t>COMBUSTIBLES CHALUPA</t>
  </si>
  <si>
    <t>TAXIS Y BUSES</t>
  </si>
  <si>
    <t>CASINO Y RESTAURANTE</t>
  </si>
  <si>
    <t>VIAJES</t>
  </si>
  <si>
    <t>PARQUEADEROS</t>
  </si>
  <si>
    <t xml:space="preserve">SEGUROS FUNEBRES </t>
  </si>
  <si>
    <t>ASAMBLEA Y ACCIONISTAS</t>
  </si>
  <si>
    <t>GASTOS LEGALES</t>
  </si>
  <si>
    <t>NÚMERO PRODUCTOS VENDIDOS</t>
  </si>
  <si>
    <t xml:space="preserve"> </t>
  </si>
  <si>
    <t>Porcentaje por área del centro de costos</t>
  </si>
  <si>
    <t>Porcentaje de ingresos por centro de costo</t>
  </si>
  <si>
    <t>Horas de mano de obra directa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</si>
</sst>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2" formatCode="_-&quot;$&quot;* #,##0_-;\-&quot;$&quot;* #,##0_-;_-&quot;$&quot;* &quot;-&quot;_-;_-@_-"/>
    <numFmt numFmtId="164" formatCode="_([$$-240A]\ * #,##0_);_([$$-240A]\ * \(#,##0\);_([$$-240A]\ * &quot;-&quot;??_);_(@_)"/>
    <numFmt numFmtId="165" formatCode="_(&quot;$&quot;* #,##0.00_);_(&quot;$&quot;* \(#,##0.00\);_(&quot;$&quot;* &quot;-&quot;??_);_(@_)"/>
    <numFmt numFmtId="166" formatCode="_-&quot;$&quot;* #,##0_-;\-&quot;$&quot;* #,##0_-;_-&quot;$&quot;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</cellStyleXfs>
  <cellXfs count="218">
    <xf numFmtId="0" fontId="0" fillId="0" borderId="0" xfId="0"/>
    <xf numFmtId="0" fontId="0" fillId="0" borderId="0" xfId="0" applyAlignment="1"/>
    <xf numFmtId="0" fontId="0" fillId="0" borderId="8" xfId="0" applyBorder="1"/>
    <xf numFmtId="0" fontId="0" fillId="0" borderId="3" xfId="0" applyBorder="1"/>
    <xf numFmtId="0" fontId="0" fillId="0" borderId="2" xfId="0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/>
    </xf>
    <xf numFmtId="1" fontId="0" fillId="0" borderId="0" xfId="0" applyNumberFormat="1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0" fillId="0" borderId="0" xfId="0" applyFill="1"/>
    <xf numFmtId="1" fontId="2" fillId="0" borderId="1" xfId="0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164" fontId="2" fillId="0" borderId="3" xfId="0" applyNumberFormat="1" applyFont="1" applyFill="1" applyBorder="1" applyAlignment="1">
      <alignment horizontal="center"/>
    </xf>
    <xf numFmtId="0" fontId="2" fillId="0" borderId="1" xfId="0" applyFont="1" applyFill="1" applyBorder="1"/>
    <xf numFmtId="0" fontId="0" fillId="0" borderId="1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1" fontId="0" fillId="0" borderId="1" xfId="0" applyNumberFormat="1" applyFill="1" applyBorder="1" applyAlignment="1">
      <alignment horizontal="center"/>
    </xf>
    <xf numFmtId="0" fontId="3" fillId="0" borderId="2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 wrapText="1"/>
    </xf>
    <xf numFmtId="0" fontId="3" fillId="0" borderId="14" xfId="0" applyFont="1" applyFill="1" applyBorder="1" applyAlignment="1">
      <alignment horizontal="center" vertical="center" wrapText="1"/>
    </xf>
    <xf numFmtId="164" fontId="4" fillId="0" borderId="2" xfId="0" applyNumberFormat="1" applyFont="1" applyFill="1" applyBorder="1"/>
    <xf numFmtId="9" fontId="4" fillId="0" borderId="13" xfId="1" applyFont="1" applyFill="1" applyBorder="1" applyAlignment="1">
      <alignment horizontal="center"/>
    </xf>
    <xf numFmtId="164" fontId="4" fillId="0" borderId="8" xfId="0" applyNumberFormat="1" applyFont="1" applyFill="1" applyBorder="1"/>
    <xf numFmtId="9" fontId="4" fillId="0" borderId="12" xfId="1" applyFont="1" applyFill="1" applyBorder="1" applyAlignment="1">
      <alignment horizontal="center"/>
    </xf>
    <xf numFmtId="164" fontId="4" fillId="0" borderId="3" xfId="0" applyNumberFormat="1" applyFont="1" applyFill="1" applyBorder="1"/>
    <xf numFmtId="9" fontId="4" fillId="0" borderId="11" xfId="1" applyFont="1" applyFill="1" applyBorder="1" applyAlignment="1">
      <alignment horizontal="center"/>
    </xf>
    <xf numFmtId="42" fontId="0" fillId="0" borderId="8" xfId="0" applyNumberFormat="1" applyBorder="1"/>
    <xf numFmtId="0" fontId="0" fillId="0" borderId="4" xfId="0" applyBorder="1"/>
    <xf numFmtId="0" fontId="0" fillId="0" borderId="9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9" xfId="0" applyBorder="1"/>
    <xf numFmtId="0" fontId="0" fillId="0" borderId="10" xfId="0" applyBorder="1"/>
    <xf numFmtId="42" fontId="0" fillId="0" borderId="3" xfId="0" applyNumberFormat="1" applyBorder="1"/>
    <xf numFmtId="0" fontId="2" fillId="0" borderId="2" xfId="0" applyFont="1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 vertical="center"/>
    </xf>
    <xf numFmtId="0" fontId="0" fillId="0" borderId="14" xfId="0" applyFill="1" applyBorder="1"/>
    <xf numFmtId="0" fontId="0" fillId="0" borderId="13" xfId="0" applyFill="1" applyBorder="1"/>
    <xf numFmtId="0" fontId="0" fillId="0" borderId="0" xfId="0" applyFill="1" applyBorder="1"/>
    <xf numFmtId="0" fontId="0" fillId="0" borderId="12" xfId="0" applyFill="1" applyBorder="1"/>
    <xf numFmtId="0" fontId="0" fillId="0" borderId="0" xfId="0" applyBorder="1"/>
    <xf numFmtId="164" fontId="0" fillId="0" borderId="0" xfId="0" applyNumberFormat="1" applyFill="1" applyBorder="1"/>
    <xf numFmtId="0" fontId="0" fillId="0" borderId="15" xfId="0" applyFill="1" applyBorder="1"/>
    <xf numFmtId="0" fontId="0" fillId="0" borderId="11" xfId="0" applyFill="1" applyBorder="1"/>
    <xf numFmtId="0" fontId="2" fillId="0" borderId="7" xfId="0" applyFont="1" applyFill="1" applyBorder="1"/>
    <xf numFmtId="0" fontId="2" fillId="0" borderId="11" xfId="0" applyFont="1" applyFill="1" applyBorder="1"/>
    <xf numFmtId="1" fontId="0" fillId="0" borderId="6" xfId="0" applyNumberFormat="1" applyFill="1" applyBorder="1" applyAlignment="1">
      <alignment horizontal="center"/>
    </xf>
    <xf numFmtId="1" fontId="0" fillId="0" borderId="0" xfId="0" applyNumberFormat="1" applyFill="1"/>
    <xf numFmtId="1" fontId="0" fillId="0" borderId="3" xfId="0" applyNumberFormat="1" applyFill="1" applyBorder="1" applyAlignment="1">
      <alignment horizontal="center"/>
    </xf>
    <xf numFmtId="1" fontId="0" fillId="0" borderId="15" xfId="0" applyNumberFormat="1" applyFill="1" applyBorder="1" applyAlignment="1">
      <alignment horizontal="center"/>
    </xf>
    <xf numFmtId="1" fontId="2" fillId="0" borderId="6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7" xfId="0" applyFont="1" applyBorder="1" applyAlignment="1">
      <alignment horizontal="center" vertical="center"/>
    </xf>
    <xf numFmtId="0" fontId="2" fillId="0" borderId="7" xfId="0" applyFont="1" applyFill="1" applyBorder="1" applyAlignment="1">
      <alignment horizontal="center"/>
    </xf>
    <xf numFmtId="0" fontId="0" fillId="0" borderId="10" xfId="0" applyBorder="1" applyAlignment="1">
      <alignment horizontal="left" vertical="center"/>
    </xf>
    <xf numFmtId="42" fontId="0" fillId="0" borderId="2" xfId="2" applyFont="1" applyBorder="1" applyAlignment="1">
      <alignment vertical="center"/>
    </xf>
    <xf numFmtId="42" fontId="0" fillId="0" borderId="8" xfId="2" applyFont="1" applyBorder="1" applyAlignment="1">
      <alignment vertical="center"/>
    </xf>
    <xf numFmtId="42" fontId="0" fillId="0" borderId="3" xfId="2" applyFont="1" applyBorder="1" applyAlignment="1">
      <alignment vertical="center"/>
    </xf>
    <xf numFmtId="42" fontId="0" fillId="0" borderId="2" xfId="0" applyNumberFormat="1" applyBorder="1"/>
    <xf numFmtId="0" fontId="0" fillId="0" borderId="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1" fontId="0" fillId="0" borderId="8" xfId="0" applyNumberFormat="1" applyBorder="1" applyAlignment="1">
      <alignment horizontal="center" vertical="center"/>
    </xf>
    <xf numFmtId="1" fontId="0" fillId="0" borderId="3" xfId="0" applyNumberFormat="1" applyBorder="1" applyAlignment="1">
      <alignment horizontal="center" vertical="center"/>
    </xf>
    <xf numFmtId="165" fontId="0" fillId="0" borderId="2" xfId="0" applyNumberFormat="1" applyBorder="1" applyAlignment="1">
      <alignment horizontal="left" vertical="center"/>
    </xf>
    <xf numFmtId="165" fontId="0" fillId="0" borderId="8" xfId="0" applyNumberFormat="1" applyBorder="1" applyAlignment="1">
      <alignment horizontal="left" vertical="center"/>
    </xf>
    <xf numFmtId="165" fontId="0" fillId="0" borderId="3" xfId="0" applyNumberFormat="1" applyBorder="1" applyAlignment="1">
      <alignment horizontal="left" vertical="center"/>
    </xf>
    <xf numFmtId="0" fontId="0" fillId="0" borderId="4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2" fillId="0" borderId="2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42" fontId="0" fillId="0" borderId="6" xfId="2" applyFont="1" applyBorder="1" applyAlignment="1">
      <alignment vertical="center"/>
    </xf>
    <xf numFmtId="42" fontId="0" fillId="0" borderId="7" xfId="2" applyFont="1" applyBorder="1" applyAlignment="1">
      <alignment vertical="center"/>
    </xf>
    <xf numFmtId="1" fontId="2" fillId="0" borderId="3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164" fontId="0" fillId="0" borderId="0" xfId="0" applyNumberFormat="1" applyFont="1" applyFill="1" applyBorder="1"/>
    <xf numFmtId="0" fontId="2" fillId="0" borderId="9" xfId="0" applyFont="1" applyFill="1" applyBorder="1" applyAlignment="1">
      <alignment horizontal="left"/>
    </xf>
    <xf numFmtId="0" fontId="2" fillId="0" borderId="4" xfId="0" applyFont="1" applyFill="1" applyBorder="1" applyAlignment="1">
      <alignment horizontal="left"/>
    </xf>
    <xf numFmtId="0" fontId="2" fillId="0" borderId="10" xfId="0" applyFont="1" applyFill="1" applyBorder="1" applyAlignment="1">
      <alignment horizontal="left"/>
    </xf>
    <xf numFmtId="0" fontId="2" fillId="0" borderId="9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" fontId="0" fillId="0" borderId="9" xfId="0" applyNumberFormat="1" applyBorder="1" applyAlignment="1">
      <alignment horizontal="center" vertical="center"/>
    </xf>
    <xf numFmtId="1" fontId="0" fillId="0" borderId="4" xfId="0" applyNumberFormat="1" applyBorder="1" applyAlignment="1">
      <alignment horizontal="center" vertical="center"/>
    </xf>
    <xf numFmtId="1" fontId="0" fillId="0" borderId="10" xfId="0" applyNumberFormat="1" applyBorder="1" applyAlignment="1">
      <alignment horizontal="center" vertical="center"/>
    </xf>
    <xf numFmtId="0" fontId="0" fillId="0" borderId="9" xfId="0" applyBorder="1" applyAlignment="1">
      <alignment horizontal="center" wrapText="1"/>
    </xf>
    <xf numFmtId="1" fontId="0" fillId="0" borderId="0" xfId="0" applyNumberFormat="1" applyAlignment="1">
      <alignment horizontal="center"/>
    </xf>
    <xf numFmtId="0" fontId="0" fillId="0" borderId="0" xfId="0" applyFill="1" applyAlignment="1">
      <alignment vertical="center"/>
    </xf>
    <xf numFmtId="0" fontId="0" fillId="0" borderId="0" xfId="0" applyFill="1" applyAlignment="1"/>
    <xf numFmtId="1" fontId="0" fillId="0" borderId="0" xfId="0" applyNumberFormat="1" applyFill="1" applyAlignment="1">
      <alignment horizontal="center" vertical="center"/>
    </xf>
    <xf numFmtId="9" fontId="2" fillId="0" borderId="1" xfId="1" applyFont="1" applyFill="1" applyBorder="1" applyAlignment="1">
      <alignment horizontal="center"/>
    </xf>
    <xf numFmtId="1" fontId="0" fillId="0" borderId="2" xfId="0" applyNumberFormat="1" applyFont="1" applyFill="1" applyBorder="1" applyAlignment="1">
      <alignment horizontal="center"/>
    </xf>
    <xf numFmtId="1" fontId="0" fillId="0" borderId="8" xfId="0" applyNumberFormat="1" applyFont="1" applyFill="1" applyBorder="1" applyAlignment="1">
      <alignment horizontal="center"/>
    </xf>
    <xf numFmtId="1" fontId="0" fillId="0" borderId="3" xfId="0" applyNumberFormat="1" applyFont="1" applyFill="1" applyBorder="1" applyAlignment="1">
      <alignment horizontal="center"/>
    </xf>
    <xf numFmtId="42" fontId="0" fillId="0" borderId="0" xfId="2" applyFont="1" applyAlignment="1">
      <alignment vertical="center"/>
    </xf>
    <xf numFmtId="1" fontId="0" fillId="0" borderId="14" xfId="0" applyNumberFormat="1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1" fontId="0" fillId="0" borderId="15" xfId="0" applyNumberFormat="1" applyBorder="1" applyAlignment="1">
      <alignment horizontal="center" vertical="center"/>
    </xf>
    <xf numFmtId="1" fontId="0" fillId="0" borderId="13" xfId="0" applyNumberFormat="1" applyBorder="1" applyAlignment="1">
      <alignment horizontal="center" vertical="center"/>
    </xf>
    <xf numFmtId="1" fontId="0" fillId="0" borderId="12" xfId="0" applyNumberFormat="1" applyBorder="1" applyAlignment="1">
      <alignment horizontal="center" vertical="center"/>
    </xf>
    <xf numFmtId="1" fontId="0" fillId="0" borderId="11" xfId="0" applyNumberForma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42" fontId="0" fillId="0" borderId="14" xfId="2" applyFont="1" applyBorder="1"/>
    <xf numFmtId="42" fontId="0" fillId="0" borderId="0" xfId="2" applyFont="1" applyBorder="1"/>
    <xf numFmtId="42" fontId="0" fillId="0" borderId="15" xfId="2" applyFont="1" applyBorder="1"/>
    <xf numFmtId="0" fontId="0" fillId="0" borderId="14" xfId="0" applyBorder="1" applyAlignment="1">
      <alignment vertical="center"/>
    </xf>
    <xf numFmtId="0" fontId="0" fillId="0" borderId="14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42" fontId="0" fillId="0" borderId="1" xfId="2" applyFont="1" applyFill="1" applyBorder="1"/>
    <xf numFmtId="42" fontId="0" fillId="0" borderId="1" xfId="2" applyFont="1" applyBorder="1"/>
    <xf numFmtId="0" fontId="0" fillId="0" borderId="8" xfId="0" applyFont="1" applyBorder="1" applyAlignment="1">
      <alignment vertical="center"/>
    </xf>
    <xf numFmtId="42" fontId="0" fillId="0" borderId="12" xfId="2" applyFont="1" applyBorder="1" applyAlignment="1">
      <alignment vertical="center"/>
    </xf>
    <xf numFmtId="42" fontId="0" fillId="0" borderId="12" xfId="0" applyNumberFormat="1" applyBorder="1" applyAlignment="1">
      <alignment vertical="center"/>
    </xf>
    <xf numFmtId="0" fontId="5" fillId="0" borderId="2" xfId="0" applyFont="1" applyBorder="1" applyAlignment="1">
      <alignment horizontal="left" vertical="center"/>
    </xf>
    <xf numFmtId="0" fontId="5" fillId="0" borderId="8" xfId="0" applyFont="1" applyBorder="1" applyAlignment="1">
      <alignment horizontal="left" vertical="center"/>
    </xf>
    <xf numFmtId="0" fontId="5" fillId="0" borderId="8" xfId="0" applyFont="1" applyBorder="1" applyAlignment="1">
      <alignment horizontal="left" vertical="center" wrapText="1"/>
    </xf>
    <xf numFmtId="0" fontId="0" fillId="0" borderId="8" xfId="0" applyFont="1" applyFill="1" applyBorder="1" applyAlignment="1">
      <alignment vertical="center"/>
    </xf>
    <xf numFmtId="0" fontId="0" fillId="0" borderId="8" xfId="0" applyBorder="1" applyAlignment="1">
      <alignment horizontal="left" vertical="center"/>
    </xf>
    <xf numFmtId="42" fontId="0" fillId="0" borderId="8" xfId="2" applyFont="1" applyBorder="1" applyAlignment="1">
      <alignment horizontal="left" vertical="center"/>
    </xf>
    <xf numFmtId="0" fontId="0" fillId="0" borderId="8" xfId="0" applyFont="1" applyFill="1" applyBorder="1" applyAlignment="1">
      <alignment horizontal="left" vertical="center"/>
    </xf>
    <xf numFmtId="0" fontId="0" fillId="0" borderId="3" xfId="0" applyFont="1" applyFill="1" applyBorder="1" applyAlignment="1">
      <alignment horizontal="left" vertical="center"/>
    </xf>
    <xf numFmtId="0" fontId="2" fillId="0" borderId="13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wrapText="1"/>
    </xf>
    <xf numFmtId="164" fontId="0" fillId="0" borderId="9" xfId="0" applyNumberFormat="1" applyFont="1" applyFill="1" applyBorder="1" applyAlignment="1">
      <alignment horizontal="left"/>
    </xf>
    <xf numFmtId="164" fontId="0" fillId="0" borderId="4" xfId="0" applyNumberFormat="1" applyFont="1" applyFill="1" applyBorder="1"/>
    <xf numFmtId="164" fontId="0" fillId="0" borderId="10" xfId="0" applyNumberFormat="1" applyFont="1" applyFill="1" applyBorder="1" applyAlignment="1">
      <alignment horizontal="center"/>
    </xf>
    <xf numFmtId="1" fontId="0" fillId="0" borderId="14" xfId="0" applyNumberFormat="1" applyFont="1" applyFill="1" applyBorder="1" applyAlignment="1">
      <alignment horizontal="center"/>
    </xf>
    <xf numFmtId="1" fontId="0" fillId="0" borderId="15" xfId="0" applyNumberFormat="1" applyFont="1" applyFill="1" applyBorder="1" applyAlignment="1">
      <alignment horizontal="center"/>
    </xf>
    <xf numFmtId="9" fontId="0" fillId="0" borderId="3" xfId="1" applyFont="1" applyFill="1" applyBorder="1" applyAlignment="1">
      <alignment horizontal="center"/>
    </xf>
    <xf numFmtId="9" fontId="0" fillId="0" borderId="2" xfId="1" applyFont="1" applyFill="1" applyBorder="1" applyAlignment="1">
      <alignment horizontal="center"/>
    </xf>
    <xf numFmtId="9" fontId="0" fillId="0" borderId="8" xfId="1" applyFont="1" applyFill="1" applyBorder="1" applyAlignment="1">
      <alignment horizontal="center"/>
    </xf>
    <xf numFmtId="164" fontId="0" fillId="0" borderId="0" xfId="0" applyNumberFormat="1" applyFill="1" applyBorder="1"/>
    <xf numFmtId="1" fontId="0" fillId="0" borderId="0" xfId="0" applyNumberFormat="1"/>
    <xf numFmtId="0" fontId="2" fillId="0" borderId="2" xfId="0" applyFont="1" applyFill="1" applyBorder="1" applyAlignment="1">
      <alignment horizontal="left"/>
    </xf>
    <xf numFmtId="0" fontId="2" fillId="0" borderId="8" xfId="0" applyFont="1" applyFill="1" applyBorder="1" applyAlignment="1">
      <alignment horizontal="left"/>
    </xf>
    <xf numFmtId="0" fontId="2" fillId="0" borderId="3" xfId="0" applyFont="1" applyFill="1" applyBorder="1" applyAlignment="1">
      <alignment horizontal="left"/>
    </xf>
    <xf numFmtId="0" fontId="0" fillId="0" borderId="9" xfId="1" applyNumberFormat="1" applyFont="1" applyFill="1" applyBorder="1" applyAlignment="1">
      <alignment horizontal="center"/>
    </xf>
    <xf numFmtId="0" fontId="0" fillId="0" borderId="4" xfId="1" applyNumberFormat="1" applyFont="1" applyFill="1" applyBorder="1" applyAlignment="1">
      <alignment horizontal="center"/>
    </xf>
    <xf numFmtId="0" fontId="0" fillId="0" borderId="10" xfId="1" applyNumberFormat="1" applyFont="1" applyFill="1" applyBorder="1" applyAlignment="1">
      <alignment horizontal="center"/>
    </xf>
    <xf numFmtId="1" fontId="0" fillId="0" borderId="9" xfId="0" applyNumberFormat="1" applyFont="1" applyFill="1" applyBorder="1" applyAlignment="1">
      <alignment horizontal="center"/>
    </xf>
    <xf numFmtId="1" fontId="0" fillId="0" borderId="4" xfId="0" applyNumberFormat="1" applyFont="1" applyFill="1" applyBorder="1" applyAlignment="1">
      <alignment horizontal="center"/>
    </xf>
    <xf numFmtId="1" fontId="0" fillId="0" borderId="10" xfId="0" applyNumberFormat="1" applyFont="1" applyFill="1" applyBorder="1" applyAlignment="1">
      <alignment horizontal="center"/>
    </xf>
    <xf numFmtId="0" fontId="0" fillId="0" borderId="0" xfId="0" applyBorder="1" applyAlignment="1">
      <alignment horizontal="center" wrapText="1"/>
    </xf>
    <xf numFmtId="42" fontId="0" fillId="0" borderId="9" xfId="2" applyFont="1" applyBorder="1" applyAlignment="1">
      <alignment vertical="center"/>
    </xf>
    <xf numFmtId="42" fontId="0" fillId="0" borderId="4" xfId="2" applyFont="1" applyBorder="1" applyAlignment="1">
      <alignment vertical="center"/>
    </xf>
    <xf numFmtId="42" fontId="0" fillId="0" borderId="10" xfId="2" applyFont="1" applyBorder="1" applyAlignment="1">
      <alignment vertical="center"/>
    </xf>
    <xf numFmtId="0" fontId="0" fillId="0" borderId="2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42" fontId="0" fillId="0" borderId="14" xfId="2" applyFont="1" applyBorder="1" applyAlignment="1">
      <alignment vertical="center"/>
    </xf>
    <xf numFmtId="42" fontId="0" fillId="0" borderId="0" xfId="2" applyFont="1" applyBorder="1" applyAlignment="1">
      <alignment vertical="center"/>
    </xf>
    <xf numFmtId="42" fontId="0" fillId="0" borderId="0" xfId="0" applyNumberFormat="1" applyBorder="1" applyAlignment="1">
      <alignment vertical="center"/>
    </xf>
    <xf numFmtId="42" fontId="0" fillId="0" borderId="0" xfId="2" applyFont="1" applyBorder="1" applyAlignment="1">
      <alignment horizontal="center" vertical="center"/>
    </xf>
    <xf numFmtId="42" fontId="0" fillId="0" borderId="15" xfId="2" applyFont="1" applyBorder="1" applyAlignment="1">
      <alignment horizontal="center" vertical="center"/>
    </xf>
    <xf numFmtId="166" fontId="0" fillId="0" borderId="13" xfId="0" applyNumberFormat="1" applyBorder="1" applyAlignment="1">
      <alignment horizontal="center" vertical="center"/>
    </xf>
    <xf numFmtId="166" fontId="0" fillId="0" borderId="12" xfId="0" applyNumberFormat="1" applyBorder="1" applyAlignment="1">
      <alignment horizontal="center" vertical="center"/>
    </xf>
    <xf numFmtId="42" fontId="0" fillId="0" borderId="11" xfId="2" applyFont="1" applyBorder="1" applyAlignment="1">
      <alignment vertical="center"/>
    </xf>
    <xf numFmtId="0" fontId="0" fillId="0" borderId="2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8" xfId="0" applyFill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42" fontId="0" fillId="0" borderId="5" xfId="0" applyNumberFormat="1" applyBorder="1" applyAlignment="1">
      <alignment horizontal="center" vertical="center"/>
    </xf>
    <xf numFmtId="42" fontId="0" fillId="0" borderId="7" xfId="0" applyNumberFormat="1" applyBorder="1" applyAlignment="1">
      <alignment horizontal="center" vertical="center"/>
    </xf>
    <xf numFmtId="166" fontId="0" fillId="0" borderId="5" xfId="0" applyNumberFormat="1" applyBorder="1" applyAlignment="1">
      <alignment horizontal="center" vertical="center"/>
    </xf>
    <xf numFmtId="166" fontId="0" fillId="0" borderId="7" xfId="0" applyNumberForma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" fillId="0" borderId="5" xfId="0" applyFont="1" applyFill="1" applyBorder="1" applyAlignment="1">
      <alignment horizontal="left" vertical="center"/>
    </xf>
    <xf numFmtId="0" fontId="2" fillId="0" borderId="15" xfId="0" applyFont="1" applyFill="1" applyBorder="1" applyAlignment="1">
      <alignment horizontal="left" vertical="center"/>
    </xf>
    <xf numFmtId="0" fontId="2" fillId="0" borderId="6" xfId="0" applyFont="1" applyFill="1" applyBorder="1" applyAlignment="1">
      <alignment horizontal="left" vertical="center"/>
    </xf>
    <xf numFmtId="0" fontId="2" fillId="0" borderId="7" xfId="0" applyFont="1" applyFill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5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42" fontId="0" fillId="0" borderId="5" xfId="2" applyFont="1" applyBorder="1" applyAlignment="1">
      <alignment horizontal="center" vertical="center"/>
    </xf>
    <xf numFmtId="42" fontId="0" fillId="0" borderId="7" xfId="2" applyFont="1" applyBorder="1" applyAlignment="1">
      <alignment horizontal="center" vertical="center"/>
    </xf>
    <xf numFmtId="42" fontId="0" fillId="0" borderId="10" xfId="2" applyFont="1" applyBorder="1" applyAlignment="1">
      <alignment horizontal="center" vertical="center"/>
    </xf>
    <xf numFmtId="42" fontId="0" fillId="0" borderId="11" xfId="2" applyFont="1" applyBorder="1" applyAlignment="1">
      <alignment horizontal="center" vertical="center"/>
    </xf>
    <xf numFmtId="0" fontId="2" fillId="0" borderId="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9" fontId="4" fillId="0" borderId="2" xfId="0" applyNumberFormat="1" applyFont="1" applyFill="1" applyBorder="1" applyAlignment="1">
      <alignment horizontal="center" vertical="center"/>
    </xf>
    <xf numFmtId="9" fontId="4" fillId="0" borderId="8" xfId="0" applyNumberFormat="1" applyFont="1" applyFill="1" applyBorder="1" applyAlignment="1">
      <alignment horizontal="center" vertical="center"/>
    </xf>
    <xf numFmtId="9" fontId="4" fillId="0" borderId="3" xfId="0" applyNumberFormat="1" applyFont="1" applyFill="1" applyBorder="1" applyAlignment="1">
      <alignment horizontal="center" vertical="center"/>
    </xf>
  </cellXfs>
  <cellStyles count="4">
    <cellStyle name="Moneda [0]" xfId="2" builtinId="7"/>
    <cellStyle name="Moneda [0] 2" xfId="3"/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257175</xdr:colOff>
      <xdr:row>8</xdr:row>
      <xdr:rowOff>114300</xdr:rowOff>
    </xdr:from>
    <xdr:to>
      <xdr:col>12</xdr:col>
      <xdr:colOff>495300</xdr:colOff>
      <xdr:row>9</xdr:row>
      <xdr:rowOff>85725</xdr:rowOff>
    </xdr:to>
    <xdr:sp macro="" textlink="">
      <xdr:nvSpPr>
        <xdr:cNvPr id="2" name="1 Flecha derecha"/>
        <xdr:cNvSpPr/>
      </xdr:nvSpPr>
      <xdr:spPr>
        <a:xfrm>
          <a:off x="10077450" y="1714500"/>
          <a:ext cx="238125" cy="171450"/>
        </a:xfrm>
        <a:prstGeom prst="right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aren%20Palacio/Downloads/CIF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CIF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aren%20Palacio/Downloads/MANO-DE-OBR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mpuestos"/>
      <sheetName val="Servicios públicos"/>
      <sheetName val="Arriendos"/>
      <sheetName val="papeleria"/>
      <sheetName val="Mantenimiento"/>
      <sheetName val="Depreciación"/>
      <sheetName val="Sistematización"/>
      <sheetName val="Seguros"/>
      <sheetName val="Diversos"/>
      <sheetName val="Legales"/>
      <sheetName val="MOI"/>
    </sheetNames>
    <sheetDataSet>
      <sheetData sheetId="0">
        <row r="3">
          <cell r="C3">
            <v>26955.870374674698</v>
          </cell>
          <cell r="F3">
            <v>319326.58333333337</v>
          </cell>
        </row>
        <row r="4">
          <cell r="C4">
            <v>65735.887178878795</v>
          </cell>
          <cell r="F4">
            <v>776395.16666666663</v>
          </cell>
        </row>
        <row r="5">
          <cell r="C5">
            <v>10759.901685352042</v>
          </cell>
          <cell r="F5">
            <v>127083.33333333333</v>
          </cell>
        </row>
        <row r="6">
          <cell r="C6">
            <v>84668.078835557055</v>
          </cell>
          <cell r="F6">
            <v>1000000.0000000001</v>
          </cell>
        </row>
      </sheetData>
      <sheetData sheetId="1">
        <row r="4">
          <cell r="F4">
            <v>113855.73065120164</v>
          </cell>
          <cell r="O4">
            <v>1472248.6666666667</v>
          </cell>
        </row>
        <row r="5">
          <cell r="F5">
            <v>5487.2957319881361</v>
          </cell>
          <cell r="O5">
            <v>70485.666666666672</v>
          </cell>
        </row>
        <row r="6">
          <cell r="F6">
            <v>34610.043229880248</v>
          </cell>
          <cell r="O6">
            <v>410000</v>
          </cell>
        </row>
        <row r="7">
          <cell r="F7">
            <v>42376.199271707039</v>
          </cell>
          <cell r="O7">
            <v>528325.93789530685</v>
          </cell>
        </row>
        <row r="8">
          <cell r="F8">
            <v>104505.44760632135</v>
          </cell>
          <cell r="O8">
            <v>1238000</v>
          </cell>
        </row>
        <row r="9">
          <cell r="F9">
            <v>0</v>
          </cell>
          <cell r="O9">
            <v>40000</v>
          </cell>
        </row>
        <row r="10">
          <cell r="F10">
            <v>39344.085899999998</v>
          </cell>
          <cell r="O10">
            <v>670257</v>
          </cell>
        </row>
        <row r="11">
          <cell r="O11">
            <v>131075.83542688834</v>
          </cell>
        </row>
      </sheetData>
      <sheetData sheetId="2">
        <row r="14">
          <cell r="E14">
            <v>4464150</v>
          </cell>
        </row>
        <row r="19">
          <cell r="D19">
            <v>377971.00413375208</v>
          </cell>
        </row>
        <row r="22">
          <cell r="D22">
            <v>4464150</v>
          </cell>
        </row>
      </sheetData>
      <sheetData sheetId="3">
        <row r="38">
          <cell r="C38">
            <v>1037993.9505788467</v>
          </cell>
        </row>
      </sheetData>
      <sheetData sheetId="4">
        <row r="4">
          <cell r="J4">
            <v>4502.1194445372685</v>
          </cell>
          <cell r="M4">
            <v>53333.333333333336</v>
          </cell>
        </row>
        <row r="5">
          <cell r="J5">
            <v>20360.835187919798</v>
          </cell>
          <cell r="M5">
            <v>241200</v>
          </cell>
        </row>
        <row r="6">
          <cell r="J6">
            <v>6809.4556598626186</v>
          </cell>
          <cell r="M6">
            <v>80666.666666666672</v>
          </cell>
        </row>
        <row r="7">
          <cell r="J7">
            <v>5389.9373990000176</v>
          </cell>
          <cell r="M7">
            <v>63850.666666666672</v>
          </cell>
        </row>
        <row r="8">
          <cell r="J8">
            <v>0</v>
          </cell>
          <cell r="M8">
            <v>1942166.6666666667</v>
          </cell>
        </row>
        <row r="9">
          <cell r="J9">
            <v>0</v>
          </cell>
          <cell r="M9">
            <v>149888</v>
          </cell>
        </row>
      </sheetData>
      <sheetData sheetId="5">
        <row r="3">
          <cell r="F3">
            <v>373027.16666666669</v>
          </cell>
        </row>
        <row r="4">
          <cell r="F4">
            <v>824659.5</v>
          </cell>
        </row>
        <row r="5">
          <cell r="F5">
            <v>46333.333333333336</v>
          </cell>
        </row>
        <row r="6">
          <cell r="F6">
            <v>1274459.5833333333</v>
          </cell>
        </row>
        <row r="7">
          <cell r="F7">
            <v>1884585.75</v>
          </cell>
        </row>
        <row r="13">
          <cell r="G13">
            <v>31583.493555137818</v>
          </cell>
        </row>
        <row r="14">
          <cell r="G14">
            <v>69822.335558491075</v>
          </cell>
        </row>
        <row r="15">
          <cell r="G15">
            <v>3922.9543193808108</v>
          </cell>
        </row>
        <row r="16">
          <cell r="G16">
            <v>107906.04447439786</v>
          </cell>
        </row>
        <row r="17">
          <cell r="G17">
            <v>0</v>
          </cell>
        </row>
      </sheetData>
      <sheetData sheetId="6">
        <row r="4">
          <cell r="D4">
            <v>1000000</v>
          </cell>
        </row>
        <row r="5">
          <cell r="D5">
            <v>1000000</v>
          </cell>
        </row>
        <row r="10">
          <cell r="C10">
            <v>84668.078835557055</v>
          </cell>
        </row>
      </sheetData>
      <sheetData sheetId="7">
        <row r="3">
          <cell r="E3">
            <v>734431.66666666663</v>
          </cell>
        </row>
      </sheetData>
      <sheetData sheetId="8">
        <row r="3">
          <cell r="F3">
            <v>378944.33333333331</v>
          </cell>
        </row>
        <row r="4">
          <cell r="F4">
            <v>786571.66666666663</v>
          </cell>
        </row>
        <row r="5">
          <cell r="F5">
            <v>7924390</v>
          </cell>
        </row>
        <row r="6">
          <cell r="F6">
            <v>334133.33333333331</v>
          </cell>
        </row>
        <row r="7">
          <cell r="F7">
            <v>657000</v>
          </cell>
        </row>
        <row r="8">
          <cell r="F8">
            <v>610366.66666666663</v>
          </cell>
        </row>
        <row r="9">
          <cell r="F9">
            <v>120287.33333333333</v>
          </cell>
        </row>
        <row r="10">
          <cell r="F10">
            <v>475695.33333333331</v>
          </cell>
        </row>
        <row r="11">
          <cell r="F11">
            <v>116666.66666666667</v>
          </cell>
        </row>
        <row r="17">
          <cell r="C17">
            <v>32084.488688954279</v>
          </cell>
        </row>
        <row r="18">
          <cell r="C18">
            <v>0</v>
          </cell>
        </row>
        <row r="19">
          <cell r="C19">
            <v>0</v>
          </cell>
        </row>
        <row r="20">
          <cell r="C20">
            <v>28290.427408254131</v>
          </cell>
        </row>
        <row r="21">
          <cell r="C21">
            <v>55626.92779496099</v>
          </cell>
        </row>
        <row r="22">
          <cell r="C22">
            <v>51678.57305192951</v>
          </cell>
        </row>
        <row r="23">
          <cell r="C23">
            <v>10184.497421585596</v>
          </cell>
        </row>
        <row r="24">
          <cell r="C24">
            <v>40276.209984373258</v>
          </cell>
        </row>
        <row r="25">
          <cell r="C25">
            <v>9877.9425308149912</v>
          </cell>
        </row>
      </sheetData>
      <sheetData sheetId="9">
        <row r="4">
          <cell r="F4">
            <v>855906.66666666663</v>
          </cell>
        </row>
        <row r="9">
          <cell r="C9">
            <v>72467.973129212187</v>
          </cell>
        </row>
      </sheetData>
      <sheetData sheetId="10">
        <row r="3">
          <cell r="F3">
            <v>438146.66666666669</v>
          </cell>
          <cell r="H3">
            <v>37097.036514869877</v>
          </cell>
        </row>
        <row r="4">
          <cell r="F4">
            <v>388046.66666666669</v>
          </cell>
          <cell r="H4">
            <v>32855.165765208469</v>
          </cell>
        </row>
        <row r="5">
          <cell r="F5">
            <v>745152.66666666663</v>
          </cell>
          <cell r="H5">
            <v>63090.644725858903</v>
          </cell>
        </row>
        <row r="6">
          <cell r="F6">
            <v>771995</v>
          </cell>
          <cell r="H6">
            <v>65363.333520655877</v>
          </cell>
        </row>
        <row r="7">
          <cell r="F7">
            <v>573484.66666666663</v>
          </cell>
          <cell r="H7">
            <v>48555.844968316494</v>
          </cell>
        </row>
        <row r="8">
          <cell r="F8">
            <v>1656666.6666666667</v>
          </cell>
          <cell r="H8">
            <v>140266.78393757288</v>
          </cell>
        </row>
        <row r="9">
          <cell r="F9">
            <v>2708000</v>
          </cell>
          <cell r="H9">
            <v>229281.15748668852</v>
          </cell>
        </row>
        <row r="10">
          <cell r="F10">
            <v>666666.66666666663</v>
          </cell>
          <cell r="H10">
            <v>56445.38589037137</v>
          </cell>
        </row>
        <row r="11">
          <cell r="F11">
            <v>130000</v>
          </cell>
          <cell r="H11">
            <v>11006.850248622419</v>
          </cell>
        </row>
        <row r="12">
          <cell r="F12">
            <v>15000</v>
          </cell>
          <cell r="H12">
            <v>0</v>
          </cell>
        </row>
        <row r="13">
          <cell r="F13">
            <v>11666.666666666666</v>
          </cell>
          <cell r="H13">
            <v>0</v>
          </cell>
        </row>
        <row r="14">
          <cell r="F14">
            <v>200000</v>
          </cell>
          <cell r="H14">
            <v>0</v>
          </cell>
        </row>
        <row r="15">
          <cell r="F15">
            <v>133333.33333333334</v>
          </cell>
          <cell r="H15">
            <v>0</v>
          </cell>
        </row>
        <row r="16">
          <cell r="F16">
            <v>105000</v>
          </cell>
          <cell r="H16">
            <v>8890.1482777334913</v>
          </cell>
        </row>
        <row r="17">
          <cell r="F17">
            <v>290400</v>
          </cell>
          <cell r="H17">
            <v>0</v>
          </cell>
        </row>
        <row r="18">
          <cell r="F18">
            <v>258333.33333333334</v>
          </cell>
          <cell r="H18">
            <v>21872.58703251891</v>
          </cell>
        </row>
        <row r="19">
          <cell r="F19">
            <v>293333.33333333331</v>
          </cell>
          <cell r="H19">
            <v>0</v>
          </cell>
        </row>
        <row r="20">
          <cell r="F20">
            <v>620000</v>
          </cell>
          <cell r="H20">
            <v>0</v>
          </cell>
        </row>
        <row r="21">
          <cell r="H21">
            <v>0</v>
          </cell>
        </row>
        <row r="22">
          <cell r="H22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mpuestos"/>
      <sheetName val="Servicios publicos"/>
      <sheetName val="Arriendos"/>
      <sheetName val="papeleria"/>
      <sheetName val="Mantenimiento"/>
      <sheetName val="Depreciación"/>
      <sheetName val="Sistematización"/>
      <sheetName val="Seguros"/>
      <sheetName val="MOI"/>
      <sheetName val="Servicios públicos"/>
      <sheetName val="Pólizas"/>
      <sheetName val="Diversos"/>
      <sheetName val="Legales"/>
    </sheetNames>
    <sheetDataSet>
      <sheetData sheetId="0">
        <row r="3">
          <cell r="E3" t="e">
            <v>#REF!</v>
          </cell>
        </row>
      </sheetData>
      <sheetData sheetId="1">
        <row r="4">
          <cell r="K4">
            <v>759045.28646366112</v>
          </cell>
        </row>
      </sheetData>
      <sheetData sheetId="2">
        <row r="21">
          <cell r="D21">
            <v>946718.79516040138</v>
          </cell>
        </row>
      </sheetData>
      <sheetData sheetId="3">
        <row r="39">
          <cell r="C39" t="e">
            <v>#REF!</v>
          </cell>
        </row>
      </sheetData>
      <sheetData sheetId="4">
        <row r="4">
          <cell r="L4" t="e">
            <v>#REF!</v>
          </cell>
        </row>
      </sheetData>
      <sheetData sheetId="5">
        <row r="3">
          <cell r="F3">
            <v>373027.16666666669</v>
          </cell>
        </row>
      </sheetData>
      <sheetData sheetId="6">
        <row r="5">
          <cell r="D5">
            <v>1000000</v>
          </cell>
        </row>
      </sheetData>
      <sheetData sheetId="7">
        <row r="3">
          <cell r="E3">
            <v>734431.66666666663</v>
          </cell>
        </row>
      </sheetData>
      <sheetData sheetId="8">
        <row r="3">
          <cell r="F3">
            <v>438146.66666666669</v>
          </cell>
        </row>
      </sheetData>
      <sheetData sheetId="9"/>
      <sheetData sheetId="10">
        <row r="3">
          <cell r="E3">
            <v>734431.66666666663</v>
          </cell>
        </row>
        <row r="4">
          <cell r="E4">
            <v>71566.666666666672</v>
          </cell>
        </row>
      </sheetData>
      <sheetData sheetId="11"/>
      <sheetData sheetId="1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"/>
      <sheetName val="MOI"/>
      <sheetName val="MOD POR CENTROS DE COSTOS"/>
      <sheetName val="MOI POR CENTROS DE COSTOS"/>
    </sheetNames>
    <sheetDataSet>
      <sheetData sheetId="0"/>
      <sheetData sheetId="1"/>
      <sheetData sheetId="2">
        <row r="4">
          <cell r="C4">
            <v>1119321.3599999999</v>
          </cell>
          <cell r="D4">
            <v>0</v>
          </cell>
        </row>
        <row r="5">
          <cell r="C5">
            <v>1394331.88</v>
          </cell>
          <cell r="D5">
            <v>0</v>
          </cell>
        </row>
        <row r="6">
          <cell r="C6">
            <v>859102.96</v>
          </cell>
          <cell r="D6">
            <v>0</v>
          </cell>
        </row>
        <row r="7">
          <cell r="C7">
            <v>859102.96</v>
          </cell>
          <cell r="D7">
            <v>859102.96</v>
          </cell>
        </row>
        <row r="8">
          <cell r="C8">
            <v>746998.8</v>
          </cell>
          <cell r="D8">
            <v>0</v>
          </cell>
        </row>
        <row r="9">
          <cell r="C9">
            <v>801197.6</v>
          </cell>
          <cell r="D9">
            <v>0</v>
          </cell>
        </row>
        <row r="10">
          <cell r="C10">
            <v>870573.24</v>
          </cell>
          <cell r="D10">
            <v>0</v>
          </cell>
        </row>
        <row r="11">
          <cell r="C11">
            <v>1131404.8400000001</v>
          </cell>
          <cell r="D11">
            <v>1131404.8400000001</v>
          </cell>
        </row>
        <row r="12">
          <cell r="C12">
            <v>956755.24</v>
          </cell>
          <cell r="D12">
            <v>0</v>
          </cell>
        </row>
        <row r="13">
          <cell r="C13">
            <v>725213.24</v>
          </cell>
          <cell r="D13">
            <v>0</v>
          </cell>
        </row>
        <row r="14">
          <cell r="C14">
            <v>802669.6</v>
          </cell>
          <cell r="D14">
            <v>0</v>
          </cell>
        </row>
        <row r="15">
          <cell r="C15">
            <v>1086028.24</v>
          </cell>
          <cell r="D15">
            <v>0</v>
          </cell>
        </row>
        <row r="16">
          <cell r="C16">
            <v>891998.8</v>
          </cell>
          <cell r="D16">
            <v>0</v>
          </cell>
        </row>
      </sheetData>
      <sheetData sheetId="3">
        <row r="4">
          <cell r="D4">
            <v>1423420</v>
          </cell>
          <cell r="E4">
            <v>120518.23677610864</v>
          </cell>
        </row>
        <row r="5">
          <cell r="D5">
            <v>813700</v>
          </cell>
          <cell r="E5">
            <v>172562.54463268901</v>
          </cell>
        </row>
        <row r="6">
          <cell r="D6">
            <v>848700</v>
          </cell>
          <cell r="E6">
            <v>0</v>
          </cell>
        </row>
        <row r="7">
          <cell r="D7">
            <v>711955</v>
          </cell>
          <cell r="E7">
            <v>60279.862067369031</v>
          </cell>
        </row>
        <row r="8">
          <cell r="D8">
            <v>1362100</v>
          </cell>
          <cell r="E8">
            <v>115326.39018191227</v>
          </cell>
        </row>
        <row r="9">
          <cell r="D9">
            <v>711955</v>
          </cell>
          <cell r="E9">
            <v>60279.862067369031</v>
          </cell>
        </row>
        <row r="10">
          <cell r="D10">
            <v>1363200</v>
          </cell>
          <cell r="E10">
            <v>115419.52506863138</v>
          </cell>
        </row>
        <row r="11">
          <cell r="D11">
            <v>394827.5</v>
          </cell>
          <cell r="E11">
            <v>33429.285896445908</v>
          </cell>
        </row>
        <row r="12">
          <cell r="D12">
            <v>711955</v>
          </cell>
          <cell r="E12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5"/>
  <sheetViews>
    <sheetView showGridLines="0" zoomScale="60" zoomScaleNormal="60" workbookViewId="0">
      <pane xSplit="1" topLeftCell="B1" activePane="topRight" state="frozen"/>
      <selection pane="topRight" activeCell="F9" sqref="F9"/>
    </sheetView>
  </sheetViews>
  <sheetFormatPr baseColWidth="10" defaultRowHeight="15" x14ac:dyDescent="0.25"/>
  <cols>
    <col min="1" max="1" width="63.140625" customWidth="1"/>
    <col min="2" max="2" width="18.7109375" customWidth="1"/>
    <col min="3" max="3" width="27.5703125" customWidth="1"/>
    <col min="4" max="4" width="19.5703125" customWidth="1"/>
    <col min="5" max="5" width="28.5703125" customWidth="1"/>
    <col min="6" max="6" width="22.7109375" customWidth="1"/>
    <col min="7" max="7" width="18.5703125" customWidth="1"/>
    <col min="8" max="8" width="23" customWidth="1"/>
    <col min="9" max="9" width="16.7109375" customWidth="1"/>
    <col min="10" max="10" width="21.85546875" customWidth="1"/>
    <col min="11" max="11" width="16.140625" customWidth="1"/>
    <col min="12" max="12" width="22.140625" customWidth="1"/>
    <col min="13" max="13" width="16" customWidth="1"/>
    <col min="14" max="14" width="22" customWidth="1"/>
    <col min="15" max="15" width="26.28515625" customWidth="1"/>
  </cols>
  <sheetData>
    <row r="1" spans="1:15" ht="21.75" customHeight="1" thickBot="1" x14ac:dyDescent="0.3">
      <c r="A1" s="180" t="s">
        <v>0</v>
      </c>
      <c r="B1" s="180" t="s">
        <v>1</v>
      </c>
      <c r="C1" s="180" t="s">
        <v>2</v>
      </c>
      <c r="D1" s="182" t="s">
        <v>3</v>
      </c>
      <c r="E1" s="180" t="s">
        <v>4</v>
      </c>
      <c r="F1" s="180" t="s">
        <v>5</v>
      </c>
      <c r="G1" s="186" t="s">
        <v>10</v>
      </c>
      <c r="H1" s="187"/>
      <c r="I1" s="187"/>
      <c r="J1" s="187"/>
      <c r="K1" s="187"/>
      <c r="L1" s="187"/>
      <c r="M1" s="187"/>
      <c r="N1" s="188"/>
      <c r="O1" s="1"/>
    </row>
    <row r="2" spans="1:15" ht="28.5" customHeight="1" thickBot="1" x14ac:dyDescent="0.3">
      <c r="A2" s="181"/>
      <c r="B2" s="181"/>
      <c r="C2" s="181"/>
      <c r="D2" s="183"/>
      <c r="E2" s="181"/>
      <c r="F2" s="181"/>
      <c r="G2" s="184" t="s">
        <v>6</v>
      </c>
      <c r="H2" s="185"/>
      <c r="I2" s="184" t="s">
        <v>7</v>
      </c>
      <c r="J2" s="185"/>
      <c r="K2" s="184" t="s">
        <v>8</v>
      </c>
      <c r="L2" s="185"/>
      <c r="M2" s="184" t="s">
        <v>9</v>
      </c>
      <c r="N2" s="185"/>
    </row>
    <row r="3" spans="1:15" ht="29.25" customHeight="1" thickBot="1" x14ac:dyDescent="0.3">
      <c r="A3" s="85" t="s">
        <v>11</v>
      </c>
      <c r="B3" s="111"/>
      <c r="C3" s="173"/>
      <c r="D3" s="173"/>
      <c r="E3" s="174"/>
      <c r="F3" s="175"/>
      <c r="G3" s="53" t="s">
        <v>12</v>
      </c>
      <c r="H3" s="86" t="s">
        <v>13</v>
      </c>
      <c r="I3" s="87" t="s">
        <v>12</v>
      </c>
      <c r="J3" s="86" t="s">
        <v>13</v>
      </c>
      <c r="K3" s="87" t="s">
        <v>12</v>
      </c>
      <c r="L3" s="86" t="s">
        <v>13</v>
      </c>
      <c r="M3" s="87" t="s">
        <v>12</v>
      </c>
      <c r="N3" s="87" t="s">
        <v>13</v>
      </c>
    </row>
    <row r="4" spans="1:15" ht="30" customHeight="1" x14ac:dyDescent="0.25">
      <c r="A4" s="121" t="s">
        <v>70</v>
      </c>
      <c r="B4" s="157">
        <f>[1]Impuestos!$F3</f>
        <v>319326.58333333337</v>
      </c>
      <c r="C4" s="165" t="s">
        <v>180</v>
      </c>
      <c r="D4" s="162">
        <f>[1]Impuestos!$C3</f>
        <v>26955.870374674698</v>
      </c>
      <c r="E4" s="113" t="s">
        <v>128</v>
      </c>
      <c r="F4" s="60">
        <f>G4+I4+K4+M4</f>
        <v>4</v>
      </c>
      <c r="G4" s="61">
        <v>1</v>
      </c>
      <c r="H4" s="56">
        <f>IF(G4&gt;0,(D4/F4)*G4,0)</f>
        <v>6738.9675936686745</v>
      </c>
      <c r="I4" s="60">
        <v>1</v>
      </c>
      <c r="J4" s="56">
        <f>IF(I4&gt;0,(D4/F4)*I4,0)</f>
        <v>6738.9675936686745</v>
      </c>
      <c r="K4" s="60">
        <v>1</v>
      </c>
      <c r="L4" s="56">
        <f>IF(K4&gt;0,(D4/F4)*K4,0)</f>
        <v>6738.9675936686745</v>
      </c>
      <c r="M4" s="60">
        <v>1</v>
      </c>
      <c r="N4" s="56">
        <f>IF(M4&gt;0,(D4/F4)*M4,0)</f>
        <v>6738.9675936686745</v>
      </c>
    </row>
    <row r="5" spans="1:15" ht="30" customHeight="1" x14ac:dyDescent="0.25">
      <c r="A5" s="122" t="s">
        <v>69</v>
      </c>
      <c r="B5" s="158">
        <f>[1]Impuestos!$F4</f>
        <v>776395.16666666663</v>
      </c>
      <c r="C5" s="166" t="s">
        <v>181</v>
      </c>
      <c r="D5" s="163">
        <f>[1]Impuestos!$C4</f>
        <v>65735.887178878795</v>
      </c>
      <c r="E5" s="75" t="s">
        <v>127</v>
      </c>
      <c r="F5" s="62">
        <f t="shared" ref="F5:F80" si="0">G5+I5+K5+M5</f>
        <v>4</v>
      </c>
      <c r="G5" s="63">
        <v>1</v>
      </c>
      <c r="H5" s="57">
        <f t="shared" ref="H5:H82" si="1">IF(G5&gt;0,(D5/F5)*G5,0)</f>
        <v>16433.971794719699</v>
      </c>
      <c r="I5" s="62">
        <v>1</v>
      </c>
      <c r="J5" s="57">
        <f t="shared" ref="J5:J82" si="2">IF(I5&gt;0,(D5/F5)*I5,0)</f>
        <v>16433.971794719699</v>
      </c>
      <c r="K5" s="62">
        <v>1</v>
      </c>
      <c r="L5" s="57">
        <f t="shared" ref="L5:L82" si="3">IF(K5&gt;0,(D5/F5)*K5,0)</f>
        <v>16433.971794719699</v>
      </c>
      <c r="M5" s="62">
        <v>1</v>
      </c>
      <c r="N5" s="57">
        <f t="shared" ref="N5:N82" si="4">IF(M5&gt;0,(D5/F5)*M5,0)</f>
        <v>16433.971794719699</v>
      </c>
    </row>
    <row r="6" spans="1:15" ht="30" customHeight="1" x14ac:dyDescent="0.25">
      <c r="A6" s="122" t="s">
        <v>71</v>
      </c>
      <c r="B6" s="158">
        <f>[1]Impuestos!$F5</f>
        <v>127083.33333333333</v>
      </c>
      <c r="C6" s="166" t="s">
        <v>181</v>
      </c>
      <c r="D6" s="163">
        <f>[1]Impuestos!$C5</f>
        <v>10759.901685352042</v>
      </c>
      <c r="E6" s="75" t="s">
        <v>127</v>
      </c>
      <c r="F6" s="62">
        <f t="shared" si="0"/>
        <v>4</v>
      </c>
      <c r="G6" s="63">
        <v>1</v>
      </c>
      <c r="H6" s="57">
        <f t="shared" si="1"/>
        <v>2689.9754213380106</v>
      </c>
      <c r="I6" s="62">
        <v>1</v>
      </c>
      <c r="J6" s="57">
        <f t="shared" si="2"/>
        <v>2689.9754213380106</v>
      </c>
      <c r="K6" s="62">
        <v>1</v>
      </c>
      <c r="L6" s="57">
        <f t="shared" si="3"/>
        <v>2689.9754213380106</v>
      </c>
      <c r="M6" s="62">
        <v>1</v>
      </c>
      <c r="N6" s="57">
        <f t="shared" si="4"/>
        <v>2689.9754213380106</v>
      </c>
    </row>
    <row r="7" spans="1:15" ht="33" customHeight="1" x14ac:dyDescent="0.25">
      <c r="A7" s="122" t="s">
        <v>138</v>
      </c>
      <c r="B7" s="158">
        <f>[1]Impuestos!$F6</f>
        <v>1000000.0000000001</v>
      </c>
      <c r="C7" s="166" t="s">
        <v>181</v>
      </c>
      <c r="D7" s="163">
        <f>[1]Impuestos!$C6</f>
        <v>84668.078835557055</v>
      </c>
      <c r="E7" s="75" t="s">
        <v>127</v>
      </c>
      <c r="F7" s="62">
        <f t="shared" si="0"/>
        <v>4</v>
      </c>
      <c r="G7" s="63">
        <v>1</v>
      </c>
      <c r="H7" s="57">
        <f t="shared" si="1"/>
        <v>21167.019708889264</v>
      </c>
      <c r="I7" s="62">
        <v>1</v>
      </c>
      <c r="J7" s="57">
        <f t="shared" si="2"/>
        <v>21167.019708889264</v>
      </c>
      <c r="K7" s="62">
        <v>1</v>
      </c>
      <c r="L7" s="57">
        <f t="shared" si="3"/>
        <v>21167.019708889264</v>
      </c>
      <c r="M7" s="62">
        <v>1</v>
      </c>
      <c r="N7" s="57">
        <f t="shared" si="4"/>
        <v>21167.019708889264</v>
      </c>
    </row>
    <row r="8" spans="1:15" ht="33" customHeight="1" x14ac:dyDescent="0.25">
      <c r="A8" s="122" t="s">
        <v>72</v>
      </c>
      <c r="B8" s="159">
        <f>'[1]Servicios públicos'!$O4</f>
        <v>1472248.6666666667</v>
      </c>
      <c r="C8" s="166" t="s">
        <v>181</v>
      </c>
      <c r="D8" s="120">
        <f>'[1]Servicios públicos'!$F4</f>
        <v>113855.73065120164</v>
      </c>
      <c r="E8" s="75" t="s">
        <v>130</v>
      </c>
      <c r="F8" s="62">
        <f>G8+I8+K8+M8</f>
        <v>222</v>
      </c>
      <c r="G8" s="63">
        <v>55.5</v>
      </c>
      <c r="H8" s="57">
        <f>IF(G8&gt;0,(D8/F8)*G8,0)</f>
        <v>28463.932662800406</v>
      </c>
      <c r="I8" s="63">
        <v>55.5</v>
      </c>
      <c r="J8" s="57">
        <f>IF(I8&gt;0,(D8/F8)*I8,0)</f>
        <v>28463.932662800406</v>
      </c>
      <c r="K8" s="63">
        <v>55.5</v>
      </c>
      <c r="L8" s="57">
        <f>IF(K8&gt;0,(D8/F8)*K8,0)</f>
        <v>28463.932662800406</v>
      </c>
      <c r="M8" s="63">
        <v>55.5</v>
      </c>
      <c r="N8" s="57">
        <f>IF(M8&gt;0,(D8/F8)*M8,0)</f>
        <v>28463.932662800406</v>
      </c>
    </row>
    <row r="9" spans="1:15" ht="29.25" customHeight="1" x14ac:dyDescent="0.25">
      <c r="A9" s="122" t="s">
        <v>139</v>
      </c>
      <c r="B9" s="159">
        <f>'[1]Servicios públicos'!$O5</f>
        <v>70485.666666666672</v>
      </c>
      <c r="C9" s="166" t="s">
        <v>181</v>
      </c>
      <c r="D9" s="120">
        <f>'[1]Servicios públicos'!$F5</f>
        <v>5487.2957319881361</v>
      </c>
      <c r="E9" s="75" t="s">
        <v>129</v>
      </c>
      <c r="F9" s="62">
        <f t="shared" si="0"/>
        <v>4</v>
      </c>
      <c r="G9" s="63">
        <v>1</v>
      </c>
      <c r="H9" s="57">
        <f t="shared" si="1"/>
        <v>1371.823932997034</v>
      </c>
      <c r="I9" s="62">
        <v>1</v>
      </c>
      <c r="J9" s="57">
        <f t="shared" si="2"/>
        <v>1371.823932997034</v>
      </c>
      <c r="K9" s="62">
        <v>1</v>
      </c>
      <c r="L9" s="57">
        <f t="shared" si="3"/>
        <v>1371.823932997034</v>
      </c>
      <c r="M9" s="62">
        <v>1</v>
      </c>
      <c r="N9" s="57">
        <f t="shared" si="4"/>
        <v>1371.823932997034</v>
      </c>
    </row>
    <row r="10" spans="1:15" ht="30.75" customHeight="1" x14ac:dyDescent="0.25">
      <c r="A10" s="122" t="s">
        <v>73</v>
      </c>
      <c r="B10" s="159">
        <f>'[1]Servicios públicos'!$O6</f>
        <v>410000</v>
      </c>
      <c r="C10" s="166" t="s">
        <v>180</v>
      </c>
      <c r="D10" s="120">
        <f>'[1]Servicios públicos'!$F6</f>
        <v>34610.043229880248</v>
      </c>
      <c r="E10" s="75" t="s">
        <v>128</v>
      </c>
      <c r="F10" s="62">
        <f t="shared" si="0"/>
        <v>1</v>
      </c>
      <c r="G10" s="63">
        <v>1</v>
      </c>
      <c r="H10" s="57">
        <f t="shared" si="1"/>
        <v>34610.043229880248</v>
      </c>
      <c r="I10" s="62">
        <v>0</v>
      </c>
      <c r="J10" s="57">
        <f t="shared" si="2"/>
        <v>0</v>
      </c>
      <c r="K10" s="62">
        <v>0</v>
      </c>
      <c r="L10" s="57">
        <f t="shared" si="3"/>
        <v>0</v>
      </c>
      <c r="M10" s="62">
        <v>0</v>
      </c>
      <c r="N10" s="57">
        <f t="shared" si="4"/>
        <v>0</v>
      </c>
    </row>
    <row r="11" spans="1:15" ht="33.75" customHeight="1" x14ac:dyDescent="0.25">
      <c r="A11" s="122" t="s">
        <v>75</v>
      </c>
      <c r="B11" s="159">
        <f>'[1]Servicios públicos'!$O7</f>
        <v>528325.93789530685</v>
      </c>
      <c r="C11" s="166" t="s">
        <v>180</v>
      </c>
      <c r="D11" s="120">
        <f>'[1]Servicios públicos'!$F7</f>
        <v>42376.199271707039</v>
      </c>
      <c r="E11" s="75" t="s">
        <v>128</v>
      </c>
      <c r="F11" s="62">
        <f t="shared" si="0"/>
        <v>2</v>
      </c>
      <c r="G11" s="63">
        <v>0</v>
      </c>
      <c r="H11" s="57">
        <f t="shared" si="1"/>
        <v>0</v>
      </c>
      <c r="I11" s="62">
        <v>1</v>
      </c>
      <c r="J11" s="57">
        <f t="shared" si="2"/>
        <v>21188.099635853519</v>
      </c>
      <c r="K11" s="62">
        <v>0</v>
      </c>
      <c r="L11" s="57">
        <f t="shared" si="3"/>
        <v>0</v>
      </c>
      <c r="M11" s="62">
        <v>1</v>
      </c>
      <c r="N11" s="57">
        <f t="shared" si="4"/>
        <v>21188.099635853519</v>
      </c>
    </row>
    <row r="12" spans="1:15" ht="33.75" customHeight="1" x14ac:dyDescent="0.25">
      <c r="A12" s="122" t="s">
        <v>165</v>
      </c>
      <c r="B12" s="159">
        <f>'[1]Servicios públicos'!$O8</f>
        <v>1238000</v>
      </c>
      <c r="C12" s="166" t="s">
        <v>180</v>
      </c>
      <c r="D12" s="120">
        <f>'[1]Servicios públicos'!$F8</f>
        <v>104505.44760632135</v>
      </c>
      <c r="E12" s="75" t="s">
        <v>128</v>
      </c>
      <c r="F12" s="62">
        <f t="shared" si="0"/>
        <v>1</v>
      </c>
      <c r="G12" s="63">
        <v>1</v>
      </c>
      <c r="H12" s="57">
        <f t="shared" si="1"/>
        <v>104505.44760632135</v>
      </c>
      <c r="I12" s="62">
        <v>0</v>
      </c>
      <c r="J12" s="57">
        <f t="shared" si="2"/>
        <v>0</v>
      </c>
      <c r="K12" s="62">
        <v>0</v>
      </c>
      <c r="L12" s="57">
        <f t="shared" si="3"/>
        <v>0</v>
      </c>
      <c r="M12" s="62">
        <v>0</v>
      </c>
      <c r="N12" s="57">
        <f t="shared" si="4"/>
        <v>0</v>
      </c>
    </row>
    <row r="13" spans="1:15" ht="28.5" customHeight="1" x14ac:dyDescent="0.25">
      <c r="A13" s="122" t="s">
        <v>76</v>
      </c>
      <c r="B13" s="159">
        <f>'[1]Servicios públicos'!$O9</f>
        <v>40000</v>
      </c>
      <c r="C13" s="167" t="s">
        <v>126</v>
      </c>
      <c r="D13" s="120">
        <f>'[1]Servicios públicos'!$F9</f>
        <v>0</v>
      </c>
      <c r="E13" s="75" t="s">
        <v>126</v>
      </c>
      <c r="F13" s="62">
        <f t="shared" si="0"/>
        <v>0</v>
      </c>
      <c r="G13" s="63">
        <v>0</v>
      </c>
      <c r="H13" s="57">
        <f t="shared" si="1"/>
        <v>0</v>
      </c>
      <c r="I13" s="62">
        <v>0</v>
      </c>
      <c r="J13" s="57">
        <f t="shared" si="2"/>
        <v>0</v>
      </c>
      <c r="K13" s="62">
        <v>0</v>
      </c>
      <c r="L13" s="57">
        <f t="shared" si="3"/>
        <v>0</v>
      </c>
      <c r="M13" s="62">
        <v>0</v>
      </c>
      <c r="N13" s="57">
        <f t="shared" si="4"/>
        <v>0</v>
      </c>
    </row>
    <row r="14" spans="1:15" ht="31.5" customHeight="1" x14ac:dyDescent="0.25">
      <c r="A14" s="122" t="s">
        <v>140</v>
      </c>
      <c r="B14" s="159">
        <f>'[1]Servicios públicos'!$O10</f>
        <v>670257</v>
      </c>
      <c r="C14" s="166" t="s">
        <v>180</v>
      </c>
      <c r="D14" s="120">
        <f>'[1]Servicios públicos'!$F10</f>
        <v>39344.085899999998</v>
      </c>
      <c r="E14" s="75" t="s">
        <v>128</v>
      </c>
      <c r="F14" s="62">
        <f t="shared" si="0"/>
        <v>4</v>
      </c>
      <c r="G14" s="63">
        <v>1</v>
      </c>
      <c r="H14" s="57">
        <f t="shared" si="1"/>
        <v>9836.0214749999996</v>
      </c>
      <c r="I14" s="62">
        <v>1</v>
      </c>
      <c r="J14" s="57">
        <f t="shared" si="2"/>
        <v>9836.0214749999996</v>
      </c>
      <c r="K14" s="62">
        <v>1</v>
      </c>
      <c r="L14" s="57">
        <f t="shared" si="3"/>
        <v>9836.0214749999996</v>
      </c>
      <c r="M14" s="62">
        <v>1</v>
      </c>
      <c r="N14" s="57">
        <f t="shared" si="4"/>
        <v>9836.0214749999996</v>
      </c>
    </row>
    <row r="15" spans="1:15" ht="31.5" customHeight="1" x14ac:dyDescent="0.25">
      <c r="A15" s="122" t="s">
        <v>74</v>
      </c>
      <c r="B15" s="159">
        <f>'[1]Servicios públicos'!$O11</f>
        <v>131075.83542688834</v>
      </c>
      <c r="C15" s="167" t="s">
        <v>126</v>
      </c>
      <c r="D15" s="119">
        <v>0</v>
      </c>
      <c r="E15" s="75" t="s">
        <v>126</v>
      </c>
      <c r="F15" s="62">
        <f t="shared" si="0"/>
        <v>0</v>
      </c>
      <c r="G15" s="63">
        <v>0</v>
      </c>
      <c r="H15" s="57">
        <f t="shared" si="1"/>
        <v>0</v>
      </c>
      <c r="I15" s="62">
        <v>0</v>
      </c>
      <c r="J15" s="57">
        <f t="shared" si="2"/>
        <v>0</v>
      </c>
      <c r="K15" s="62">
        <v>0</v>
      </c>
      <c r="L15" s="57">
        <f t="shared" si="3"/>
        <v>0</v>
      </c>
      <c r="M15" s="62">
        <v>0</v>
      </c>
      <c r="N15" s="57">
        <f t="shared" si="4"/>
        <v>0</v>
      </c>
    </row>
    <row r="16" spans="1:15" ht="31.5" customHeight="1" x14ac:dyDescent="0.25">
      <c r="A16" s="122" t="s">
        <v>77</v>
      </c>
      <c r="B16" s="158">
        <f>[1]Arriendos!$D$22</f>
        <v>4464150</v>
      </c>
      <c r="C16" s="166" t="s">
        <v>181</v>
      </c>
      <c r="D16" s="119">
        <f>[1]Arriendos!$D$19</f>
        <v>377971.00413375208</v>
      </c>
      <c r="E16" s="75" t="s">
        <v>127</v>
      </c>
      <c r="F16" s="62">
        <f t="shared" si="0"/>
        <v>4</v>
      </c>
      <c r="G16" s="63">
        <v>1</v>
      </c>
      <c r="H16" s="57">
        <f t="shared" si="1"/>
        <v>94492.75103343802</v>
      </c>
      <c r="I16" s="62">
        <v>1</v>
      </c>
      <c r="J16" s="57">
        <f t="shared" si="2"/>
        <v>94492.75103343802</v>
      </c>
      <c r="K16" s="62">
        <v>1</v>
      </c>
      <c r="L16" s="57">
        <f t="shared" si="3"/>
        <v>94492.75103343802</v>
      </c>
      <c r="M16" s="62">
        <v>1</v>
      </c>
      <c r="N16" s="57">
        <f t="shared" si="4"/>
        <v>94492.75103343802</v>
      </c>
    </row>
    <row r="17" spans="1:14" ht="31.5" customHeight="1" x14ac:dyDescent="0.25">
      <c r="A17" s="122" t="s">
        <v>167</v>
      </c>
      <c r="B17" s="158">
        <f>[1]Sistematización!$D$5</f>
        <v>1000000</v>
      </c>
      <c r="C17" s="166" t="s">
        <v>181</v>
      </c>
      <c r="D17" s="119">
        <f>[1]Sistematización!$C$10</f>
        <v>84668.078835557055</v>
      </c>
      <c r="E17" s="75" t="s">
        <v>127</v>
      </c>
      <c r="F17" s="62">
        <f t="shared" si="0"/>
        <v>4</v>
      </c>
      <c r="G17" s="63">
        <v>1</v>
      </c>
      <c r="H17" s="57">
        <f t="shared" si="1"/>
        <v>21167.019708889264</v>
      </c>
      <c r="I17" s="62">
        <v>1</v>
      </c>
      <c r="J17" s="57">
        <f t="shared" si="2"/>
        <v>21167.019708889264</v>
      </c>
      <c r="K17" s="62">
        <v>1</v>
      </c>
      <c r="L17" s="57">
        <f t="shared" si="3"/>
        <v>21167.019708889264</v>
      </c>
      <c r="M17" s="62">
        <v>1</v>
      </c>
      <c r="N17" s="57">
        <f t="shared" si="4"/>
        <v>21167.019708889264</v>
      </c>
    </row>
    <row r="18" spans="1:14" ht="31.5" customHeight="1" x14ac:dyDescent="0.25">
      <c r="A18" s="122" t="s">
        <v>78</v>
      </c>
      <c r="B18" s="158">
        <v>1559468.29</v>
      </c>
      <c r="C18" s="166" t="s">
        <v>181</v>
      </c>
      <c r="D18" s="119">
        <v>975532.28666666674</v>
      </c>
      <c r="E18" s="75" t="s">
        <v>127</v>
      </c>
      <c r="F18" s="62">
        <f t="shared" si="0"/>
        <v>6</v>
      </c>
      <c r="G18" s="63">
        <v>0</v>
      </c>
      <c r="H18" s="57">
        <f t="shared" si="1"/>
        <v>0</v>
      </c>
      <c r="I18" s="62">
        <v>0</v>
      </c>
      <c r="J18" s="57">
        <f t="shared" si="2"/>
        <v>0</v>
      </c>
      <c r="K18" s="62">
        <v>0</v>
      </c>
      <c r="L18" s="57">
        <f t="shared" si="3"/>
        <v>0</v>
      </c>
      <c r="M18" s="62">
        <v>6</v>
      </c>
      <c r="N18" s="57">
        <f t="shared" si="4"/>
        <v>975532.28666666674</v>
      </c>
    </row>
    <row r="19" spans="1:14" ht="29.25" customHeight="1" x14ac:dyDescent="0.25">
      <c r="A19" s="122" t="s">
        <v>79</v>
      </c>
      <c r="B19" s="158">
        <f>[1]Mantenimiento!$M4</f>
        <v>53333.333333333336</v>
      </c>
      <c r="C19" s="166" t="s">
        <v>180</v>
      </c>
      <c r="D19" s="119">
        <f>[1]Mantenimiento!$J4</f>
        <v>4502.1194445372685</v>
      </c>
      <c r="E19" s="75" t="s">
        <v>128</v>
      </c>
      <c r="F19" s="62">
        <f t="shared" si="0"/>
        <v>4</v>
      </c>
      <c r="G19" s="63">
        <v>1</v>
      </c>
      <c r="H19" s="57">
        <f t="shared" si="1"/>
        <v>1125.5298611343171</v>
      </c>
      <c r="I19" s="62">
        <v>1</v>
      </c>
      <c r="J19" s="57">
        <f t="shared" si="2"/>
        <v>1125.5298611343171</v>
      </c>
      <c r="K19" s="62">
        <v>1</v>
      </c>
      <c r="L19" s="57">
        <f t="shared" si="3"/>
        <v>1125.5298611343171</v>
      </c>
      <c r="M19" s="62">
        <v>1</v>
      </c>
      <c r="N19" s="57">
        <f t="shared" si="4"/>
        <v>1125.5298611343171</v>
      </c>
    </row>
    <row r="20" spans="1:14" ht="30.75" hidden="1" customHeight="1" x14ac:dyDescent="0.25">
      <c r="A20" s="122" t="s">
        <v>80</v>
      </c>
      <c r="B20" s="158">
        <f>[1]Mantenimiento!$M5</f>
        <v>241200</v>
      </c>
      <c r="C20" s="166" t="s">
        <v>180</v>
      </c>
      <c r="D20" s="119">
        <f>[1]Mantenimiento!$J5</f>
        <v>20360.835187919798</v>
      </c>
      <c r="E20" s="75" t="s">
        <v>128</v>
      </c>
      <c r="F20" s="62">
        <f t="shared" si="0"/>
        <v>4</v>
      </c>
      <c r="G20" s="63">
        <v>1</v>
      </c>
      <c r="H20" s="57">
        <f t="shared" si="1"/>
        <v>5090.2087969799495</v>
      </c>
      <c r="I20" s="62">
        <v>1</v>
      </c>
      <c r="J20" s="57">
        <f t="shared" si="2"/>
        <v>5090.2087969799495</v>
      </c>
      <c r="K20" s="62">
        <v>1</v>
      </c>
      <c r="L20" s="57">
        <f t="shared" si="3"/>
        <v>5090.2087969799495</v>
      </c>
      <c r="M20" s="62">
        <v>1</v>
      </c>
      <c r="N20" s="57">
        <f t="shared" si="4"/>
        <v>5090.2087969799495</v>
      </c>
    </row>
    <row r="21" spans="1:14" ht="31.5" hidden="1" customHeight="1" x14ac:dyDescent="0.25">
      <c r="A21" s="123" t="s">
        <v>81</v>
      </c>
      <c r="B21" s="158">
        <f>[1]Mantenimiento!$M6</f>
        <v>80666.666666666672</v>
      </c>
      <c r="C21" s="166" t="s">
        <v>180</v>
      </c>
      <c r="D21" s="119">
        <f>[1]Mantenimiento!$J6</f>
        <v>6809.4556598626186</v>
      </c>
      <c r="E21" s="75" t="s">
        <v>128</v>
      </c>
      <c r="F21" s="62">
        <f t="shared" si="0"/>
        <v>4</v>
      </c>
      <c r="G21" s="63">
        <v>1</v>
      </c>
      <c r="H21" s="57">
        <f t="shared" si="1"/>
        <v>1702.3639149656547</v>
      </c>
      <c r="I21" s="62">
        <v>1</v>
      </c>
      <c r="J21" s="57">
        <f t="shared" si="2"/>
        <v>1702.3639149656547</v>
      </c>
      <c r="K21" s="62">
        <v>1</v>
      </c>
      <c r="L21" s="57">
        <f t="shared" si="3"/>
        <v>1702.3639149656547</v>
      </c>
      <c r="M21" s="62">
        <v>1</v>
      </c>
      <c r="N21" s="57">
        <f t="shared" si="4"/>
        <v>1702.3639149656547</v>
      </c>
    </row>
    <row r="22" spans="1:14" ht="30.75" hidden="1" customHeight="1" x14ac:dyDescent="0.25">
      <c r="A22" s="123" t="s">
        <v>82</v>
      </c>
      <c r="B22" s="158">
        <f>[1]Mantenimiento!$M7</f>
        <v>63850.666666666672</v>
      </c>
      <c r="C22" s="166" t="s">
        <v>180</v>
      </c>
      <c r="D22" s="119">
        <f>[1]Mantenimiento!$J7</f>
        <v>5389.9373990000176</v>
      </c>
      <c r="E22" s="75" t="s">
        <v>128</v>
      </c>
      <c r="F22" s="62">
        <f t="shared" si="0"/>
        <v>4</v>
      </c>
      <c r="G22" s="63">
        <v>1</v>
      </c>
      <c r="H22" s="57">
        <f t="shared" si="1"/>
        <v>1347.4843497500044</v>
      </c>
      <c r="I22" s="62">
        <v>1</v>
      </c>
      <c r="J22" s="57">
        <f t="shared" si="2"/>
        <v>1347.4843497500044</v>
      </c>
      <c r="K22" s="62">
        <v>1</v>
      </c>
      <c r="L22" s="57">
        <f t="shared" si="3"/>
        <v>1347.4843497500044</v>
      </c>
      <c r="M22" s="62">
        <v>1</v>
      </c>
      <c r="N22" s="57">
        <f t="shared" si="4"/>
        <v>1347.4843497500044</v>
      </c>
    </row>
    <row r="23" spans="1:14" ht="29.25" hidden="1" customHeight="1" x14ac:dyDescent="0.25">
      <c r="A23" s="123" t="s">
        <v>166</v>
      </c>
      <c r="B23" s="158">
        <f>[1]Mantenimiento!$M8</f>
        <v>1942166.6666666667</v>
      </c>
      <c r="C23" s="167" t="s">
        <v>126</v>
      </c>
      <c r="D23" s="119">
        <f>[1]Mantenimiento!$J8</f>
        <v>0</v>
      </c>
      <c r="E23" s="75" t="s">
        <v>126</v>
      </c>
      <c r="F23" s="62">
        <f t="shared" si="0"/>
        <v>0</v>
      </c>
      <c r="G23" s="63">
        <v>0</v>
      </c>
      <c r="H23" s="57">
        <f t="shared" si="1"/>
        <v>0</v>
      </c>
      <c r="I23" s="62">
        <v>0</v>
      </c>
      <c r="J23" s="57">
        <f t="shared" si="2"/>
        <v>0</v>
      </c>
      <c r="K23" s="62">
        <v>0</v>
      </c>
      <c r="L23" s="57">
        <f t="shared" si="3"/>
        <v>0</v>
      </c>
      <c r="M23" s="62">
        <v>0</v>
      </c>
      <c r="N23" s="57">
        <f t="shared" si="4"/>
        <v>0</v>
      </c>
    </row>
    <row r="24" spans="1:14" ht="29.25" hidden="1" customHeight="1" x14ac:dyDescent="0.25">
      <c r="A24" s="123" t="s">
        <v>159</v>
      </c>
      <c r="B24" s="158">
        <f>[1]Mantenimiento!$M9</f>
        <v>149888</v>
      </c>
      <c r="C24" s="167" t="s">
        <v>126</v>
      </c>
      <c r="D24" s="119">
        <f>[1]Mantenimiento!$J9</f>
        <v>0</v>
      </c>
      <c r="E24" s="75" t="s">
        <v>126</v>
      </c>
      <c r="F24" s="62">
        <f t="shared" si="0"/>
        <v>0</v>
      </c>
      <c r="G24" s="63">
        <v>0</v>
      </c>
      <c r="H24" s="57">
        <f t="shared" si="1"/>
        <v>0</v>
      </c>
      <c r="I24" s="62">
        <v>0</v>
      </c>
      <c r="J24" s="57">
        <f t="shared" si="2"/>
        <v>0</v>
      </c>
      <c r="K24" s="62">
        <v>0</v>
      </c>
      <c r="L24" s="57">
        <f t="shared" si="3"/>
        <v>0</v>
      </c>
      <c r="M24" s="62">
        <v>0</v>
      </c>
      <c r="N24" s="57">
        <f t="shared" si="4"/>
        <v>0</v>
      </c>
    </row>
    <row r="25" spans="1:14" ht="30.75" customHeight="1" x14ac:dyDescent="0.25">
      <c r="A25" s="122" t="s">
        <v>83</v>
      </c>
      <c r="B25" s="158">
        <f>[1]Depreciación!$F3</f>
        <v>373027.16666666669</v>
      </c>
      <c r="C25" s="166" t="s">
        <v>181</v>
      </c>
      <c r="D25" s="119">
        <f>[1]Depreciación!$G13</f>
        <v>31583.493555137818</v>
      </c>
      <c r="E25" s="75" t="s">
        <v>127</v>
      </c>
      <c r="F25" s="62">
        <f t="shared" si="0"/>
        <v>4</v>
      </c>
      <c r="G25" s="63">
        <v>1</v>
      </c>
      <c r="H25" s="57">
        <f t="shared" si="1"/>
        <v>7895.8733887844546</v>
      </c>
      <c r="I25" s="62">
        <v>1</v>
      </c>
      <c r="J25" s="57">
        <f t="shared" si="2"/>
        <v>7895.8733887844546</v>
      </c>
      <c r="K25" s="62">
        <v>1</v>
      </c>
      <c r="L25" s="57">
        <f t="shared" si="3"/>
        <v>7895.8733887844546</v>
      </c>
      <c r="M25" s="62">
        <v>1</v>
      </c>
      <c r="N25" s="57">
        <f t="shared" si="4"/>
        <v>7895.8733887844546</v>
      </c>
    </row>
    <row r="26" spans="1:14" ht="30" hidden="1" customHeight="1" x14ac:dyDescent="0.25">
      <c r="A26" s="123" t="s">
        <v>84</v>
      </c>
      <c r="B26" s="158">
        <f>[1]Depreciación!$F4</f>
        <v>824659.5</v>
      </c>
      <c r="C26" s="166" t="s">
        <v>181</v>
      </c>
      <c r="D26" s="119">
        <f>[1]Depreciación!$G14</f>
        <v>69822.335558491075</v>
      </c>
      <c r="E26" s="75" t="s">
        <v>127</v>
      </c>
      <c r="F26" s="62">
        <f t="shared" si="0"/>
        <v>4</v>
      </c>
      <c r="G26" s="63">
        <v>1</v>
      </c>
      <c r="H26" s="57">
        <f t="shared" si="1"/>
        <v>17455.583889622769</v>
      </c>
      <c r="I26" s="62">
        <v>1</v>
      </c>
      <c r="J26" s="57">
        <f t="shared" si="2"/>
        <v>17455.583889622769</v>
      </c>
      <c r="K26" s="62">
        <v>1</v>
      </c>
      <c r="L26" s="57">
        <f t="shared" si="3"/>
        <v>17455.583889622769</v>
      </c>
      <c r="M26" s="62">
        <v>1</v>
      </c>
      <c r="N26" s="57">
        <f t="shared" si="4"/>
        <v>17455.583889622769</v>
      </c>
    </row>
    <row r="27" spans="1:14" ht="28.5" hidden="1" customHeight="1" x14ac:dyDescent="0.25">
      <c r="A27" s="122" t="s">
        <v>85</v>
      </c>
      <c r="B27" s="158">
        <f>[1]Depreciación!$F5</f>
        <v>46333.333333333336</v>
      </c>
      <c r="C27" s="166" t="s">
        <v>181</v>
      </c>
      <c r="D27" s="119">
        <f>[1]Depreciación!$G15</f>
        <v>3922.9543193808108</v>
      </c>
      <c r="E27" s="75" t="s">
        <v>127</v>
      </c>
      <c r="F27" s="62">
        <f t="shared" si="0"/>
        <v>4</v>
      </c>
      <c r="G27" s="63">
        <v>1</v>
      </c>
      <c r="H27" s="57">
        <f t="shared" si="1"/>
        <v>980.73857984520271</v>
      </c>
      <c r="I27" s="62">
        <v>1</v>
      </c>
      <c r="J27" s="57">
        <f t="shared" si="2"/>
        <v>980.73857984520271</v>
      </c>
      <c r="K27" s="62">
        <v>1</v>
      </c>
      <c r="L27" s="57">
        <f t="shared" si="3"/>
        <v>980.73857984520271</v>
      </c>
      <c r="M27" s="62">
        <v>1</v>
      </c>
      <c r="N27" s="57">
        <f t="shared" si="4"/>
        <v>980.73857984520271</v>
      </c>
    </row>
    <row r="28" spans="1:14" ht="27.75" hidden="1" customHeight="1" x14ac:dyDescent="0.25">
      <c r="A28" s="122" t="s">
        <v>86</v>
      </c>
      <c r="B28" s="158">
        <f>[1]Depreciación!$F6</f>
        <v>1274459.5833333333</v>
      </c>
      <c r="C28" s="166" t="s">
        <v>181</v>
      </c>
      <c r="D28" s="119">
        <f>[1]Depreciación!$G16</f>
        <v>107906.04447439786</v>
      </c>
      <c r="E28" s="75" t="s">
        <v>127</v>
      </c>
      <c r="F28" s="62">
        <f t="shared" si="0"/>
        <v>4</v>
      </c>
      <c r="G28" s="63">
        <v>1</v>
      </c>
      <c r="H28" s="57">
        <f t="shared" si="1"/>
        <v>26976.511118599465</v>
      </c>
      <c r="I28" s="62">
        <v>1</v>
      </c>
      <c r="J28" s="57">
        <f t="shared" si="2"/>
        <v>26976.511118599465</v>
      </c>
      <c r="K28" s="62">
        <v>1</v>
      </c>
      <c r="L28" s="57">
        <f t="shared" si="3"/>
        <v>26976.511118599465</v>
      </c>
      <c r="M28" s="62">
        <v>1</v>
      </c>
      <c r="N28" s="57">
        <f t="shared" si="4"/>
        <v>26976.511118599465</v>
      </c>
    </row>
    <row r="29" spans="1:14" ht="27.75" hidden="1" customHeight="1" x14ac:dyDescent="0.25">
      <c r="A29" s="122" t="s">
        <v>160</v>
      </c>
      <c r="B29" s="158">
        <f>[1]Depreciación!$F7</f>
        <v>1884585.75</v>
      </c>
      <c r="C29" s="167" t="s">
        <v>126</v>
      </c>
      <c r="D29" s="119">
        <f>[1]Depreciación!$G17</f>
        <v>0</v>
      </c>
      <c r="E29" s="75" t="s">
        <v>126</v>
      </c>
      <c r="F29" s="62">
        <f t="shared" si="0"/>
        <v>0</v>
      </c>
      <c r="G29" s="63">
        <v>0</v>
      </c>
      <c r="H29" s="57"/>
      <c r="I29" s="62">
        <v>0</v>
      </c>
      <c r="J29" s="57"/>
      <c r="K29" s="62">
        <v>0</v>
      </c>
      <c r="L29" s="57"/>
      <c r="M29" s="62">
        <v>0</v>
      </c>
      <c r="N29" s="57"/>
    </row>
    <row r="30" spans="1:14" ht="29.25" customHeight="1" x14ac:dyDescent="0.25">
      <c r="A30" s="122" t="s">
        <v>87</v>
      </c>
      <c r="B30" s="158">
        <f>[2]Pólizas!$E$3</f>
        <v>734431.66666666663</v>
      </c>
      <c r="C30" s="167" t="s">
        <v>126</v>
      </c>
      <c r="D30" s="119">
        <v>0</v>
      </c>
      <c r="E30" s="75" t="s">
        <v>126</v>
      </c>
      <c r="F30" s="62">
        <f t="shared" si="0"/>
        <v>0</v>
      </c>
      <c r="G30" s="63">
        <v>0</v>
      </c>
      <c r="H30" s="57">
        <f t="shared" si="1"/>
        <v>0</v>
      </c>
      <c r="I30" s="62">
        <v>0</v>
      </c>
      <c r="J30" s="57">
        <f t="shared" si="2"/>
        <v>0</v>
      </c>
      <c r="K30" s="62">
        <v>0</v>
      </c>
      <c r="L30" s="57">
        <f t="shared" si="3"/>
        <v>0</v>
      </c>
      <c r="M30" s="62">
        <v>0</v>
      </c>
      <c r="N30" s="57">
        <f t="shared" si="4"/>
        <v>0</v>
      </c>
    </row>
    <row r="31" spans="1:14" ht="32.25" hidden="1" customHeight="1" x14ac:dyDescent="0.25">
      <c r="A31" s="122" t="s">
        <v>88</v>
      </c>
      <c r="B31" s="158">
        <f>[2]Pólizas!$E$4</f>
        <v>71566.666666666672</v>
      </c>
      <c r="C31" s="167" t="s">
        <v>126</v>
      </c>
      <c r="D31" s="119">
        <v>0</v>
      </c>
      <c r="E31" s="75" t="s">
        <v>126</v>
      </c>
      <c r="F31" s="62">
        <f t="shared" si="0"/>
        <v>0</v>
      </c>
      <c r="G31" s="63">
        <v>0</v>
      </c>
      <c r="H31" s="57">
        <f t="shared" si="1"/>
        <v>0</v>
      </c>
      <c r="I31" s="62">
        <v>0</v>
      </c>
      <c r="J31" s="57">
        <f t="shared" si="2"/>
        <v>0</v>
      </c>
      <c r="K31" s="62">
        <v>0</v>
      </c>
      <c r="L31" s="57">
        <f t="shared" si="3"/>
        <v>0</v>
      </c>
      <c r="M31" s="62">
        <v>0</v>
      </c>
      <c r="N31" s="57">
        <f t="shared" si="4"/>
        <v>0</v>
      </c>
    </row>
    <row r="32" spans="1:14" ht="32.25" customHeight="1" x14ac:dyDescent="0.25">
      <c r="A32" s="118" t="s">
        <v>168</v>
      </c>
      <c r="B32" s="158">
        <f>[1]Diversos!$F3</f>
        <v>378944.33333333331</v>
      </c>
      <c r="C32" s="166" t="s">
        <v>181</v>
      </c>
      <c r="D32" s="119">
        <f>[1]Diversos!$C17</f>
        <v>32084.488688954279</v>
      </c>
      <c r="E32" s="75" t="s">
        <v>127</v>
      </c>
      <c r="F32" s="62">
        <f t="shared" si="0"/>
        <v>4</v>
      </c>
      <c r="G32" s="63">
        <v>1</v>
      </c>
      <c r="H32" s="57">
        <f t="shared" si="1"/>
        <v>8021.1221722385699</v>
      </c>
      <c r="I32" s="62">
        <v>1</v>
      </c>
      <c r="J32" s="57">
        <f t="shared" si="2"/>
        <v>8021.1221722385699</v>
      </c>
      <c r="K32" s="62">
        <v>1</v>
      </c>
      <c r="L32" s="57">
        <f t="shared" si="3"/>
        <v>8021.1221722385699</v>
      </c>
      <c r="M32" s="62">
        <v>1</v>
      </c>
      <c r="N32" s="57">
        <f t="shared" si="4"/>
        <v>8021.1221722385699</v>
      </c>
    </row>
    <row r="33" spans="1:14" ht="32.25" hidden="1" customHeight="1" x14ac:dyDescent="0.25">
      <c r="A33" s="118" t="s">
        <v>169</v>
      </c>
      <c r="B33" s="158">
        <f>[1]Diversos!$F4</f>
        <v>786571.66666666663</v>
      </c>
      <c r="C33" s="167" t="s">
        <v>126</v>
      </c>
      <c r="D33" s="119">
        <f>[1]Diversos!$C18</f>
        <v>0</v>
      </c>
      <c r="E33" s="75" t="s">
        <v>126</v>
      </c>
      <c r="F33" s="62">
        <f t="shared" si="0"/>
        <v>0</v>
      </c>
      <c r="G33" s="63">
        <v>0</v>
      </c>
      <c r="H33" s="57">
        <f t="shared" si="1"/>
        <v>0</v>
      </c>
      <c r="I33" s="62">
        <v>0</v>
      </c>
      <c r="J33" s="57">
        <f t="shared" si="2"/>
        <v>0</v>
      </c>
      <c r="K33" s="62">
        <v>0</v>
      </c>
      <c r="L33" s="57">
        <f t="shared" si="3"/>
        <v>0</v>
      </c>
      <c r="M33" s="62">
        <v>0</v>
      </c>
      <c r="N33" s="57">
        <f t="shared" si="4"/>
        <v>0</v>
      </c>
    </row>
    <row r="34" spans="1:14" ht="32.25" hidden="1" customHeight="1" x14ac:dyDescent="0.25">
      <c r="A34" s="118" t="s">
        <v>170</v>
      </c>
      <c r="B34" s="158">
        <f>[1]Diversos!$F5</f>
        <v>7924390</v>
      </c>
      <c r="C34" s="167" t="s">
        <v>126</v>
      </c>
      <c r="D34" s="119">
        <f>[1]Diversos!$C19</f>
        <v>0</v>
      </c>
      <c r="E34" s="75" t="s">
        <v>126</v>
      </c>
      <c r="F34" s="62">
        <f t="shared" si="0"/>
        <v>0</v>
      </c>
      <c r="G34" s="63">
        <v>0</v>
      </c>
      <c r="H34" s="57">
        <f t="shared" si="1"/>
        <v>0</v>
      </c>
      <c r="I34" s="62">
        <v>0</v>
      </c>
      <c r="J34" s="57">
        <f t="shared" si="2"/>
        <v>0</v>
      </c>
      <c r="K34" s="62">
        <v>0</v>
      </c>
      <c r="L34" s="57">
        <f t="shared" si="3"/>
        <v>0</v>
      </c>
      <c r="M34" s="62">
        <v>0</v>
      </c>
      <c r="N34" s="57">
        <f t="shared" si="4"/>
        <v>0</v>
      </c>
    </row>
    <row r="35" spans="1:14" ht="32.25" hidden="1" customHeight="1" x14ac:dyDescent="0.25">
      <c r="A35" s="118" t="s">
        <v>171</v>
      </c>
      <c r="B35" s="158">
        <f>[1]Diversos!$F6</f>
        <v>334133.33333333331</v>
      </c>
      <c r="C35" s="166" t="s">
        <v>181</v>
      </c>
      <c r="D35" s="119">
        <f>[1]Diversos!$C20</f>
        <v>28290.427408254131</v>
      </c>
      <c r="E35" s="75" t="s">
        <v>127</v>
      </c>
      <c r="F35" s="62">
        <f t="shared" si="0"/>
        <v>4</v>
      </c>
      <c r="G35" s="63">
        <v>1</v>
      </c>
      <c r="H35" s="57">
        <f t="shared" si="1"/>
        <v>7072.6068520635326</v>
      </c>
      <c r="I35" s="62">
        <v>1</v>
      </c>
      <c r="J35" s="57">
        <f t="shared" si="2"/>
        <v>7072.6068520635326</v>
      </c>
      <c r="K35" s="62">
        <v>1</v>
      </c>
      <c r="L35" s="57">
        <f t="shared" si="3"/>
        <v>7072.6068520635326</v>
      </c>
      <c r="M35" s="62">
        <v>1</v>
      </c>
      <c r="N35" s="57">
        <f t="shared" si="4"/>
        <v>7072.6068520635326</v>
      </c>
    </row>
    <row r="36" spans="1:14" ht="32.25" hidden="1" customHeight="1" x14ac:dyDescent="0.25">
      <c r="A36" s="118" t="s">
        <v>172</v>
      </c>
      <c r="B36" s="158">
        <f>[1]Diversos!$F7</f>
        <v>657000</v>
      </c>
      <c r="C36" s="166" t="s">
        <v>181</v>
      </c>
      <c r="D36" s="119">
        <f>[1]Diversos!$C21</f>
        <v>55626.92779496099</v>
      </c>
      <c r="E36" s="75" t="s">
        <v>127</v>
      </c>
      <c r="F36" s="62">
        <f t="shared" si="0"/>
        <v>4</v>
      </c>
      <c r="G36" s="63">
        <v>1</v>
      </c>
      <c r="H36" s="57">
        <f t="shared" si="1"/>
        <v>13906.731948740247</v>
      </c>
      <c r="I36" s="62">
        <v>1</v>
      </c>
      <c r="J36" s="57">
        <f t="shared" si="2"/>
        <v>13906.731948740247</v>
      </c>
      <c r="K36" s="62">
        <v>1</v>
      </c>
      <c r="L36" s="57">
        <f t="shared" si="3"/>
        <v>13906.731948740247</v>
      </c>
      <c r="M36" s="62">
        <v>1</v>
      </c>
      <c r="N36" s="57">
        <f t="shared" si="4"/>
        <v>13906.731948740247</v>
      </c>
    </row>
    <row r="37" spans="1:14" ht="32.25" hidden="1" customHeight="1" x14ac:dyDescent="0.25">
      <c r="A37" s="118" t="s">
        <v>173</v>
      </c>
      <c r="B37" s="158">
        <f>[1]Diversos!$F8</f>
        <v>610366.66666666663</v>
      </c>
      <c r="C37" s="166" t="s">
        <v>181</v>
      </c>
      <c r="D37" s="119">
        <f>[1]Diversos!$C22</f>
        <v>51678.57305192951</v>
      </c>
      <c r="E37" s="75" t="s">
        <v>127</v>
      </c>
      <c r="F37" s="62">
        <f t="shared" si="0"/>
        <v>4</v>
      </c>
      <c r="G37" s="63">
        <v>1</v>
      </c>
      <c r="H37" s="57">
        <f t="shared" si="1"/>
        <v>12919.643262982378</v>
      </c>
      <c r="I37" s="62">
        <v>1</v>
      </c>
      <c r="J37" s="57">
        <f t="shared" si="2"/>
        <v>12919.643262982378</v>
      </c>
      <c r="K37" s="62">
        <v>1</v>
      </c>
      <c r="L37" s="57">
        <f t="shared" si="3"/>
        <v>12919.643262982378</v>
      </c>
      <c r="M37" s="62">
        <v>1</v>
      </c>
      <c r="N37" s="57">
        <f t="shared" si="4"/>
        <v>12919.643262982378</v>
      </c>
    </row>
    <row r="38" spans="1:14" ht="32.25" hidden="1" customHeight="1" x14ac:dyDescent="0.25">
      <c r="A38" s="118" t="s">
        <v>174</v>
      </c>
      <c r="B38" s="158">
        <f>[1]Diversos!$F9</f>
        <v>120287.33333333333</v>
      </c>
      <c r="C38" s="166" t="s">
        <v>181</v>
      </c>
      <c r="D38" s="119">
        <f>[1]Diversos!$C23</f>
        <v>10184.497421585596</v>
      </c>
      <c r="E38" s="75" t="s">
        <v>127</v>
      </c>
      <c r="F38" s="62">
        <f t="shared" si="0"/>
        <v>4</v>
      </c>
      <c r="G38" s="63">
        <v>1</v>
      </c>
      <c r="H38" s="57">
        <f t="shared" si="1"/>
        <v>2546.1243553963991</v>
      </c>
      <c r="I38" s="62">
        <v>1</v>
      </c>
      <c r="J38" s="57">
        <f t="shared" si="2"/>
        <v>2546.1243553963991</v>
      </c>
      <c r="K38" s="62">
        <v>1</v>
      </c>
      <c r="L38" s="57">
        <f t="shared" si="3"/>
        <v>2546.1243553963991</v>
      </c>
      <c r="M38" s="62">
        <v>1</v>
      </c>
      <c r="N38" s="57">
        <f t="shared" si="4"/>
        <v>2546.1243553963991</v>
      </c>
    </row>
    <row r="39" spans="1:14" ht="32.25" hidden="1" customHeight="1" x14ac:dyDescent="0.25">
      <c r="A39" s="118" t="s">
        <v>175</v>
      </c>
      <c r="B39" s="158">
        <f>[1]Diversos!$F10</f>
        <v>475695.33333333331</v>
      </c>
      <c r="C39" s="166" t="s">
        <v>181</v>
      </c>
      <c r="D39" s="119">
        <f>[1]Diversos!$C24</f>
        <v>40276.209984373258</v>
      </c>
      <c r="E39" s="75" t="s">
        <v>127</v>
      </c>
      <c r="F39" s="62">
        <f t="shared" si="0"/>
        <v>4</v>
      </c>
      <c r="G39" s="63">
        <v>1</v>
      </c>
      <c r="H39" s="57">
        <f t="shared" si="1"/>
        <v>10069.052496093314</v>
      </c>
      <c r="I39" s="62">
        <v>1</v>
      </c>
      <c r="J39" s="57">
        <f t="shared" si="2"/>
        <v>10069.052496093314</v>
      </c>
      <c r="K39" s="62">
        <v>1</v>
      </c>
      <c r="L39" s="57">
        <f t="shared" si="3"/>
        <v>10069.052496093314</v>
      </c>
      <c r="M39" s="62">
        <v>1</v>
      </c>
      <c r="N39" s="57">
        <f t="shared" si="4"/>
        <v>10069.052496093314</v>
      </c>
    </row>
    <row r="40" spans="1:14" ht="32.25" hidden="1" customHeight="1" x14ac:dyDescent="0.25">
      <c r="A40" s="124" t="s">
        <v>176</v>
      </c>
      <c r="B40" s="158">
        <f>[1]Diversos!$F11</f>
        <v>116666.66666666667</v>
      </c>
      <c r="C40" s="166" t="s">
        <v>181</v>
      </c>
      <c r="D40" s="119">
        <f>[1]Diversos!$C25</f>
        <v>9877.9425308149912</v>
      </c>
      <c r="E40" s="75" t="s">
        <v>127</v>
      </c>
      <c r="F40" s="62">
        <f t="shared" si="0"/>
        <v>4</v>
      </c>
      <c r="G40" s="63">
        <v>1</v>
      </c>
      <c r="H40" s="57">
        <f t="shared" si="1"/>
        <v>2469.4856327037478</v>
      </c>
      <c r="I40" s="62">
        <v>1</v>
      </c>
      <c r="J40" s="57">
        <f t="shared" si="2"/>
        <v>2469.4856327037478</v>
      </c>
      <c r="K40" s="62">
        <v>1</v>
      </c>
      <c r="L40" s="57">
        <f t="shared" si="3"/>
        <v>2469.4856327037478</v>
      </c>
      <c r="M40" s="62">
        <v>1</v>
      </c>
      <c r="N40" s="57">
        <f t="shared" si="4"/>
        <v>2469.4856327037478</v>
      </c>
    </row>
    <row r="41" spans="1:14" ht="32.25" customHeight="1" x14ac:dyDescent="0.25">
      <c r="A41" s="124" t="s">
        <v>177</v>
      </c>
      <c r="B41" s="158">
        <f>[1]Legales!$F$4</f>
        <v>855906.66666666663</v>
      </c>
      <c r="C41" s="166" t="s">
        <v>181</v>
      </c>
      <c r="D41" s="119">
        <f>[1]Legales!$C$9</f>
        <v>72467.973129212187</v>
      </c>
      <c r="E41" s="75" t="s">
        <v>127</v>
      </c>
      <c r="F41" s="62">
        <f t="shared" si="0"/>
        <v>4</v>
      </c>
      <c r="G41" s="63">
        <v>1</v>
      </c>
      <c r="H41" s="57">
        <f t="shared" si="1"/>
        <v>18116.993282303047</v>
      </c>
      <c r="I41" s="62">
        <v>1</v>
      </c>
      <c r="J41" s="57">
        <f t="shared" si="2"/>
        <v>18116.993282303047</v>
      </c>
      <c r="K41" s="62">
        <v>1</v>
      </c>
      <c r="L41" s="57">
        <f t="shared" si="3"/>
        <v>18116.993282303047</v>
      </c>
      <c r="M41" s="62">
        <v>1</v>
      </c>
      <c r="N41" s="57">
        <f t="shared" si="4"/>
        <v>18116.993282303047</v>
      </c>
    </row>
    <row r="42" spans="1:14" ht="30" x14ac:dyDescent="0.25">
      <c r="A42" s="125" t="s">
        <v>102</v>
      </c>
      <c r="B42" s="158">
        <f>[1]MOI!$F3</f>
        <v>438146.66666666669</v>
      </c>
      <c r="C42" s="166" t="s">
        <v>181</v>
      </c>
      <c r="D42" s="119">
        <f>[1]MOI!$H3</f>
        <v>37097.036514869877</v>
      </c>
      <c r="E42" s="114" t="s">
        <v>141</v>
      </c>
      <c r="F42" s="62">
        <f t="shared" si="0"/>
        <v>208</v>
      </c>
      <c r="G42" s="63">
        <v>52</v>
      </c>
      <c r="H42" s="57">
        <f t="shared" si="1"/>
        <v>9274.2591287174691</v>
      </c>
      <c r="I42" s="62">
        <v>52</v>
      </c>
      <c r="J42" s="57">
        <f t="shared" si="2"/>
        <v>9274.2591287174691</v>
      </c>
      <c r="K42" s="62">
        <v>52</v>
      </c>
      <c r="L42" s="57">
        <f t="shared" si="3"/>
        <v>9274.2591287174691</v>
      </c>
      <c r="M42" s="62">
        <v>52</v>
      </c>
      <c r="N42" s="57">
        <f t="shared" si="4"/>
        <v>9274.2591287174691</v>
      </c>
    </row>
    <row r="43" spans="1:14" ht="30" hidden="1" x14ac:dyDescent="0.25">
      <c r="A43" s="125" t="s">
        <v>103</v>
      </c>
      <c r="B43" s="158">
        <f>[1]MOI!$F4</f>
        <v>388046.66666666669</v>
      </c>
      <c r="C43" s="166" t="s">
        <v>181</v>
      </c>
      <c r="D43" s="119">
        <f>[1]MOI!$H4</f>
        <v>32855.165765208469</v>
      </c>
      <c r="E43" s="114" t="s">
        <v>141</v>
      </c>
      <c r="F43" s="62">
        <f t="shared" si="0"/>
        <v>208</v>
      </c>
      <c r="G43" s="63">
        <v>52</v>
      </c>
      <c r="H43" s="57">
        <f t="shared" si="1"/>
        <v>8213.7914413021172</v>
      </c>
      <c r="I43" s="62">
        <v>52</v>
      </c>
      <c r="J43" s="57">
        <f t="shared" si="2"/>
        <v>8213.7914413021172</v>
      </c>
      <c r="K43" s="62">
        <v>52</v>
      </c>
      <c r="L43" s="57">
        <f t="shared" si="3"/>
        <v>8213.7914413021172</v>
      </c>
      <c r="M43" s="62">
        <v>52</v>
      </c>
      <c r="N43" s="57">
        <f t="shared" si="4"/>
        <v>8213.7914413021172</v>
      </c>
    </row>
    <row r="44" spans="1:14" ht="30" hidden="1" x14ac:dyDescent="0.25">
      <c r="A44" s="125" t="s">
        <v>104</v>
      </c>
      <c r="B44" s="158">
        <f>[1]MOI!$F5</f>
        <v>745152.66666666663</v>
      </c>
      <c r="C44" s="166" t="s">
        <v>181</v>
      </c>
      <c r="D44" s="119">
        <f>[1]MOI!$H5</f>
        <v>63090.644725858903</v>
      </c>
      <c r="E44" s="114" t="s">
        <v>141</v>
      </c>
      <c r="F44" s="62">
        <f t="shared" si="0"/>
        <v>208</v>
      </c>
      <c r="G44" s="63">
        <v>52</v>
      </c>
      <c r="H44" s="57">
        <f t="shared" si="1"/>
        <v>15772.661181464726</v>
      </c>
      <c r="I44" s="62">
        <v>52</v>
      </c>
      <c r="J44" s="57">
        <f t="shared" si="2"/>
        <v>15772.661181464726</v>
      </c>
      <c r="K44" s="62">
        <v>52</v>
      </c>
      <c r="L44" s="57">
        <f t="shared" si="3"/>
        <v>15772.661181464726</v>
      </c>
      <c r="M44" s="62">
        <v>52</v>
      </c>
      <c r="N44" s="57">
        <f t="shared" si="4"/>
        <v>15772.661181464726</v>
      </c>
    </row>
    <row r="45" spans="1:14" ht="30" hidden="1" x14ac:dyDescent="0.25">
      <c r="A45" s="125" t="s">
        <v>105</v>
      </c>
      <c r="B45" s="158">
        <f>[1]MOI!$F6</f>
        <v>771995</v>
      </c>
      <c r="C45" s="166" t="s">
        <v>181</v>
      </c>
      <c r="D45" s="119">
        <f>[1]MOI!$H6</f>
        <v>65363.333520655877</v>
      </c>
      <c r="E45" s="114" t="s">
        <v>141</v>
      </c>
      <c r="F45" s="62">
        <f t="shared" si="0"/>
        <v>208</v>
      </c>
      <c r="G45" s="63">
        <v>52</v>
      </c>
      <c r="H45" s="57">
        <f t="shared" si="1"/>
        <v>16340.833380163969</v>
      </c>
      <c r="I45" s="62">
        <v>52</v>
      </c>
      <c r="J45" s="57">
        <f t="shared" si="2"/>
        <v>16340.833380163969</v>
      </c>
      <c r="K45" s="62">
        <v>52</v>
      </c>
      <c r="L45" s="57">
        <f t="shared" si="3"/>
        <v>16340.833380163969</v>
      </c>
      <c r="M45" s="62">
        <v>52</v>
      </c>
      <c r="N45" s="57">
        <f t="shared" si="4"/>
        <v>16340.833380163969</v>
      </c>
    </row>
    <row r="46" spans="1:14" ht="30" hidden="1" x14ac:dyDescent="0.25">
      <c r="A46" s="125" t="s">
        <v>106</v>
      </c>
      <c r="B46" s="158">
        <f>[1]MOI!$F7</f>
        <v>573484.66666666663</v>
      </c>
      <c r="C46" s="166" t="s">
        <v>181</v>
      </c>
      <c r="D46" s="119">
        <f>[1]MOI!$H7</f>
        <v>48555.844968316494</v>
      </c>
      <c r="E46" s="114" t="s">
        <v>141</v>
      </c>
      <c r="F46" s="62">
        <f t="shared" si="0"/>
        <v>208</v>
      </c>
      <c r="G46" s="63">
        <v>52</v>
      </c>
      <c r="H46" s="57">
        <f t="shared" si="1"/>
        <v>12138.961242079124</v>
      </c>
      <c r="I46" s="62">
        <v>52</v>
      </c>
      <c r="J46" s="57">
        <f t="shared" si="2"/>
        <v>12138.961242079124</v>
      </c>
      <c r="K46" s="62">
        <v>52</v>
      </c>
      <c r="L46" s="57">
        <f t="shared" si="3"/>
        <v>12138.961242079124</v>
      </c>
      <c r="M46" s="62">
        <v>52</v>
      </c>
      <c r="N46" s="57">
        <f t="shared" si="4"/>
        <v>12138.961242079124</v>
      </c>
    </row>
    <row r="47" spans="1:14" ht="30" x14ac:dyDescent="0.25">
      <c r="A47" s="125" t="s">
        <v>113</v>
      </c>
      <c r="B47" s="158">
        <f>[1]MOI!$F8</f>
        <v>1656666.6666666667</v>
      </c>
      <c r="C47" s="166" t="s">
        <v>181</v>
      </c>
      <c r="D47" s="119">
        <f>[1]MOI!$H8</f>
        <v>140266.78393757288</v>
      </c>
      <c r="E47" s="114" t="s">
        <v>141</v>
      </c>
      <c r="F47" s="62">
        <f t="shared" si="0"/>
        <v>240</v>
      </c>
      <c r="G47" s="63">
        <v>60</v>
      </c>
      <c r="H47" s="57">
        <f t="shared" si="1"/>
        <v>35066.69598439322</v>
      </c>
      <c r="I47" s="62">
        <v>60</v>
      </c>
      <c r="J47" s="57">
        <f t="shared" si="2"/>
        <v>35066.69598439322</v>
      </c>
      <c r="K47" s="62">
        <v>60</v>
      </c>
      <c r="L47" s="57">
        <f t="shared" si="3"/>
        <v>35066.69598439322</v>
      </c>
      <c r="M47" s="62">
        <v>60</v>
      </c>
      <c r="N47" s="57">
        <f t="shared" si="4"/>
        <v>35066.69598439322</v>
      </c>
    </row>
    <row r="48" spans="1:14" ht="30" x14ac:dyDescent="0.25">
      <c r="A48" s="125" t="s">
        <v>114</v>
      </c>
      <c r="B48" s="158">
        <f>[1]MOI!$F9</f>
        <v>2708000</v>
      </c>
      <c r="C48" s="166" t="s">
        <v>181</v>
      </c>
      <c r="D48" s="119">
        <f>[1]MOI!$H9</f>
        <v>229281.15748668852</v>
      </c>
      <c r="E48" s="114" t="s">
        <v>141</v>
      </c>
      <c r="F48" s="62">
        <f t="shared" si="0"/>
        <v>240</v>
      </c>
      <c r="G48" s="63">
        <v>60</v>
      </c>
      <c r="H48" s="57">
        <f t="shared" si="1"/>
        <v>57320.28937167213</v>
      </c>
      <c r="I48" s="62">
        <v>60</v>
      </c>
      <c r="J48" s="57">
        <f t="shared" si="2"/>
        <v>57320.28937167213</v>
      </c>
      <c r="K48" s="62">
        <v>60</v>
      </c>
      <c r="L48" s="57">
        <f t="shared" si="3"/>
        <v>57320.28937167213</v>
      </c>
      <c r="M48" s="62">
        <v>60</v>
      </c>
      <c r="N48" s="57">
        <f t="shared" si="4"/>
        <v>57320.28937167213</v>
      </c>
    </row>
    <row r="49" spans="1:14" ht="30" x14ac:dyDescent="0.25">
      <c r="A49" s="125" t="s">
        <v>115</v>
      </c>
      <c r="B49" s="158">
        <f>[1]MOI!$F10</f>
        <v>666666.66666666663</v>
      </c>
      <c r="C49" s="166" t="s">
        <v>181</v>
      </c>
      <c r="D49" s="119">
        <f>[1]MOI!$H10</f>
        <v>56445.38589037137</v>
      </c>
      <c r="E49" s="114" t="s">
        <v>141</v>
      </c>
      <c r="F49" s="62">
        <f t="shared" si="0"/>
        <v>240</v>
      </c>
      <c r="G49" s="63">
        <v>60</v>
      </c>
      <c r="H49" s="57">
        <f t="shared" si="1"/>
        <v>14111.346472592842</v>
      </c>
      <c r="I49" s="62">
        <v>60</v>
      </c>
      <c r="J49" s="57">
        <f t="shared" si="2"/>
        <v>14111.346472592842</v>
      </c>
      <c r="K49" s="62">
        <v>60</v>
      </c>
      <c r="L49" s="57">
        <f t="shared" si="3"/>
        <v>14111.346472592842</v>
      </c>
      <c r="M49" s="62">
        <v>60</v>
      </c>
      <c r="N49" s="57">
        <f t="shared" si="4"/>
        <v>14111.346472592842</v>
      </c>
    </row>
    <row r="50" spans="1:14" ht="30" x14ac:dyDescent="0.25">
      <c r="A50" s="125" t="s">
        <v>116</v>
      </c>
      <c r="B50" s="158">
        <f>[1]MOI!$F11</f>
        <v>130000</v>
      </c>
      <c r="C50" s="166" t="s">
        <v>181</v>
      </c>
      <c r="D50" s="119">
        <f>[1]MOI!$H11</f>
        <v>11006.850248622419</v>
      </c>
      <c r="E50" s="114" t="s">
        <v>141</v>
      </c>
      <c r="F50" s="62">
        <f t="shared" si="0"/>
        <v>240</v>
      </c>
      <c r="G50" s="63">
        <v>60</v>
      </c>
      <c r="H50" s="57">
        <f t="shared" si="1"/>
        <v>2751.7125621556047</v>
      </c>
      <c r="I50" s="62">
        <v>60</v>
      </c>
      <c r="J50" s="57">
        <f t="shared" si="2"/>
        <v>2751.7125621556047</v>
      </c>
      <c r="K50" s="62">
        <v>60</v>
      </c>
      <c r="L50" s="57">
        <f t="shared" si="3"/>
        <v>2751.7125621556047</v>
      </c>
      <c r="M50" s="62">
        <v>60</v>
      </c>
      <c r="N50" s="57">
        <f t="shared" si="4"/>
        <v>2751.7125621556047</v>
      </c>
    </row>
    <row r="51" spans="1:14" ht="30" x14ac:dyDescent="0.25">
      <c r="A51" s="125" t="s">
        <v>107</v>
      </c>
      <c r="B51" s="158">
        <f>[1]MOI!$F12</f>
        <v>15000</v>
      </c>
      <c r="C51" s="166" t="s">
        <v>181</v>
      </c>
      <c r="D51" s="119">
        <f>[1]MOI!$H12</f>
        <v>0</v>
      </c>
      <c r="E51" s="114" t="s">
        <v>141</v>
      </c>
      <c r="F51" s="62">
        <f t="shared" si="0"/>
        <v>0</v>
      </c>
      <c r="G51" s="63">
        <v>0</v>
      </c>
      <c r="H51" s="57">
        <f t="shared" si="1"/>
        <v>0</v>
      </c>
      <c r="I51" s="62">
        <v>0</v>
      </c>
      <c r="J51" s="57">
        <f t="shared" si="2"/>
        <v>0</v>
      </c>
      <c r="K51" s="62">
        <v>0</v>
      </c>
      <c r="L51" s="57">
        <f t="shared" si="3"/>
        <v>0</v>
      </c>
      <c r="M51" s="62">
        <v>0</v>
      </c>
      <c r="N51" s="57">
        <f t="shared" si="4"/>
        <v>0</v>
      </c>
    </row>
    <row r="52" spans="1:14" ht="30" x14ac:dyDescent="0.25">
      <c r="A52" s="125" t="s">
        <v>108</v>
      </c>
      <c r="B52" s="158">
        <f>[1]MOI!$F13</f>
        <v>11666.666666666666</v>
      </c>
      <c r="C52" s="166" t="s">
        <v>181</v>
      </c>
      <c r="D52" s="119">
        <f>[1]MOI!$H13</f>
        <v>0</v>
      </c>
      <c r="E52" s="114" t="s">
        <v>141</v>
      </c>
      <c r="F52" s="62">
        <f t="shared" si="0"/>
        <v>0</v>
      </c>
      <c r="G52" s="63">
        <v>0</v>
      </c>
      <c r="H52" s="57">
        <f t="shared" si="1"/>
        <v>0</v>
      </c>
      <c r="I52" s="62">
        <v>0</v>
      </c>
      <c r="J52" s="57">
        <f t="shared" si="2"/>
        <v>0</v>
      </c>
      <c r="K52" s="62">
        <v>0</v>
      </c>
      <c r="L52" s="57">
        <f t="shared" si="3"/>
        <v>0</v>
      </c>
      <c r="M52" s="62">
        <v>0</v>
      </c>
      <c r="N52" s="57">
        <f t="shared" si="4"/>
        <v>0</v>
      </c>
    </row>
    <row r="53" spans="1:14" ht="30" x14ac:dyDescent="0.25">
      <c r="A53" s="125" t="s">
        <v>109</v>
      </c>
      <c r="B53" s="158">
        <f>[1]MOI!$F14</f>
        <v>200000</v>
      </c>
      <c r="C53" s="166" t="s">
        <v>181</v>
      </c>
      <c r="D53" s="119">
        <f>[1]MOI!$H14</f>
        <v>0</v>
      </c>
      <c r="E53" s="114" t="s">
        <v>141</v>
      </c>
      <c r="F53" s="62">
        <f t="shared" si="0"/>
        <v>0</v>
      </c>
      <c r="G53" s="63">
        <v>0</v>
      </c>
      <c r="H53" s="57">
        <f t="shared" si="1"/>
        <v>0</v>
      </c>
      <c r="I53" s="62">
        <v>0</v>
      </c>
      <c r="J53" s="57">
        <f t="shared" si="2"/>
        <v>0</v>
      </c>
      <c r="K53" s="62">
        <v>0</v>
      </c>
      <c r="L53" s="57">
        <f t="shared" si="3"/>
        <v>0</v>
      </c>
      <c r="M53" s="62">
        <v>0</v>
      </c>
      <c r="N53" s="57">
        <f t="shared" si="4"/>
        <v>0</v>
      </c>
    </row>
    <row r="54" spans="1:14" ht="30" x14ac:dyDescent="0.25">
      <c r="A54" s="126" t="s">
        <v>161</v>
      </c>
      <c r="B54" s="158">
        <f>[1]MOI!$F15</f>
        <v>133333.33333333334</v>
      </c>
      <c r="C54" s="166" t="s">
        <v>181</v>
      </c>
      <c r="D54" s="119">
        <f>[1]MOI!$H15</f>
        <v>0</v>
      </c>
      <c r="E54" s="114" t="s">
        <v>141</v>
      </c>
      <c r="F54" s="62">
        <f t="shared" si="0"/>
        <v>0</v>
      </c>
      <c r="G54" s="63">
        <v>0</v>
      </c>
      <c r="H54" s="57">
        <f t="shared" si="1"/>
        <v>0</v>
      </c>
      <c r="I54" s="62">
        <v>0</v>
      </c>
      <c r="J54" s="57">
        <f t="shared" si="2"/>
        <v>0</v>
      </c>
      <c r="K54" s="62">
        <v>0</v>
      </c>
      <c r="L54" s="57">
        <f t="shared" si="3"/>
        <v>0</v>
      </c>
      <c r="M54" s="62">
        <v>0</v>
      </c>
      <c r="N54" s="57">
        <f t="shared" si="4"/>
        <v>0</v>
      </c>
    </row>
    <row r="55" spans="1:14" ht="30" x14ac:dyDescent="0.25">
      <c r="A55" s="126" t="s">
        <v>110</v>
      </c>
      <c r="B55" s="158">
        <f>[1]MOI!$F16</f>
        <v>105000</v>
      </c>
      <c r="C55" s="166" t="s">
        <v>181</v>
      </c>
      <c r="D55" s="119">
        <f>[1]MOI!$H16</f>
        <v>8890.1482777334913</v>
      </c>
      <c r="E55" s="114" t="s">
        <v>141</v>
      </c>
      <c r="F55" s="62">
        <f t="shared" si="0"/>
        <v>24</v>
      </c>
      <c r="G55" s="63">
        <v>6</v>
      </c>
      <c r="H55" s="57">
        <f t="shared" si="1"/>
        <v>2222.5370694333728</v>
      </c>
      <c r="I55" s="62">
        <v>6</v>
      </c>
      <c r="J55" s="57">
        <f t="shared" si="2"/>
        <v>2222.5370694333728</v>
      </c>
      <c r="K55" s="62">
        <v>6</v>
      </c>
      <c r="L55" s="57">
        <f t="shared" si="3"/>
        <v>2222.5370694333728</v>
      </c>
      <c r="M55" s="62">
        <v>6</v>
      </c>
      <c r="N55" s="57">
        <f t="shared" si="4"/>
        <v>2222.5370694333728</v>
      </c>
    </row>
    <row r="56" spans="1:14" ht="30" x14ac:dyDescent="0.25">
      <c r="A56" s="126" t="s">
        <v>162</v>
      </c>
      <c r="B56" s="158">
        <f>[1]MOI!$F17</f>
        <v>290400</v>
      </c>
      <c r="C56" s="166" t="s">
        <v>181</v>
      </c>
      <c r="D56" s="119">
        <f>[1]MOI!$H17</f>
        <v>0</v>
      </c>
      <c r="E56" s="114" t="s">
        <v>141</v>
      </c>
      <c r="F56" s="62">
        <f t="shared" si="0"/>
        <v>0</v>
      </c>
      <c r="G56" s="63">
        <v>0</v>
      </c>
      <c r="H56" s="57">
        <f t="shared" si="1"/>
        <v>0</v>
      </c>
      <c r="I56" s="62">
        <v>0</v>
      </c>
      <c r="J56" s="57">
        <f t="shared" si="2"/>
        <v>0</v>
      </c>
      <c r="K56" s="62">
        <v>0</v>
      </c>
      <c r="L56" s="57">
        <f t="shared" si="3"/>
        <v>0</v>
      </c>
      <c r="M56" s="62">
        <v>0</v>
      </c>
      <c r="N56" s="57">
        <f t="shared" si="4"/>
        <v>0</v>
      </c>
    </row>
    <row r="57" spans="1:14" ht="30" x14ac:dyDescent="0.25">
      <c r="A57" s="126" t="s">
        <v>111</v>
      </c>
      <c r="B57" s="158">
        <f>[1]MOI!$F18</f>
        <v>258333.33333333334</v>
      </c>
      <c r="C57" s="166" t="s">
        <v>181</v>
      </c>
      <c r="D57" s="119">
        <f>[1]MOI!$H18</f>
        <v>21872.58703251891</v>
      </c>
      <c r="E57" s="114" t="s">
        <v>141</v>
      </c>
      <c r="F57" s="62">
        <f t="shared" si="0"/>
        <v>40</v>
      </c>
      <c r="G57" s="63">
        <v>10</v>
      </c>
      <c r="H57" s="57">
        <f t="shared" si="1"/>
        <v>5468.1467581297275</v>
      </c>
      <c r="I57" s="62">
        <v>10</v>
      </c>
      <c r="J57" s="57">
        <f t="shared" si="2"/>
        <v>5468.1467581297275</v>
      </c>
      <c r="K57" s="62">
        <v>10</v>
      </c>
      <c r="L57" s="57">
        <f t="shared" si="3"/>
        <v>5468.1467581297275</v>
      </c>
      <c r="M57" s="62">
        <v>10</v>
      </c>
      <c r="N57" s="57">
        <f t="shared" si="4"/>
        <v>5468.1467581297275</v>
      </c>
    </row>
    <row r="58" spans="1:14" ht="30" x14ac:dyDescent="0.25">
      <c r="A58" s="126" t="s">
        <v>163</v>
      </c>
      <c r="B58" s="158">
        <f>[1]MOI!$F19</f>
        <v>293333.33333333331</v>
      </c>
      <c r="C58" s="166" t="s">
        <v>181</v>
      </c>
      <c r="D58" s="119">
        <f>[1]MOI!$H19</f>
        <v>0</v>
      </c>
      <c r="E58" s="114" t="s">
        <v>141</v>
      </c>
      <c r="F58" s="62">
        <f t="shared" si="0"/>
        <v>0</v>
      </c>
      <c r="G58" s="63">
        <v>0</v>
      </c>
      <c r="H58" s="57">
        <f t="shared" si="1"/>
        <v>0</v>
      </c>
      <c r="I58" s="62">
        <v>0</v>
      </c>
      <c r="J58" s="57">
        <f t="shared" si="2"/>
        <v>0</v>
      </c>
      <c r="K58" s="62">
        <v>0</v>
      </c>
      <c r="L58" s="57">
        <f t="shared" si="3"/>
        <v>0</v>
      </c>
      <c r="M58" s="62">
        <v>0</v>
      </c>
      <c r="N58" s="57">
        <f t="shared" si="4"/>
        <v>0</v>
      </c>
    </row>
    <row r="59" spans="1:14" ht="30" x14ac:dyDescent="0.25">
      <c r="A59" s="126" t="s">
        <v>112</v>
      </c>
      <c r="B59" s="158">
        <f>[1]MOI!$F20</f>
        <v>620000</v>
      </c>
      <c r="C59" s="166" t="s">
        <v>181</v>
      </c>
      <c r="D59" s="119">
        <f>[1]MOI!$H20</f>
        <v>0</v>
      </c>
      <c r="E59" s="114" t="s">
        <v>141</v>
      </c>
      <c r="F59" s="62">
        <f t="shared" si="0"/>
        <v>0</v>
      </c>
      <c r="G59" s="63">
        <v>0</v>
      </c>
      <c r="H59" s="57">
        <f t="shared" si="1"/>
        <v>0</v>
      </c>
      <c r="I59" s="62">
        <v>0</v>
      </c>
      <c r="J59" s="57">
        <f t="shared" si="2"/>
        <v>0</v>
      </c>
      <c r="K59" s="62">
        <v>0</v>
      </c>
      <c r="L59" s="57">
        <f t="shared" si="3"/>
        <v>0</v>
      </c>
      <c r="M59" s="62">
        <v>0</v>
      </c>
      <c r="N59" s="57">
        <f t="shared" si="4"/>
        <v>0</v>
      </c>
    </row>
    <row r="60" spans="1:14" ht="30" x14ac:dyDescent="0.25">
      <c r="A60" s="126" t="s">
        <v>164</v>
      </c>
      <c r="B60" s="158">
        <v>153333.33333333334</v>
      </c>
      <c r="C60" s="166" t="s">
        <v>181</v>
      </c>
      <c r="D60" s="119">
        <f>[1]MOI!$H21</f>
        <v>0</v>
      </c>
      <c r="E60" s="114" t="s">
        <v>141</v>
      </c>
      <c r="F60" s="62">
        <f t="shared" si="0"/>
        <v>0</v>
      </c>
      <c r="G60" s="63">
        <v>0</v>
      </c>
      <c r="H60" s="57">
        <f t="shared" si="1"/>
        <v>0</v>
      </c>
      <c r="I60" s="62">
        <v>0</v>
      </c>
      <c r="J60" s="57">
        <f t="shared" si="2"/>
        <v>0</v>
      </c>
      <c r="K60" s="62">
        <v>0</v>
      </c>
      <c r="L60" s="57">
        <f t="shared" si="3"/>
        <v>0</v>
      </c>
      <c r="M60" s="62">
        <v>0</v>
      </c>
      <c r="N60" s="57">
        <f t="shared" si="4"/>
        <v>0</v>
      </c>
    </row>
    <row r="61" spans="1:14" ht="30" x14ac:dyDescent="0.25">
      <c r="A61" s="126" t="s">
        <v>112</v>
      </c>
      <c r="B61" s="158">
        <v>35333.333333333336</v>
      </c>
      <c r="C61" s="166" t="s">
        <v>181</v>
      </c>
      <c r="D61" s="119">
        <f>[1]MOI!$H22</f>
        <v>0</v>
      </c>
      <c r="E61" s="114" t="s">
        <v>141</v>
      </c>
      <c r="F61" s="62">
        <f t="shared" si="0"/>
        <v>0</v>
      </c>
      <c r="G61" s="63">
        <v>0</v>
      </c>
      <c r="H61" s="57">
        <f t="shared" si="1"/>
        <v>0</v>
      </c>
      <c r="I61" s="62">
        <v>0</v>
      </c>
      <c r="J61" s="57">
        <f t="shared" si="2"/>
        <v>0</v>
      </c>
      <c r="K61" s="62">
        <v>0</v>
      </c>
      <c r="L61" s="57">
        <f t="shared" si="3"/>
        <v>0</v>
      </c>
      <c r="M61" s="62">
        <v>0</v>
      </c>
      <c r="N61" s="57">
        <f t="shared" si="4"/>
        <v>0</v>
      </c>
    </row>
    <row r="62" spans="1:14" ht="30" x14ac:dyDescent="0.25">
      <c r="A62" s="127" t="s">
        <v>122</v>
      </c>
      <c r="B62" s="160">
        <f>'[3]MOI POR CENTROS DE COSTOS'!$D4</f>
        <v>1423420</v>
      </c>
      <c r="C62" s="166" t="s">
        <v>181</v>
      </c>
      <c r="D62" s="119">
        <f>'[3]MOI POR CENTROS DE COSTOS'!$E4</f>
        <v>120518.23677610864</v>
      </c>
      <c r="E62" s="114" t="s">
        <v>141</v>
      </c>
      <c r="F62" s="62">
        <f t="shared" si="0"/>
        <v>240</v>
      </c>
      <c r="G62" s="63">
        <v>60</v>
      </c>
      <c r="H62" s="57">
        <f t="shared" si="1"/>
        <v>30129.559194027159</v>
      </c>
      <c r="I62" s="62">
        <v>60</v>
      </c>
      <c r="J62" s="57">
        <f t="shared" si="2"/>
        <v>30129.559194027159</v>
      </c>
      <c r="K62" s="62">
        <v>60</v>
      </c>
      <c r="L62" s="57">
        <f t="shared" si="3"/>
        <v>30129.559194027159</v>
      </c>
      <c r="M62" s="62">
        <v>60</v>
      </c>
      <c r="N62" s="57">
        <f t="shared" si="4"/>
        <v>30129.559194027159</v>
      </c>
    </row>
    <row r="63" spans="1:14" ht="30" x14ac:dyDescent="0.25">
      <c r="A63" s="127" t="s">
        <v>117</v>
      </c>
      <c r="B63" s="160">
        <f>'[3]MOI POR CENTROS DE COSTOS'!$D5</f>
        <v>813700</v>
      </c>
      <c r="C63" s="166" t="s">
        <v>181</v>
      </c>
      <c r="D63" s="119">
        <f>'[3]MOI POR CENTROS DE COSTOS'!$E5</f>
        <v>172562.54463268901</v>
      </c>
      <c r="E63" s="114" t="s">
        <v>141</v>
      </c>
      <c r="F63" s="62">
        <f t="shared" si="0"/>
        <v>240</v>
      </c>
      <c r="G63" s="63">
        <v>60</v>
      </c>
      <c r="H63" s="57">
        <f t="shared" si="1"/>
        <v>43140.636158172252</v>
      </c>
      <c r="I63" s="62">
        <v>60</v>
      </c>
      <c r="J63" s="57">
        <f t="shared" si="2"/>
        <v>43140.636158172252</v>
      </c>
      <c r="K63" s="62">
        <v>60</v>
      </c>
      <c r="L63" s="57">
        <f t="shared" si="3"/>
        <v>43140.636158172252</v>
      </c>
      <c r="M63" s="62">
        <v>60</v>
      </c>
      <c r="N63" s="57">
        <f t="shared" si="4"/>
        <v>43140.636158172252</v>
      </c>
    </row>
    <row r="64" spans="1:14" ht="30" x14ac:dyDescent="0.25">
      <c r="A64" s="127" t="s">
        <v>118</v>
      </c>
      <c r="B64" s="160">
        <f>'[3]MOI POR CENTROS DE COSTOS'!$D6</f>
        <v>848700</v>
      </c>
      <c r="C64" s="166" t="s">
        <v>181</v>
      </c>
      <c r="D64" s="119">
        <f>'[3]MOI POR CENTROS DE COSTOS'!$E6</f>
        <v>0</v>
      </c>
      <c r="E64" s="114" t="s">
        <v>141</v>
      </c>
      <c r="F64" s="62">
        <f t="shared" si="0"/>
        <v>240</v>
      </c>
      <c r="G64" s="63">
        <v>60</v>
      </c>
      <c r="H64" s="57">
        <f t="shared" si="1"/>
        <v>0</v>
      </c>
      <c r="I64" s="62">
        <v>60</v>
      </c>
      <c r="J64" s="57">
        <f t="shared" si="2"/>
        <v>0</v>
      </c>
      <c r="K64" s="62">
        <v>60</v>
      </c>
      <c r="L64" s="57">
        <f t="shared" si="3"/>
        <v>0</v>
      </c>
      <c r="M64" s="62">
        <v>60</v>
      </c>
      <c r="N64" s="57">
        <f t="shared" si="4"/>
        <v>0</v>
      </c>
    </row>
    <row r="65" spans="1:14" ht="30" x14ac:dyDescent="0.25">
      <c r="A65" s="127" t="s">
        <v>119</v>
      </c>
      <c r="B65" s="160">
        <f>'[3]MOI POR CENTROS DE COSTOS'!$D7</f>
        <v>711955</v>
      </c>
      <c r="C65" s="166" t="s">
        <v>181</v>
      </c>
      <c r="D65" s="119">
        <f>'[3]MOI POR CENTROS DE COSTOS'!$E7</f>
        <v>60279.862067369031</v>
      </c>
      <c r="E65" s="114" t="s">
        <v>141</v>
      </c>
      <c r="F65" s="62">
        <f t="shared" si="0"/>
        <v>240</v>
      </c>
      <c r="G65" s="63">
        <v>60</v>
      </c>
      <c r="H65" s="57">
        <f t="shared" si="1"/>
        <v>15069.965516842258</v>
      </c>
      <c r="I65" s="62">
        <v>60</v>
      </c>
      <c r="J65" s="57">
        <f t="shared" si="2"/>
        <v>15069.965516842258</v>
      </c>
      <c r="K65" s="62">
        <v>60</v>
      </c>
      <c r="L65" s="57">
        <f t="shared" si="3"/>
        <v>15069.965516842258</v>
      </c>
      <c r="M65" s="62">
        <v>60</v>
      </c>
      <c r="N65" s="57">
        <f t="shared" si="4"/>
        <v>15069.965516842258</v>
      </c>
    </row>
    <row r="66" spans="1:14" ht="30" x14ac:dyDescent="0.25">
      <c r="A66" s="127" t="s">
        <v>120</v>
      </c>
      <c r="B66" s="160">
        <f>'[3]MOI POR CENTROS DE COSTOS'!$D8</f>
        <v>1362100</v>
      </c>
      <c r="C66" s="166" t="s">
        <v>181</v>
      </c>
      <c r="D66" s="119">
        <f>'[3]MOI POR CENTROS DE COSTOS'!$E8</f>
        <v>115326.39018191227</v>
      </c>
      <c r="E66" s="114" t="s">
        <v>141</v>
      </c>
      <c r="F66" s="62">
        <f t="shared" si="0"/>
        <v>240</v>
      </c>
      <c r="G66" s="63">
        <v>60</v>
      </c>
      <c r="H66" s="57">
        <f t="shared" si="1"/>
        <v>28831.597545478067</v>
      </c>
      <c r="I66" s="62">
        <v>60</v>
      </c>
      <c r="J66" s="57">
        <f t="shared" si="2"/>
        <v>28831.597545478067</v>
      </c>
      <c r="K66" s="62">
        <v>60</v>
      </c>
      <c r="L66" s="57">
        <f t="shared" si="3"/>
        <v>28831.597545478067</v>
      </c>
      <c r="M66" s="62">
        <v>60</v>
      </c>
      <c r="N66" s="57">
        <f t="shared" si="4"/>
        <v>28831.597545478067</v>
      </c>
    </row>
    <row r="67" spans="1:14" ht="30" x14ac:dyDescent="0.25">
      <c r="A67" s="127" t="s">
        <v>121</v>
      </c>
      <c r="B67" s="160">
        <f>'[3]MOI POR CENTROS DE COSTOS'!$D9</f>
        <v>711955</v>
      </c>
      <c r="C67" s="166" t="s">
        <v>181</v>
      </c>
      <c r="D67" s="119">
        <f>'[3]MOI POR CENTROS DE COSTOS'!$E9</f>
        <v>60279.862067369031</v>
      </c>
      <c r="E67" s="114" t="s">
        <v>141</v>
      </c>
      <c r="F67" s="62">
        <f t="shared" si="0"/>
        <v>240</v>
      </c>
      <c r="G67" s="63">
        <v>60</v>
      </c>
      <c r="H67" s="57">
        <f t="shared" si="1"/>
        <v>15069.965516842258</v>
      </c>
      <c r="I67" s="62">
        <v>60</v>
      </c>
      <c r="J67" s="57">
        <f t="shared" si="2"/>
        <v>15069.965516842258</v>
      </c>
      <c r="K67" s="62">
        <v>60</v>
      </c>
      <c r="L67" s="57">
        <f t="shared" si="3"/>
        <v>15069.965516842258</v>
      </c>
      <c r="M67" s="62">
        <v>60</v>
      </c>
      <c r="N67" s="57">
        <f t="shared" si="4"/>
        <v>15069.965516842258</v>
      </c>
    </row>
    <row r="68" spans="1:14" ht="30" x14ac:dyDescent="0.25">
      <c r="A68" s="127" t="s">
        <v>123</v>
      </c>
      <c r="B68" s="160">
        <f>'[3]MOI POR CENTROS DE COSTOS'!$D10</f>
        <v>1363200</v>
      </c>
      <c r="C68" s="166" t="s">
        <v>181</v>
      </c>
      <c r="D68" s="119">
        <f>'[3]MOI POR CENTROS DE COSTOS'!$E10</f>
        <v>115419.52506863138</v>
      </c>
      <c r="E68" s="114" t="s">
        <v>141</v>
      </c>
      <c r="F68" s="62">
        <f t="shared" si="0"/>
        <v>240</v>
      </c>
      <c r="G68" s="63">
        <v>60</v>
      </c>
      <c r="H68" s="57">
        <f t="shared" si="1"/>
        <v>28854.881267157845</v>
      </c>
      <c r="I68" s="62">
        <v>60</v>
      </c>
      <c r="J68" s="57">
        <f t="shared" si="2"/>
        <v>28854.881267157845</v>
      </c>
      <c r="K68" s="62">
        <v>60</v>
      </c>
      <c r="L68" s="57">
        <f t="shared" si="3"/>
        <v>28854.881267157845</v>
      </c>
      <c r="M68" s="62">
        <v>60</v>
      </c>
      <c r="N68" s="57">
        <f t="shared" si="4"/>
        <v>28854.881267157845</v>
      </c>
    </row>
    <row r="69" spans="1:14" ht="30" x14ac:dyDescent="0.25">
      <c r="A69" s="127" t="s">
        <v>124</v>
      </c>
      <c r="B69" s="160">
        <f>'[3]MOI POR CENTROS DE COSTOS'!$D11</f>
        <v>394827.5</v>
      </c>
      <c r="C69" s="166" t="s">
        <v>181</v>
      </c>
      <c r="D69" s="119">
        <f>'[3]MOI POR CENTROS DE COSTOS'!$E11</f>
        <v>33429.285896445908</v>
      </c>
      <c r="E69" s="114" t="s">
        <v>141</v>
      </c>
      <c r="F69" s="62">
        <f t="shared" si="0"/>
        <v>240</v>
      </c>
      <c r="G69" s="63">
        <v>60</v>
      </c>
      <c r="H69" s="57">
        <f t="shared" si="1"/>
        <v>8357.3214741114771</v>
      </c>
      <c r="I69" s="62">
        <v>60</v>
      </c>
      <c r="J69" s="57">
        <f t="shared" si="2"/>
        <v>8357.3214741114771</v>
      </c>
      <c r="K69" s="62">
        <v>60</v>
      </c>
      <c r="L69" s="57">
        <f t="shared" si="3"/>
        <v>8357.3214741114771</v>
      </c>
      <c r="M69" s="62">
        <v>60</v>
      </c>
      <c r="N69" s="57">
        <f t="shared" si="4"/>
        <v>8357.3214741114771</v>
      </c>
    </row>
    <row r="70" spans="1:14" ht="30.75" thickBot="1" x14ac:dyDescent="0.3">
      <c r="A70" s="128" t="s">
        <v>125</v>
      </c>
      <c r="B70" s="161">
        <f>'[3]MOI POR CENTROS DE COSTOS'!$D12</f>
        <v>711955</v>
      </c>
      <c r="C70" s="168" t="s">
        <v>181</v>
      </c>
      <c r="D70" s="164">
        <f>'[3]MOI POR CENTROS DE COSTOS'!$E12</f>
        <v>0</v>
      </c>
      <c r="E70" s="115" t="s">
        <v>141</v>
      </c>
      <c r="F70" s="64">
        <f t="shared" si="0"/>
        <v>240</v>
      </c>
      <c r="G70" s="63">
        <v>60</v>
      </c>
      <c r="H70" s="58">
        <f t="shared" si="1"/>
        <v>0</v>
      </c>
      <c r="I70" s="62">
        <v>60</v>
      </c>
      <c r="J70" s="58">
        <f t="shared" si="2"/>
        <v>0</v>
      </c>
      <c r="K70" s="62">
        <v>60</v>
      </c>
      <c r="L70" s="58">
        <f t="shared" si="3"/>
        <v>0</v>
      </c>
      <c r="M70" s="62">
        <v>60</v>
      </c>
      <c r="N70" s="58">
        <f t="shared" si="4"/>
        <v>0</v>
      </c>
    </row>
    <row r="71" spans="1:14" ht="24.75" customHeight="1" thickBot="1" x14ac:dyDescent="0.3">
      <c r="A71" s="36" t="s">
        <v>89</v>
      </c>
      <c r="B71" s="112"/>
      <c r="C71" s="150"/>
      <c r="D71" s="111"/>
      <c r="E71" s="114"/>
      <c r="F71" s="75"/>
      <c r="G71" s="76"/>
      <c r="H71" s="77"/>
      <c r="I71" s="76"/>
      <c r="J71" s="77"/>
      <c r="K71" s="76"/>
      <c r="L71" s="77"/>
      <c r="M71" s="76"/>
      <c r="N71" s="78"/>
    </row>
    <row r="72" spans="1:14" ht="30.75" customHeight="1" x14ac:dyDescent="0.25">
      <c r="A72" s="30" t="s">
        <v>91</v>
      </c>
      <c r="B72" s="56">
        <f>'[3]MOD POR CENTROS DE COSTOS'!$C4</f>
        <v>1119321.3599999999</v>
      </c>
      <c r="C72" s="165" t="s">
        <v>126</v>
      </c>
      <c r="D72" s="151">
        <f>'[3]MOD POR CENTROS DE COSTOS'!$D4</f>
        <v>0</v>
      </c>
      <c r="E72" s="154" t="s">
        <v>182</v>
      </c>
      <c r="F72" s="61">
        <f t="shared" si="0"/>
        <v>0</v>
      </c>
      <c r="G72" s="61">
        <v>0</v>
      </c>
      <c r="H72" s="56">
        <f t="shared" si="1"/>
        <v>0</v>
      </c>
      <c r="I72" s="60">
        <v>0</v>
      </c>
      <c r="J72" s="56">
        <f t="shared" si="2"/>
        <v>0</v>
      </c>
      <c r="K72" s="60">
        <v>0</v>
      </c>
      <c r="L72" s="56">
        <f t="shared" si="3"/>
        <v>0</v>
      </c>
      <c r="M72" s="61">
        <v>0</v>
      </c>
      <c r="N72" s="56">
        <f t="shared" si="4"/>
        <v>0</v>
      </c>
    </row>
    <row r="73" spans="1:14" ht="30.75" customHeight="1" x14ac:dyDescent="0.25">
      <c r="A73" s="31" t="s">
        <v>90</v>
      </c>
      <c r="B73" s="57">
        <f>'[3]MOD POR CENTROS DE COSTOS'!$C5</f>
        <v>1394331.88</v>
      </c>
      <c r="C73" s="166" t="s">
        <v>126</v>
      </c>
      <c r="D73" s="152">
        <f>'[3]MOD POR CENTROS DE COSTOS'!$D5</f>
        <v>0</v>
      </c>
      <c r="E73" s="155" t="s">
        <v>182</v>
      </c>
      <c r="F73" s="63">
        <f t="shared" si="0"/>
        <v>0</v>
      </c>
      <c r="G73" s="63">
        <v>0</v>
      </c>
      <c r="H73" s="57">
        <f t="shared" si="1"/>
        <v>0</v>
      </c>
      <c r="I73" s="62">
        <v>0</v>
      </c>
      <c r="J73" s="57">
        <f t="shared" si="2"/>
        <v>0</v>
      </c>
      <c r="K73" s="62">
        <v>0</v>
      </c>
      <c r="L73" s="57">
        <f t="shared" si="3"/>
        <v>0</v>
      </c>
      <c r="M73" s="63">
        <v>0</v>
      </c>
      <c r="N73" s="57">
        <f t="shared" si="4"/>
        <v>0</v>
      </c>
    </row>
    <row r="74" spans="1:14" ht="30.75" customHeight="1" x14ac:dyDescent="0.25">
      <c r="A74" s="31" t="s">
        <v>99</v>
      </c>
      <c r="B74" s="57">
        <f>'[3]MOD POR CENTROS DE COSTOS'!$C6</f>
        <v>859102.96</v>
      </c>
      <c r="C74" s="166" t="s">
        <v>126</v>
      </c>
      <c r="D74" s="152">
        <f>'[3]MOD POR CENTROS DE COSTOS'!$D6</f>
        <v>0</v>
      </c>
      <c r="E74" s="155" t="s">
        <v>182</v>
      </c>
      <c r="F74" s="63">
        <f t="shared" si="0"/>
        <v>0</v>
      </c>
      <c r="G74" s="63">
        <v>0</v>
      </c>
      <c r="H74" s="57">
        <f t="shared" si="1"/>
        <v>0</v>
      </c>
      <c r="I74" s="62">
        <v>0</v>
      </c>
      <c r="J74" s="57">
        <f t="shared" si="2"/>
        <v>0</v>
      </c>
      <c r="K74" s="62">
        <v>0</v>
      </c>
      <c r="L74" s="57">
        <f t="shared" si="3"/>
        <v>0</v>
      </c>
      <c r="M74" s="63">
        <v>0</v>
      </c>
      <c r="N74" s="57">
        <f t="shared" si="4"/>
        <v>0</v>
      </c>
    </row>
    <row r="75" spans="1:14" ht="30.75" customHeight="1" x14ac:dyDescent="0.25">
      <c r="A75" s="31" t="s">
        <v>100</v>
      </c>
      <c r="B75" s="57">
        <f>'[3]MOD POR CENTROS DE COSTOS'!$C7</f>
        <v>859102.96</v>
      </c>
      <c r="C75" s="166" t="s">
        <v>126</v>
      </c>
      <c r="D75" s="152">
        <f>'[3]MOD POR CENTROS DE COSTOS'!$D7</f>
        <v>859102.96</v>
      </c>
      <c r="E75" s="155" t="s">
        <v>182</v>
      </c>
      <c r="F75" s="63">
        <f t="shared" si="0"/>
        <v>240</v>
      </c>
      <c r="G75" s="63">
        <v>60</v>
      </c>
      <c r="H75" s="57">
        <f t="shared" si="1"/>
        <v>214775.74</v>
      </c>
      <c r="I75" s="62">
        <v>60</v>
      </c>
      <c r="J75" s="57">
        <f t="shared" si="2"/>
        <v>214775.74</v>
      </c>
      <c r="K75" s="62">
        <v>60</v>
      </c>
      <c r="L75" s="57">
        <f t="shared" si="3"/>
        <v>214775.74</v>
      </c>
      <c r="M75" s="63">
        <v>60</v>
      </c>
      <c r="N75" s="57">
        <f t="shared" si="4"/>
        <v>214775.74</v>
      </c>
    </row>
    <row r="76" spans="1:14" ht="30.75" customHeight="1" x14ac:dyDescent="0.25">
      <c r="A76" s="31" t="s">
        <v>101</v>
      </c>
      <c r="B76" s="57">
        <f>'[3]MOD POR CENTROS DE COSTOS'!$C8</f>
        <v>746998.8</v>
      </c>
      <c r="C76" s="166" t="s">
        <v>126</v>
      </c>
      <c r="D76" s="152">
        <f>'[3]MOD POR CENTROS DE COSTOS'!$D8</f>
        <v>0</v>
      </c>
      <c r="E76" s="155" t="s">
        <v>182</v>
      </c>
      <c r="F76" s="63">
        <f t="shared" si="0"/>
        <v>0</v>
      </c>
      <c r="G76" s="63">
        <v>0</v>
      </c>
      <c r="H76" s="57">
        <f t="shared" si="1"/>
        <v>0</v>
      </c>
      <c r="I76" s="62">
        <v>0</v>
      </c>
      <c r="J76" s="57">
        <f t="shared" si="2"/>
        <v>0</v>
      </c>
      <c r="K76" s="62">
        <v>0</v>
      </c>
      <c r="L76" s="57">
        <f t="shared" si="3"/>
        <v>0</v>
      </c>
      <c r="M76" s="63">
        <v>0</v>
      </c>
      <c r="N76" s="57">
        <f t="shared" si="4"/>
        <v>0</v>
      </c>
    </row>
    <row r="77" spans="1:14" ht="30.75" customHeight="1" x14ac:dyDescent="0.25">
      <c r="A77" s="31" t="s">
        <v>93</v>
      </c>
      <c r="B77" s="57">
        <f>'[3]MOD POR CENTROS DE COSTOS'!$C9</f>
        <v>801197.6</v>
      </c>
      <c r="C77" s="166" t="s">
        <v>126</v>
      </c>
      <c r="D77" s="152">
        <f>'[3]MOD POR CENTROS DE COSTOS'!$D9</f>
        <v>0</v>
      </c>
      <c r="E77" s="155" t="s">
        <v>182</v>
      </c>
      <c r="F77" s="63">
        <f t="shared" si="0"/>
        <v>0</v>
      </c>
      <c r="G77" s="63">
        <v>0</v>
      </c>
      <c r="H77" s="57">
        <f t="shared" si="1"/>
        <v>0</v>
      </c>
      <c r="I77" s="62">
        <v>0</v>
      </c>
      <c r="J77" s="57">
        <f t="shared" si="2"/>
        <v>0</v>
      </c>
      <c r="K77" s="62">
        <v>0</v>
      </c>
      <c r="L77" s="57">
        <f t="shared" si="3"/>
        <v>0</v>
      </c>
      <c r="M77" s="63">
        <v>0</v>
      </c>
      <c r="N77" s="57">
        <f t="shared" si="4"/>
        <v>0</v>
      </c>
    </row>
    <row r="78" spans="1:14" ht="30.75" customHeight="1" x14ac:dyDescent="0.25">
      <c r="A78" s="31" t="s">
        <v>97</v>
      </c>
      <c r="B78" s="57">
        <f>'[3]MOD POR CENTROS DE COSTOS'!$C10</f>
        <v>870573.24</v>
      </c>
      <c r="C78" s="166" t="s">
        <v>126</v>
      </c>
      <c r="D78" s="152">
        <f>'[3]MOD POR CENTROS DE COSTOS'!$D10</f>
        <v>0</v>
      </c>
      <c r="E78" s="155" t="s">
        <v>182</v>
      </c>
      <c r="F78" s="63">
        <f t="shared" si="0"/>
        <v>0</v>
      </c>
      <c r="G78" s="63">
        <v>0</v>
      </c>
      <c r="H78" s="57">
        <f t="shared" si="1"/>
        <v>0</v>
      </c>
      <c r="I78" s="62">
        <v>0</v>
      </c>
      <c r="J78" s="57">
        <f t="shared" si="2"/>
        <v>0</v>
      </c>
      <c r="K78" s="62">
        <v>0</v>
      </c>
      <c r="L78" s="57">
        <f t="shared" si="3"/>
        <v>0</v>
      </c>
      <c r="M78" s="63">
        <v>0</v>
      </c>
      <c r="N78" s="57">
        <f t="shared" si="4"/>
        <v>0</v>
      </c>
    </row>
    <row r="79" spans="1:14" ht="30.75" customHeight="1" x14ac:dyDescent="0.25">
      <c r="A79" s="31" t="s">
        <v>98</v>
      </c>
      <c r="B79" s="57">
        <f>'[3]MOD POR CENTROS DE COSTOS'!$C11</f>
        <v>1131404.8400000001</v>
      </c>
      <c r="C79" s="166" t="s">
        <v>126</v>
      </c>
      <c r="D79" s="152">
        <f>'[3]MOD POR CENTROS DE COSTOS'!$D11</f>
        <v>1131404.8400000001</v>
      </c>
      <c r="E79" s="155" t="s">
        <v>182</v>
      </c>
      <c r="F79" s="63">
        <f t="shared" si="0"/>
        <v>240</v>
      </c>
      <c r="G79" s="63">
        <v>60</v>
      </c>
      <c r="H79" s="57">
        <f t="shared" si="1"/>
        <v>282851.21000000002</v>
      </c>
      <c r="I79" s="62">
        <v>60</v>
      </c>
      <c r="J79" s="57">
        <f t="shared" si="2"/>
        <v>282851.21000000002</v>
      </c>
      <c r="K79" s="62">
        <v>60</v>
      </c>
      <c r="L79" s="57">
        <f t="shared" si="3"/>
        <v>282851.21000000002</v>
      </c>
      <c r="M79" s="63">
        <v>60</v>
      </c>
      <c r="N79" s="57">
        <f t="shared" si="4"/>
        <v>282851.21000000002</v>
      </c>
    </row>
    <row r="80" spans="1:14" ht="30.75" customHeight="1" x14ac:dyDescent="0.25">
      <c r="A80" s="31" t="s">
        <v>96</v>
      </c>
      <c r="B80" s="57">
        <f>'[3]MOD POR CENTROS DE COSTOS'!$C12</f>
        <v>956755.24</v>
      </c>
      <c r="C80" s="166" t="s">
        <v>126</v>
      </c>
      <c r="D80" s="152">
        <f>'[3]MOD POR CENTROS DE COSTOS'!$D12</f>
        <v>0</v>
      </c>
      <c r="E80" s="155" t="s">
        <v>182</v>
      </c>
      <c r="F80" s="63">
        <f t="shared" si="0"/>
        <v>0</v>
      </c>
      <c r="G80" s="63">
        <v>0</v>
      </c>
      <c r="H80" s="57">
        <f t="shared" si="1"/>
        <v>0</v>
      </c>
      <c r="I80" s="62">
        <v>0</v>
      </c>
      <c r="J80" s="57">
        <f t="shared" si="2"/>
        <v>0</v>
      </c>
      <c r="K80" s="62">
        <v>0</v>
      </c>
      <c r="L80" s="57">
        <f t="shared" si="3"/>
        <v>0</v>
      </c>
      <c r="M80" s="63">
        <v>0</v>
      </c>
      <c r="N80" s="57">
        <f t="shared" si="4"/>
        <v>0</v>
      </c>
    </row>
    <row r="81" spans="1:14" ht="30.75" customHeight="1" x14ac:dyDescent="0.25">
      <c r="A81" s="31" t="s">
        <v>94</v>
      </c>
      <c r="B81" s="57">
        <f>'[3]MOD POR CENTROS DE COSTOS'!$C13</f>
        <v>725213.24</v>
      </c>
      <c r="C81" s="166" t="s">
        <v>126</v>
      </c>
      <c r="D81" s="152">
        <f>'[3]MOD POR CENTROS DE COSTOS'!$D13</f>
        <v>0</v>
      </c>
      <c r="E81" s="155" t="s">
        <v>182</v>
      </c>
      <c r="F81" s="63">
        <f t="shared" ref="F81:F84" si="5">G81+I81+K81+M81</f>
        <v>0</v>
      </c>
      <c r="G81" s="63">
        <v>0</v>
      </c>
      <c r="H81" s="57">
        <f t="shared" si="1"/>
        <v>0</v>
      </c>
      <c r="I81" s="62">
        <v>0</v>
      </c>
      <c r="J81" s="57">
        <f t="shared" si="2"/>
        <v>0</v>
      </c>
      <c r="K81" s="62">
        <v>0</v>
      </c>
      <c r="L81" s="57">
        <f t="shared" si="3"/>
        <v>0</v>
      </c>
      <c r="M81" s="63">
        <v>0</v>
      </c>
      <c r="N81" s="57">
        <f t="shared" si="4"/>
        <v>0</v>
      </c>
    </row>
    <row r="82" spans="1:14" ht="30.75" customHeight="1" x14ac:dyDescent="0.25">
      <c r="A82" s="31" t="s">
        <v>97</v>
      </c>
      <c r="B82" s="57">
        <f>'[3]MOD POR CENTROS DE COSTOS'!$C14</f>
        <v>802669.6</v>
      </c>
      <c r="C82" s="166" t="s">
        <v>126</v>
      </c>
      <c r="D82" s="152">
        <f>'[3]MOD POR CENTROS DE COSTOS'!$D14</f>
        <v>0</v>
      </c>
      <c r="E82" s="155" t="s">
        <v>182</v>
      </c>
      <c r="F82" s="63">
        <f t="shared" si="5"/>
        <v>0</v>
      </c>
      <c r="G82" s="63">
        <v>0</v>
      </c>
      <c r="H82" s="57">
        <f t="shared" si="1"/>
        <v>0</v>
      </c>
      <c r="I82" s="62">
        <v>0</v>
      </c>
      <c r="J82" s="57">
        <f t="shared" si="2"/>
        <v>0</v>
      </c>
      <c r="K82" s="62">
        <v>0</v>
      </c>
      <c r="L82" s="57">
        <f t="shared" si="3"/>
        <v>0</v>
      </c>
      <c r="M82" s="63">
        <v>0</v>
      </c>
      <c r="N82" s="57">
        <f t="shared" si="4"/>
        <v>0</v>
      </c>
    </row>
    <row r="83" spans="1:14" ht="30.75" customHeight="1" x14ac:dyDescent="0.25">
      <c r="A83" s="31" t="s">
        <v>95</v>
      </c>
      <c r="B83" s="57">
        <f>'[3]MOD POR CENTROS DE COSTOS'!$C15</f>
        <v>1086028.24</v>
      </c>
      <c r="C83" s="166" t="s">
        <v>126</v>
      </c>
      <c r="D83" s="152">
        <f>'[3]MOD POR CENTROS DE COSTOS'!$D15</f>
        <v>0</v>
      </c>
      <c r="E83" s="155" t="s">
        <v>182</v>
      </c>
      <c r="F83" s="63">
        <f t="shared" si="5"/>
        <v>0</v>
      </c>
      <c r="G83" s="63">
        <v>0</v>
      </c>
      <c r="H83" s="57">
        <f t="shared" ref="H83:H84" si="6">IF(G83&gt;0,(D83/F83)*G83,0)</f>
        <v>0</v>
      </c>
      <c r="I83" s="62">
        <v>0</v>
      </c>
      <c r="J83" s="57">
        <f t="shared" ref="J83:J84" si="7">IF(I83&gt;0,(D83/F83)*I83,0)</f>
        <v>0</v>
      </c>
      <c r="K83" s="62">
        <v>0</v>
      </c>
      <c r="L83" s="57">
        <f t="shared" ref="L83:L84" si="8">IF(K83&gt;0,(D83/F83)*K83,0)</f>
        <v>0</v>
      </c>
      <c r="M83" s="63">
        <v>0</v>
      </c>
      <c r="N83" s="57">
        <f t="shared" ref="N83:N84" si="9">IF(M83&gt;0,(D83/F83)*M83,0)</f>
        <v>0</v>
      </c>
    </row>
    <row r="84" spans="1:14" ht="30.75" customHeight="1" thickBot="1" x14ac:dyDescent="0.3">
      <c r="A84" s="55" t="s">
        <v>92</v>
      </c>
      <c r="B84" s="58">
        <f>'[3]MOD POR CENTROS DE COSTOS'!$C16</f>
        <v>891998.8</v>
      </c>
      <c r="C84" s="168" t="s">
        <v>126</v>
      </c>
      <c r="D84" s="153">
        <f>'[3]MOD POR CENTROS DE COSTOS'!$D16</f>
        <v>0</v>
      </c>
      <c r="E84" s="156" t="s">
        <v>182</v>
      </c>
      <c r="F84" s="65">
        <f t="shared" si="5"/>
        <v>0</v>
      </c>
      <c r="G84" s="65">
        <v>0</v>
      </c>
      <c r="H84" s="58">
        <f t="shared" si="6"/>
        <v>0</v>
      </c>
      <c r="I84" s="64">
        <v>0</v>
      </c>
      <c r="J84" s="58">
        <f t="shared" si="7"/>
        <v>0</v>
      </c>
      <c r="K84" s="62">
        <v>0</v>
      </c>
      <c r="L84" s="57">
        <f t="shared" si="8"/>
        <v>0</v>
      </c>
      <c r="M84" s="65">
        <v>0</v>
      </c>
      <c r="N84" s="58">
        <f t="shared" si="9"/>
        <v>0</v>
      </c>
    </row>
    <row r="85" spans="1:14" ht="26.25" customHeight="1" thickBot="1" x14ac:dyDescent="0.3">
      <c r="A85" s="176" t="s">
        <v>18</v>
      </c>
      <c r="B85" s="177"/>
      <c r="C85" s="178"/>
      <c r="D85" s="177"/>
      <c r="E85" s="177"/>
      <c r="F85" s="179"/>
      <c r="G85" s="169">
        <f>SUM(H4:H70)+SUM(H72:H84)</f>
        <v>1324935.1393348805</v>
      </c>
      <c r="H85" s="170"/>
      <c r="I85" s="169">
        <f>SUM(J4:J70)+SUM(J72:J84)</f>
        <v>1207007.7481345325</v>
      </c>
      <c r="J85" s="170"/>
      <c r="K85" s="169">
        <f>SUM(L4:L70)+SUM(L72:L84)</f>
        <v>1185819.648498679</v>
      </c>
      <c r="L85" s="170"/>
      <c r="M85" s="171">
        <f>SUM(N4:N84)</f>
        <v>2182540.0348011986</v>
      </c>
      <c r="N85" s="172"/>
    </row>
  </sheetData>
  <mergeCells count="17">
    <mergeCell ref="G2:H2"/>
    <mergeCell ref="I2:J2"/>
    <mergeCell ref="K2:L2"/>
    <mergeCell ref="M2:N2"/>
    <mergeCell ref="G1:N1"/>
    <mergeCell ref="F1:F2"/>
    <mergeCell ref="A1:A2"/>
    <mergeCell ref="B1:B2"/>
    <mergeCell ref="C1:C2"/>
    <mergeCell ref="D1:D2"/>
    <mergeCell ref="E1:E2"/>
    <mergeCell ref="G85:H85"/>
    <mergeCell ref="I85:J85"/>
    <mergeCell ref="K85:L85"/>
    <mergeCell ref="M85:N85"/>
    <mergeCell ref="C3:F3"/>
    <mergeCell ref="A85:F85"/>
  </mergeCells>
  <conditionalFormatting sqref="A84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{CDAAAA31-40A3-41DB-8F99-8393D2DE0D95}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DAAAA31-40A3-41DB-8F99-8393D2DE0D9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A84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"/>
  <sheetViews>
    <sheetView showGridLines="0" topLeftCell="A4" workbookViewId="0">
      <selection activeCell="K9" sqref="K9"/>
    </sheetView>
  </sheetViews>
  <sheetFormatPr baseColWidth="10" defaultRowHeight="15" x14ac:dyDescent="0.25"/>
  <cols>
    <col min="1" max="1" width="2.140625" customWidth="1"/>
    <col min="2" max="2" width="18" customWidth="1"/>
    <col min="3" max="3" width="16.85546875" customWidth="1"/>
    <col min="5" max="5" width="13" customWidth="1"/>
    <col min="6" max="6" width="14.7109375" customWidth="1"/>
    <col min="7" max="7" width="13" customWidth="1"/>
    <col min="10" max="10" width="2.42578125" customWidth="1"/>
    <col min="11" max="11" width="21.42578125" customWidth="1"/>
    <col min="16" max="16" width="13.7109375" customWidth="1"/>
  </cols>
  <sheetData>
    <row r="1" spans="1:16" ht="15.75" thickBot="1" x14ac:dyDescent="0.3"/>
    <row r="2" spans="1:16" ht="15.75" thickBot="1" x14ac:dyDescent="0.3">
      <c r="A2" s="32"/>
      <c r="B2" s="37"/>
      <c r="C2" s="37"/>
      <c r="D2" s="37"/>
      <c r="E2" s="37"/>
      <c r="F2" s="37"/>
      <c r="G2" s="37"/>
      <c r="H2" s="37"/>
      <c r="I2" s="38"/>
      <c r="J2" s="39"/>
      <c r="K2" s="10"/>
      <c r="L2" s="10"/>
      <c r="M2" s="10"/>
      <c r="N2" s="10"/>
      <c r="O2" s="10"/>
    </row>
    <row r="3" spans="1:16" ht="15.75" thickBot="1" x14ac:dyDescent="0.3">
      <c r="A3" s="29"/>
      <c r="B3" s="189" t="s">
        <v>54</v>
      </c>
      <c r="C3" s="191"/>
      <c r="D3" s="39"/>
      <c r="E3" s="41"/>
      <c r="F3" s="41"/>
      <c r="G3" s="41"/>
      <c r="H3" s="41"/>
      <c r="I3" s="40"/>
      <c r="J3" s="39"/>
      <c r="K3" s="10"/>
      <c r="L3" s="12" t="s">
        <v>60</v>
      </c>
      <c r="M3" s="13" t="s">
        <v>61</v>
      </c>
      <c r="N3" s="12" t="s">
        <v>62</v>
      </c>
      <c r="O3" s="12" t="s">
        <v>41</v>
      </c>
    </row>
    <row r="4" spans="1:16" ht="15.75" thickBot="1" x14ac:dyDescent="0.3">
      <c r="A4" s="29"/>
      <c r="B4" s="12" t="s">
        <v>42</v>
      </c>
      <c r="C4" s="54" t="s">
        <v>43</v>
      </c>
      <c r="D4" s="39"/>
      <c r="E4" s="41"/>
      <c r="F4" s="41"/>
      <c r="G4" s="41"/>
      <c r="H4" s="41"/>
      <c r="I4" s="40"/>
      <c r="J4" s="40"/>
      <c r="K4" s="45" t="s">
        <v>45</v>
      </c>
      <c r="L4" s="18">
        <v>578</v>
      </c>
      <c r="M4" s="47">
        <v>656</v>
      </c>
      <c r="N4" s="18">
        <v>622</v>
      </c>
      <c r="O4" s="48"/>
    </row>
    <row r="5" spans="1:16" ht="15.75" thickBot="1" x14ac:dyDescent="0.3">
      <c r="A5" s="29"/>
      <c r="B5" s="17">
        <v>230</v>
      </c>
      <c r="C5" s="116">
        <v>118751.02581447964</v>
      </c>
      <c r="D5" s="42"/>
      <c r="E5" s="41"/>
      <c r="F5" s="41"/>
      <c r="G5" s="41"/>
      <c r="H5" s="41"/>
      <c r="I5" s="40"/>
      <c r="J5" s="40"/>
      <c r="K5" s="46" t="s">
        <v>46</v>
      </c>
      <c r="L5" s="49">
        <v>561</v>
      </c>
      <c r="M5" s="50">
        <v>630</v>
      </c>
      <c r="N5" s="49">
        <v>597</v>
      </c>
      <c r="O5" s="48"/>
    </row>
    <row r="6" spans="1:16" ht="15.75" thickBot="1" x14ac:dyDescent="0.3">
      <c r="A6" s="41"/>
      <c r="B6" s="39"/>
      <c r="C6" s="39"/>
      <c r="D6" s="39"/>
      <c r="E6" s="39"/>
      <c r="F6" s="39"/>
      <c r="G6" s="39"/>
      <c r="H6" s="39"/>
      <c r="I6" s="40"/>
      <c r="J6" s="39"/>
      <c r="K6" s="15" t="s">
        <v>38</v>
      </c>
      <c r="L6" s="11">
        <f>SUM(L4:L5)</f>
        <v>1139</v>
      </c>
      <c r="M6" s="51">
        <f>SUM(M4:M5)</f>
        <v>1286</v>
      </c>
      <c r="N6" s="11">
        <f>SUM(N4:N5)</f>
        <v>1219</v>
      </c>
      <c r="O6" s="11">
        <f>AVERAGE(L6:N6)</f>
        <v>1214.6666666666667</v>
      </c>
    </row>
    <row r="7" spans="1:16" ht="15.75" thickBot="1" x14ac:dyDescent="0.3">
      <c r="A7" s="29"/>
      <c r="B7" s="189" t="s">
        <v>55</v>
      </c>
      <c r="C7" s="191"/>
      <c r="D7" s="39"/>
      <c r="E7" s="189" t="s">
        <v>40</v>
      </c>
      <c r="F7" s="190"/>
      <c r="G7" s="190"/>
      <c r="H7" s="191"/>
      <c r="I7" s="40"/>
      <c r="J7" s="39"/>
      <c r="K7" s="10"/>
      <c r="L7" s="10"/>
      <c r="M7" s="10"/>
      <c r="N7" s="10"/>
      <c r="O7" s="10"/>
    </row>
    <row r="8" spans="1:16" ht="15.75" thickBot="1" x14ac:dyDescent="0.3">
      <c r="A8" s="29"/>
      <c r="B8" s="12" t="s">
        <v>42</v>
      </c>
      <c r="C8" s="54" t="s">
        <v>43</v>
      </c>
      <c r="D8" s="39"/>
      <c r="E8" s="14" t="s">
        <v>60</v>
      </c>
      <c r="F8" s="9" t="s">
        <v>61</v>
      </c>
      <c r="G8" s="9" t="s">
        <v>62</v>
      </c>
      <c r="H8" s="12" t="s">
        <v>44</v>
      </c>
      <c r="I8" s="40"/>
      <c r="J8" s="39"/>
      <c r="M8" s="94"/>
      <c r="N8" s="10"/>
      <c r="O8" s="10"/>
    </row>
    <row r="9" spans="1:16" ht="15.75" thickBot="1" x14ac:dyDescent="0.3">
      <c r="A9" s="29"/>
      <c r="B9" s="17">
        <v>219</v>
      </c>
      <c r="C9" s="116">
        <v>113121.15358733232</v>
      </c>
      <c r="D9" s="42"/>
      <c r="E9" s="18">
        <f>B5</f>
        <v>230</v>
      </c>
      <c r="F9" s="17">
        <f>B9</f>
        <v>219</v>
      </c>
      <c r="G9" s="16">
        <f>B13</f>
        <v>216</v>
      </c>
      <c r="H9" s="18">
        <f>AVERAGE(E9:G9)</f>
        <v>221.66666666666666</v>
      </c>
      <c r="I9" s="40"/>
      <c r="J9" s="39"/>
      <c r="K9" s="52" t="s">
        <v>47</v>
      </c>
      <c r="L9" s="10" t="s">
        <v>153</v>
      </c>
      <c r="M9" s="94"/>
      <c r="N9" s="10" t="s">
        <v>49</v>
      </c>
      <c r="O9" s="95">
        <f>4800/22</f>
        <v>218.18181818181819</v>
      </c>
      <c r="P9" s="93" t="s">
        <v>154</v>
      </c>
    </row>
    <row r="10" spans="1:16" ht="15.75" thickBot="1" x14ac:dyDescent="0.3">
      <c r="A10" s="41"/>
      <c r="B10" s="39"/>
      <c r="C10" s="39"/>
      <c r="D10" s="39"/>
      <c r="E10" s="39"/>
      <c r="F10" s="39"/>
      <c r="G10" s="39"/>
      <c r="H10" s="39"/>
      <c r="I10" s="40"/>
      <c r="J10" s="39"/>
      <c r="K10" s="52" t="s">
        <v>48</v>
      </c>
      <c r="L10" s="10" t="s">
        <v>131</v>
      </c>
      <c r="M10" s="10"/>
      <c r="N10" s="10" t="s">
        <v>50</v>
      </c>
      <c r="O10" s="95">
        <f>O6</f>
        <v>1214.6666666666667</v>
      </c>
      <c r="P10" s="93" t="s">
        <v>154</v>
      </c>
    </row>
    <row r="11" spans="1:16" ht="15.75" thickBot="1" x14ac:dyDescent="0.3">
      <c r="A11" s="29"/>
      <c r="B11" s="189" t="s">
        <v>56</v>
      </c>
      <c r="C11" s="191"/>
      <c r="D11" s="39"/>
      <c r="H11" s="39"/>
      <c r="I11" s="40"/>
      <c r="J11" s="39"/>
      <c r="K11" s="10"/>
      <c r="L11" s="10"/>
      <c r="M11" s="10"/>
      <c r="N11" s="10"/>
      <c r="O11" s="10"/>
    </row>
    <row r="12" spans="1:16" ht="15.75" thickBot="1" x14ac:dyDescent="0.3">
      <c r="A12" s="29"/>
      <c r="B12" s="12" t="s">
        <v>42</v>
      </c>
      <c r="C12" s="54" t="s">
        <v>43</v>
      </c>
      <c r="D12" s="39"/>
      <c r="E12" s="39"/>
      <c r="F12" s="39"/>
      <c r="G12" s="39"/>
      <c r="H12" s="39"/>
      <c r="I12" s="40"/>
      <c r="J12" s="39"/>
      <c r="K12" s="10"/>
      <c r="L12" s="10"/>
      <c r="M12" s="10"/>
      <c r="N12" s="18">
        <f>O10/O9</f>
        <v>5.5672222222222221</v>
      </c>
      <c r="O12" s="16" t="s">
        <v>51</v>
      </c>
    </row>
    <row r="13" spans="1:16" ht="15.75" thickBot="1" x14ac:dyDescent="0.3">
      <c r="A13" s="29"/>
      <c r="B13" s="17">
        <v>216</v>
      </c>
      <c r="C13" s="116">
        <v>109695.01255179293</v>
      </c>
      <c r="D13" s="42"/>
      <c r="E13" s="39"/>
      <c r="F13" s="39"/>
      <c r="G13" s="39"/>
      <c r="H13" s="39"/>
      <c r="I13" s="40"/>
      <c r="J13" s="39"/>
      <c r="K13" s="10"/>
      <c r="L13" s="10"/>
      <c r="M13" s="10"/>
      <c r="N13" s="10"/>
      <c r="O13" s="10"/>
    </row>
    <row r="14" spans="1:16" ht="15.75" thickBot="1" x14ac:dyDescent="0.3">
      <c r="A14" s="33"/>
      <c r="B14" s="43"/>
      <c r="C14" s="43"/>
      <c r="D14" s="43"/>
      <c r="E14" s="43"/>
      <c r="F14" s="43"/>
      <c r="G14" s="43"/>
      <c r="H14" s="43"/>
      <c r="I14" s="44"/>
      <c r="J14" s="39"/>
      <c r="K14" s="10"/>
      <c r="L14" s="10"/>
      <c r="M14" s="10"/>
      <c r="N14" s="10"/>
      <c r="O14" s="10"/>
    </row>
    <row r="15" spans="1:16" ht="15.75" thickBot="1" x14ac:dyDescent="0.3"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</row>
    <row r="16" spans="1:16" ht="15.75" thickBot="1" x14ac:dyDescent="0.3">
      <c r="A16" s="32"/>
      <c r="B16" s="37"/>
      <c r="C16" s="37"/>
      <c r="D16" s="37"/>
      <c r="E16" s="37"/>
      <c r="F16" s="37"/>
      <c r="G16" s="37"/>
      <c r="H16" s="37"/>
      <c r="I16" s="38"/>
      <c r="J16" s="39"/>
      <c r="K16" s="10"/>
      <c r="L16" s="10"/>
      <c r="M16" s="10"/>
      <c r="N16" s="10"/>
      <c r="O16" s="10"/>
    </row>
    <row r="17" spans="1:15" ht="15.75" thickBot="1" x14ac:dyDescent="0.3">
      <c r="A17" s="29"/>
      <c r="B17" s="189" t="s">
        <v>57</v>
      </c>
      <c r="C17" s="191"/>
      <c r="D17" s="39"/>
      <c r="E17" s="41"/>
      <c r="F17" s="41"/>
      <c r="G17" s="41"/>
      <c r="H17" s="41"/>
      <c r="I17" s="40"/>
      <c r="J17" s="39"/>
      <c r="K17" s="10"/>
      <c r="L17" s="10"/>
      <c r="M17" s="10"/>
      <c r="N17" s="10"/>
      <c r="O17" s="10"/>
    </row>
    <row r="18" spans="1:15" ht="15.75" thickBot="1" x14ac:dyDescent="0.3">
      <c r="A18" s="29"/>
      <c r="B18" s="12" t="s">
        <v>53</v>
      </c>
      <c r="C18" s="54" t="s">
        <v>43</v>
      </c>
      <c r="D18" s="39"/>
      <c r="H18" s="41"/>
      <c r="I18" s="40"/>
      <c r="J18" s="39"/>
      <c r="K18" s="10"/>
      <c r="L18" s="10"/>
      <c r="M18" s="10"/>
      <c r="N18" s="10"/>
      <c r="O18" s="10"/>
    </row>
    <row r="19" spans="1:15" ht="15.75" thickBot="1" x14ac:dyDescent="0.3">
      <c r="A19" s="29"/>
      <c r="B19" s="17">
        <v>4</v>
      </c>
      <c r="C19" s="117">
        <v>6215.6261051281526</v>
      </c>
      <c r="D19" s="39"/>
      <c r="E19" s="41"/>
      <c r="F19" s="41"/>
      <c r="G19" s="41"/>
      <c r="H19" s="41"/>
      <c r="I19" s="40"/>
      <c r="J19" s="39"/>
      <c r="K19" s="10"/>
      <c r="L19" s="10"/>
      <c r="M19" s="10"/>
      <c r="N19" s="10"/>
      <c r="O19" s="10"/>
    </row>
    <row r="20" spans="1:15" ht="15.75" thickBot="1" x14ac:dyDescent="0.3">
      <c r="A20" s="41"/>
      <c r="B20" s="39"/>
      <c r="C20" s="39"/>
      <c r="D20" s="39"/>
      <c r="E20" s="39"/>
      <c r="F20" s="39"/>
      <c r="G20" s="39"/>
      <c r="H20" s="39"/>
      <c r="I20" s="40"/>
      <c r="J20" s="39"/>
      <c r="K20" s="10"/>
      <c r="L20" s="10"/>
      <c r="M20" s="10"/>
      <c r="N20" s="10"/>
      <c r="O20" s="10"/>
    </row>
    <row r="21" spans="1:15" ht="15.75" thickBot="1" x14ac:dyDescent="0.3">
      <c r="A21" s="29"/>
      <c r="B21" s="189" t="s">
        <v>58</v>
      </c>
      <c r="C21" s="191"/>
      <c r="D21" s="39"/>
      <c r="E21" s="189" t="s">
        <v>52</v>
      </c>
      <c r="F21" s="190"/>
      <c r="G21" s="190"/>
      <c r="H21" s="191"/>
      <c r="I21" s="40"/>
      <c r="J21" s="39"/>
      <c r="K21" s="10"/>
      <c r="L21" s="10"/>
      <c r="M21" s="10"/>
      <c r="N21" s="10"/>
      <c r="O21" s="10"/>
    </row>
    <row r="22" spans="1:15" ht="15.75" thickBot="1" x14ac:dyDescent="0.3">
      <c r="A22" s="29"/>
      <c r="B22" s="12" t="s">
        <v>53</v>
      </c>
      <c r="C22" s="54" t="s">
        <v>43</v>
      </c>
      <c r="D22" s="39"/>
      <c r="E22" s="14" t="s">
        <v>60</v>
      </c>
      <c r="F22" s="9" t="s">
        <v>61</v>
      </c>
      <c r="G22" s="9" t="s">
        <v>62</v>
      </c>
      <c r="H22" s="12" t="s">
        <v>44</v>
      </c>
      <c r="I22" s="40"/>
      <c r="J22" s="39"/>
      <c r="K22" s="10"/>
      <c r="L22" s="10"/>
      <c r="M22" s="10"/>
      <c r="N22" s="10"/>
      <c r="O22" s="10"/>
    </row>
    <row r="23" spans="1:15" ht="15.75" thickBot="1" x14ac:dyDescent="0.3">
      <c r="A23" s="29"/>
      <c r="B23" s="17">
        <v>3</v>
      </c>
      <c r="C23" s="117">
        <v>4644.4989719707592</v>
      </c>
      <c r="D23" s="39"/>
      <c r="E23" s="18">
        <f>B19</f>
        <v>4</v>
      </c>
      <c r="F23" s="17">
        <f>B23</f>
        <v>3</v>
      </c>
      <c r="G23" s="16">
        <f>B27</f>
        <v>4</v>
      </c>
      <c r="H23" s="18">
        <f>AVERAGE(E23:G23)</f>
        <v>3.6666666666666665</v>
      </c>
      <c r="I23" s="40"/>
      <c r="J23" s="39"/>
      <c r="K23" s="10"/>
      <c r="L23" s="10"/>
      <c r="M23" s="10"/>
      <c r="N23" s="10"/>
      <c r="O23" s="10"/>
    </row>
    <row r="24" spans="1:15" ht="15.75" thickBot="1" x14ac:dyDescent="0.3">
      <c r="A24" s="41"/>
      <c r="B24" s="39"/>
      <c r="C24" s="39"/>
      <c r="D24" s="39"/>
      <c r="E24" s="39"/>
      <c r="F24" s="39"/>
      <c r="G24" s="39"/>
      <c r="H24" s="39"/>
      <c r="I24" s="40"/>
      <c r="J24" s="39"/>
      <c r="K24" s="10"/>
      <c r="L24" s="10"/>
      <c r="M24" s="10"/>
      <c r="N24" s="10"/>
      <c r="O24" s="10"/>
    </row>
    <row r="25" spans="1:15" ht="15.75" thickBot="1" x14ac:dyDescent="0.3">
      <c r="A25" s="29"/>
      <c r="B25" s="189" t="s">
        <v>59</v>
      </c>
      <c r="C25" s="191"/>
      <c r="D25" s="39"/>
      <c r="E25" s="39"/>
      <c r="F25" s="39"/>
      <c r="G25" s="42"/>
      <c r="H25" s="39"/>
      <c r="I25" s="40"/>
      <c r="J25" s="39"/>
      <c r="K25" s="10"/>
      <c r="L25" s="10"/>
      <c r="M25" s="10"/>
      <c r="N25" s="10"/>
      <c r="O25" s="10"/>
    </row>
    <row r="26" spans="1:15" ht="15.75" thickBot="1" x14ac:dyDescent="0.3">
      <c r="A26" s="29"/>
      <c r="B26" s="12" t="s">
        <v>53</v>
      </c>
      <c r="C26" s="54" t="s">
        <v>43</v>
      </c>
      <c r="D26" s="39"/>
      <c r="E26" s="39"/>
      <c r="F26" s="39"/>
      <c r="G26" s="42"/>
      <c r="H26" s="39"/>
      <c r="I26" s="40"/>
      <c r="J26" s="39"/>
      <c r="K26" s="10"/>
      <c r="L26" s="10"/>
      <c r="M26" s="10"/>
      <c r="N26" s="10"/>
      <c r="O26" s="10"/>
    </row>
    <row r="27" spans="1:15" ht="15.75" thickBot="1" x14ac:dyDescent="0.3">
      <c r="A27" s="29"/>
      <c r="B27" s="17">
        <v>4</v>
      </c>
      <c r="C27" s="117">
        <v>5601.7621188654966</v>
      </c>
      <c r="D27" s="39"/>
      <c r="E27" s="39"/>
      <c r="F27" s="39"/>
      <c r="G27" s="39"/>
      <c r="H27" s="39"/>
      <c r="I27" s="40"/>
      <c r="J27" s="39"/>
      <c r="K27" s="10"/>
      <c r="L27" s="10"/>
      <c r="M27" s="10"/>
      <c r="N27" s="10"/>
      <c r="O27" s="10"/>
    </row>
    <row r="28" spans="1:15" ht="15.75" thickBot="1" x14ac:dyDescent="0.3">
      <c r="A28" s="33"/>
      <c r="B28" s="43"/>
      <c r="C28" s="43"/>
      <c r="D28" s="43"/>
      <c r="E28" s="43"/>
      <c r="F28" s="43"/>
      <c r="G28" s="43"/>
      <c r="H28" s="43"/>
      <c r="I28" s="44"/>
      <c r="J28" s="39"/>
      <c r="K28" s="10"/>
      <c r="L28" s="10"/>
      <c r="M28" s="10"/>
      <c r="N28" s="10"/>
      <c r="O28" s="10"/>
    </row>
  </sheetData>
  <mergeCells count="8">
    <mergeCell ref="E21:H21"/>
    <mergeCell ref="B21:C21"/>
    <mergeCell ref="B25:C25"/>
    <mergeCell ref="B3:C3"/>
    <mergeCell ref="E7:H7"/>
    <mergeCell ref="B7:C7"/>
    <mergeCell ref="B11:C11"/>
    <mergeCell ref="B17:C1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"/>
  <sheetViews>
    <sheetView showGridLines="0" workbookViewId="0">
      <pane xSplit="1" topLeftCell="X1" activePane="topRight" state="frozen"/>
      <selection pane="topRight" activeCell="AJ10" sqref="AJ10"/>
    </sheetView>
  </sheetViews>
  <sheetFormatPr baseColWidth="10" defaultRowHeight="15" x14ac:dyDescent="0.25"/>
  <cols>
    <col min="1" max="1" width="33.140625" customWidth="1"/>
    <col min="2" max="2" width="18.7109375" customWidth="1"/>
    <col min="3" max="3" width="22.140625" customWidth="1"/>
    <col min="4" max="4" width="18.140625" customWidth="1"/>
    <col min="5" max="18" width="15.140625" customWidth="1"/>
    <col min="19" max="19" width="12.7109375" customWidth="1"/>
    <col min="20" max="20" width="14" customWidth="1"/>
    <col min="21" max="21" width="13.28515625" customWidth="1"/>
    <col min="22" max="22" width="13.42578125" customWidth="1"/>
  </cols>
  <sheetData>
    <row r="1" spans="1:22" ht="19.5" customHeight="1" thickBot="1" x14ac:dyDescent="0.3">
      <c r="A1" s="180" t="s">
        <v>10</v>
      </c>
      <c r="B1" s="182" t="s">
        <v>18</v>
      </c>
      <c r="C1" s="202" t="s">
        <v>22</v>
      </c>
      <c r="D1" s="203"/>
      <c r="E1" s="202" t="s">
        <v>23</v>
      </c>
      <c r="F1" s="204"/>
      <c r="G1" s="204"/>
      <c r="H1" s="204"/>
      <c r="I1" s="204"/>
      <c r="J1" s="204"/>
      <c r="K1" s="204"/>
      <c r="L1" s="204"/>
      <c r="M1" s="204"/>
      <c r="N1" s="204"/>
      <c r="O1" s="204"/>
      <c r="P1" s="204"/>
      <c r="Q1" s="204"/>
      <c r="R1" s="204"/>
      <c r="S1" s="204"/>
      <c r="T1" s="204"/>
      <c r="U1" s="204"/>
      <c r="V1" s="203"/>
    </row>
    <row r="2" spans="1:22" ht="23.25" customHeight="1" thickBot="1" x14ac:dyDescent="0.3">
      <c r="A2" s="181"/>
      <c r="B2" s="183"/>
      <c r="C2" s="183" t="s">
        <v>19</v>
      </c>
      <c r="D2" s="182" t="s">
        <v>5</v>
      </c>
      <c r="E2" s="202" t="s">
        <v>132</v>
      </c>
      <c r="F2" s="203"/>
      <c r="G2" s="202" t="s">
        <v>133</v>
      </c>
      <c r="H2" s="203"/>
      <c r="I2" s="202" t="s">
        <v>149</v>
      </c>
      <c r="J2" s="203"/>
      <c r="K2" s="202" t="s">
        <v>134</v>
      </c>
      <c r="L2" s="203"/>
      <c r="M2" s="202" t="s">
        <v>135</v>
      </c>
      <c r="N2" s="203"/>
      <c r="O2" s="202" t="s">
        <v>136</v>
      </c>
      <c r="P2" s="203"/>
      <c r="Q2" s="202" t="s">
        <v>137</v>
      </c>
      <c r="R2" s="203"/>
      <c r="S2" s="202" t="s">
        <v>148</v>
      </c>
      <c r="T2" s="203"/>
      <c r="U2" s="202" t="s">
        <v>150</v>
      </c>
      <c r="V2" s="203"/>
    </row>
    <row r="3" spans="1:22" ht="27.75" customHeight="1" thickBot="1" x14ac:dyDescent="0.3">
      <c r="A3" s="205"/>
      <c r="B3" s="206"/>
      <c r="C3" s="206"/>
      <c r="D3" s="183"/>
      <c r="E3" s="35" t="s">
        <v>20</v>
      </c>
      <c r="F3" s="74" t="s">
        <v>21</v>
      </c>
      <c r="G3" s="35" t="s">
        <v>20</v>
      </c>
      <c r="H3" s="74" t="s">
        <v>21</v>
      </c>
      <c r="I3" s="35" t="s">
        <v>20</v>
      </c>
      <c r="J3" s="74" t="s">
        <v>21</v>
      </c>
      <c r="K3" s="35" t="s">
        <v>20</v>
      </c>
      <c r="L3" s="74" t="s">
        <v>21</v>
      </c>
      <c r="M3" s="35" t="s">
        <v>20</v>
      </c>
      <c r="N3" s="74" t="s">
        <v>21</v>
      </c>
      <c r="O3" s="35" t="s">
        <v>20</v>
      </c>
      <c r="P3" s="74" t="s">
        <v>21</v>
      </c>
      <c r="Q3" s="35" t="s">
        <v>20</v>
      </c>
      <c r="R3" s="74" t="s">
        <v>21</v>
      </c>
      <c r="S3" s="35" t="s">
        <v>20</v>
      </c>
      <c r="T3" s="74" t="s">
        <v>21</v>
      </c>
      <c r="U3" s="35" t="s">
        <v>20</v>
      </c>
      <c r="V3" s="74" t="s">
        <v>21</v>
      </c>
    </row>
    <row r="4" spans="1:22" ht="28.5" customHeight="1" x14ac:dyDescent="0.25">
      <c r="A4" s="4" t="s">
        <v>14</v>
      </c>
      <c r="B4" s="59">
        <f>SUM('Matriz ABC'!H4:H70)+SUM('Matriz ABC'!H72:H84)</f>
        <v>1324935.1393348805</v>
      </c>
      <c r="C4" s="91" t="s">
        <v>152</v>
      </c>
      <c r="D4" s="88">
        <f>'Inductores Secundarios'!E12</f>
        <v>161.88096370264702</v>
      </c>
      <c r="E4" s="66">
        <f>'Inductores Secundarios'!E$3</f>
        <v>5.1927405294024416</v>
      </c>
      <c r="F4" s="101">
        <f>IF(E4&gt;0,(B4/D4)*E4,0)</f>
        <v>42500.638984898789</v>
      </c>
      <c r="G4" s="66">
        <f>'Inductores Secundarios'!E4</f>
        <v>7.5327310191789509</v>
      </c>
      <c r="H4" s="101">
        <f>IF(G4&gt;0,(B4/D4)*G4,0)</f>
        <v>61652.585913687915</v>
      </c>
      <c r="I4" s="66">
        <f>'Inductores Secundarios'!E5</f>
        <v>8.753368204152796</v>
      </c>
      <c r="J4" s="101">
        <f>IF(I4&gt;0,(B4/D4)*I4,0)</f>
        <v>71643.04471600485</v>
      </c>
      <c r="K4" s="66">
        <f>'Inductores Secundarios'!E6</f>
        <v>6.2139800285306706</v>
      </c>
      <c r="L4" s="101">
        <f>IF(K4&gt;0,(B4/D4)*K4,0)</f>
        <v>50859.102309574548</v>
      </c>
      <c r="M4" s="66">
        <f>'Inductores Secundarios'!E7</f>
        <v>1.8487874465049927</v>
      </c>
      <c r="N4" s="101">
        <f>IF(M4&gt;0,(B4/D4)*M4,0)</f>
        <v>15131.633744997385</v>
      </c>
      <c r="O4" s="66">
        <f>'Inductores Secundarios'!E8</f>
        <v>2.3980028530670472</v>
      </c>
      <c r="P4" s="101">
        <f>IF(O4&gt;0,(B4/D4)*O4,0)</f>
        <v>19626.756423873925</v>
      </c>
      <c r="Q4" s="66">
        <f>'Inductores Secundarios'!E9</f>
        <v>0.77666825170391496</v>
      </c>
      <c r="R4" s="101">
        <f>IF(Q4&gt;0,(B4/D4)*Q4,0)</f>
        <v>6356.7391418456091</v>
      </c>
      <c r="S4" s="66">
        <f>'Inductores Secundarios'!E10</f>
        <v>0.77666825170391496</v>
      </c>
      <c r="T4" s="101">
        <f>IF(S4&gt;0,(B4/D4)*S4,0)</f>
        <v>6356.7391418456091</v>
      </c>
      <c r="U4" s="66">
        <f>'Inductores Secundarios'!E11</f>
        <v>128.38801711840227</v>
      </c>
      <c r="V4" s="104">
        <f>IF(U4&gt;0,(B4/D4)*U4,0)</f>
        <v>1050807.8989581517</v>
      </c>
    </row>
    <row r="5" spans="1:22" ht="29.25" customHeight="1" x14ac:dyDescent="0.25">
      <c r="A5" s="2" t="s">
        <v>15</v>
      </c>
      <c r="B5" s="28">
        <f>SUM('Matriz ABC'!J4:J70)+SUM('Matriz ABC'!J72:J84)</f>
        <v>1207007.7481345325</v>
      </c>
      <c r="C5" s="72" t="s">
        <v>152</v>
      </c>
      <c r="D5" s="89">
        <f>'Inductores Secundarios'!E12</f>
        <v>161.88096370264702</v>
      </c>
      <c r="E5" s="67">
        <f>'Inductores Secundarios'!E$3</f>
        <v>5.1927405294024416</v>
      </c>
      <c r="F5" s="102">
        <f>IF(E5&gt;0,(B5/D5)*E5,0)</f>
        <v>38717.820240765432</v>
      </c>
      <c r="G5" s="67">
        <f>'Inductores Secundarios'!E4</f>
        <v>7.5327310191789509</v>
      </c>
      <c r="H5" s="102">
        <f t="shared" ref="H5:H7" si="0">IF(G5&gt;0,(B5/D5)*G5,0)</f>
        <v>56165.125885111454</v>
      </c>
      <c r="I5" s="67">
        <f>'Inductores Secundarios'!E5</f>
        <v>8.753368204152796</v>
      </c>
      <c r="J5" s="102">
        <f t="shared" ref="J5:J7" si="1">IF(I5&gt;0,(B5/D5)*I5,0)</f>
        <v>65266.372296214111</v>
      </c>
      <c r="K5" s="67">
        <f>'Inductores Secundarios'!E6</f>
        <v>6.2139800285306706</v>
      </c>
      <c r="L5" s="102">
        <f t="shared" ref="L5:L7" si="2">IF(K5&gt;0,(B5/D5)*K5,0)</f>
        <v>46332.328827537865</v>
      </c>
      <c r="M5" s="67">
        <f>'Inductores Secundarios'!E7</f>
        <v>1.8487874465049927</v>
      </c>
      <c r="N5" s="102">
        <f t="shared" ref="N5:N7" si="3">IF(M5&gt;0,(B5/D5)*M5,0)</f>
        <v>13784.825105713742</v>
      </c>
      <c r="O5" s="67">
        <f>'Inductores Secundarios'!E8</f>
        <v>2.3980028530670472</v>
      </c>
      <c r="P5" s="102">
        <f t="shared" ref="P5:P7" si="4">IF(O5&gt;0,(B5/D5)*O5,0)</f>
        <v>17879.854168753707</v>
      </c>
      <c r="Q5" s="67">
        <f>'Inductores Secundarios'!E9</f>
        <v>0.77666825170391496</v>
      </c>
      <c r="R5" s="102">
        <f t="shared" ref="R5:R7" si="5">IF(Q5&gt;0,(B5/D5)*Q5,0)</f>
        <v>5790.9501901575222</v>
      </c>
      <c r="S5" s="67">
        <f>'Inductores Secundarios'!E10</f>
        <v>0.77666825170391496</v>
      </c>
      <c r="T5" s="102">
        <f t="shared" ref="T5:T7" si="6">IF(S5&gt;0,(B5/D5)*S5,0)</f>
        <v>5790.9501901575222</v>
      </c>
      <c r="U5" s="67">
        <f>'Inductores Secundarios'!E11</f>
        <v>128.38801711840227</v>
      </c>
      <c r="V5" s="105">
        <f t="shared" ref="V5:V7" si="7">IF(U5&gt;0,(B5/D5)*U5,0)</f>
        <v>957279.52123012103</v>
      </c>
    </row>
    <row r="6" spans="1:22" ht="29.25" customHeight="1" x14ac:dyDescent="0.25">
      <c r="A6" s="2" t="s">
        <v>16</v>
      </c>
      <c r="B6" s="28">
        <f>SUM('Matriz ABC'!L4:L70)+SUM('Matriz ABC'!L72:L84)</f>
        <v>1185819.648498679</v>
      </c>
      <c r="C6" s="72" t="s">
        <v>152</v>
      </c>
      <c r="D6" s="89">
        <f>'Inductores Secundarios'!E12</f>
        <v>161.88096370264702</v>
      </c>
      <c r="E6" s="67">
        <f>'Inductores Secundarios'!E$3</f>
        <v>5.1927405294024416</v>
      </c>
      <c r="F6" s="102">
        <f t="shared" ref="F6:F7" si="8">IF(E6&gt;0,(B6/D6)*E6,0)</f>
        <v>38038.158462112988</v>
      </c>
      <c r="G6" s="67">
        <f>'Inductores Secundarios'!E4</f>
        <v>7.5327310191789509</v>
      </c>
      <c r="H6" s="102">
        <f t="shared" si="0"/>
        <v>55179.189974465291</v>
      </c>
      <c r="I6" s="67">
        <f>'Inductores Secundarios'!E5</f>
        <v>8.753368204152796</v>
      </c>
      <c r="J6" s="102">
        <f t="shared" si="1"/>
        <v>64120.67095235765</v>
      </c>
      <c r="K6" s="67">
        <f>'Inductores Secundarios'!E6</f>
        <v>6.2139800285306706</v>
      </c>
      <c r="L6" s="102">
        <f t="shared" si="2"/>
        <v>45519.000163263554</v>
      </c>
      <c r="M6" s="67">
        <f>'Inductores Secundarios'!E7</f>
        <v>1.8487874465049927</v>
      </c>
      <c r="N6" s="102">
        <f t="shared" si="3"/>
        <v>13542.843023780892</v>
      </c>
      <c r="O6" s="67">
        <f>'Inductores Secundarios'!E8</f>
        <v>2.3980028530670472</v>
      </c>
      <c r="P6" s="102">
        <f t="shared" si="4"/>
        <v>17565.986977604691</v>
      </c>
      <c r="Q6" s="67">
        <f>'Inductores Secundarios'!E9</f>
        <v>0.77666825170391496</v>
      </c>
      <c r="R6" s="102">
        <f t="shared" si="5"/>
        <v>5689.2944801548665</v>
      </c>
      <c r="S6" s="67">
        <f>'Inductores Secundarios'!E10</f>
        <v>0.77666825170391496</v>
      </c>
      <c r="T6" s="102">
        <f t="shared" si="6"/>
        <v>5689.2944801548665</v>
      </c>
      <c r="U6" s="67">
        <f>'Inductores Secundarios'!E11</f>
        <v>128.38801711840227</v>
      </c>
      <c r="V6" s="105">
        <f t="shared" si="7"/>
        <v>940475.20998478413</v>
      </c>
    </row>
    <row r="7" spans="1:22" ht="32.25" customHeight="1" thickBot="1" x14ac:dyDescent="0.3">
      <c r="A7" s="3" t="s">
        <v>17</v>
      </c>
      <c r="B7" s="34">
        <f>SUM('Matriz ABC'!N4:N70)+SUM('Matriz ABC'!N72:N84)</f>
        <v>2182540.0348011986</v>
      </c>
      <c r="C7" s="73" t="s">
        <v>152</v>
      </c>
      <c r="D7" s="90">
        <f>'Inductores Secundarios'!E12</f>
        <v>161.88096370264702</v>
      </c>
      <c r="E7" s="68">
        <f>'Inductores Secundarios'!E$3</f>
        <v>5.1927405294024416</v>
      </c>
      <c r="F7" s="103">
        <f t="shared" si="8"/>
        <v>70010.480766431705</v>
      </c>
      <c r="G7" s="68">
        <f>'Inductores Secundarios'!E4</f>
        <v>7.5327310191789509</v>
      </c>
      <c r="H7" s="103">
        <f t="shared" si="0"/>
        <v>101559.11260168799</v>
      </c>
      <c r="I7" s="68">
        <f>'Inductores Secundarios'!E5</f>
        <v>8.753368204152796</v>
      </c>
      <c r="J7" s="103">
        <f t="shared" si="1"/>
        <v>118016.20220158694</v>
      </c>
      <c r="K7" s="68">
        <f>'Inductores Secundarios'!E6</f>
        <v>6.2139800285306706</v>
      </c>
      <c r="L7" s="103">
        <f t="shared" si="2"/>
        <v>83779.215773852702</v>
      </c>
      <c r="M7" s="68">
        <f>'Inductores Secundarios'!E7</f>
        <v>1.8487874465049927</v>
      </c>
      <c r="N7" s="103">
        <f t="shared" si="3"/>
        <v>24926.047668253694</v>
      </c>
      <c r="O7" s="68">
        <f>'Inductores Secundarios'!E8</f>
        <v>2.3980028530670472</v>
      </c>
      <c r="P7" s="103">
        <f t="shared" si="4"/>
        <v>32330.776335134618</v>
      </c>
      <c r="Q7" s="68">
        <f>'Inductores Secundarios'!E9</f>
        <v>0.77666825170391496</v>
      </c>
      <c r="R7" s="103">
        <f t="shared" si="5"/>
        <v>10471.333468316452</v>
      </c>
      <c r="S7" s="68">
        <f>'Inductores Secundarios'!E10</f>
        <v>0.77666825170391496</v>
      </c>
      <c r="T7" s="103">
        <f t="shared" si="6"/>
        <v>10471.333468316452</v>
      </c>
      <c r="U7" s="68">
        <f>'Inductores Secundarios'!E11</f>
        <v>128.38801711840227</v>
      </c>
      <c r="V7" s="106">
        <f t="shared" si="7"/>
        <v>1730975.5325176178</v>
      </c>
    </row>
    <row r="8" spans="1:22" ht="28.5" customHeight="1" thickBot="1" x14ac:dyDescent="0.3">
      <c r="A8" s="192" t="s">
        <v>24</v>
      </c>
      <c r="B8" s="193"/>
      <c r="C8" s="193"/>
      <c r="D8" s="194"/>
      <c r="E8" s="200">
        <f>SUM(F4:F7)</f>
        <v>189267.09845420893</v>
      </c>
      <c r="F8" s="199"/>
      <c r="G8" s="198">
        <f>SUM(H4:H7)</f>
        <v>274556.01437495265</v>
      </c>
      <c r="H8" s="199"/>
      <c r="I8" s="198">
        <f>SUM(J4:J7)</f>
        <v>319046.29016616358</v>
      </c>
      <c r="J8" s="199"/>
      <c r="K8" s="200">
        <f>SUM(L4:L7)</f>
        <v>226489.64707422868</v>
      </c>
      <c r="L8" s="201"/>
      <c r="M8" s="200">
        <f>SUM(N4:N7)</f>
        <v>67385.349542745709</v>
      </c>
      <c r="N8" s="201"/>
      <c r="O8" s="200">
        <f>SUM(P4:P7)</f>
        <v>87403.373905366941</v>
      </c>
      <c r="P8" s="201"/>
      <c r="Q8" s="200">
        <f t="shared" ref="Q8" si="9">SUM(R4:R7)</f>
        <v>28308.317280474446</v>
      </c>
      <c r="R8" s="201"/>
      <c r="S8" s="200">
        <f t="shared" ref="S8" si="10">SUM(T4:T7)</f>
        <v>28308.317280474446</v>
      </c>
      <c r="T8" s="201"/>
      <c r="U8" s="200">
        <f t="shared" ref="U8" si="11">SUM(V4:V7)</f>
        <v>4679538.1626906749</v>
      </c>
      <c r="V8" s="201"/>
    </row>
    <row r="9" spans="1:22" ht="12.75" customHeight="1" thickBot="1" x14ac:dyDescent="0.3">
      <c r="E9" s="100"/>
      <c r="F9" s="100"/>
      <c r="G9" s="100"/>
      <c r="H9" s="100"/>
      <c r="I9" s="100"/>
      <c r="J9" s="100"/>
      <c r="K9" s="100"/>
      <c r="L9" s="100"/>
      <c r="M9" s="100"/>
      <c r="N9" s="100"/>
      <c r="O9" s="100"/>
      <c r="P9" s="100"/>
      <c r="Q9" s="100"/>
      <c r="R9" s="100"/>
      <c r="S9" s="100"/>
      <c r="T9" s="100"/>
      <c r="U9" s="100"/>
      <c r="V9" s="100"/>
    </row>
    <row r="10" spans="1:22" ht="30.75" customHeight="1" thickBot="1" x14ac:dyDescent="0.3">
      <c r="A10" s="195" t="s">
        <v>25</v>
      </c>
      <c r="B10" s="196"/>
      <c r="C10" s="196"/>
      <c r="D10" s="197"/>
      <c r="E10" s="198">
        <f>E8/'Inductores Secundarios'!D3</f>
        <v>3137.023731285231</v>
      </c>
      <c r="F10" s="199"/>
      <c r="G10" s="198">
        <f>G8/'Inductores Secundarios'!D4</f>
        <v>3778.2937758021003</v>
      </c>
      <c r="H10" s="199"/>
      <c r="I10" s="198">
        <f>I8/'Inductores Secundarios'!D5</f>
        <v>4072.9313638233652</v>
      </c>
      <c r="J10" s="199"/>
      <c r="K10" s="198">
        <f>K8/'Inductores Secundarios'!D6</f>
        <v>3431.661319306495</v>
      </c>
      <c r="L10" s="199"/>
      <c r="M10" s="198">
        <f>M8/'Inductores Secundarios'!D7</f>
        <v>1871.8152650762697</v>
      </c>
      <c r="N10" s="199"/>
      <c r="O10" s="198">
        <f>O8/'Inductores Secundarios'!D8</f>
        <v>2131.789607447974</v>
      </c>
      <c r="P10" s="199"/>
      <c r="Q10" s="198">
        <f>Q8/'Inductores Secundarios'!D9</f>
        <v>1213.2135977346193</v>
      </c>
      <c r="R10" s="199"/>
      <c r="S10" s="198">
        <f>S8/'Inductores Secundarios'!D10</f>
        <v>1213.2135977346193</v>
      </c>
      <c r="T10" s="199"/>
      <c r="U10" s="198">
        <f>U8/'Inductores Secundarios'!D11</f>
        <v>15598.460542302249</v>
      </c>
      <c r="V10" s="199"/>
    </row>
  </sheetData>
  <mergeCells count="35">
    <mergeCell ref="U8:V8"/>
    <mergeCell ref="K8:L8"/>
    <mergeCell ref="M8:N8"/>
    <mergeCell ref="O8:P8"/>
    <mergeCell ref="Q8:R8"/>
    <mergeCell ref="G2:H2"/>
    <mergeCell ref="E2:F2"/>
    <mergeCell ref="E1:V1"/>
    <mergeCell ref="A1:A3"/>
    <mergeCell ref="B1:B3"/>
    <mergeCell ref="C2:C3"/>
    <mergeCell ref="D2:D3"/>
    <mergeCell ref="C1:D1"/>
    <mergeCell ref="S2:T2"/>
    <mergeCell ref="U2:V2"/>
    <mergeCell ref="Q2:R2"/>
    <mergeCell ref="O2:P2"/>
    <mergeCell ref="M2:N2"/>
    <mergeCell ref="K2:L2"/>
    <mergeCell ref="I2:J2"/>
    <mergeCell ref="U10:V10"/>
    <mergeCell ref="E10:F10"/>
    <mergeCell ref="G10:H10"/>
    <mergeCell ref="I10:J10"/>
    <mergeCell ref="K10:L10"/>
    <mergeCell ref="M10:N10"/>
    <mergeCell ref="A8:D8"/>
    <mergeCell ref="A10:D10"/>
    <mergeCell ref="O10:P10"/>
    <mergeCell ref="Q10:R10"/>
    <mergeCell ref="S10:T10"/>
    <mergeCell ref="E8:F8"/>
    <mergeCell ref="G8:H8"/>
    <mergeCell ref="I8:J8"/>
    <mergeCell ref="S8:T8"/>
  </mergeCells>
  <pageMargins left="0.7" right="0.7" top="0.75" bottom="0.75" header="0.3" footer="0.3"/>
  <ignoredErrors>
    <ignoredError sqref="F5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showGridLines="0" topLeftCell="A8" zoomScale="90" zoomScaleNormal="90" workbookViewId="0">
      <selection activeCell="C26" sqref="C26"/>
    </sheetView>
  </sheetViews>
  <sheetFormatPr baseColWidth="10" defaultRowHeight="15" x14ac:dyDescent="0.25"/>
  <cols>
    <col min="1" max="1" width="30.5703125" customWidth="1"/>
    <col min="2" max="2" width="19.140625" customWidth="1"/>
    <col min="3" max="3" width="14" customWidth="1"/>
    <col min="4" max="4" width="15.85546875" customWidth="1"/>
    <col min="5" max="5" width="14.5703125" customWidth="1"/>
    <col min="7" max="7" width="35.42578125" customWidth="1"/>
    <col min="8" max="8" width="14.85546875" customWidth="1"/>
    <col min="9" max="9" width="12.85546875" customWidth="1"/>
  </cols>
  <sheetData>
    <row r="1" spans="1:9" ht="15.75" thickBot="1" x14ac:dyDescent="0.3"/>
    <row r="2" spans="1:9" ht="45.75" customHeight="1" thickBot="1" x14ac:dyDescent="0.3">
      <c r="A2" s="5" t="s">
        <v>26</v>
      </c>
      <c r="B2" s="6" t="s">
        <v>27</v>
      </c>
      <c r="C2" s="6" t="s">
        <v>28</v>
      </c>
      <c r="D2" s="6" t="s">
        <v>29</v>
      </c>
      <c r="E2" s="6" t="s">
        <v>30</v>
      </c>
      <c r="G2" s="5" t="s">
        <v>35</v>
      </c>
      <c r="H2" s="207" t="s">
        <v>22</v>
      </c>
      <c r="I2" s="208"/>
    </row>
    <row r="3" spans="1:9" ht="21" customHeight="1" x14ac:dyDescent="0.25">
      <c r="A3" s="82" t="s">
        <v>144</v>
      </c>
      <c r="B3" s="131">
        <v>4700</v>
      </c>
      <c r="C3" s="144">
        <f>C18</f>
        <v>8.6067522586780798E-2</v>
      </c>
      <c r="D3" s="147">
        <f>B18</f>
        <v>60.333333333333336</v>
      </c>
      <c r="E3" s="97">
        <f>C3*D3</f>
        <v>5.1927405294024416</v>
      </c>
      <c r="G3" s="69" t="s">
        <v>155</v>
      </c>
      <c r="H3" s="209" t="s">
        <v>36</v>
      </c>
      <c r="I3" s="210"/>
    </row>
    <row r="4" spans="1:9" ht="20.25" customHeight="1" x14ac:dyDescent="0.25">
      <c r="A4" s="83" t="s">
        <v>145</v>
      </c>
      <c r="B4" s="132">
        <v>6000</v>
      </c>
      <c r="C4" s="145">
        <f t="shared" ref="C4:C11" si="0">C19</f>
        <v>0.10366143604374703</v>
      </c>
      <c r="D4" s="148">
        <f t="shared" ref="D4:D11" si="1">B19</f>
        <v>72.666666666666671</v>
      </c>
      <c r="E4" s="98">
        <f t="shared" ref="E4:E11" si="2">C4*D4</f>
        <v>7.5327310191789509</v>
      </c>
      <c r="G4" s="70" t="s">
        <v>156</v>
      </c>
      <c r="H4" s="211"/>
      <c r="I4" s="212"/>
    </row>
    <row r="5" spans="1:9" ht="20.25" customHeight="1" x14ac:dyDescent="0.25">
      <c r="A5" s="83" t="s">
        <v>146</v>
      </c>
      <c r="B5" s="132">
        <v>7500</v>
      </c>
      <c r="C5" s="145">
        <f t="shared" si="0"/>
        <v>0.11174512601046124</v>
      </c>
      <c r="D5" s="148">
        <f t="shared" si="1"/>
        <v>78.333333333333329</v>
      </c>
      <c r="E5" s="98">
        <f t="shared" si="2"/>
        <v>8.753368204152796</v>
      </c>
      <c r="G5" s="70" t="s">
        <v>157</v>
      </c>
      <c r="H5" s="211"/>
      <c r="I5" s="212"/>
    </row>
    <row r="6" spans="1:9" ht="21.75" customHeight="1" thickBot="1" x14ac:dyDescent="0.3">
      <c r="A6" s="83" t="s">
        <v>147</v>
      </c>
      <c r="B6" s="132">
        <v>8300</v>
      </c>
      <c r="C6" s="145">
        <f t="shared" si="0"/>
        <v>9.4151212553495012E-2</v>
      </c>
      <c r="D6" s="148">
        <f t="shared" si="1"/>
        <v>66</v>
      </c>
      <c r="E6" s="98">
        <f t="shared" si="2"/>
        <v>6.2139800285306706</v>
      </c>
      <c r="G6" s="71" t="s">
        <v>158</v>
      </c>
      <c r="H6" s="213"/>
      <c r="I6" s="214"/>
    </row>
    <row r="7" spans="1:9" ht="18" customHeight="1" x14ac:dyDescent="0.25">
      <c r="A7" s="83" t="s">
        <v>31</v>
      </c>
      <c r="B7" s="132">
        <v>8900</v>
      </c>
      <c r="C7" s="145">
        <f t="shared" si="0"/>
        <v>5.1355206847360911E-2</v>
      </c>
      <c r="D7" s="148">
        <f t="shared" si="1"/>
        <v>36</v>
      </c>
      <c r="E7" s="98">
        <f t="shared" si="2"/>
        <v>1.8487874465049927</v>
      </c>
    </row>
    <row r="8" spans="1:9" ht="19.5" customHeight="1" x14ac:dyDescent="0.25">
      <c r="A8" s="83" t="s">
        <v>32</v>
      </c>
      <c r="B8" s="132">
        <v>9400</v>
      </c>
      <c r="C8" s="145">
        <f t="shared" si="0"/>
        <v>5.8487874465049931E-2</v>
      </c>
      <c r="D8" s="148">
        <f t="shared" si="1"/>
        <v>41</v>
      </c>
      <c r="E8" s="98">
        <f t="shared" si="2"/>
        <v>2.3980028530670472</v>
      </c>
    </row>
    <row r="9" spans="1:9" ht="20.25" customHeight="1" x14ac:dyDescent="0.25">
      <c r="A9" s="83" t="s">
        <v>33</v>
      </c>
      <c r="B9" s="132">
        <v>9900</v>
      </c>
      <c r="C9" s="145">
        <f t="shared" si="0"/>
        <v>3.3285782215882069E-2</v>
      </c>
      <c r="D9" s="148">
        <f t="shared" si="1"/>
        <v>23.333333333333332</v>
      </c>
      <c r="E9" s="98">
        <f t="shared" si="2"/>
        <v>0.77666825170391496</v>
      </c>
    </row>
    <row r="10" spans="1:9" ht="19.5" customHeight="1" x14ac:dyDescent="0.25">
      <c r="A10" s="83" t="s">
        <v>34</v>
      </c>
      <c r="B10" s="132">
        <v>10400</v>
      </c>
      <c r="C10" s="145">
        <f t="shared" si="0"/>
        <v>3.3285782215882069E-2</v>
      </c>
      <c r="D10" s="148">
        <f t="shared" si="1"/>
        <v>23.333333333333332</v>
      </c>
      <c r="E10" s="98">
        <f t="shared" si="2"/>
        <v>0.77666825170391496</v>
      </c>
      <c r="H10" s="140"/>
    </row>
    <row r="11" spans="1:9" ht="19.5" customHeight="1" thickBot="1" x14ac:dyDescent="0.3">
      <c r="A11" s="84" t="s">
        <v>142</v>
      </c>
      <c r="B11" s="133" t="s">
        <v>151</v>
      </c>
      <c r="C11" s="146">
        <f t="shared" si="0"/>
        <v>0.42796005706134094</v>
      </c>
      <c r="D11" s="149">
        <f t="shared" si="1"/>
        <v>300</v>
      </c>
      <c r="E11" s="99">
        <f t="shared" si="2"/>
        <v>128.38801711840227</v>
      </c>
      <c r="H11" s="140"/>
    </row>
    <row r="12" spans="1:9" ht="18.75" customHeight="1" thickBot="1" x14ac:dyDescent="0.3">
      <c r="A12" s="10"/>
      <c r="B12" s="10"/>
      <c r="C12" s="10"/>
      <c r="D12" s="48"/>
      <c r="E12" s="79">
        <f>SUM(E3:E11)</f>
        <v>161.88096370264702</v>
      </c>
      <c r="H12" s="140"/>
    </row>
    <row r="13" spans="1:9" ht="18" customHeight="1" x14ac:dyDescent="0.25">
      <c r="A13" s="80"/>
      <c r="B13" s="81"/>
      <c r="C13" s="7"/>
      <c r="D13" s="7"/>
      <c r="E13" s="7"/>
      <c r="H13" s="140"/>
    </row>
    <row r="14" spans="1:9" ht="18" customHeight="1" x14ac:dyDescent="0.25">
      <c r="A14" s="80"/>
      <c r="B14" s="81"/>
      <c r="C14" s="7"/>
      <c r="D14" s="8"/>
      <c r="E14" s="7"/>
      <c r="H14" s="140"/>
    </row>
    <row r="15" spans="1:9" ht="18" customHeight="1" thickBot="1" x14ac:dyDescent="0.3">
      <c r="A15" s="80"/>
      <c r="B15" s="81"/>
      <c r="C15" s="7"/>
      <c r="D15" s="8"/>
      <c r="E15" s="7"/>
      <c r="F15" s="92"/>
      <c r="H15" s="140"/>
    </row>
    <row r="16" spans="1:9" ht="16.5" customHeight="1" thickBot="1" x14ac:dyDescent="0.3">
      <c r="A16" s="189" t="s">
        <v>37</v>
      </c>
      <c r="B16" s="190"/>
      <c r="C16" s="191"/>
      <c r="D16" s="8"/>
      <c r="E16" s="7"/>
      <c r="F16" s="92"/>
      <c r="H16" s="140"/>
    </row>
    <row r="17" spans="1:8" ht="32.25" customHeight="1" thickBot="1" x14ac:dyDescent="0.3">
      <c r="A17" s="87" t="s">
        <v>143</v>
      </c>
      <c r="B17" s="130" t="s">
        <v>178</v>
      </c>
      <c r="C17" s="129" t="s">
        <v>39</v>
      </c>
      <c r="D17" s="7"/>
      <c r="E17" s="7"/>
      <c r="F17" s="92"/>
      <c r="H17" s="140"/>
    </row>
    <row r="18" spans="1:8" ht="17.25" customHeight="1" x14ac:dyDescent="0.25">
      <c r="A18" s="141" t="s">
        <v>144</v>
      </c>
      <c r="B18" s="134">
        <v>60.333333333333336</v>
      </c>
      <c r="C18" s="137">
        <f t="shared" ref="C18:C26" si="3">B18/$B$27</f>
        <v>8.6067522586780798E-2</v>
      </c>
      <c r="D18" s="8" t="s">
        <v>179</v>
      </c>
      <c r="E18" s="7"/>
      <c r="F18" s="92"/>
      <c r="H18" s="140"/>
    </row>
    <row r="19" spans="1:8" ht="17.25" customHeight="1" x14ac:dyDescent="0.25">
      <c r="A19" s="142" t="s">
        <v>145</v>
      </c>
      <c r="B19" s="8">
        <v>72.666666666666671</v>
      </c>
      <c r="C19" s="138">
        <f t="shared" si="3"/>
        <v>0.10366143604374703</v>
      </c>
      <c r="D19" s="8" t="s">
        <v>179</v>
      </c>
      <c r="E19" s="7"/>
      <c r="F19" s="92"/>
    </row>
    <row r="20" spans="1:8" x14ac:dyDescent="0.25">
      <c r="A20" s="142" t="s">
        <v>146</v>
      </c>
      <c r="B20" s="8">
        <v>78.333333333333329</v>
      </c>
      <c r="C20" s="138">
        <f t="shared" si="3"/>
        <v>0.11174512601046124</v>
      </c>
      <c r="D20" s="8" t="s">
        <v>179</v>
      </c>
      <c r="E20" s="7"/>
      <c r="F20" s="92"/>
    </row>
    <row r="21" spans="1:8" x14ac:dyDescent="0.25">
      <c r="A21" s="142" t="s">
        <v>147</v>
      </c>
      <c r="B21" s="8">
        <v>66</v>
      </c>
      <c r="C21" s="138">
        <f t="shared" si="3"/>
        <v>9.4151212553495012E-2</v>
      </c>
      <c r="D21" s="8" t="s">
        <v>179</v>
      </c>
      <c r="E21" s="7"/>
      <c r="F21" s="92"/>
    </row>
    <row r="22" spans="1:8" x14ac:dyDescent="0.25">
      <c r="A22" s="142" t="s">
        <v>31</v>
      </c>
      <c r="B22" s="8">
        <v>36</v>
      </c>
      <c r="C22" s="138">
        <f t="shared" si="3"/>
        <v>5.1355206847360911E-2</v>
      </c>
      <c r="D22" s="8"/>
      <c r="E22" s="7"/>
      <c r="F22" s="92"/>
    </row>
    <row r="23" spans="1:8" x14ac:dyDescent="0.25">
      <c r="A23" s="142" t="s">
        <v>32</v>
      </c>
      <c r="B23" s="8">
        <v>41</v>
      </c>
      <c r="C23" s="138">
        <f t="shared" si="3"/>
        <v>5.8487874465049931E-2</v>
      </c>
      <c r="D23" s="8"/>
      <c r="E23" s="7"/>
      <c r="F23" s="92"/>
    </row>
    <row r="24" spans="1:8" x14ac:dyDescent="0.25">
      <c r="A24" s="142" t="s">
        <v>33</v>
      </c>
      <c r="B24" s="8">
        <v>23.333333333333332</v>
      </c>
      <c r="C24" s="138">
        <f t="shared" si="3"/>
        <v>3.3285782215882069E-2</v>
      </c>
    </row>
    <row r="25" spans="1:8" x14ac:dyDescent="0.25">
      <c r="A25" s="142" t="s">
        <v>34</v>
      </c>
      <c r="B25" s="8">
        <v>23.333333333333332</v>
      </c>
      <c r="C25" s="138">
        <f t="shared" si="3"/>
        <v>3.3285782215882069E-2</v>
      </c>
      <c r="D25" s="139"/>
    </row>
    <row r="26" spans="1:8" ht="15.75" thickBot="1" x14ac:dyDescent="0.3">
      <c r="A26" s="143" t="s">
        <v>142</v>
      </c>
      <c r="B26" s="135">
        <v>300</v>
      </c>
      <c r="C26" s="136">
        <f t="shared" si="3"/>
        <v>0.42796005706134094</v>
      </c>
    </row>
    <row r="27" spans="1:8" ht="15.75" thickBot="1" x14ac:dyDescent="0.3">
      <c r="A27" s="12" t="s">
        <v>38</v>
      </c>
      <c r="B27" s="18">
        <f>SUM(B18:B26)</f>
        <v>701</v>
      </c>
      <c r="C27" s="96">
        <f>SUM(C18:C26)</f>
        <v>1</v>
      </c>
    </row>
  </sheetData>
  <mergeCells count="3">
    <mergeCell ref="H2:I2"/>
    <mergeCell ref="H3:I6"/>
    <mergeCell ref="A16:C16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1"/>
  <sheetViews>
    <sheetView showGridLines="0" tabSelected="1" zoomScaleNormal="100" workbookViewId="0">
      <selection activeCell="D18" sqref="D18"/>
    </sheetView>
  </sheetViews>
  <sheetFormatPr baseColWidth="10" defaultRowHeight="15" x14ac:dyDescent="0.25"/>
  <cols>
    <col min="2" max="2" width="30.42578125" customWidth="1"/>
    <col min="3" max="3" width="13.85546875" customWidth="1"/>
    <col min="5" max="5" width="13.28515625" customWidth="1"/>
    <col min="6" max="6" width="18.7109375" customWidth="1"/>
    <col min="7" max="7" width="16.5703125" customWidth="1"/>
  </cols>
  <sheetData>
    <row r="1" spans="2:7" ht="15.75" thickBot="1" x14ac:dyDescent="0.3"/>
    <row r="2" spans="2:7" ht="51.75" customHeight="1" thickBot="1" x14ac:dyDescent="0.3">
      <c r="B2" s="107" t="s">
        <v>63</v>
      </c>
      <c r="C2" s="20" t="s">
        <v>65</v>
      </c>
      <c r="D2" s="19" t="s">
        <v>64</v>
      </c>
      <c r="E2" s="21" t="s">
        <v>66</v>
      </c>
      <c r="F2" s="19" t="s">
        <v>67</v>
      </c>
      <c r="G2" s="20" t="s">
        <v>68</v>
      </c>
    </row>
    <row r="3" spans="2:7" x14ac:dyDescent="0.25">
      <c r="B3" s="82" t="s">
        <v>144</v>
      </c>
      <c r="C3" s="22">
        <v>4700</v>
      </c>
      <c r="D3" s="108">
        <f>'Matriz ABC de Act. a Productos'!E10</f>
        <v>3137.023731285231</v>
      </c>
      <c r="E3" s="22">
        <f>C3-D3</f>
        <v>1562.976268714769</v>
      </c>
      <c r="F3" s="23">
        <f t="shared" ref="F3:F11" si="0">E3/C3</f>
        <v>0.33254814227973811</v>
      </c>
      <c r="G3" s="215">
        <f>AVERAGE(F3:F11)</f>
        <v>0.45780109188460572</v>
      </c>
    </row>
    <row r="4" spans="2:7" x14ac:dyDescent="0.25">
      <c r="B4" s="83" t="s">
        <v>145</v>
      </c>
      <c r="C4" s="24">
        <v>6000</v>
      </c>
      <c r="D4" s="109">
        <f>'Matriz ABC de Act. a Productos'!G10</f>
        <v>3778.2937758021003</v>
      </c>
      <c r="E4" s="24">
        <f t="shared" ref="E4:E11" si="1">C4-D4</f>
        <v>2221.7062241978997</v>
      </c>
      <c r="F4" s="25">
        <f t="shared" si="0"/>
        <v>0.37028437069964992</v>
      </c>
      <c r="G4" s="216"/>
    </row>
    <row r="5" spans="2:7" x14ac:dyDescent="0.25">
      <c r="B5" s="83" t="s">
        <v>146</v>
      </c>
      <c r="C5" s="24">
        <v>7500</v>
      </c>
      <c r="D5" s="109">
        <f>'Matriz ABC de Act. a Productos'!I10</f>
        <v>4072.9313638233652</v>
      </c>
      <c r="E5" s="24">
        <f t="shared" si="1"/>
        <v>3427.0686361766348</v>
      </c>
      <c r="F5" s="25">
        <f t="shared" si="0"/>
        <v>0.45694248482355132</v>
      </c>
      <c r="G5" s="216"/>
    </row>
    <row r="6" spans="2:7" x14ac:dyDescent="0.25">
      <c r="B6" s="83" t="s">
        <v>147</v>
      </c>
      <c r="C6" s="24">
        <v>8300</v>
      </c>
      <c r="D6" s="109">
        <f>'Matriz ABC de Act. a Productos'!K10</f>
        <v>3431.661319306495</v>
      </c>
      <c r="E6" s="24">
        <f t="shared" si="1"/>
        <v>4868.338680693505</v>
      </c>
      <c r="F6" s="25">
        <f t="shared" si="0"/>
        <v>0.58654682899921751</v>
      </c>
      <c r="G6" s="216"/>
    </row>
    <row r="7" spans="2:7" x14ac:dyDescent="0.25">
      <c r="B7" s="83" t="s">
        <v>31</v>
      </c>
      <c r="C7" s="24">
        <v>8900</v>
      </c>
      <c r="D7" s="109">
        <f>'Matriz ABC de Act. a Productos'!M10</f>
        <v>1871.8152650762697</v>
      </c>
      <c r="E7" s="24">
        <f t="shared" si="1"/>
        <v>7028.1847349237305</v>
      </c>
      <c r="F7" s="25">
        <f t="shared" si="0"/>
        <v>0.78968367808131801</v>
      </c>
      <c r="G7" s="216"/>
    </row>
    <row r="8" spans="2:7" x14ac:dyDescent="0.25">
      <c r="B8" s="83" t="s">
        <v>32</v>
      </c>
      <c r="C8" s="24">
        <v>9400</v>
      </c>
      <c r="D8" s="109">
        <f>'Matriz ABC de Act. a Productos'!O10</f>
        <v>2131.789607447974</v>
      </c>
      <c r="E8" s="24">
        <f t="shared" si="1"/>
        <v>7268.210392552026</v>
      </c>
      <c r="F8" s="25">
        <f t="shared" si="0"/>
        <v>0.77321387154808785</v>
      </c>
      <c r="G8" s="216"/>
    </row>
    <row r="9" spans="2:7" x14ac:dyDescent="0.25">
      <c r="B9" s="83" t="s">
        <v>33</v>
      </c>
      <c r="C9" s="24">
        <v>9900</v>
      </c>
      <c r="D9" s="109">
        <f>'Matriz ABC de Act. a Productos'!Q10</f>
        <v>1213.2135977346193</v>
      </c>
      <c r="E9" s="24">
        <f t="shared" si="1"/>
        <v>8686.7864022653812</v>
      </c>
      <c r="F9" s="25">
        <f t="shared" si="0"/>
        <v>0.87745317194599814</v>
      </c>
      <c r="G9" s="216"/>
    </row>
    <row r="10" spans="2:7" x14ac:dyDescent="0.25">
      <c r="B10" s="83" t="s">
        <v>34</v>
      </c>
      <c r="C10" s="24">
        <v>10400</v>
      </c>
      <c r="D10" s="109">
        <f>'Matriz ABC de Act. a Productos'!S10</f>
        <v>1213.2135977346193</v>
      </c>
      <c r="E10" s="24">
        <f t="shared" si="1"/>
        <v>9186.7864022653812</v>
      </c>
      <c r="F10" s="25">
        <f t="shared" si="0"/>
        <v>0.88334484637167132</v>
      </c>
      <c r="G10" s="216"/>
    </row>
    <row r="11" spans="2:7" ht="15.75" thickBot="1" x14ac:dyDescent="0.3">
      <c r="B11" s="84" t="s">
        <v>142</v>
      </c>
      <c r="C11" s="26">
        <f>(500000*0.016)</f>
        <v>8000</v>
      </c>
      <c r="D11" s="110">
        <f>'Matriz ABC de Act. a Productos'!U10</f>
        <v>15598.460542302249</v>
      </c>
      <c r="E11" s="26">
        <f t="shared" si="1"/>
        <v>-7598.4605423022495</v>
      </c>
      <c r="F11" s="27">
        <f t="shared" si="0"/>
        <v>-0.94980756778778119</v>
      </c>
      <c r="G11" s="217"/>
    </row>
  </sheetData>
  <mergeCells count="1">
    <mergeCell ref="G3:G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Matriz ABC</vt:lpstr>
      <vt:lpstr>Inductores primarios</vt:lpstr>
      <vt:lpstr>Matriz ABC de Act. a Productos</vt:lpstr>
      <vt:lpstr>Inductores Secundarios</vt:lpstr>
      <vt:lpstr>Utilidades o Perdidas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Karen</dc:creator>
  <cp:lastModifiedBy>KarenG Palacio</cp:lastModifiedBy>
  <dcterms:created xsi:type="dcterms:W3CDTF">2016-06-18T22:08:23Z</dcterms:created>
  <dcterms:modified xsi:type="dcterms:W3CDTF">2016-08-03T20:49:25Z</dcterms:modified>
</cp:coreProperties>
</file>