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eeba270904b64558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360" windowHeight="7755" tabRatio="974" firstSheet="14" activeTab="16"/>
  </bookViews>
  <sheets>
    <sheet name="ORIGINAL" sheetId="4" r:id="rId1"/>
    <sheet name="ALEMANA ORIGINAL" sheetId="5" r:id="rId2"/>
    <sheet name="ALEMANA ENERO" sheetId="10" r:id="rId3"/>
    <sheet name="ALEMANA FEBRERO" sheetId="12" r:id="rId4"/>
    <sheet name="ALEMANA MARZO" sheetId="15" r:id="rId5"/>
    <sheet name="ALEMANA ABRIL" sheetId="17" r:id="rId6"/>
    <sheet name="PERSONAL 2013 Y 2014" sheetId="13" r:id="rId7"/>
    <sheet name="GRAFICA CASOS VALORES" sheetId="19" r:id="rId8"/>
    <sheet name="TOTAL  DE PRODUCCION 2014-2015" sheetId="18" r:id="rId9"/>
    <sheet name="GRAFICA CASOS" sheetId="20" r:id="rId10"/>
    <sheet name="ENERO 2015" sheetId="6" r:id="rId11"/>
    <sheet name="FEBRERO 2015" sheetId="9" r:id="rId12"/>
    <sheet name="MARZO  2015" sheetId="11" r:id="rId13"/>
    <sheet name="ABRIL 2015" sheetId="14" r:id="rId14"/>
    <sheet name="MAYO 2015" sheetId="16" r:id="rId15"/>
    <sheet name="JUNIO 2015" sheetId="21" r:id="rId16"/>
    <sheet name="JULIO 2015" sheetId="23" r:id="rId17"/>
    <sheet name="AGOSTO 2015" sheetId="24" r:id="rId18"/>
    <sheet name="SEPTIEMBRE 2015" sheetId="25" r:id="rId19"/>
    <sheet name="OCTUBRE 2015" sheetId="28" r:id="rId20"/>
    <sheet name="NOVIEMBRE 2015" sheetId="27" r:id="rId21"/>
    <sheet name="DICIEMBRE 2015" sheetId="26" r:id="rId22"/>
    <sheet name="COMPARATIVOS VENTAS COLISION " sheetId="7" r:id="rId23"/>
    <sheet name="VENTAS TOTAL COLISION 2015" sheetId="8" r:id="rId24"/>
  </sheets>
  <definedNames>
    <definedName name="_xlnm._FilterDatabase" localSheetId="1" hidden="1">'ALEMANA ORIGINAL'!$B$9:$G$20</definedName>
    <definedName name="_xlnm._FilterDatabase" localSheetId="2" hidden="1">'ALEMANA ENERO'!$B$9:$F$11</definedName>
    <definedName name="_xlnm._FilterDatabase" localSheetId="3" hidden="1">'ALEMANA FEBRERO'!$A$7:$A$25</definedName>
    <definedName name="_xlnm._FilterDatabase" localSheetId="4" hidden="1">'ALEMANA MARZO'!$B$9:$G$22</definedName>
    <definedName name="_xlnm._FilterDatabase" localSheetId="5" hidden="1">'ALEMANA ABRIL'!$B$9:$E$23</definedName>
  </definedNames>
  <calcPr calcId="152511"/>
</workbook>
</file>

<file path=xl/sharedStrings.xml><?xml version="1.0" encoding="utf-8"?>
<sst xmlns="http://schemas.openxmlformats.org/spreadsheetml/2006/main" count="303" uniqueCount="303">
  <si>
    <t>FECHA DE REPORTE</t>
  </si>
  <si>
    <t>HORAS DISPONIBLES EN EL MES</t>
  </si>
  <si>
    <t>TOTAL OT ABIERTAS</t>
  </si>
  <si>
    <t>DE</t>
  </si>
  <si>
    <t>DIAS HABILES</t>
  </si>
  <si>
    <t>TECNICOS DISPONIBLES</t>
  </si>
  <si>
    <t>TOTAL OT FACTURADAS</t>
  </si>
  <si>
    <t>A</t>
  </si>
  <si>
    <t>DIAS QUE FALTAN</t>
  </si>
  <si>
    <t>TOTAL HORAS DISPONIBLES</t>
  </si>
  <si>
    <t>$ PROMEDIO HORA</t>
  </si>
  <si>
    <t>DESCRIPCION</t>
  </si>
  <si>
    <t>TOTAL A LA FECHA</t>
  </si>
  <si>
    <t>PRESUPUESTO ESTABLECIDO PARA EL MES</t>
  </si>
  <si>
    <t>PENDIENTE PARA CUMPLIR EL PRESUPUESTO</t>
  </si>
  <si>
    <t>PROMEDIO DE FACTURACION PARA REALIZAR POR DÍA</t>
  </si>
  <si>
    <t>REPUESTOS</t>
  </si>
  <si>
    <t>MANO DE OBRA</t>
  </si>
  <si>
    <t>DEDUCIBLES</t>
  </si>
  <si>
    <t xml:space="preserve">TOTAL </t>
  </si>
  <si>
    <t xml:space="preserve">VENTA RESUMIDA DIARIAMENTE MES DE </t>
  </si>
  <si>
    <t>FECHA</t>
  </si>
  <si>
    <t>$ REPUESTOS FACTURADOS</t>
  </si>
  <si>
    <t>$ MANO DE OBRA FACTURADA</t>
  </si>
  <si>
    <t xml:space="preserve">$ DEDUCIBLES FACTURADOS </t>
  </si>
  <si>
    <t>TOTAL DÍA</t>
  </si>
  <si>
    <t xml:space="preserve">O.T  ABIERTAS</t>
  </si>
  <si>
    <t xml:space="preserve">O.T  FACTURADAS</t>
  </si>
  <si>
    <t>ORDENES ABIERTAS</t>
  </si>
  <si>
    <t>ORDENES FACTURADAS</t>
  </si>
  <si>
    <t>TOTAL</t>
  </si>
  <si>
    <t xml:space="preserve">MANO DE OBRA Y REPUESTOS </t>
  </si>
  <si>
    <t>TOTAL GENERAL</t>
  </si>
  <si>
    <t xml:space="preserve">CONSOLIDADO COLISIÓN POR ALEMANA AUTOMOTRIZ MES </t>
  </si>
  <si>
    <t>OT ABIERTAS</t>
  </si>
  <si>
    <t xml:space="preserve">OT  FACTURADAS</t>
  </si>
  <si>
    <t>FECHA DE FACTURACION</t>
  </si>
  <si>
    <t xml:space="preserve">ORDEN DE TRABAJO </t>
  </si>
  <si>
    <t>VEHÍCULO</t>
  </si>
  <si>
    <t>PLACA</t>
  </si>
  <si>
    <t>COMPAÑÍA ASEGURADORA</t>
  </si>
  <si>
    <t>C180</t>
  </si>
  <si>
    <t>MAU340</t>
  </si>
  <si>
    <t>LIBERTY</t>
  </si>
  <si>
    <t>C200</t>
  </si>
  <si>
    <t>DAJ780</t>
  </si>
  <si>
    <t>GLK220</t>
  </si>
  <si>
    <t>MCT789</t>
  </si>
  <si>
    <t>PARTICULAR</t>
  </si>
  <si>
    <t>A200</t>
  </si>
  <si>
    <t>HXT018</t>
  </si>
  <si>
    <t>IEQ517</t>
  </si>
  <si>
    <t>CONSOLIDADO COLISIÓN POR ALEMANA AUTOMOTRIZ DESDE EL 01 DE FEBRERO HASTA EL 28 DE FEBRERO DEL 2015</t>
  </si>
  <si>
    <t>OT ABIERTAS EN EL PERIODO</t>
  </si>
  <si>
    <t xml:space="preserve">OT  FACTURADAS EN EL PERIODO</t>
  </si>
  <si>
    <t>FECHA DE PROCESO</t>
  </si>
  <si>
    <t>ORDEN DE TRABAJO ALEMANA</t>
  </si>
  <si>
    <t>04.feb/2015</t>
  </si>
  <si>
    <t>HXL562</t>
  </si>
  <si>
    <t>ALLIANZ</t>
  </si>
  <si>
    <t>GLK 220</t>
  </si>
  <si>
    <t>SLK200</t>
  </si>
  <si>
    <t>HKW867</t>
  </si>
  <si>
    <t>05.feb/2015</t>
  </si>
  <si>
    <t>GLK300</t>
  </si>
  <si>
    <t>URP272</t>
  </si>
  <si>
    <t>12.feb/2015</t>
  </si>
  <si>
    <t>E200</t>
  </si>
  <si>
    <t>MHW421</t>
  </si>
  <si>
    <t>13.feb/2016</t>
  </si>
  <si>
    <t>GLK 200</t>
  </si>
  <si>
    <t>URU610</t>
  </si>
  <si>
    <t>INTERNO</t>
  </si>
  <si>
    <t>13.feb/2017</t>
  </si>
  <si>
    <t>M2</t>
  </si>
  <si>
    <t>WLQ164</t>
  </si>
  <si>
    <t>19.feb/2015</t>
  </si>
  <si>
    <t>B200</t>
  </si>
  <si>
    <t>HBW321</t>
  </si>
  <si>
    <t>SURA</t>
  </si>
  <si>
    <t>21.feb/2015</t>
  </si>
  <si>
    <t>IER536</t>
  </si>
  <si>
    <t>25.feb/2015</t>
  </si>
  <si>
    <t>E250</t>
  </si>
  <si>
    <t>MXM860</t>
  </si>
  <si>
    <t>26.feb/2015</t>
  </si>
  <si>
    <t>HCY168</t>
  </si>
  <si>
    <t>MAPFRE</t>
  </si>
  <si>
    <t>FREIGHTLINER</t>
  </si>
  <si>
    <t>TTL269</t>
  </si>
  <si>
    <t>HGQ289</t>
  </si>
  <si>
    <t>3AKBY5627</t>
  </si>
  <si>
    <t>3AKBY5577</t>
  </si>
  <si>
    <t>DHO515</t>
  </si>
  <si>
    <t>28.feb/2015</t>
  </si>
  <si>
    <t>CONSOLIDADO COLISIÓN POR ALEMANA AUTOMOTRIZ MES DE MARZO 2015</t>
  </si>
  <si>
    <t xml:space="preserve">OT  FACTURADAS EN EL MES DE MARZO</t>
  </si>
  <si>
    <t>SPRINTER</t>
  </si>
  <si>
    <t>SXZ909</t>
  </si>
  <si>
    <t>MUY152</t>
  </si>
  <si>
    <t>HXN353</t>
  </si>
  <si>
    <t>CLA200</t>
  </si>
  <si>
    <t>WDD1173</t>
  </si>
  <si>
    <t>HJT349</t>
  </si>
  <si>
    <t>GLA250</t>
  </si>
  <si>
    <t>WDD1569</t>
  </si>
  <si>
    <t>ML350</t>
  </si>
  <si>
    <t>MHW436</t>
  </si>
  <si>
    <t>HGN658</t>
  </si>
  <si>
    <t>KHW662</t>
  </si>
  <si>
    <t>NEQ554</t>
  </si>
  <si>
    <t>8AC90</t>
  </si>
  <si>
    <t>HGR115</t>
  </si>
  <si>
    <t>KHY859</t>
  </si>
  <si>
    <t>HKL822</t>
  </si>
  <si>
    <t>UCO855</t>
  </si>
  <si>
    <t>GLA200</t>
  </si>
  <si>
    <t>IES210</t>
  </si>
  <si>
    <t>CONSOLIDADO COLISIÓN POR ALEMANA AUTOMOTRIZ MES ABRIL DEL 2015</t>
  </si>
  <si>
    <t>01.abr/2015</t>
  </si>
  <si>
    <t>WLA164</t>
  </si>
  <si>
    <t>07.abr/2015</t>
  </si>
  <si>
    <t>RJU849</t>
  </si>
  <si>
    <t>NO TINE OT ABIERTA</t>
  </si>
  <si>
    <t>MXK303</t>
  </si>
  <si>
    <t>11.abr/2015</t>
  </si>
  <si>
    <t>ZYM438</t>
  </si>
  <si>
    <t>13.abr/2015</t>
  </si>
  <si>
    <t>IER515</t>
  </si>
  <si>
    <t>15.abr/2015</t>
  </si>
  <si>
    <t>ZYM464</t>
  </si>
  <si>
    <t>16.abr/2015</t>
  </si>
  <si>
    <t>BNQ527</t>
  </si>
  <si>
    <t>18.abr/2015</t>
  </si>
  <si>
    <t>ZYN091</t>
  </si>
  <si>
    <t>20.abr/2015</t>
  </si>
  <si>
    <t>MCN420</t>
  </si>
  <si>
    <t>22.abr/2015</t>
  </si>
  <si>
    <t>DAF421</t>
  </si>
  <si>
    <t>23.abr/2015</t>
  </si>
  <si>
    <t>BNW259</t>
  </si>
  <si>
    <t>24.abr/2015</t>
  </si>
  <si>
    <t>MXO140</t>
  </si>
  <si>
    <t>25.abr/2015</t>
  </si>
  <si>
    <t>KHZ531</t>
  </si>
  <si>
    <t>27.abr/2015</t>
  </si>
  <si>
    <t>MCO713</t>
  </si>
  <si>
    <t>FT6982</t>
  </si>
  <si>
    <t>28.abr/2015</t>
  </si>
  <si>
    <t>VENTAS LATONERIA</t>
  </si>
  <si>
    <t>RETIRADOS</t>
  </si>
  <si>
    <t>CONTRATADOS</t>
  </si>
  <si>
    <t>LATONEROS</t>
  </si>
  <si>
    <t>Celulas de Trabajo Colisión</t>
  </si>
  <si>
    <t>CARLOS DIAZ</t>
  </si>
  <si>
    <t>OSMAN PEREZ</t>
  </si>
  <si>
    <t>JOSE CLEMENTE</t>
  </si>
  <si>
    <t>ARGELIO DIAZ</t>
  </si>
  <si>
    <t>JIMY ALFARO</t>
  </si>
  <si>
    <t>OPERARIO</t>
  </si>
  <si>
    <t>CELULA 1</t>
  </si>
  <si>
    <t>CELULA 2</t>
  </si>
  <si>
    <t>CELULA 3</t>
  </si>
  <si>
    <t>CELULA 4</t>
  </si>
  <si>
    <t>Meses</t>
  </si>
  <si>
    <t>Casos</t>
  </si>
  <si>
    <t>Valor Venta</t>
  </si>
  <si>
    <t>% de Venta</t>
  </si>
  <si>
    <t>VALOR VENTA</t>
  </si>
  <si>
    <t>%</t>
  </si>
  <si>
    <t>LATONERO</t>
  </si>
  <si>
    <t>Jimmy Alfaro</t>
  </si>
  <si>
    <t>Carlos Diaz</t>
  </si>
  <si>
    <t>Jose Clemente</t>
  </si>
  <si>
    <t>ENERO</t>
  </si>
  <si>
    <t>ALISTADOR</t>
  </si>
  <si>
    <t>Antonio de moya</t>
  </si>
  <si>
    <t>Andres Carranza</t>
  </si>
  <si>
    <t>Ober Baron</t>
  </si>
  <si>
    <t>Arnaldo Caldera</t>
  </si>
  <si>
    <t>FEBRERO</t>
  </si>
  <si>
    <t>PINTOR</t>
  </si>
  <si>
    <t>Bradil Bolaño</t>
  </si>
  <si>
    <t>Carlos Donado</t>
  </si>
  <si>
    <t>William Ferreira</t>
  </si>
  <si>
    <t>Andrew Prada</t>
  </si>
  <si>
    <t>MARZO</t>
  </si>
  <si>
    <t xml:space="preserve">RAUL </t>
  </si>
  <si>
    <t>JIMMY ALFARO</t>
  </si>
  <si>
    <t xml:space="preserve">Golpes: </t>
  </si>
  <si>
    <t>Express</t>
  </si>
  <si>
    <t>Fuertes</t>
  </si>
  <si>
    <t>Intermedio</t>
  </si>
  <si>
    <t>ABRIL</t>
  </si>
  <si>
    <t>MAYO</t>
  </si>
  <si>
    <t>PINTORES</t>
  </si>
  <si>
    <t xml:space="preserve">JUNIO </t>
  </si>
  <si>
    <t>JULIO</t>
  </si>
  <si>
    <t>WILLIAM FERREIRA</t>
  </si>
  <si>
    <t>AGOSTO</t>
  </si>
  <si>
    <t>CARLOS DONADO</t>
  </si>
  <si>
    <t>SEPTIEMBRE</t>
  </si>
  <si>
    <t>BRADIL BOLAÑO</t>
  </si>
  <si>
    <t>OCTUBRE</t>
  </si>
  <si>
    <t>ANDREW PRADA</t>
  </si>
  <si>
    <t>NOVIEMBRE</t>
  </si>
  <si>
    <t>ANTONIO DE MOYA</t>
  </si>
  <si>
    <t>DICIEMBRE</t>
  </si>
  <si>
    <t>HERNANDO MONTEROSA</t>
  </si>
  <si>
    <t>ANDRES CARRANZA</t>
  </si>
  <si>
    <t>Promedio</t>
  </si>
  <si>
    <t>ARNALDO CALDERA</t>
  </si>
  <si>
    <t>OBER BARON</t>
  </si>
  <si>
    <t>MECANICO</t>
  </si>
  <si>
    <t xml:space="preserve">MARZO </t>
  </si>
  <si>
    <t>JOSE JIMENEZ</t>
  </si>
  <si>
    <t>WILLIAM BARRETO</t>
  </si>
  <si>
    <t>VENTAS PINTURA</t>
  </si>
  <si>
    <t>RANDY MANJARES</t>
  </si>
  <si>
    <t>LUIS CASTRO</t>
  </si>
  <si>
    <t>AUX SENA</t>
  </si>
  <si>
    <t xml:space="preserve">ANTONIO DE MOYA </t>
  </si>
  <si>
    <t>ADMINISTRATIVOS</t>
  </si>
  <si>
    <t>ZUGEY ACUÑA</t>
  </si>
  <si>
    <t>KAREN HURTADO</t>
  </si>
  <si>
    <t>BLANCA GELVEZ</t>
  </si>
  <si>
    <t>JOHAN DE LA ROSA</t>
  </si>
  <si>
    <t>JAVIER SERRANO</t>
  </si>
  <si>
    <t>JHOHAN GURTER</t>
  </si>
  <si>
    <t>GERMAN BERDUGO</t>
  </si>
  <si>
    <t>EDWIN MANCILLA</t>
  </si>
  <si>
    <t>ALEX VILLANUEVA</t>
  </si>
  <si>
    <t>FABIAN MANRIQUE</t>
  </si>
  <si>
    <t>JHEISSON RODRIGUEZ</t>
  </si>
  <si>
    <t>MIGUEL HERNANDEZ</t>
  </si>
  <si>
    <t>JUNIO</t>
  </si>
  <si>
    <t xml:space="preserve">PRESUPUESTO ESTABLECIDO PARA EL MES </t>
  </si>
  <si>
    <t>VENTA RESUMIDA DIARIAMENTE MES DE ENERO 2015</t>
  </si>
  <si>
    <t>VENTA RESUMIDA DIARIAMENTE MES DE FEBRERO</t>
  </si>
  <si>
    <t>&gt;! Ventarepuestos(</t>
  </si>
  <si>
    <t>VENTA RESUMIDA DIARIAMENTE MES DE MAYO DEL 2015</t>
  </si>
  <si>
    <t xml:space="preserve">COMPARATIVO VENTAS SEDE COLISION REPUESTOS   2013 - 2014 - 2015</t>
  </si>
  <si>
    <t>AÑO</t>
  </si>
  <si>
    <t>AREA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</si>
  <si>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</si>
  <si>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</si>
  <si>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</si>
  <si>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</si>
  <si>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</si>
  <si>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</si>
  <si>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</si>
  <si>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</si>
  <si>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</si>
  <si>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</si>
  <si>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</si>
  <si>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</si>
  <si>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 REPUESTOS</t>
  </si>
  <si>
    <t>SEDE COLISION</t>
  </si>
  <si>
    <t xml:space="preserve">VENTAS MANO DE OBRA  2013 - 2014 - 2015</t>
  </si>
  <si>
    <t xml:space="preserve">Total  MANO DE OBRA</t>
  </si>
  <si>
    <t xml:space="preserve">SEDE COLISION </t>
  </si>
  <si>
    <t xml:space="preserve">VENTAS DEDUCIBLES   2013 - 2014 - 2015</t>
  </si>
  <si>
    <t>Total DEDUCIBLES</t>
  </si>
  <si>
    <t xml:space="preserve">VENTAS TOTAL  2013 - 2014 - 2015</t>
  </si>
  <si>
    <t>PARTICIPACION POR COMPAÑIAS ASEGURADORAS AÑOS 2013 - 2014 - 2015</t>
  </si>
  <si>
    <t>AIG</t>
  </si>
  <si>
    <t>ALEMANA</t>
  </si>
  <si>
    <t>SOLIDARIA</t>
  </si>
  <si>
    <t>COLPATRIA</t>
  </si>
  <si>
    <t>BBVA</t>
  </si>
  <si>
    <t>EQUIDAD</t>
  </si>
  <si>
    <t>PREVISORA</t>
  </si>
  <si>
    <t>RSA</t>
  </si>
  <si>
    <t>BOLIVAR</t>
  </si>
  <si>
    <t>DEL ESTADO</t>
  </si>
  <si>
    <t>PRESUPUESTO VENTAS TALLER VENTAS TALLER COLISIÓN - 2014 (ANTES DE IVA)</t>
  </si>
  <si>
    <t>REP. TALLER</t>
  </si>
  <si>
    <t>MDO</t>
  </si>
  <si>
    <t>TOTAL SEDE</t>
  </si>
  <si>
    <t>PRESUPUESTO VENTAS TALLER VENTAS TALLER COLISIÓN - 2015 (ANTES DE IVA)</t>
  </si>
  <si>
    <t xml:space="preserve">MESES </t>
  </si>
  <si>
    <t>INCREMENTO EN PESOS POR MESES PARA EL AÑO 2015</t>
  </si>
  <si>
    <t>≠</t>
  </si>
  <si>
    <t>DIFERENCIA ENTRE PRESUPUESTOS Y FACTURACION - 2015 (ANTES DE IVA)</t>
  </si>
  <si>
    <t>% de aumento por meses</t>
  </si>
  <si>
    <t>PRESUPUESTO PARA EL AÑO 2015</t>
  </si>
  <si>
    <t>RESUMEN MES</t>
  </si>
  <si>
    <t>RTOS PRESUPUESTO</t>
  </si>
  <si>
    <t>M.O PRESUPUESTO</t>
  </si>
  <si>
    <t>TOTAL PRESUPUESTO</t>
  </si>
  <si>
    <t xml:space="preserve">TOTAL FACTURADO  SEDE COLISIÓN POR MESES</t>
  </si>
  <si>
    <t>RTOS VENDIDOS</t>
  </si>
  <si>
    <t>M.O VENDIDA</t>
  </si>
  <si>
    <t>TOTAL VENTA</t>
  </si>
  <si>
    <t>PORCENTAJE DE CUMPLIMIENTO POR MES</t>
  </si>
  <si>
    <t>PRESUPUESTO</t>
  </si>
  <si>
    <t>FACTURADO</t>
  </si>
  <si>
    <t>TOTAL %</t>
  </si>
  <si>
    <t>TOTAL DE ORDENES ABIERTAS Y FACTURADAS POR MESES</t>
  </si>
  <si>
    <t>O.T ABIERTAS</t>
  </si>
  <si>
    <t>O.T FACTURADAS</t>
  </si>
  <si>
    <t>O.T CERRADAS</t>
  </si>
  <si>
    <t>PROMEDIO POR VEHÍCULO FACTURADO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</si>
</sst>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&quot;$&quot;* #,##0.00_-;\-&quot;$&quot;* #,##0.00_-;_-&quot;$&quot;* &quot;-&quot;??_-;_-@_-"/>
    <numFmt numFmtId="165" formatCode="[$-F800]dddd\,\ mmmm\ dd\,\ yyyy"/>
    <numFmt numFmtId="166" formatCode="_(&quot;$&quot;\ * #,##0.00_);_(&quot;$&quot;\ * \(#,##0.00\);_(&quot;$&quot;\ * &quot;-&quot;??_);_(@_)"/>
    <numFmt numFmtId="167" formatCode="_(&quot;$&quot;\ * #,##0_);_(&quot;$&quot;\ * \(#,##0\);_(&quot;$&quot;\ * &quot;-&quot;??_);_(@_)"/>
    <numFmt numFmtId="168" formatCode="#,##0_ ;[Red]\-#,##0\ "/>
    <numFmt numFmtId="169" formatCode="_ * #,##0.00_ ;_ * \-#,##0.00_ ;_ * &quot;-&quot;??_ ;_ @_ "/>
    <numFmt numFmtId="170" formatCode="_ * #,##0_ ;_ * \-#,##0_ ;_ * &quot;-&quot;??_ ;_ @_ "/>
    <numFmt numFmtId="171" formatCode="_-&quot;$&quot;* #,##0_-;\-&quot;$&quot;* #,##0_-;_-&quot;$&quot;* &quot;-&quot;??_-;_-@_-"/>
    <numFmt numFmtId="172" formatCode="0.0"/>
  </numFmts>
  <fonts count="68">
    <font>
      <sz val="11"/>
      <color theme="1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b/>
      <sz val="11"/>
      <color theme="1" tint="0"/>
      <name val="Calibri"/>
      <family val="2"/>
      <scheme val="minor"/>
    </font>
    <font>
      <b/>
      <sz val="14"/>
      <color theme="1" tint="0"/>
      <name val="Calibri"/>
      <family val="2"/>
      <scheme val="minor"/>
    </font>
    <font>
      <b/>
      <sz val="20"/>
      <color rgb="FFFF0000" tint="0"/>
      <name val="Calibri"/>
      <family val="2"/>
      <scheme val="minor"/>
    </font>
    <font>
      <b/>
      <sz val="13"/>
      <color theme="1" tint="0"/>
      <name val="Calibri"/>
      <family val="2"/>
      <scheme val="minor"/>
    </font>
    <font>
      <b/>
      <sz val="12"/>
      <color rgb="FFFF0000" tint="0"/>
      <name val="Calibri"/>
      <family val="2"/>
      <scheme val="minor"/>
    </font>
    <font>
      <b/>
      <sz val="18"/>
      <color rgb="FFFF0000" tint="0"/>
      <name val="Calibri"/>
      <family val="2"/>
      <scheme val="minor"/>
    </font>
    <font>
      <b/>
      <sz val="16"/>
      <color theme="1" tint="0"/>
      <name val="Calibri"/>
      <family val="2"/>
      <scheme val="minor"/>
    </font>
    <font>
      <b/>
      <sz val="20"/>
      <color theme="1" tint="0"/>
      <name val="Calibri"/>
      <family val="2"/>
      <scheme val="minor"/>
    </font>
    <font>
      <sz val="20"/>
      <color theme="1" tint="0"/>
      <name val="Calibri"/>
      <family val="2"/>
      <scheme val="minor"/>
    </font>
    <font>
      <sz val="26"/>
      <color theme="1" tint="0"/>
      <name val="Calibri"/>
      <family val="2"/>
      <scheme val="minor"/>
    </font>
    <font>
      <b/>
      <sz val="36"/>
      <color theme="1" tint="0"/>
      <name val="Calibri"/>
      <family val="2"/>
      <scheme val="minor"/>
    </font>
    <font>
      <b/>
      <sz val="26"/>
      <color theme="1" tint="0"/>
      <name val="Calibri"/>
      <family val="2"/>
      <scheme val="minor"/>
    </font>
    <font>
      <b/>
      <sz val="12"/>
      <color theme="1" tint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0000" tint="0"/>
      <name val="Calibri"/>
      <family val="2"/>
      <scheme val="minor"/>
    </font>
    <font>
      <b/>
      <sz val="28"/>
      <color theme="1" tint="0"/>
      <name val="Calibri"/>
      <family val="2"/>
      <scheme val="minor"/>
    </font>
    <font>
      <b/>
      <sz val="18"/>
      <color theme="1" tint="0"/>
      <name val="Calibri"/>
      <family val="2"/>
      <scheme val="minor"/>
    </font>
    <font>
      <b/>
      <sz val="22"/>
      <color theme="1" tint="0"/>
      <name val="Calibri"/>
      <family val="2"/>
      <scheme val="minor"/>
    </font>
    <font>
      <b/>
      <sz val="16"/>
      <color rgb="FFFF0000" tint="0"/>
      <name val="Calibri"/>
      <family val="2"/>
      <scheme val="minor"/>
    </font>
    <font>
      <sz val="10"/>
      <color indexed="8" tint="0"/>
      <name val="Arial"/>
      <family val="2"/>
    </font>
    <font>
      <sz val="12"/>
      <color theme="1" tint="0"/>
      <name val="Arial"/>
      <family val="2"/>
    </font>
    <font>
      <b/>
      <sz val="14"/>
      <color theme="1" tint="0"/>
      <name val="Arial"/>
      <family val="2"/>
    </font>
    <font>
      <b/>
      <sz val="12"/>
      <color theme="1" tint="0"/>
      <name val="Arial"/>
      <family val="2"/>
    </font>
    <font>
      <sz val="26"/>
      <color theme="1" tint="0"/>
      <name val="Arial"/>
      <family val="2"/>
    </font>
    <font>
      <b/>
      <sz val="20"/>
      <color theme="1" tint="0"/>
      <name val="Arial"/>
      <family val="2"/>
    </font>
    <font>
      <b/>
      <sz val="16"/>
      <color theme="1" tint="0"/>
      <name val="Arial"/>
      <family val="2"/>
    </font>
    <font>
      <sz val="12"/>
      <color theme="1" tint="0"/>
      <name val="Calibri"/>
      <family val="2"/>
      <scheme val="minor"/>
    </font>
    <font>
      <b/>
      <sz val="24"/>
      <color theme="1" tint="0"/>
      <name val="Calibri"/>
      <family val="2"/>
      <scheme val="minor"/>
    </font>
    <font>
      <sz val="10"/>
      <name val="Arial"/>
      <family val="2"/>
    </font>
    <font>
      <b/>
      <i/>
      <u/>
      <sz val="22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6"/>
      <color indexed="10" tint="0"/>
      <name val="Arial"/>
      <family val="2"/>
    </font>
    <font>
      <b/>
      <sz val="10"/>
      <name val="Arial"/>
      <family val="2"/>
    </font>
    <font>
      <sz val="16"/>
      <color theme="1" tint="0"/>
      <name val="Arial"/>
      <family val="2"/>
    </font>
    <font>
      <sz val="16"/>
      <name val="Arial"/>
      <family val="2"/>
    </font>
    <font>
      <b/>
      <sz val="16"/>
      <color rgb="FFFF0000" tint="0"/>
      <name val="Arial"/>
      <family val="2"/>
    </font>
    <font>
      <b/>
      <sz val="20"/>
      <color rgb="FFFF0000" tint="0"/>
      <name val="Arial"/>
      <family val="2"/>
    </font>
    <font>
      <b/>
      <sz val="18"/>
      <color theme="1" tint="0"/>
      <name val="Calibri Light"/>
      <family val="2"/>
    </font>
    <font>
      <sz val="14"/>
      <color theme="1" tint="0"/>
      <name val="Calibri Light"/>
      <family val="2"/>
    </font>
    <font>
      <b/>
      <sz val="14"/>
      <color theme="1" tint="0"/>
      <name val="Arial Black"/>
      <family val="2"/>
    </font>
    <font>
      <b/>
      <sz val="14"/>
      <color theme="1" tint="0"/>
      <name val="Calibri Light"/>
      <family val="2"/>
    </font>
    <font>
      <sz val="14"/>
      <name val="Calibri Light"/>
      <family val="2"/>
    </font>
    <font>
      <b/>
      <sz val="14"/>
      <name val="Calibri Light"/>
      <family val="2"/>
    </font>
    <font>
      <b/>
      <i/>
      <sz val="14"/>
      <color theme="1" tint="0"/>
      <name val="Calibri Light"/>
      <family val="2"/>
    </font>
    <font>
      <b/>
      <sz val="16"/>
      <color theme="1" tint="0"/>
      <name val="Calibri Light"/>
      <family val="2"/>
    </font>
    <font>
      <sz val="14"/>
      <color theme="1" tint="0"/>
      <name val="Arial Black"/>
      <family val="2"/>
    </font>
    <font>
      <b/>
      <sz val="10"/>
      <color theme="1" tint="0"/>
      <name val="Calibri Light"/>
      <family val="2"/>
    </font>
    <font>
      <b/>
      <sz val="12"/>
      <color theme="1" tint="0"/>
      <name val="Arial Black"/>
      <family val="2"/>
    </font>
    <font>
      <b/>
      <sz val="12"/>
      <color theme="1" tint="0"/>
      <name val="Calibri Light"/>
      <family val="2"/>
    </font>
    <font>
      <sz val="12"/>
      <color rgb="FFFF0000" tint="0"/>
      <name val="Calibri"/>
      <family val="2"/>
      <scheme val="minor"/>
    </font>
    <font>
      <b/>
      <sz val="48"/>
      <name val="Calibri"/>
      <family val="2"/>
    </font>
    <font>
      <b/>
      <sz val="48"/>
      <name val="Arial"/>
      <family val="2"/>
    </font>
    <font>
      <b/>
      <i/>
      <u/>
      <sz val="20"/>
      <name val="Arial"/>
      <family val="2"/>
    </font>
    <font>
      <b/>
      <sz val="20"/>
      <name val="Arial"/>
      <family val="2"/>
    </font>
    <font>
      <b/>
      <sz val="20"/>
      <color theme="0" tint="0"/>
      <name val="Arial"/>
      <family val="2"/>
    </font>
    <font>
      <b/>
      <i/>
      <sz val="24"/>
      <color theme="1" tint="0"/>
      <name val="Calibri Light"/>
      <family val="2"/>
    </font>
    <font>
      <b/>
      <sz val="24"/>
      <color theme="0" tint="0"/>
      <name val="Arial"/>
      <family val="2"/>
    </font>
    <font>
      <b/>
      <sz val="10"/>
      <color theme="1" tint="0"/>
      <name val="Arial"/>
      <family val="2"/>
    </font>
    <font>
      <sz val="14"/>
      <color theme="1" tint="0"/>
      <name val="Calibri"/>
      <family val="2"/>
      <scheme val="minor"/>
    </font>
    <font>
      <b/>
      <sz val="18"/>
      <name val="Arial"/>
      <family val="2"/>
    </font>
    <font>
      <b/>
      <sz val="14"/>
      <color rgb="FFFF0000" tint="0"/>
      <name val="Calibri"/>
      <family val="2"/>
      <scheme val="minor"/>
    </font>
    <font>
      <sz val="11"/>
      <color indexed="8" tint="0"/>
      <name val="Arial"/>
      <family val="2"/>
    </font>
    <font>
      <sz val="11"/>
      <color theme="1" tint="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 tint="0"/>
        <bgColor indexed="64" tint="0"/>
      </patternFill>
    </fill>
    <fill>
      <patternFill patternType="solid">
        <fgColor theme="9" tint="0.39997558519241921"/>
        <bgColor indexed="64" tint="0"/>
      </patternFill>
    </fill>
    <fill>
      <patternFill patternType="solid">
        <fgColor rgb="FFFFFF00" tint="0"/>
        <bgColor indexed="64" tint="0"/>
      </patternFill>
    </fill>
    <fill>
      <patternFill patternType="solid">
        <fgColor theme="4" tint="0.39997558519241921"/>
        <bgColor indexed="64" tint="0"/>
      </patternFill>
    </fill>
    <fill>
      <patternFill patternType="solid">
        <fgColor rgb="FF66FF66" tint="0"/>
        <bgColor indexed="64" tint="0"/>
      </patternFill>
    </fill>
    <fill>
      <patternFill patternType="solid">
        <fgColor indexed="22" tint="0"/>
        <bgColor indexed="64" tint="0"/>
      </patternFill>
    </fill>
    <fill>
      <patternFill patternType="solid">
        <fgColor indexed="13" tint="0"/>
        <bgColor indexed="64" tint="0"/>
      </patternFill>
    </fill>
    <fill>
      <patternFill patternType="solid">
        <fgColor indexed="9" tint="0"/>
        <bgColor indexed="64" tint="0"/>
      </patternFill>
    </fill>
    <fill>
      <patternFill patternType="solid">
        <fgColor theme="0" tint="-0.049989318521683403"/>
        <bgColor indexed="64" tint="0"/>
      </patternFill>
    </fill>
    <fill>
      <patternFill patternType="solid">
        <fgColor theme="9" tint="0.59999389629810485"/>
        <bgColor indexed="64" tint="0"/>
      </patternFill>
    </fill>
    <fill>
      <patternFill patternType="solid">
        <fgColor theme="3" tint="0.79998168889431442"/>
        <bgColor indexed="64" tint="0"/>
      </patternFill>
    </fill>
    <fill>
      <patternFill patternType="solid">
        <fgColor rgb="FF99FF99" tint="0"/>
        <bgColor indexed="64" tint="0"/>
      </patternFill>
    </fill>
    <fill>
      <patternFill patternType="solid">
        <fgColor theme="3" tint="0.59999389629810485"/>
        <bgColor indexed="64" tint="0"/>
      </patternFill>
    </fill>
    <fill>
      <patternFill patternType="solid">
        <fgColor theme="7" tint="0.59999389629810485"/>
        <bgColor indexed="64" tint="0"/>
      </patternFill>
    </fill>
    <fill>
      <patternFill patternType="solid">
        <fgColor theme="0" tint="-0.249977111117893"/>
        <bgColor indexed="64" tint="0"/>
      </patternFill>
    </fill>
    <fill>
      <patternFill patternType="solid">
        <fgColor rgb="FF00A400" tint="0"/>
        <bgColor indexed="64" tint="0"/>
      </patternFill>
    </fill>
    <fill>
      <patternFill patternType="solid">
        <fgColor rgb="FF7DDF7D" tint="0"/>
        <bgColor indexed="64" tint="0"/>
      </patternFill>
    </fill>
    <fill>
      <patternFill patternType="solid">
        <fgColor theme="4" tint="0.59999389629810485"/>
        <bgColor indexed="64" tint="0"/>
      </patternFill>
    </fill>
    <fill>
      <patternFill patternType="solid">
        <fgColor theme="0" tint="-0.14999847407452621"/>
        <bgColor indexed="64" tint="0"/>
      </patternFill>
    </fill>
    <fill>
      <patternFill patternType="solid">
        <fgColor rgb="FF99FF66" tint="0"/>
        <bgColor indexed="64" tint="0"/>
      </patternFill>
    </fill>
    <fill>
      <patternFill patternType="solid">
        <fgColor theme="6" tint="0.39997558519241921"/>
        <bgColor indexed="64" tint="0"/>
      </patternFill>
    </fill>
    <fill>
      <patternFill patternType="solid">
        <fgColor rgb="FF00FF00" tint="0"/>
        <bgColor indexed="64" tint="0"/>
      </patternFill>
    </fill>
    <fill>
      <patternFill patternType="solid">
        <fgColor theme="4" tint="0.79998168889431442"/>
        <bgColor indexed="64" tint="0"/>
      </patternFill>
    </fill>
    <fill>
      <patternFill patternType="solid">
        <fgColor theme="7" tint="0.79998168889431442"/>
        <bgColor indexed="64" tint="0"/>
      </patternFill>
    </fill>
  </fills>
  <borders count="80">
    <border>
      <left/>
      <right/>
      <top/>
      <bottom/>
      <diagonal/>
    </border>
    <border>
      <left style="medium">
        <color indexed="64" tint="0"/>
      </left>
      <right/>
      <top style="medium">
        <color indexed="64" tint="0"/>
      </top>
      <bottom/>
      <diagonal/>
    </border>
    <border>
      <left/>
      <right/>
      <top style="medium">
        <color indexed="64" tint="0"/>
      </top>
      <bottom/>
      <diagonal/>
    </border>
    <border>
      <left/>
      <right style="medium">
        <color indexed="64" tint="0"/>
      </right>
      <top style="medium">
        <color indexed="64" tint="0"/>
      </top>
      <bottom/>
      <diagonal/>
    </border>
    <border>
      <left style="medium">
        <color indexed="64" tint="0"/>
      </left>
      <right/>
      <top/>
      <bottom/>
      <diagonal/>
    </border>
    <border>
      <left/>
      <right style="medium">
        <color indexed="64" tint="0"/>
      </right>
      <top/>
      <bottom/>
      <diagonal/>
    </border>
    <border>
      <left/>
      <right/>
      <top/>
      <bottom style="double">
        <color indexed="64" tint="0"/>
      </bottom>
      <diagonal/>
    </border>
    <border>
      <left/>
      <right style="medium">
        <color indexed="64" tint="0"/>
      </right>
      <top/>
      <bottom style="double">
        <color indexed="64" tint="0"/>
      </bottom>
      <diagonal/>
    </border>
    <border>
      <left style="medium">
        <color indexed="64" tint="0"/>
      </left>
      <right/>
      <top style="double">
        <color indexed="64" tint="0"/>
      </top>
      <bottom style="double">
        <color indexed="64" tint="0"/>
      </bottom>
      <diagonal/>
    </border>
    <border>
      <left/>
      <right/>
      <top style="double">
        <color indexed="64" tint="0"/>
      </top>
      <bottom style="double">
        <color indexed="64" tint="0"/>
      </bottom>
      <diagonal/>
    </border>
    <border>
      <left/>
      <right style="medium">
        <color indexed="64" tint="0"/>
      </right>
      <top style="double">
        <color indexed="64" tint="0"/>
      </top>
      <bottom style="double">
        <color indexed="64" tint="0"/>
      </bottom>
      <diagonal/>
    </border>
    <border>
      <left style="medium">
        <color indexed="64" tint="0"/>
      </left>
      <right style="thin">
        <color indexed="64" tint="0"/>
      </right>
      <top/>
      <bottom style="thin">
        <color indexed="64" tint="0"/>
      </bottom>
      <diagonal/>
    </border>
    <border>
      <left style="thin">
        <color indexed="64" tint="0"/>
      </left>
      <right style="medium">
        <color indexed="64" tint="0"/>
      </right>
      <top/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/>
      <bottom style="thin">
        <color indexed="64" tint="0"/>
      </bottom>
      <diagonal/>
    </border>
    <border>
      <left style="medium">
        <color indexed="64" tint="0"/>
      </left>
      <right/>
      <top/>
      <bottom style="thin">
        <color indexed="64" tint="0"/>
      </bottom>
      <diagonal/>
    </border>
    <border>
      <left/>
      <right/>
      <top/>
      <bottom style="thin">
        <color indexed="64" tint="0"/>
      </bottom>
      <diagonal/>
    </border>
    <border>
      <left/>
      <right style="medium">
        <color indexed="64" tint="0"/>
      </right>
      <top/>
      <bottom style="thin">
        <color indexed="64" tint="0"/>
      </bottom>
      <diagonal/>
    </border>
    <border>
      <left style="medium">
        <color indexed="64" tint="0"/>
      </left>
      <right/>
      <top/>
      <bottom style="medium">
        <color indexed="64" tint="0"/>
      </bottom>
      <diagonal/>
    </border>
    <border>
      <left/>
      <right/>
      <top/>
      <bottom style="medium">
        <color indexed="64" tint="0"/>
      </bottom>
      <diagonal/>
    </border>
    <border>
      <left/>
      <right style="medium">
        <color indexed="64" tint="0"/>
      </right>
      <top/>
      <bottom style="medium">
        <color indexed="64" tint="0"/>
      </bottom>
      <diagonal/>
    </border>
    <border>
      <left style="medium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medium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/>
      <top style="thin">
        <color indexed="64" tint="0"/>
      </top>
      <bottom/>
      <diagonal/>
    </border>
    <border>
      <left/>
      <right/>
      <top style="thin">
        <color indexed="64" tint="0"/>
      </top>
      <bottom/>
      <diagonal/>
    </border>
    <border>
      <left/>
      <right style="medium">
        <color indexed="64" tint="0"/>
      </right>
      <top style="thin">
        <color indexed="64" tint="0"/>
      </top>
      <bottom/>
      <diagonal/>
    </border>
    <border>
      <left style="medium">
        <color indexed="64" tint="0"/>
      </left>
      <right style="thin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thin">
        <color indexed="64" tint="0"/>
      </left>
      <right style="medium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 style="medium">
        <color indexed="64" tint="0"/>
      </bottom>
      <diagonal/>
    </border>
    <border>
      <left/>
      <right/>
      <top style="medium">
        <color indexed="64" tint="0"/>
      </top>
      <bottom style="medium">
        <color indexed="64" tint="0"/>
      </bottom>
      <diagonal/>
    </border>
    <border>
      <left/>
      <right style="medium">
        <color indexed="64" tint="0"/>
      </right>
      <top style="medium">
        <color indexed="64" tint="0"/>
      </top>
      <bottom style="medium">
        <color indexed="64" tint="0"/>
      </bottom>
      <diagonal/>
    </border>
    <border>
      <left style="medium">
        <color indexed="64" tint="0"/>
      </left>
      <right style="medium">
        <color indexed="64" tint="0"/>
      </right>
      <top style="medium">
        <color indexed="64" tint="0"/>
      </top>
      <bottom style="medium">
        <color indexed="64" tint="0"/>
      </bottom>
      <diagonal/>
    </border>
    <border>
      <left style="medium">
        <color indexed="64" tint="0"/>
      </left>
      <right style="thin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medium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 style="medium">
        <color indexed="64" tint="0"/>
      </top>
      <bottom/>
      <diagonal/>
    </border>
    <border>
      <left style="medium">
        <color indexed="64" tint="0"/>
      </left>
      <right style="medium">
        <color indexed="64" tint="0"/>
      </right>
      <top/>
      <bottom style="medium">
        <color indexed="64" tint="0"/>
      </bottom>
      <diagonal/>
    </border>
    <border>
      <left style="medium">
        <color indexed="64" tint="0"/>
      </left>
      <right style="thin">
        <color indexed="64" tint="0"/>
      </right>
      <top style="medium">
        <color indexed="64" tint="0"/>
      </top>
      <bottom style="medium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medium">
        <color indexed="64" tint="0"/>
      </top>
      <bottom style="medium">
        <color indexed="64" tint="0"/>
      </bottom>
      <diagonal/>
    </border>
    <border>
      <left style="thin">
        <color indexed="64" tint="0"/>
      </left>
      <right style="medium">
        <color indexed="64" tint="0"/>
      </right>
      <top style="medium">
        <color indexed="64" tint="0"/>
      </top>
      <bottom style="medium">
        <color indexed="64" tint="0"/>
      </bottom>
      <diagonal/>
    </border>
    <border>
      <left/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 style="thin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medium">
        <color indexed="64" tint="0"/>
      </left>
      <right style="medium">
        <color indexed="64" tint="0"/>
      </right>
      <top/>
      <bottom style="thin">
        <color indexed="64" tint="0"/>
      </bottom>
      <diagonal/>
    </border>
    <border>
      <left/>
      <right/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medium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/>
      <top style="thin">
        <color indexed="64" tint="0"/>
      </top>
      <bottom style="medium">
        <color indexed="64" tint="0"/>
      </bottom>
      <diagonal/>
    </border>
    <border>
      <left style="thin">
        <color indexed="64" tint="0"/>
      </left>
      <right/>
      <top style="medium">
        <color indexed="64" tint="0"/>
      </top>
      <bottom style="medium">
        <color indexed="64" tint="0"/>
      </bottom>
      <diagonal/>
    </border>
    <border>
      <left style="medium">
        <color indexed="64" tint="0"/>
      </left>
      <right style="medium">
        <color indexed="64" tint="0"/>
      </right>
      <top/>
      <bottom/>
      <diagonal/>
    </border>
    <border>
      <left/>
      <right style="thin">
        <color indexed="64" tint="0"/>
      </right>
      <top/>
      <bottom style="thin">
        <color indexed="64" tint="0"/>
      </bottom>
      <diagonal/>
    </border>
    <border>
      <left/>
      <right style="thin">
        <color indexed="64" tint="0"/>
      </right>
      <top style="thin">
        <color indexed="64" tint="0"/>
      </top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/>
      <diagonal/>
    </border>
    <border>
      <left/>
      <right style="thin">
        <color indexed="64" tint="0"/>
      </right>
      <top style="medium">
        <color indexed="64" tint="0"/>
      </top>
      <bottom style="medium">
        <color indexed="64" tint="0"/>
      </bottom>
      <diagonal/>
    </border>
    <border>
      <left style="medium">
        <color indexed="64" tint="0"/>
      </left>
      <right style="thin">
        <color indexed="64" tint="0"/>
      </right>
      <top style="thin">
        <color indexed="64" tint="0"/>
      </top>
      <bottom/>
      <diagonal/>
    </border>
    <border>
      <left style="thin">
        <color indexed="64" tint="0"/>
      </left>
      <right style="medium">
        <color indexed="64" tint="0"/>
      </right>
      <top style="thin">
        <color indexed="64" tint="0"/>
      </top>
      <bottom/>
      <diagonal/>
    </border>
    <border>
      <left style="medium">
        <color indexed="64" tint="0"/>
      </left>
      <right/>
      <top style="medium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 style="medium">
        <color indexed="64" tint="0"/>
      </top>
      <bottom style="thin">
        <color indexed="64" tint="0"/>
      </bottom>
      <diagonal/>
    </border>
    <border>
      <left/>
      <right style="medium">
        <color indexed="64" tint="0"/>
      </right>
      <top style="medium">
        <color indexed="64" tint="0"/>
      </top>
      <bottom style="thin">
        <color indexed="64" tint="0"/>
      </bottom>
      <diagonal/>
    </border>
    <border>
      <left/>
      <right style="medium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 style="medium">
        <color indexed="64" tint="0"/>
      </right>
      <top style="thin">
        <color indexed="64" tint="0"/>
      </top>
      <bottom style="medium">
        <color indexed="64" tint="0"/>
      </bottom>
      <diagonal/>
    </border>
    <border>
      <left/>
      <right/>
      <top style="medium">
        <color indexed="64" tint="0"/>
      </top>
      <bottom style="thin">
        <color indexed="64" tint="0"/>
      </bottom>
      <diagonal/>
    </border>
    <border>
      <left/>
      <right/>
      <top style="thin">
        <color indexed="64" tint="0"/>
      </top>
      <bottom style="medium">
        <color indexed="64" tint="0"/>
      </bottom>
      <diagonal/>
    </border>
    <border>
      <left style="medium">
        <color indexed="64" tint="0"/>
      </left>
      <right style="thin">
        <color indexed="64" tint="0"/>
      </right>
      <top/>
      <bottom style="medium">
        <color indexed="64" tint="0"/>
      </bottom>
      <diagonal/>
    </border>
    <border>
      <left/>
      <right style="thin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medium">
        <color indexed="64" tint="0"/>
      </top>
      <bottom/>
      <diagonal/>
    </border>
    <border>
      <left style="thin">
        <color indexed="64" tint="0"/>
      </left>
      <right style="medium">
        <color indexed="64" tint="0"/>
      </right>
      <top style="medium">
        <color indexed="64" tint="0"/>
      </top>
      <bottom/>
      <diagonal/>
    </border>
    <border>
      <left/>
      <right/>
      <top style="double">
        <color indexed="64" tint="0"/>
      </top>
      <bottom/>
      <diagonal/>
    </border>
    <border>
      <left/>
      <right style="medium">
        <color indexed="64" tint="0"/>
      </right>
      <top style="double">
        <color indexed="64" tint="0"/>
      </top>
      <bottom/>
      <diagonal/>
    </border>
    <border>
      <left style="medium">
        <color indexed="64" tint="0"/>
      </left>
      <right/>
      <top style="double">
        <color indexed="64" tint="0"/>
      </top>
      <bottom/>
      <diagonal/>
    </border>
    <border>
      <left style="medium">
        <color indexed="64" tint="0"/>
      </left>
      <right/>
      <top/>
      <bottom style="double">
        <color indexed="64" tint="0"/>
      </bottom>
      <diagonal/>
    </border>
    <border>
      <left style="thin">
        <color indexed="64" tint="0"/>
      </left>
      <right style="thin">
        <color indexed="64" tint="0"/>
      </right>
      <top/>
      <bottom style="medium">
        <color indexed="64" tint="0"/>
      </bottom>
      <diagonal/>
    </border>
    <border>
      <left style="medium">
        <color indexed="64" tint="0"/>
      </left>
      <right style="thin">
        <color indexed="64" tint="0"/>
      </right>
      <top style="medium">
        <color indexed="64" tint="0"/>
      </top>
      <bottom/>
      <diagonal/>
    </border>
    <border>
      <left style="medium">
        <color indexed="64" tint="0"/>
      </left>
      <right style="medium">
        <color indexed="64" tint="0"/>
      </right>
      <top style="thin">
        <color indexed="64" tint="0"/>
      </top>
      <bottom/>
      <diagonal/>
    </border>
    <border>
      <left style="thin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/>
      <top/>
      <bottom style="thin">
        <color indexed="64" tint="0"/>
      </bottom>
      <diagonal/>
    </border>
    <border>
      <left style="thin">
        <color indexed="64" tint="0"/>
      </left>
      <right/>
      <top style="thin">
        <color indexed="64" tint="0"/>
      </top>
      <bottom/>
      <diagonal/>
    </border>
    <border>
      <left style="thin">
        <color indexed="64" tint="0"/>
      </left>
      <right style="medium">
        <color indexed="64" tint="0"/>
      </right>
      <top/>
      <bottom style="medium">
        <color indexed="64" tint="0"/>
      </bottom>
      <diagonal/>
    </border>
    <border>
      <left style="thin">
        <color indexed="64" tint="0"/>
      </left>
      <right/>
      <top style="medium">
        <color indexed="64" tint="0"/>
      </top>
      <bottom/>
      <diagonal/>
    </border>
  </borders>
  <cellStyleXfs count="11">
    <xf numFmtId="0" fontId="0" fillId="0" borderId="0"/>
    <xf numFmtId="169" fontId="31" fillId="0" borderId="0"/>
    <xf numFmtId="164" fontId="1" fillId="0" borderId="0"/>
    <xf numFmtId="166" fontId="1" fillId="0" borderId="0"/>
    <xf numFmtId="0" fontId="22" fillId="0" borderId="0">
      <alignment vertical="top"/>
    </xf>
    <xf numFmtId="0" fontId="31" fillId="0" borderId="0"/>
    <xf numFmtId="0" fontId="22" fillId="0" borderId="0">
      <alignment vertical="top"/>
    </xf>
    <xf numFmtId="0" fontId="31" fillId="0" borderId="0"/>
    <xf numFmtId="0" fontId="31" fillId="0" borderId="0"/>
    <xf numFmtId="0" fontId="31" fillId="0" borderId="0"/>
    <xf numFmtId="9" fontId="31" fillId="0" borderId="0"/>
  </cellStyleXfs>
  <cellXfs count="1079">
    <xf numFmtId="0" fontId="0" fillId="0" borderId="0" xfId="0"/>
    <xf numFmtId="169" fontId="31" fillId="0" borderId="0" xfId="1"/>
    <xf numFmtId="164" fontId="1" fillId="0" borderId="0" xfId="2"/>
    <xf numFmtId="166" fontId="1" fillId="0" borderId="0" xfId="3"/>
    <xf numFmtId="0" fontId="22" fillId="0" borderId="0" xfId="4">
      <alignment vertical="top"/>
    </xf>
    <xf numFmtId="0" fontId="31" fillId="0" borderId="0" xfId="5"/>
    <xf numFmtId="0" fontId="22" fillId="0" borderId="0" xfId="6">
      <alignment vertical="top"/>
    </xf>
    <xf numFmtId="0" fontId="31" fillId="0" borderId="0" xfId="7"/>
    <xf numFmtId="0" fontId="31" fillId="0" borderId="0" xfId="8"/>
    <xf numFmtId="0" fontId="31" fillId="0" borderId="0" xfId="9"/>
    <xf numFmtId="9" fontId="31" fillId="0" borderId="0" xfId="10"/>
    <xf numFmtId="0" fontId="0" fillId="0" borderId="0" xfId="0"/>
    <xf numFmtId="0" fontId="23" fillId="0" borderId="0" xfId="0">
      <alignment horizontal="center" vertical="center"/>
    </xf>
    <xf numFmtId="0" fontId="25" fillId="0" borderId="29" xfId="0">
      <alignment horizontal="center" vertical="center"/>
    </xf>
    <xf numFmtId="0" fontId="25" fillId="0" borderId="32" xfId="0">
      <alignment horizontal="center" vertical="center" wrapText="1"/>
    </xf>
    <xf numFmtId="0" fontId="24" fillId="0" borderId="38" xfId="0">
      <alignment horizontal="center" vertical="center" wrapText="1"/>
    </xf>
    <xf numFmtId="0" fontId="24" fillId="0" borderId="39" xfId="0">
      <alignment horizontal="center" vertical="center" wrapText="1"/>
    </xf>
    <xf numFmtId="0" fontId="24" fillId="0" borderId="40" xfId="0">
      <alignment horizontal="center" vertical="center" wrapText="1"/>
    </xf>
    <xf numFmtId="0" fontId="23" fillId="0" borderId="0" xfId="0">
      <alignment horizontal="center" vertical="center" wrapText="1"/>
    </xf>
    <xf numFmtId="165" fontId="23" fillId="0" borderId="20" xfId="0">
      <alignment horizontal="center" vertical="center"/>
    </xf>
    <xf numFmtId="0" fontId="23" fillId="0" borderId="41" xfId="0">
      <alignment horizontal="center" vertical="center"/>
    </xf>
    <xf numFmtId="14" fontId="23" fillId="0" borderId="22" xfId="0">
      <alignment horizontal="center" vertical="center"/>
    </xf>
    <xf numFmtId="0" fontId="23" fillId="0" borderId="22" xfId="0">
      <alignment horizontal="center" vertical="center"/>
    </xf>
    <xf numFmtId="167" fontId="23" fillId="0" borderId="22" xfId="3">
      <alignment horizontal="center" vertical="center"/>
    </xf>
    <xf numFmtId="167" fontId="23" fillId="0" borderId="21" xfId="3">
      <alignment horizontal="center" vertical="center"/>
    </xf>
    <xf numFmtId="167" fontId="23" fillId="0" borderId="20" xfId="3">
      <alignment horizontal="center" vertical="center"/>
    </xf>
    <xf numFmtId="167" fontId="23" fillId="0" borderId="42" xfId="3">
      <alignment horizontal="center" vertical="center"/>
    </xf>
    <xf numFmtId="0" fontId="23" fillId="0" borderId="43" xfId="0">
      <alignment horizontal="center" vertical="center"/>
    </xf>
    <xf numFmtId="0" fontId="23" fillId="0" borderId="28" xfId="0">
      <alignment horizontal="center" vertical="center"/>
    </xf>
    <xf numFmtId="167" fontId="23" fillId="0" borderId="0" xfId="3">
      <alignment horizontal="center" vertical="center"/>
    </xf>
    <xf numFmtId="167" fontId="27" fillId="0" borderId="32" xfId="3">
      <alignment horizontal="center" vertical="center"/>
    </xf>
    <xf numFmtId="0" fontId="27" fillId="0" borderId="0" xfId="0">
      <alignment horizontal="center" vertical="center"/>
    </xf>
    <xf numFmtId="0" fontId="28" fillId="0" borderId="0" xfId="0">
      <alignment horizontal="center" vertical="center"/>
    </xf>
    <xf numFmtId="167" fontId="28" fillId="0" borderId="0" xfId="0">
      <alignment horizontal="center" vertical="center"/>
    </xf>
    <xf numFmtId="167" fontId="23" fillId="0" borderId="0" xfId="0">
      <alignment horizontal="center" vertical="center"/>
    </xf>
    <xf numFmtId="165" fontId="23" fillId="0" borderId="26" xfId="0">
      <alignment horizontal="center" vertical="center"/>
    </xf>
    <xf numFmtId="165" fontId="23" fillId="0" borderId="28" xfId="0">
      <alignment horizontal="center" vertical="center"/>
    </xf>
    <xf numFmtId="165" fontId="23" fillId="0" borderId="27" xfId="0">
      <alignment horizontal="center" vertical="center"/>
    </xf>
    <xf numFmtId="0" fontId="33" fillId="0" borderId="0" xfId="7">
      <alignment horizontal="center" vertical="center"/>
    </xf>
    <xf numFmtId="0" fontId="34" fillId="7" borderId="32" xfId="7">
      <alignment horizontal="center" vertical="center"/>
    </xf>
    <xf numFmtId="0" fontId="34" fillId="7" borderId="30" xfId="7">
      <alignment horizontal="center" vertical="center"/>
    </xf>
    <xf numFmtId="168" fontId="34" fillId="7" borderId="32" xfId="7">
      <alignment horizontal="center" vertical="center"/>
    </xf>
    <xf numFmtId="168" fontId="35" fillId="7" borderId="32" xfId="7">
      <alignment horizontal="center" vertical="center"/>
    </xf>
    <xf numFmtId="0" fontId="34" fillId="0" borderId="0" xfId="7">
      <alignment horizontal="center" vertical="center"/>
    </xf>
    <xf numFmtId="167" fontId="34" fillId="0" borderId="44" xfId="3">
      <alignment horizontal="center" vertical="center"/>
    </xf>
    <xf numFmtId="0" fontId="36" fillId="8" borderId="42" xfId="7">
      <alignment horizontal="center" vertical="center"/>
    </xf>
    <xf numFmtId="0" fontId="35" fillId="0" borderId="45" xfId="7">
      <alignment horizontal="center" vertical="center"/>
    </xf>
    <xf numFmtId="167" fontId="34" fillId="0" borderId="42" xfId="3">
      <alignment horizontal="center" vertical="center"/>
    </xf>
    <xf numFmtId="167" fontId="34" fillId="0" borderId="37" xfId="3">
      <alignment horizontal="center" vertical="center"/>
    </xf>
    <xf numFmtId="0" fontId="33" fillId="9" borderId="4" xfId="7">
      <alignment horizontal="center" vertical="center"/>
    </xf>
    <xf numFmtId="0" fontId="33" fillId="9" borderId="0" xfId="7">
      <alignment horizontal="center" vertical="center"/>
    </xf>
    <xf numFmtId="170" fontId="33" fillId="9" borderId="0" xfId="1">
      <alignment horizontal="center" vertical="center"/>
    </xf>
    <xf numFmtId="168" fontId="33" fillId="9" borderId="0" xfId="7">
      <alignment horizontal="center" vertical="center"/>
    </xf>
    <xf numFmtId="0" fontId="37" fillId="7" borderId="32" xfId="7">
      <alignment horizontal="center" vertical="center"/>
    </xf>
    <xf numFmtId="0" fontId="35" fillId="0" borderId="42" xfId="7">
      <alignment horizontal="center" vertical="center"/>
    </xf>
    <xf numFmtId="0" fontId="36" fillId="8" borderId="46" xfId="7">
      <alignment horizontal="center" vertical="center"/>
    </xf>
    <xf numFmtId="0" fontId="35" fillId="0" borderId="37" xfId="7">
      <alignment horizontal="center" vertical="center"/>
    </xf>
    <xf numFmtId="167" fontId="34" fillId="0" borderId="46" xfId="3">
      <alignment horizontal="center" vertical="center"/>
    </xf>
    <xf numFmtId="0" fontId="33" fillId="0" borderId="4" xfId="7">
      <alignment horizontal="center" vertical="center"/>
    </xf>
    <xf numFmtId="0" fontId="33" fillId="0" borderId="0" xfId="7">
      <alignment horizontal="center" vertical="center"/>
    </xf>
    <xf numFmtId="3" fontId="33" fillId="0" borderId="0" xfId="7">
      <alignment horizontal="center" vertical="center"/>
    </xf>
    <xf numFmtId="0" fontId="35" fillId="7" borderId="32" xfId="7">
      <alignment horizontal="center" vertical="center"/>
    </xf>
    <xf numFmtId="167" fontId="34" fillId="0" borderId="42" xfId="3">
      <alignment horizontal="center" vertical="center"/>
    </xf>
    <xf numFmtId="0" fontId="35" fillId="0" borderId="46" xfId="7">
      <alignment horizontal="center" vertical="center"/>
    </xf>
    <xf numFmtId="167" fontId="34" fillId="0" borderId="46" xfId="3">
      <alignment horizontal="center" vertical="center"/>
    </xf>
    <xf numFmtId="0" fontId="34" fillId="7" borderId="29" xfId="7">
      <alignment horizontal="center" vertical="center"/>
    </xf>
    <xf numFmtId="167" fontId="34" fillId="0" borderId="44" xfId="3">
      <alignment horizontal="center" vertical="center"/>
    </xf>
    <xf numFmtId="167" fontId="34" fillId="0" borderId="37" xfId="3">
      <alignment horizontal="center" vertical="center"/>
    </xf>
    <xf numFmtId="167" fontId="1" fillId="0" borderId="0" xfId="3"/>
    <xf numFmtId="0" fontId="28" fillId="0" borderId="39" xfId="0">
      <alignment horizontal="center"/>
    </xf>
    <xf numFmtId="0" fontId="28" fillId="0" borderId="49" xfId="0">
      <alignment horizontal="center"/>
    </xf>
    <xf numFmtId="0" fontId="28" fillId="0" borderId="32" xfId="0">
      <alignment horizontal="center"/>
    </xf>
    <xf numFmtId="0" fontId="28" fillId="0" borderId="51" xfId="0"/>
    <xf numFmtId="0" fontId="28" fillId="0" borderId="52" xfId="0"/>
    <xf numFmtId="0" fontId="28" fillId="0" borderId="55" xfId="0"/>
    <xf numFmtId="0" fontId="43" fillId="2" borderId="0" xfId="0">
      <alignment horizontal="center" vertical="center"/>
    </xf>
    <xf numFmtId="0" fontId="44" fillId="0" borderId="4" xfId="0">
      <alignment horizontal="center" vertical="center"/>
    </xf>
    <xf numFmtId="0" fontId="44" fillId="0" borderId="31" xfId="0">
      <alignment horizontal="center" vertical="center"/>
    </xf>
    <xf numFmtId="0" fontId="45" fillId="0" borderId="57" xfId="0"/>
    <xf numFmtId="0" fontId="45" fillId="0" borderId="47" xfId="0"/>
    <xf numFmtId="0" fontId="45" fillId="0" borderId="4" xfId="0"/>
    <xf numFmtId="167" fontId="45" fillId="0" borderId="0" xfId="3"/>
    <xf numFmtId="0" fontId="43" fillId="0" borderId="0" xfId="0">
      <alignment horizontal="center" vertical="center"/>
    </xf>
    <xf numFmtId="0" fontId="43" fillId="2" borderId="5" xfId="0">
      <alignment horizontal="center" vertical="center"/>
    </xf>
    <xf numFmtId="0" fontId="44" fillId="0" borderId="36" xfId="0">
      <alignment horizontal="center" vertical="center"/>
    </xf>
    <xf numFmtId="0" fontId="44" fillId="0" borderId="2" xfId="0">
      <alignment horizontal="center" vertical="center"/>
    </xf>
    <xf numFmtId="0" fontId="44" fillId="0" borderId="3" xfId="0">
      <alignment horizontal="center" vertical="center"/>
    </xf>
    <xf numFmtId="167" fontId="46" fillId="0" borderId="58" xfId="3">
      <alignment horizontal="center" vertical="center"/>
    </xf>
    <xf numFmtId="167" fontId="46" fillId="0" borderId="62" xfId="3">
      <alignment horizontal="center" vertical="center"/>
    </xf>
    <xf numFmtId="167" fontId="46" fillId="0" borderId="59" xfId="3">
      <alignment horizontal="center" vertical="center"/>
    </xf>
    <xf numFmtId="167" fontId="46" fillId="0" borderId="42" xfId="3">
      <alignment horizontal="center" vertical="center"/>
    </xf>
    <xf numFmtId="167" fontId="46" fillId="0" borderId="45" xfId="3">
      <alignment horizontal="center" vertical="center"/>
    </xf>
    <xf numFmtId="167" fontId="46" fillId="0" borderId="60" xfId="3">
      <alignment horizontal="center" vertical="center"/>
    </xf>
    <xf numFmtId="0" fontId="45" fillId="0" borderId="48" xfId="0">
      <alignment horizontal="left" vertical="center"/>
    </xf>
    <xf numFmtId="167" fontId="47" fillId="0" borderId="46" xfId="3">
      <alignment horizontal="center" vertical="center"/>
    </xf>
    <xf numFmtId="167" fontId="47" fillId="0" borderId="63" xfId="3">
      <alignment horizontal="center" vertical="center"/>
    </xf>
    <xf numFmtId="167" fontId="47" fillId="0" borderId="61" xfId="3">
      <alignment horizontal="center" vertical="center"/>
    </xf>
    <xf numFmtId="0" fontId="48" fillId="0" borderId="4" xfId="0">
      <alignment horizontal="left" vertical="center"/>
    </xf>
    <xf numFmtId="167" fontId="47" fillId="0" borderId="0" xfId="3">
      <alignment horizontal="center" vertical="center"/>
    </xf>
    <xf numFmtId="167" fontId="43" fillId="0" borderId="0" xfId="3">
      <alignment horizontal="center" vertical="center"/>
    </xf>
    <xf numFmtId="167" fontId="43" fillId="2" borderId="0" xfId="3">
      <alignment horizontal="center" vertical="center"/>
    </xf>
    <xf numFmtId="0" fontId="45" fillId="0" borderId="29" xfId="0"/>
    <xf numFmtId="167" fontId="45" fillId="0" borderId="29" xfId="3">
      <alignment horizontal="center" vertical="center"/>
    </xf>
    <xf numFmtId="167" fontId="45" fillId="0" borderId="32" xfId="3">
      <alignment horizontal="center" vertical="center"/>
    </xf>
    <xf numFmtId="0" fontId="45" fillId="0" borderId="1" xfId="0"/>
    <xf numFmtId="167" fontId="45" fillId="0" borderId="2" xfId="3">
      <alignment horizontal="center" vertical="center"/>
    </xf>
    <xf numFmtId="167" fontId="45" fillId="2" borderId="2" xfId="3">
      <alignment horizontal="center" vertical="center"/>
    </xf>
    <xf numFmtId="167" fontId="45" fillId="2" borderId="3" xfId="3">
      <alignment horizontal="center" vertical="center"/>
    </xf>
    <xf numFmtId="0" fontId="44" fillId="0" borderId="1" xfId="0">
      <alignment horizontal="center" vertical="center"/>
    </xf>
    <xf numFmtId="0" fontId="45" fillId="2" borderId="57" xfId="0">
      <alignment horizontal="left" vertical="center"/>
    </xf>
    <xf numFmtId="167" fontId="45" fillId="0" borderId="33" xfId="3">
      <alignment horizontal="center" vertical="center"/>
    </xf>
    <xf numFmtId="0" fontId="45" fillId="2" borderId="48" xfId="0">
      <alignment horizontal="left" vertical="center"/>
    </xf>
    <xf numFmtId="167" fontId="45" fillId="0" borderId="26" xfId="3">
      <alignment horizontal="center" vertical="center"/>
    </xf>
    <xf numFmtId="0" fontId="45" fillId="2" borderId="17" xfId="0">
      <alignment horizontal="left" vertical="center"/>
    </xf>
    <xf numFmtId="10" fontId="42" fillId="0" borderId="64" xfId="3">
      <alignment horizontal="center" vertical="center"/>
    </xf>
    <xf numFmtId="0" fontId="45" fillId="0" borderId="0" xfId="0"/>
    <xf numFmtId="167" fontId="45" fillId="0" borderId="0" xfId="3">
      <alignment horizontal="center" vertical="center"/>
    </xf>
    <xf numFmtId="167" fontId="45" fillId="2" borderId="0" xfId="3">
      <alignment horizontal="center" vertical="center"/>
    </xf>
    <xf numFmtId="0" fontId="50" fillId="2" borderId="0" xfId="0">
      <alignment horizontal="center" vertical="center"/>
    </xf>
    <xf numFmtId="0" fontId="45" fillId="2" borderId="58" xfId="0">
      <alignment horizontal="left" vertical="center"/>
    </xf>
    <xf numFmtId="0" fontId="49" fillId="2" borderId="65" xfId="0">
      <alignment horizontal="center" vertical="center"/>
    </xf>
    <xf numFmtId="0" fontId="49" fillId="2" borderId="34" xfId="0">
      <alignment horizontal="center" vertical="center"/>
    </xf>
    <xf numFmtId="0" fontId="49" fillId="2" borderId="35" xfId="0">
      <alignment horizontal="center" vertical="center"/>
    </xf>
    <xf numFmtId="0" fontId="45" fillId="2" borderId="42" xfId="0">
      <alignment horizontal="left" vertical="center"/>
    </xf>
    <xf numFmtId="0" fontId="49" fillId="2" borderId="41" xfId="0">
      <alignment horizontal="center" vertical="center"/>
    </xf>
    <xf numFmtId="0" fontId="49" fillId="2" borderId="22" xfId="0">
      <alignment horizontal="center" vertical="center"/>
    </xf>
    <xf numFmtId="0" fontId="49" fillId="2" borderId="21" xfId="0">
      <alignment horizontal="center" vertical="center"/>
    </xf>
    <xf numFmtId="0" fontId="45" fillId="2" borderId="46" xfId="0">
      <alignment horizontal="left" vertical="center"/>
    </xf>
    <xf numFmtId="0" fontId="49" fillId="2" borderId="43" xfId="0">
      <alignment horizontal="center" vertical="center"/>
    </xf>
    <xf numFmtId="0" fontId="49" fillId="2" borderId="28" xfId="0">
      <alignment horizontal="center" vertical="center"/>
    </xf>
    <xf numFmtId="0" fontId="49" fillId="2" borderId="27" xfId="0">
      <alignment horizontal="center" vertical="center"/>
    </xf>
    <xf numFmtId="0" fontId="43" fillId="2" borderId="0" xfId="0">
      <alignment horizontal="left" vertical="center"/>
    </xf>
    <xf numFmtId="0" fontId="52" fillId="0" borderId="32" xfId="0">
      <alignment horizontal="center" vertical="center"/>
    </xf>
    <xf numFmtId="167" fontId="53" fillId="2" borderId="32" xfId="3">
      <alignment vertical="center"/>
    </xf>
    <xf numFmtId="0" fontId="35" fillId="0" borderId="63" xfId="7">
      <alignment horizontal="center" vertical="center"/>
    </xf>
    <xf numFmtId="0" fontId="28" fillId="6" borderId="54" xfId="0"/>
    <xf numFmtId="0" fontId="0" fillId="0" borderId="0" xfId="0">
      <alignment horizontal="center" vertical="center"/>
    </xf>
    <xf numFmtId="0" fontId="0" fillId="0" borderId="2" xfId="0">
      <alignment horizontal="center" vertical="center"/>
    </xf>
    <xf numFmtId="0" fontId="3" fillId="0" borderId="2" xfId="0">
      <alignment vertical="center"/>
    </xf>
    <xf numFmtId="0" fontId="3" fillId="0" borderId="4" xfId="0">
      <alignment horizontal="center" vertical="center"/>
    </xf>
    <xf numFmtId="0" fontId="7" fillId="0" borderId="0" xfId="0">
      <alignment horizontal="center" vertical="center"/>
    </xf>
    <xf numFmtId="0" fontId="3" fillId="0" borderId="0" xfId="0">
      <alignment vertical="center"/>
    </xf>
    <xf numFmtId="0" fontId="3" fillId="0" borderId="8" xfId="0">
      <alignment horizontal="center" vertical="center"/>
    </xf>
    <xf numFmtId="0" fontId="3" fillId="0" borderId="9" xfId="0">
      <alignment horizontal="center" vertical="center"/>
    </xf>
    <xf numFmtId="0" fontId="0" fillId="0" borderId="9" xfId="0">
      <alignment horizontal="center" vertical="center"/>
    </xf>
    <xf numFmtId="0" fontId="0" fillId="0" borderId="10" xfId="0">
      <alignment horizontal="center" vertical="center"/>
    </xf>
    <xf numFmtId="0" fontId="9" fillId="0" borderId="0" xfId="0">
      <alignment horizontal="center" vertical="center"/>
    </xf>
    <xf numFmtId="0" fontId="1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18" xfId="0">
      <alignment horizontal="center" vertical="center"/>
    </xf>
    <xf numFmtId="0" fontId="0" fillId="0" borderId="4" xfId="0">
      <alignment horizontal="center" vertical="center"/>
    </xf>
    <xf numFmtId="0" fontId="0" fillId="0" borderId="5" xfId="0">
      <alignment horizontal="center" vertical="center"/>
    </xf>
    <xf numFmtId="167" fontId="0" fillId="0" borderId="0" xfId="0">
      <alignment horizontal="center" vertical="center"/>
    </xf>
    <xf numFmtId="167" fontId="17" fillId="0" borderId="0" xfId="0">
      <alignment horizontal="center" vertical="center"/>
    </xf>
    <xf numFmtId="0" fontId="17" fillId="0" borderId="0" xfId="0">
      <alignment horizontal="center" vertical="center"/>
    </xf>
    <xf numFmtId="0" fontId="2" fillId="0" borderId="0" xfId="0">
      <alignment horizontal="center" vertical="center"/>
    </xf>
    <xf numFmtId="0" fontId="2" fillId="0" borderId="18" xfId="0">
      <alignment horizontal="center" vertical="center"/>
    </xf>
    <xf numFmtId="0" fontId="20" fillId="0" borderId="0" xfId="0">
      <alignment horizontal="center" vertical="center"/>
    </xf>
    <xf numFmtId="167" fontId="19" fillId="0" borderId="0" xfId="3">
      <alignment horizontal="center" vertical="center"/>
    </xf>
    <xf numFmtId="0" fontId="19" fillId="0" borderId="0" xfId="0">
      <alignment horizontal="center" vertical="center"/>
    </xf>
    <xf numFmtId="0" fontId="17" fillId="0" borderId="0" xfId="0">
      <alignment horizontal="center" vertical="center"/>
    </xf>
    <xf numFmtId="167" fontId="4" fillId="0" borderId="0" xfId="0">
      <alignment horizontal="center" vertical="center"/>
    </xf>
    <xf numFmtId="0" fontId="28" fillId="5" borderId="38" xfId="0">
      <alignment horizontal="center" vertical="center"/>
    </xf>
    <xf numFmtId="167" fontId="0" fillId="0" borderId="0" xfId="0">
      <alignment horizontal="center" vertical="center"/>
    </xf>
    <xf numFmtId="0" fontId="0" fillId="0" borderId="0" xfId="0">
      <alignment horizontal="center" vertical="center"/>
    </xf>
    <xf numFmtId="0" fontId="2" fillId="0" borderId="18" xfId="0">
      <alignment horizontal="center" vertical="center"/>
    </xf>
    <xf numFmtId="0" fontId="28" fillId="0" borderId="54" xfId="0">
      <alignment horizontal="center"/>
    </xf>
    <xf numFmtId="0" fontId="28" fillId="0" borderId="29" xfId="0"/>
    <xf numFmtId="0" fontId="28" fillId="0" borderId="33" xfId="0"/>
    <xf numFmtId="0" fontId="28" fillId="0" borderId="20" xfId="0"/>
    <xf numFmtId="0" fontId="28" fillId="0" borderId="1" xfId="0"/>
    <xf numFmtId="0" fontId="28" fillId="0" borderId="66" xfId="0">
      <alignment horizontal="center" vertical="center"/>
    </xf>
    <xf numFmtId="0" fontId="28" fillId="0" borderId="67" xfId="0">
      <alignment horizontal="center" vertical="center"/>
    </xf>
    <xf numFmtId="0" fontId="28" fillId="0" borderId="36" xfId="0">
      <alignment horizontal="center" vertical="center"/>
    </xf>
    <xf numFmtId="171" fontId="28" fillId="0" borderId="51" xfId="2"/>
    <xf numFmtId="171" fontId="28" fillId="6" borderId="54" xfId="2"/>
    <xf numFmtId="171" fontId="40" fillId="0" borderId="34" xfId="2">
      <alignment horizontal="center" vertical="center"/>
    </xf>
    <xf numFmtId="171" fontId="41" fillId="0" borderId="58" xfId="2"/>
    <xf numFmtId="171" fontId="40" fillId="0" borderId="22" xfId="2">
      <alignment horizontal="center" vertical="center"/>
    </xf>
    <xf numFmtId="171" fontId="28" fillId="0" borderId="22" xfId="2">
      <alignment horizontal="center" vertical="center"/>
    </xf>
    <xf numFmtId="171" fontId="27" fillId="0" borderId="21" xfId="2"/>
    <xf numFmtId="171" fontId="34" fillId="0" borderId="53" xfId="2">
      <alignment horizontal="center" vertical="center"/>
    </xf>
    <xf numFmtId="171" fontId="27" fillId="0" borderId="56" xfId="2"/>
    <xf numFmtId="171" fontId="40" fillId="5" borderId="39" xfId="2">
      <alignment horizontal="center" vertical="center"/>
    </xf>
    <xf numFmtId="0" fontId="28" fillId="0" borderId="22" xfId="0">
      <alignment horizontal="center" vertical="center"/>
    </xf>
    <xf numFmtId="0" fontId="38" fillId="0" borderId="22" xfId="0">
      <alignment horizontal="center" vertical="center"/>
    </xf>
    <xf numFmtId="167" fontId="38" fillId="0" borderId="22" xfId="3">
      <alignment horizontal="center" vertical="center"/>
    </xf>
    <xf numFmtId="167" fontId="39" fillId="0" borderId="22" xfId="3">
      <alignment horizontal="center" vertical="center"/>
    </xf>
    <xf numFmtId="167" fontId="39" fillId="0" borderId="22" xfId="3">
      <alignment horizontal="center" vertical="center"/>
    </xf>
    <xf numFmtId="0" fontId="28" fillId="18" borderId="22" xfId="0">
      <alignment horizontal="center" vertical="center"/>
    </xf>
    <xf numFmtId="167" fontId="28" fillId="18" borderId="22" xfId="3">
      <alignment horizontal="center" vertical="center"/>
    </xf>
    <xf numFmtId="167" fontId="28" fillId="18" borderId="22" xfId="0">
      <alignment horizontal="center" vertical="center"/>
    </xf>
    <xf numFmtId="0" fontId="35" fillId="12" borderId="34" xfId="7">
      <alignment horizontal="center" vertical="center"/>
    </xf>
    <xf numFmtId="171" fontId="34" fillId="12" borderId="34" xfId="2">
      <alignment horizontal="center" vertical="center"/>
    </xf>
    <xf numFmtId="0" fontId="35" fillId="12" borderId="22" xfId="7">
      <alignment horizontal="center" vertical="center"/>
    </xf>
    <xf numFmtId="171" fontId="34" fillId="12" borderId="22" xfId="2">
      <alignment horizontal="center" vertical="center"/>
    </xf>
    <xf numFmtId="0" fontId="24" fillId="12" borderId="28" xfId="0">
      <alignment horizontal="center"/>
    </xf>
    <xf numFmtId="171" fontId="34" fillId="12" borderId="28" xfId="2">
      <alignment horizontal="center" vertical="center"/>
    </xf>
    <xf numFmtId="0" fontId="36" fillId="8" borderId="37" xfId="7">
      <alignment horizontal="center" vertical="center"/>
    </xf>
    <xf numFmtId="0" fontId="0" fillId="0" borderId="68" xfId="0">
      <alignment horizontal="center" vertical="center"/>
    </xf>
    <xf numFmtId="0" fontId="0" fillId="0" borderId="69" xfId="0">
      <alignment horizontal="center" vertical="center"/>
    </xf>
    <xf numFmtId="0" fontId="0" fillId="0" borderId="6" xfId="0">
      <alignment horizontal="center" vertical="center"/>
    </xf>
    <xf numFmtId="0" fontId="0" fillId="0" borderId="7" xfId="0">
      <alignment horizontal="center" vertical="center"/>
    </xf>
    <xf numFmtId="0" fontId="3" fillId="0" borderId="68" xfId="0">
      <alignment horizontal="center" vertical="center"/>
    </xf>
    <xf numFmtId="0" fontId="3" fillId="0" borderId="6" xfId="0">
      <alignment horizontal="center" vertical="center"/>
    </xf>
    <xf numFmtId="0" fontId="3" fillId="0" borderId="70" xfId="0">
      <alignment horizontal="center" vertical="center"/>
    </xf>
    <xf numFmtId="0" fontId="3" fillId="0" borderId="71" xfId="0">
      <alignment horizontal="center" vertical="center"/>
    </xf>
    <xf numFmtId="167" fontId="43" fillId="0" borderId="33" xfId="3"/>
    <xf numFmtId="167" fontId="46" fillId="0" borderId="34" xfId="3">
      <alignment horizontal="right"/>
    </xf>
    <xf numFmtId="167" fontId="46" fillId="0" borderId="35" xfId="3">
      <alignment horizontal="right"/>
    </xf>
    <xf numFmtId="167" fontId="45" fillId="0" borderId="64" xfId="3"/>
    <xf numFmtId="167" fontId="45" fillId="0" borderId="72" xfId="3"/>
    <xf numFmtId="167" fontId="43" fillId="0" borderId="26" xfId="3"/>
    <xf numFmtId="167" fontId="46" fillId="0" borderId="28" xfId="3">
      <alignment horizontal="right"/>
    </xf>
    <xf numFmtId="167" fontId="46" fillId="0" borderId="27" xfId="3">
      <alignment horizontal="right"/>
    </xf>
    <xf numFmtId="0" fontId="45" fillId="0" borderId="23" xfId="0"/>
    <xf numFmtId="0" fontId="45" fillId="0" borderId="32" xfId="0"/>
    <xf numFmtId="171" fontId="23" fillId="0" borderId="22" xfId="2">
      <alignment horizontal="center" vertical="center"/>
    </xf>
    <xf numFmtId="171" fontId="23" fillId="0" borderId="21" xfId="2">
      <alignment horizontal="center" vertical="center"/>
    </xf>
    <xf numFmtId="171" fontId="23" fillId="0" borderId="28" xfId="2">
      <alignment horizontal="center" vertical="center"/>
    </xf>
    <xf numFmtId="171" fontId="23" fillId="0" borderId="27" xfId="2">
      <alignment horizontal="center" vertical="center"/>
    </xf>
    <xf numFmtId="167" fontId="0" fillId="0" borderId="0" xfId="0">
      <alignment horizontal="center" vertical="center"/>
    </xf>
    <xf numFmtId="0" fontId="0" fillId="0" borderId="0" xfId="0">
      <alignment horizontal="center" vertical="center"/>
    </xf>
    <xf numFmtId="0" fontId="35" fillId="0" borderId="0" xfId="7">
      <alignment horizontal="center" vertical="center"/>
    </xf>
    <xf numFmtId="167" fontId="34" fillId="0" borderId="0" xfId="3">
      <alignment horizontal="center" vertical="center"/>
    </xf>
    <xf numFmtId="0" fontId="36" fillId="2" borderId="0" xfId="7">
      <alignment horizontal="center" vertical="center"/>
    </xf>
    <xf numFmtId="0" fontId="24" fillId="0" borderId="73" xfId="0">
      <alignment horizontal="center" vertical="center" wrapText="1"/>
    </xf>
    <xf numFmtId="165" fontId="23" fillId="0" borderId="33" xfId="0">
      <alignment horizontal="center" vertical="center"/>
    </xf>
    <xf numFmtId="0" fontId="23" fillId="0" borderId="34" xfId="0">
      <alignment horizontal="center" vertical="center"/>
    </xf>
    <xf numFmtId="14" fontId="23" fillId="0" borderId="34" xfId="0">
      <alignment horizontal="center" vertical="center"/>
    </xf>
    <xf numFmtId="167" fontId="23" fillId="0" borderId="34" xfId="3">
      <alignment horizontal="center" vertical="center"/>
    </xf>
    <xf numFmtId="167" fontId="23" fillId="0" borderId="35" xfId="3">
      <alignment horizontal="center" vertical="center"/>
    </xf>
    <xf numFmtId="167" fontId="23" fillId="0" borderId="28" xfId="3">
      <alignment horizontal="center" vertical="center"/>
    </xf>
    <xf numFmtId="167" fontId="23" fillId="0" borderId="27" xfId="3">
      <alignment horizontal="center" vertical="center"/>
    </xf>
    <xf numFmtId="0" fontId="33" fillId="0" borderId="0" xfId="7">
      <alignment horizontal="center" vertical="center"/>
    </xf>
    <xf numFmtId="0" fontId="25" fillId="0" borderId="0" xfId="7">
      <alignment horizontal="center" vertical="center"/>
    </xf>
    <xf numFmtId="167" fontId="2" fillId="0" borderId="0" xfId="3"/>
    <xf numFmtId="0" fontId="28" fillId="20" borderId="1" xfId="0">
      <alignment vertical="center"/>
    </xf>
    <xf numFmtId="0" fontId="34" fillId="0" borderId="22" xfId="3">
      <alignment horizontal="center" vertical="center"/>
    </xf>
    <xf numFmtId="0" fontId="28" fillId="0" borderId="33" xfId="0">
      <alignment vertical="center"/>
    </xf>
    <xf numFmtId="0" fontId="35" fillId="0" borderId="20" xfId="3">
      <alignment horizontal="center" vertical="center"/>
    </xf>
    <xf numFmtId="0" fontId="34" fillId="0" borderId="21" xfId="3">
      <alignment horizontal="center" vertical="center"/>
    </xf>
    <xf numFmtId="0" fontId="35" fillId="0" borderId="26" xfId="3">
      <alignment horizontal="center" vertical="center"/>
    </xf>
    <xf numFmtId="0" fontId="34" fillId="0" borderId="28" xfId="3">
      <alignment horizontal="center" vertical="center"/>
    </xf>
    <xf numFmtId="0" fontId="34" fillId="0" borderId="27" xfId="3">
      <alignment horizontal="center" vertical="center"/>
    </xf>
    <xf numFmtId="0" fontId="28" fillId="0" borderId="34" xfId="0">
      <alignment horizontal="center" vertical="center"/>
    </xf>
    <xf numFmtId="0" fontId="28" fillId="0" borderId="35" xfId="0">
      <alignment horizontal="center" vertical="center"/>
    </xf>
    <xf numFmtId="0" fontId="62" fillId="0" borderId="29" xfId="0">
      <alignment horizontal="center" vertical="center"/>
    </xf>
    <xf numFmtId="0" fontId="62" fillId="0" borderId="32" xfId="0">
      <alignment horizontal="center" vertical="center"/>
    </xf>
    <xf numFmtId="165" fontId="23" fillId="20" borderId="20" xfId="0">
      <alignment horizontal="center" vertical="center"/>
    </xf>
    <xf numFmtId="0" fontId="23" fillId="20" borderId="22" xfId="0">
      <alignment horizontal="center" vertical="center"/>
    </xf>
    <xf numFmtId="167" fontId="23" fillId="20" borderId="22" xfId="3">
      <alignment horizontal="center" vertical="center"/>
    </xf>
    <xf numFmtId="167" fontId="23" fillId="20" borderId="21" xfId="3">
      <alignment horizontal="center" vertical="center"/>
    </xf>
    <xf numFmtId="0" fontId="3" fillId="0" borderId="0" xfId="0">
      <alignment horizontal="center" vertical="center"/>
    </xf>
    <xf numFmtId="0" fontId="63" fillId="0" borderId="4" xfId="0">
      <alignment horizontal="center" vertical="center"/>
    </xf>
    <xf numFmtId="0" fontId="63" fillId="0" borderId="0" xfId="0">
      <alignment horizontal="center" vertical="center"/>
    </xf>
    <xf numFmtId="0" fontId="3" fillId="0" borderId="18" xfId="0">
      <alignment horizontal="center" vertical="center"/>
    </xf>
    <xf numFmtId="0" fontId="63" fillId="0" borderId="0" xfId="0">
      <alignment horizontal="center" vertical="center"/>
    </xf>
    <xf numFmtId="167" fontId="0" fillId="0" borderId="0" xfId="0">
      <alignment horizontal="center" vertical="center"/>
    </xf>
    <xf numFmtId="0" fontId="0" fillId="0" borderId="0" xfId="0">
      <alignment horizontal="center" vertical="center"/>
    </xf>
    <xf numFmtId="0" fontId="2" fillId="0" borderId="18" xfId="0">
      <alignment horizontal="center" vertical="center"/>
    </xf>
    <xf numFmtId="2" fontId="58" fillId="0" borderId="0" xfId="7">
      <alignment horizontal="center" vertical="center"/>
    </xf>
    <xf numFmtId="2" fontId="58" fillId="0" borderId="0" xfId="7">
      <alignment horizontal="center" vertical="center"/>
    </xf>
    <xf numFmtId="2" fontId="64" fillId="22" borderId="36" xfId="7">
      <alignment horizontal="center" vertical="center"/>
    </xf>
    <xf numFmtId="0" fontId="9" fillId="0" borderId="2" xfId="0">
      <alignment horizontal="center" vertical="center"/>
    </xf>
    <xf numFmtId="0" fontId="10" fillId="0" borderId="2" xfId="0">
      <alignment horizontal="center" vertical="center"/>
    </xf>
    <xf numFmtId="0" fontId="3" fillId="2" borderId="0" xfId="0">
      <alignment horizontal="center" vertical="center"/>
    </xf>
    <xf numFmtId="0" fontId="0" fillId="2" borderId="0" xfId="0"/>
    <xf numFmtId="0" fontId="3" fillId="2" borderId="0" xfId="0"/>
    <xf numFmtId="0" fontId="2" fillId="2" borderId="0" xfId="0"/>
    <xf numFmtId="0" fontId="19" fillId="2" borderId="0" xfId="0">
      <alignment horizontal="center" vertical="center"/>
    </xf>
    <xf numFmtId="0" fontId="14" fillId="2" borderId="0" xfId="0">
      <alignment horizontal="center" vertical="center"/>
    </xf>
    <xf numFmtId="0" fontId="0" fillId="2" borderId="0" xfId="0">
      <alignment horizontal="center"/>
    </xf>
    <xf numFmtId="0" fontId="8" fillId="2" borderId="0" xfId="0">
      <alignment horizontal="center"/>
    </xf>
    <xf numFmtId="0" fontId="0" fillId="2" borderId="0" xfId="0">
      <alignment horizontal="center"/>
    </xf>
    <xf numFmtId="0" fontId="2" fillId="2" borderId="0" xfId="0">
      <alignment horizontal="center"/>
    </xf>
    <xf numFmtId="0" fontId="0" fillId="2" borderId="32" xfId="0">
      <alignment horizontal="center" vertical="center"/>
    </xf>
    <xf numFmtId="0" fontId="2" fillId="4" borderId="38" xfId="0">
      <alignment horizontal="center" vertical="center"/>
    </xf>
    <xf numFmtId="0" fontId="2" fillId="4" borderId="39" xfId="0">
      <alignment horizontal="center" vertical="center"/>
    </xf>
    <xf numFmtId="0" fontId="2" fillId="4" borderId="40" xfId="0">
      <alignment horizontal="center" vertical="center"/>
    </xf>
    <xf numFmtId="0" fontId="0" fillId="20" borderId="58" xfId="0">
      <alignment horizontal="center" vertical="center"/>
    </xf>
    <xf numFmtId="0" fontId="0" fillId="0" borderId="51" xfId="0">
      <alignment horizontal="center" vertical="center"/>
    </xf>
    <xf numFmtId="0" fontId="0" fillId="2" borderId="13" xfId="0">
      <alignment horizontal="center" vertical="center"/>
    </xf>
    <xf numFmtId="0" fontId="0" fillId="0" borderId="12" xfId="0">
      <alignment horizontal="center" vertical="center"/>
    </xf>
    <xf numFmtId="0" fontId="0" fillId="20" borderId="42" xfId="0">
      <alignment horizontal="center" vertical="center"/>
    </xf>
    <xf numFmtId="0" fontId="0" fillId="2" borderId="41" xfId="0">
      <alignment horizontal="center" vertical="center"/>
    </xf>
    <xf numFmtId="0" fontId="0" fillId="2" borderId="22" xfId="0">
      <alignment horizontal="center" vertical="center"/>
    </xf>
    <xf numFmtId="0" fontId="0" fillId="2" borderId="21" xfId="0">
      <alignment horizontal="center" vertical="center"/>
    </xf>
    <xf numFmtId="0" fontId="0" fillId="20" borderId="74" xfId="0">
      <alignment horizontal="center" vertical="center"/>
    </xf>
    <xf numFmtId="0" fontId="0" fillId="23" borderId="52" xfId="0">
      <alignment horizontal="center" vertical="center"/>
    </xf>
    <xf numFmtId="0" fontId="0" fillId="23" borderId="53" xfId="0">
      <alignment horizontal="center" vertical="center"/>
    </xf>
    <xf numFmtId="0" fontId="0" fillId="23" borderId="56" xfId="0">
      <alignment horizontal="center" vertical="center"/>
    </xf>
    <xf numFmtId="0" fontId="0" fillId="20" borderId="32" xfId="0">
      <alignment horizontal="center" vertical="center"/>
    </xf>
    <xf numFmtId="0" fontId="0" fillId="2" borderId="54" xfId="0">
      <alignment horizontal="center" vertical="center"/>
    </xf>
    <xf numFmtId="0" fontId="0" fillId="2" borderId="39" xfId="0">
      <alignment horizontal="center" vertical="center"/>
    </xf>
    <xf numFmtId="0" fontId="0" fillId="2" borderId="40" xfId="0">
      <alignment horizontal="center" vertical="center"/>
    </xf>
    <xf numFmtId="0" fontId="2" fillId="2" borderId="41" xfId="0">
      <alignment horizontal="center" vertical="center"/>
    </xf>
    <xf numFmtId="171" fontId="0" fillId="2" borderId="22" xfId="2">
      <alignment horizontal="center" vertical="center"/>
    </xf>
    <xf numFmtId="171" fontId="14" fillId="2" borderId="22" xfId="2">
      <alignment horizontal="center" vertical="center"/>
    </xf>
    <xf numFmtId="0" fontId="8" fillId="2" borderId="38" xfId="0">
      <alignment horizontal="center" vertical="center"/>
    </xf>
    <xf numFmtId="171" fontId="0" fillId="2" borderId="13" xfId="2">
      <alignment horizontal="center" vertical="center"/>
    </xf>
    <xf numFmtId="171" fontId="0" fillId="2" borderId="21" xfId="2">
      <alignment horizontal="center" vertical="center"/>
    </xf>
    <xf numFmtId="0" fontId="8" fillId="2" borderId="54" xfId="0">
      <alignment horizontal="center" vertical="center"/>
    </xf>
    <xf numFmtId="171" fontId="14" fillId="2" borderId="75" xfId="2">
      <alignment horizontal="center" vertical="center"/>
    </xf>
    <xf numFmtId="0" fontId="14" fillId="2" borderId="20" xfId="0">
      <alignment horizontal="center" vertical="center"/>
    </xf>
    <xf numFmtId="171" fontId="14" fillId="2" borderId="21" xfId="2">
      <alignment horizontal="center" vertical="center"/>
    </xf>
    <xf numFmtId="171" fontId="14" fillId="2" borderId="53" xfId="2">
      <alignment horizontal="center" vertical="center"/>
    </xf>
    <xf numFmtId="171" fontId="14" fillId="2" borderId="77" xfId="2">
      <alignment horizontal="center" vertical="center"/>
    </xf>
    <xf numFmtId="0" fontId="14" fillId="2" borderId="55" xfId="0">
      <alignment horizontal="center" vertical="center"/>
    </xf>
    <xf numFmtId="171" fontId="14" fillId="2" borderId="56" xfId="2">
      <alignment horizontal="center" vertical="center"/>
    </xf>
    <xf numFmtId="171" fontId="65" fillId="2" borderId="39" xfId="2">
      <alignment horizontal="center" vertical="center"/>
    </xf>
    <xf numFmtId="171" fontId="65" fillId="2" borderId="49" xfId="2">
      <alignment horizontal="center" vertical="center"/>
    </xf>
    <xf numFmtId="171" fontId="65" fillId="2" borderId="40" xfId="2">
      <alignment horizontal="center" vertical="center"/>
    </xf>
    <xf numFmtId="0" fontId="14" fillId="2" borderId="41" xfId="0">
      <alignment horizontal="center" vertical="center"/>
    </xf>
    <xf numFmtId="0" fontId="14" fillId="2" borderId="52" xfId="0">
      <alignment horizontal="center" vertical="center"/>
    </xf>
    <xf numFmtId="0" fontId="29" fillId="2" borderId="42" xfId="0"/>
    <xf numFmtId="0" fontId="29" fillId="2" borderId="74" xfId="0"/>
    <xf numFmtId="0" fontId="65" fillId="2" borderId="32" xfId="0">
      <alignment horizontal="center" vertical="center"/>
    </xf>
    <xf numFmtId="0" fontId="0" fillId="2" borderId="42" xfId="0"/>
    <xf numFmtId="0" fontId="29" fillId="2" borderId="44" xfId="0"/>
    <xf numFmtId="0" fontId="14" fillId="2" borderId="51" xfId="0">
      <alignment horizontal="center" vertical="center"/>
    </xf>
    <xf numFmtId="171" fontId="14" fillId="2" borderId="13" xfId="2">
      <alignment horizontal="center" vertical="center"/>
    </xf>
    <xf numFmtId="171" fontId="14" fillId="2" borderId="76" xfId="2">
      <alignment horizontal="center" vertical="center"/>
    </xf>
    <xf numFmtId="0" fontId="8" fillId="2" borderId="32" xfId="0">
      <alignment horizontal="center" vertical="center"/>
    </xf>
    <xf numFmtId="0" fontId="8" fillId="2" borderId="39" xfId="0">
      <alignment horizontal="center" vertical="center"/>
    </xf>
    <xf numFmtId="0" fontId="8" fillId="2" borderId="40" xfId="0">
      <alignment horizontal="center" vertical="center"/>
    </xf>
    <xf numFmtId="0" fontId="0" fillId="2" borderId="44" xfId="0"/>
    <xf numFmtId="0" fontId="2" fillId="2" borderId="51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vertical="top"/>
    </xf>
    <xf numFmtId="3" fontId="0" fillId="0" borderId="0" xfId="0">
      <alignment vertical="top"/>
    </xf>
    <xf numFmtId="165" fontId="23" fillId="0" borderId="11" xfId="0">
      <alignment horizontal="center" vertical="center"/>
    </xf>
    <xf numFmtId="0" fontId="23" fillId="0" borderId="13" xfId="0">
      <alignment horizontal="center" vertical="center"/>
    </xf>
    <xf numFmtId="14" fontId="23" fillId="0" borderId="13" xfId="0">
      <alignment horizontal="center" vertical="center"/>
    </xf>
    <xf numFmtId="167" fontId="23" fillId="0" borderId="13" xfId="3">
      <alignment horizontal="center" vertical="center"/>
    </xf>
    <xf numFmtId="167" fontId="23" fillId="0" borderId="12" xfId="3">
      <alignment horizontal="center" vertical="center"/>
    </xf>
    <xf numFmtId="165" fontId="23" fillId="4" borderId="20" xfId="0">
      <alignment horizontal="center" vertical="center"/>
    </xf>
    <xf numFmtId="0" fontId="23" fillId="4" borderId="22" xfId="0">
      <alignment horizontal="center" vertical="center"/>
    </xf>
    <xf numFmtId="167" fontId="23" fillId="4" borderId="22" xfId="3">
      <alignment horizontal="center" vertical="center"/>
    </xf>
    <xf numFmtId="167" fontId="23" fillId="4" borderId="21" xfId="3">
      <alignment horizontal="center" vertical="center"/>
    </xf>
    <xf numFmtId="167" fontId="0" fillId="0" borderId="0" xfId="0">
      <alignment horizontal="center" vertical="center"/>
    </xf>
    <xf numFmtId="0" fontId="0" fillId="0" borderId="0" xfId="0">
      <alignment horizontal="center" vertical="center"/>
    </xf>
    <xf numFmtId="0" fontId="2" fillId="0" borderId="18" xfId="0">
      <alignment horizontal="center" vertical="center"/>
    </xf>
    <xf numFmtId="0" fontId="25" fillId="0" borderId="29" xfId="0">
      <alignment horizontal="center" vertical="center"/>
    </xf>
    <xf numFmtId="0" fontId="0" fillId="24" borderId="2" xfId="0">
      <alignment horizontal="center" vertical="center"/>
    </xf>
    <xf numFmtId="0" fontId="3" fillId="24" borderId="2" xfId="0">
      <alignment vertical="center"/>
    </xf>
    <xf numFmtId="0" fontId="3" fillId="24" borderId="4" xfId="0">
      <alignment horizontal="center" vertical="center"/>
    </xf>
    <xf numFmtId="0" fontId="7" fillId="24" borderId="0" xfId="0">
      <alignment horizontal="center" vertical="center"/>
    </xf>
    <xf numFmtId="0" fontId="3" fillId="24" borderId="0" xfId="0">
      <alignment vertical="center"/>
    </xf>
    <xf numFmtId="0" fontId="0" fillId="25" borderId="2" xfId="0">
      <alignment horizontal="center" vertical="center"/>
    </xf>
    <xf numFmtId="0" fontId="3" fillId="25" borderId="2" xfId="0">
      <alignment vertical="center"/>
    </xf>
    <xf numFmtId="0" fontId="3" fillId="25" borderId="4" xfId="0">
      <alignment horizontal="center" vertical="center"/>
    </xf>
    <xf numFmtId="0" fontId="7" fillId="25" borderId="0" xfId="0">
      <alignment horizontal="center" vertical="center"/>
    </xf>
    <xf numFmtId="0" fontId="3" fillId="25" borderId="0" xfId="0">
      <alignment vertical="center"/>
    </xf>
    <xf numFmtId="0" fontId="0" fillId="10" borderId="2" xfId="0">
      <alignment horizontal="center" vertical="center"/>
    </xf>
    <xf numFmtId="0" fontId="3" fillId="10" borderId="2" xfId="0">
      <alignment vertical="center"/>
    </xf>
    <xf numFmtId="0" fontId="3" fillId="10" borderId="4" xfId="0">
      <alignment horizontal="center" vertical="center"/>
    </xf>
    <xf numFmtId="0" fontId="7" fillId="10" borderId="0" xfId="0">
      <alignment horizontal="center" vertical="center"/>
    </xf>
    <xf numFmtId="0" fontId="3" fillId="10" borderId="0" xfId="0">
      <alignment vertical="center"/>
    </xf>
    <xf numFmtId="0" fontId="8" fillId="2" borderId="49" xfId="0">
      <alignment horizontal="center" vertical="center"/>
    </xf>
    <xf numFmtId="0" fontId="8" fillId="2" borderId="54" xfId="0">
      <alignment horizontal="center" vertical="center"/>
    </xf>
    <xf numFmtId="171" fontId="0" fillId="2" borderId="53" xfId="2">
      <alignment horizontal="center" vertical="center"/>
    </xf>
    <xf numFmtId="2" fontId="65" fillId="2" borderId="54" xfId="0">
      <alignment horizontal="center" vertical="center"/>
    </xf>
    <xf numFmtId="172" fontId="65" fillId="2" borderId="54" xfId="0">
      <alignment horizontal="center" vertical="center"/>
    </xf>
    <xf numFmtId="2" fontId="65" fillId="2" borderId="38" xfId="0">
      <alignment horizontal="center" vertical="center"/>
    </xf>
    <xf numFmtId="172" fontId="65" fillId="2" borderId="38" xfId="0">
      <alignment horizontal="center" vertical="center"/>
    </xf>
    <xf numFmtId="171" fontId="0" fillId="2" borderId="56" xfId="2">
      <alignment horizontal="center" vertical="center"/>
    </xf>
    <xf numFmtId="171" fontId="65" fillId="2" borderId="54" xfId="2">
      <alignment horizontal="center" vertical="center"/>
    </xf>
    <xf numFmtId="0" fontId="65" fillId="2" borderId="39" xfId="0">
      <alignment horizontal="center" vertical="center"/>
    </xf>
    <xf numFmtId="0" fontId="0" fillId="2" borderId="74" xfId="0"/>
    <xf numFmtId="0" fontId="2" fillId="2" borderId="52" xfId="0">
      <alignment horizontal="center" vertical="center"/>
    </xf>
    <xf numFmtId="0" fontId="0" fillId="2" borderId="20" xfId="0">
      <alignment horizontal="center" vertical="center"/>
    </xf>
    <xf numFmtId="0" fontId="0" fillId="2" borderId="55" xfId="0">
      <alignment horizontal="center" vertical="center"/>
    </xf>
    <xf numFmtId="171" fontId="65" fillId="2" borderId="38" xfId="2">
      <alignment horizontal="center" vertical="center"/>
    </xf>
    <xf numFmtId="0" fontId="14" fillId="2" borderId="13" xfId="2">
      <alignment horizontal="center" vertical="center"/>
    </xf>
    <xf numFmtId="171" fontId="65" fillId="2" borderId="31" xfId="2">
      <alignment horizontal="center" vertical="center"/>
    </xf>
    <xf numFmtId="0" fontId="0" fillId="2" borderId="11" xfId="0">
      <alignment horizontal="center" vertical="center"/>
    </xf>
    <xf numFmtId="171" fontId="0" fillId="2" borderId="12" xfId="2">
      <alignment horizontal="center" vertical="center"/>
    </xf>
    <xf numFmtId="0" fontId="14" fillId="2" borderId="11" xfId="2">
      <alignment horizontal="center" vertical="center"/>
    </xf>
    <xf numFmtId="171" fontId="14" fillId="2" borderId="12" xfId="2">
      <alignment horizontal="center" vertical="center"/>
    </xf>
    <xf numFmtId="0" fontId="14" fillId="2" borderId="11" xfId="0">
      <alignment horizontal="center" vertical="center"/>
    </xf>
    <xf numFmtId="0" fontId="2" fillId="2" borderId="22" xfId="0">
      <alignment horizontal="center" vertical="center"/>
    </xf>
    <xf numFmtId="0" fontId="8" fillId="2" borderId="54" xfId="0">
      <alignment horizontal="center" vertical="center"/>
    </xf>
    <xf numFmtId="0" fontId="66" fillId="0" borderId="33" xfId="4">
      <alignment horizontal="center" vertical="top"/>
    </xf>
    <xf numFmtId="0" fontId="66" fillId="0" borderId="34" xfId="4">
      <alignment horizontal="center" vertical="top"/>
    </xf>
    <xf numFmtId="171" fontId="66" fillId="0" borderId="34" xfId="2">
      <alignment vertical="top"/>
    </xf>
    <xf numFmtId="167" fontId="67" fillId="0" borderId="35" xfId="3">
      <alignment horizontal="center" vertical="center"/>
    </xf>
    <xf numFmtId="0" fontId="66" fillId="0" borderId="20" xfId="4">
      <alignment horizontal="center" vertical="top"/>
    </xf>
    <xf numFmtId="0" fontId="66" fillId="0" borderId="22" xfId="4">
      <alignment horizontal="center" vertical="top"/>
    </xf>
    <xf numFmtId="171" fontId="66" fillId="0" borderId="22" xfId="2">
      <alignment vertical="top"/>
    </xf>
    <xf numFmtId="167" fontId="67" fillId="0" borderId="21" xfId="3">
      <alignment horizontal="center" vertical="center"/>
    </xf>
    <xf numFmtId="0" fontId="66" fillId="0" borderId="26" xfId="4">
      <alignment horizontal="center" vertical="top"/>
    </xf>
    <xf numFmtId="0" fontId="66" fillId="0" borderId="28" xfId="4">
      <alignment horizontal="center" vertical="top"/>
    </xf>
    <xf numFmtId="171" fontId="66" fillId="0" borderId="28" xfId="2">
      <alignment vertical="top"/>
    </xf>
    <xf numFmtId="167" fontId="67" fillId="0" borderId="27" xfId="3">
      <alignment horizontal="center" vertical="center"/>
    </xf>
    <xf numFmtId="0" fontId="8" fillId="2" borderId="54" xfId="0">
      <alignment horizontal="center" vertical="center"/>
    </xf>
    <xf numFmtId="0" fontId="14" fillId="2" borderId="51" xfId="2">
      <alignment horizontal="center" vertical="center"/>
    </xf>
    <xf numFmtId="0" fontId="8" fillId="2" borderId="73" xfId="0">
      <alignment horizontal="center" vertical="center"/>
    </xf>
    <xf numFmtId="0" fontId="8" fillId="2" borderId="66" xfId="0">
      <alignment horizontal="center" vertical="center"/>
    </xf>
    <xf numFmtId="0" fontId="8" fillId="2" borderId="67" xfId="0">
      <alignment horizontal="center" vertical="center"/>
    </xf>
    <xf numFmtId="0" fontId="14" fillId="2" borderId="58" xfId="0">
      <alignment horizontal="center" vertical="center"/>
    </xf>
    <xf numFmtId="0" fontId="14" fillId="2" borderId="42" xfId="0">
      <alignment horizontal="center" vertical="center"/>
    </xf>
    <xf numFmtId="0" fontId="14" fillId="2" borderId="46" xfId="0">
      <alignment horizontal="center" vertical="center"/>
    </xf>
    <xf numFmtId="171" fontId="14" fillId="2" borderId="62" xfId="2">
      <alignment horizontal="center" vertical="center"/>
    </xf>
    <xf numFmtId="171" fontId="14" fillId="2" borderId="45" xfId="2">
      <alignment horizontal="center" vertical="center"/>
    </xf>
    <xf numFmtId="171" fontId="14" fillId="2" borderId="63" xfId="2">
      <alignment horizontal="center" vertical="center"/>
    </xf>
    <xf numFmtId="171" fontId="14" fillId="2" borderId="58" xfId="2">
      <alignment horizontal="center" vertical="center"/>
    </xf>
    <xf numFmtId="171" fontId="14" fillId="2" borderId="44" xfId="2">
      <alignment horizontal="center" vertical="center"/>
    </xf>
    <xf numFmtId="171" fontId="14" fillId="2" borderId="37" xfId="2">
      <alignment horizontal="center" vertical="center"/>
    </xf>
    <xf numFmtId="172" fontId="65" fillId="2" borderId="64" xfId="0">
      <alignment horizontal="center" vertical="center"/>
    </xf>
    <xf numFmtId="0" fontId="8" fillId="2" borderId="54" xfId="0">
      <alignment horizontal="center" vertical="center"/>
    </xf>
    <xf numFmtId="0" fontId="9" fillId="4" borderId="38" xfId="0">
      <alignment horizontal="center" vertical="center"/>
    </xf>
    <xf numFmtId="0" fontId="9" fillId="23" borderId="38" xfId="0">
      <alignment horizontal="center" vertical="center"/>
    </xf>
    <xf numFmtId="171" fontId="65" fillId="2" borderId="78" xfId="2">
      <alignment horizontal="center" vertical="center"/>
    </xf>
    <xf numFmtId="171" fontId="65" fillId="2" borderId="72" xfId="2">
      <alignment horizontal="center" vertical="center"/>
    </xf>
    <xf numFmtId="171" fontId="14" fillId="2" borderId="27" xfId="2">
      <alignment horizontal="center" vertical="center"/>
    </xf>
    <xf numFmtId="0" fontId="14" fillId="2" borderId="44" xfId="0">
      <alignment horizontal="center" vertical="center"/>
    </xf>
    <xf numFmtId="171" fontId="14" fillId="2" borderId="15" xfId="2">
      <alignment horizontal="center" vertical="center"/>
    </xf>
    <xf numFmtId="0" fontId="29" fillId="2" borderId="33" xfId="0"/>
    <xf numFmtId="0" fontId="29" fillId="2" borderId="20" xfId="0"/>
    <xf numFmtId="0" fontId="29" fillId="2" borderId="26" xfId="0"/>
    <xf numFmtId="0" fontId="0" fillId="2" borderId="33" xfId="0"/>
    <xf numFmtId="0" fontId="0" fillId="2" borderId="20" xfId="0"/>
    <xf numFmtId="0" fontId="9" fillId="4" borderId="73" xfId="0">
      <alignment horizontal="center" vertical="center"/>
    </xf>
    <xf numFmtId="0" fontId="9" fillId="4" borderId="32" xfId="0">
      <alignment horizontal="center" vertical="center"/>
    </xf>
    <xf numFmtId="0" fontId="0" fillId="2" borderId="0" xfId="0">
      <alignment wrapText="1"/>
    </xf>
    <xf numFmtId="0" fontId="9" fillId="4" borderId="49" xfId="0">
      <alignment horizontal="center" vertical="center" wrapText="1"/>
    </xf>
    <xf numFmtId="0" fontId="9" fillId="4" borderId="29" xfId="0">
      <alignment horizontal="center" vertical="center" wrapText="1"/>
    </xf>
    <xf numFmtId="0" fontId="9" fillId="23" borderId="30" xfId="0">
      <alignment horizontal="center" vertical="center" wrapText="1"/>
    </xf>
    <xf numFmtId="0" fontId="9" fillId="23" borderId="40" xfId="0">
      <alignment horizontal="center" vertical="center" wrapText="1"/>
    </xf>
    <xf numFmtId="0" fontId="0" fillId="2" borderId="0" xfId="0">
      <alignment wrapText="1"/>
    </xf>
    <xf numFmtId="0" fontId="14" fillId="2" borderId="34" xfId="0">
      <alignment horizontal="center" vertical="center" wrapText="1"/>
    </xf>
    <xf numFmtId="0" fontId="2" fillId="2" borderId="34" xfId="0">
      <alignment horizontal="center" vertical="center" wrapText="1"/>
    </xf>
    <xf numFmtId="0" fontId="2" fillId="2" borderId="35" xfId="0">
      <alignment horizontal="center" vertical="center" wrapText="1"/>
    </xf>
    <xf numFmtId="0" fontId="14" fillId="2" borderId="22" xfId="0">
      <alignment horizontal="center" vertical="center" wrapText="1"/>
    </xf>
    <xf numFmtId="0" fontId="2" fillId="2" borderId="22" xfId="0">
      <alignment horizontal="center" vertical="center" wrapText="1"/>
    </xf>
    <xf numFmtId="0" fontId="2" fillId="2" borderId="21" xfId="0">
      <alignment horizontal="center" vertical="center" wrapText="1"/>
    </xf>
    <xf numFmtId="0" fontId="3" fillId="2" borderId="0" xfId="0">
      <alignment wrapText="1"/>
    </xf>
    <xf numFmtId="0" fontId="3" fillId="2" borderId="0" xfId="0">
      <alignment wrapText="1"/>
    </xf>
    <xf numFmtId="0" fontId="14" fillId="2" borderId="21" xfId="0">
      <alignment horizontal="center" vertical="center" wrapText="1"/>
    </xf>
    <xf numFmtId="0" fontId="14" fillId="2" borderId="28" xfId="0">
      <alignment horizontal="center" vertical="center" wrapText="1"/>
    </xf>
    <xf numFmtId="0" fontId="14" fillId="2" borderId="27" xfId="0">
      <alignment horizontal="center" vertical="center" wrapText="1"/>
    </xf>
    <xf numFmtId="0" fontId="2" fillId="2" borderId="34" xfId="0">
      <alignment horizontal="center" vertical="center" wrapText="1"/>
    </xf>
    <xf numFmtId="0" fontId="14" fillId="2" borderId="34" xfId="2">
      <alignment horizontal="center" vertical="center" wrapText="1"/>
    </xf>
    <xf numFmtId="0" fontId="14" fillId="2" borderId="35" xfId="2">
      <alignment horizontal="center" vertical="center" wrapText="1"/>
    </xf>
    <xf numFmtId="0" fontId="2" fillId="2" borderId="22" xfId="0">
      <alignment horizontal="center" vertical="center" wrapText="1"/>
    </xf>
    <xf numFmtId="0" fontId="14" fillId="2" borderId="22" xfId="2">
      <alignment horizontal="center" vertical="center" wrapText="1"/>
    </xf>
    <xf numFmtId="0" fontId="14" fillId="2" borderId="21" xfId="2">
      <alignment horizontal="center" vertical="center" wrapText="1"/>
    </xf>
    <xf numFmtId="0" fontId="9" fillId="4" borderId="32" xfId="0">
      <alignment horizontal="center" vertical="center" wrapText="1"/>
    </xf>
    <xf numFmtId="0" fontId="9" fillId="23" borderId="32" xfId="0">
      <alignment horizontal="center" vertical="center" wrapText="1"/>
    </xf>
    <xf numFmtId="0" fontId="14" fillId="2" borderId="35" xfId="0">
      <alignment horizontal="center" vertical="center" wrapText="1"/>
    </xf>
    <xf numFmtId="0" fontId="14" fillId="2" borderId="51" xfId="0">
      <alignment horizontal="center" vertical="center" wrapText="1"/>
    </xf>
    <xf numFmtId="0" fontId="14" fillId="2" borderId="11" xfId="0">
      <alignment horizontal="center" vertical="center" wrapText="1"/>
    </xf>
    <xf numFmtId="0" fontId="14" fillId="2" borderId="44" xfId="0">
      <alignment horizontal="center" vertical="center" wrapText="1"/>
    </xf>
    <xf numFmtId="0" fontId="14" fillId="2" borderId="41" xfId="0">
      <alignment horizontal="center" vertical="center" wrapText="1"/>
    </xf>
    <xf numFmtId="0" fontId="14" fillId="2" borderId="20" xfId="0">
      <alignment horizontal="center" vertical="center" wrapText="1"/>
    </xf>
    <xf numFmtId="0" fontId="14" fillId="2" borderId="42" xfId="0">
      <alignment horizontal="center" vertical="center" wrapText="1"/>
    </xf>
    <xf numFmtId="0" fontId="14" fillId="2" borderId="52" xfId="0">
      <alignment horizontal="center" vertical="center" wrapText="1"/>
    </xf>
    <xf numFmtId="0" fontId="14" fillId="2" borderId="55" xfId="0">
      <alignment horizontal="center" vertical="center" wrapText="1"/>
    </xf>
    <xf numFmtId="0" fontId="14" fillId="2" borderId="74" xfId="0">
      <alignment horizontal="center" vertical="center" wrapText="1"/>
    </xf>
    <xf numFmtId="0" fontId="0" fillId="2" borderId="4" xfId="0"/>
    <xf numFmtId="0" fontId="2" fillId="2" borderId="0" xfId="0">
      <alignment horizontal="center" vertical="center" wrapText="1"/>
    </xf>
    <xf numFmtId="0" fontId="14" fillId="2" borderId="0" xfId="2">
      <alignment horizontal="center" vertical="center" wrapText="1"/>
    </xf>
    <xf numFmtId="0" fontId="0" fillId="2" borderId="26" xfId="0"/>
    <xf numFmtId="0" fontId="2" fillId="2" borderId="28" xfId="0">
      <alignment horizontal="center" vertical="center" wrapText="1"/>
    </xf>
    <xf numFmtId="0" fontId="14" fillId="2" borderId="28" xfId="2">
      <alignment horizontal="center" vertical="center" wrapText="1"/>
    </xf>
    <xf numFmtId="0" fontId="14" fillId="2" borderId="27" xfId="2">
      <alignment horizontal="center" vertical="center" wrapText="1"/>
    </xf>
    <xf numFmtId="0" fontId="9" fillId="4" borderId="79" xfId="0">
      <alignment horizontal="center" vertical="center" wrapText="1"/>
    </xf>
    <xf numFmtId="0" fontId="9" fillId="4" borderId="1" xfId="0">
      <alignment horizontal="center" vertical="center" wrapText="1"/>
    </xf>
    <xf numFmtId="0" fontId="9" fillId="23" borderId="2" xfId="0">
      <alignment horizontal="center" vertical="center" wrapText="1"/>
    </xf>
    <xf numFmtId="0" fontId="9" fillId="23" borderId="67" xfId="0">
      <alignment horizontal="center" vertical="center" wrapText="1"/>
    </xf>
    <xf numFmtId="0" fontId="9" fillId="4" borderId="36" xfId="0">
      <alignment horizontal="center" vertical="center"/>
    </xf>
    <xf numFmtId="0" fontId="9" fillId="4" borderId="36" xfId="0">
      <alignment horizontal="center" vertical="center" wrapText="1"/>
    </xf>
    <xf numFmtId="0" fontId="9" fillId="23" borderId="36" xfId="0">
      <alignment horizontal="center" vertical="center" wrapText="1"/>
    </xf>
    <xf numFmtId="0" fontId="0" fillId="0" borderId="0" xfId="0">
      <alignment horizontal="center"/>
    </xf>
    <xf numFmtId="0" fontId="0" fillId="0" borderId="0" xfId="0">
      <alignment horizontal="center" vertical="center"/>
    </xf>
    <xf numFmtId="167" fontId="0" fillId="0" borderId="0" xfId="0">
      <alignment horizontal="center" vertical="center"/>
    </xf>
    <xf numFmtId="0" fontId="0" fillId="0" borderId="0" xfId="0">
      <alignment horizontal="center" vertical="center"/>
    </xf>
    <xf numFmtId="0" fontId="2" fillId="0" borderId="18" xfId="0">
      <alignment horizontal="center" vertical="center"/>
    </xf>
    <xf numFmtId="171" fontId="29" fillId="0" borderId="34" xfId="2">
      <alignment horizontal="center" vertical="center"/>
    </xf>
    <xf numFmtId="165" fontId="0" fillId="0" borderId="57" xfId="0">
      <alignment vertical="center"/>
    </xf>
    <xf numFmtId="165" fontId="0" fillId="0" borderId="62" xfId="0">
      <alignment vertical="center"/>
    </xf>
    <xf numFmtId="165" fontId="0" fillId="0" borderId="65" xfId="0">
      <alignment vertical="center"/>
    </xf>
    <xf numFmtId="0" fontId="3" fillId="25" borderId="1" xfId="0">
      <alignment vertical="center"/>
    </xf>
    <xf numFmtId="0" fontId="4" fillId="25" borderId="2" xfId="0">
      <alignment vertical="center"/>
    </xf>
    <xf numFmtId="0" fontId="5" fillId="25" borderId="2" xfId="0">
      <alignment vertical="center"/>
    </xf>
    <xf numFmtId="0" fontId="4" fillId="25" borderId="3" xfId="0">
      <alignment vertical="center"/>
    </xf>
    <xf numFmtId="165" fontId="65" fillId="25" borderId="0" xfId="0">
      <alignment vertical="center"/>
    </xf>
    <xf numFmtId="0" fontId="4" fillId="25" borderId="0" xfId="0">
      <alignment vertical="center"/>
    </xf>
    <xf numFmtId="0" fontId="5" fillId="25" borderId="0" xfId="0">
      <alignment vertical="center"/>
    </xf>
    <xf numFmtId="0" fontId="4" fillId="25" borderId="5" xfId="0">
      <alignment vertical="center"/>
    </xf>
    <xf numFmtId="0" fontId="8" fillId="25" borderId="6" xfId="0">
      <alignment vertical="center"/>
    </xf>
    <xf numFmtId="167" fontId="3" fillId="25" borderId="6" xfId="3">
      <alignment vertical="center"/>
    </xf>
    <xf numFmtId="167" fontId="3" fillId="25" borderId="7" xfId="3">
      <alignment vertical="center"/>
    </xf>
    <xf numFmtId="0" fontId="9" fillId="3" borderId="11" xfId="0">
      <alignment vertical="center"/>
    </xf>
    <xf numFmtId="0" fontId="9" fillId="3" borderId="12" xfId="0">
      <alignment vertical="center"/>
    </xf>
    <xf numFmtId="0" fontId="9" fillId="3" borderId="33" xfId="0">
      <alignment vertical="center"/>
    </xf>
    <xf numFmtId="0" fontId="9" fillId="3" borderId="34" xfId="0">
      <alignment vertical="center"/>
    </xf>
    <xf numFmtId="0" fontId="9" fillId="3" borderId="35" xfId="0">
      <alignment vertical="center"/>
    </xf>
    <xf numFmtId="0" fontId="3" fillId="3" borderId="57" xfId="0">
      <alignment vertical="center" wrapText="1"/>
    </xf>
    <xf numFmtId="0" fontId="3" fillId="3" borderId="62" xfId="0">
      <alignment vertical="center" wrapText="1"/>
    </xf>
    <xf numFmtId="0" fontId="3" fillId="3" borderId="59" xfId="0">
      <alignment vertical="center" wrapText="1"/>
    </xf>
    <xf numFmtId="0" fontId="8" fillId="3" borderId="14" xfId="0">
      <alignment vertical="center" wrapText="1"/>
    </xf>
    <xf numFmtId="0" fontId="8" fillId="3" borderId="15" xfId="0">
      <alignment vertical="center" wrapText="1"/>
    </xf>
    <xf numFmtId="0" fontId="8" fillId="3" borderId="16" xfId="0">
      <alignment vertical="center" wrapText="1"/>
    </xf>
    <xf numFmtId="0" fontId="3" fillId="3" borderId="17" xfId="0">
      <alignment vertical="center" wrapText="1"/>
    </xf>
    <xf numFmtId="0" fontId="3" fillId="3" borderId="18" xfId="0">
      <alignment vertical="center" wrapText="1"/>
    </xf>
    <xf numFmtId="0" fontId="3" fillId="3" borderId="19" xfId="0">
      <alignment vertical="center" wrapText="1"/>
    </xf>
    <xf numFmtId="0" fontId="9" fillId="14" borderId="20" xfId="0">
      <alignment vertical="center"/>
    </xf>
    <xf numFmtId="0" fontId="9" fillId="14" borderId="21" xfId="0">
      <alignment vertical="center"/>
    </xf>
    <xf numFmtId="167" fontId="11" fillId="14" borderId="20" xfId="3">
      <alignment vertical="center"/>
    </xf>
    <xf numFmtId="167" fontId="11" fillId="14" borderId="22" xfId="3">
      <alignment vertical="center"/>
    </xf>
    <xf numFmtId="167" fontId="11" fillId="14" borderId="21" xfId="3">
      <alignment vertical="center"/>
    </xf>
    <xf numFmtId="167" fontId="11" fillId="14" borderId="23" xfId="3">
      <alignment vertical="center"/>
    </xf>
    <xf numFmtId="167" fontId="11" fillId="14" borderId="24" xfId="3">
      <alignment vertical="center"/>
    </xf>
    <xf numFmtId="167" fontId="11" fillId="14" borderId="25" xfId="3">
      <alignment vertical="center"/>
    </xf>
    <xf numFmtId="167" fontId="11" fillId="14" borderId="1" xfId="3">
      <alignment vertical="center"/>
    </xf>
    <xf numFmtId="167" fontId="11" fillId="14" borderId="2" xfId="3">
      <alignment vertical="center"/>
    </xf>
    <xf numFmtId="167" fontId="11" fillId="14" borderId="3" xfId="3">
      <alignment vertical="center"/>
    </xf>
    <xf numFmtId="167" fontId="11" fillId="14" borderId="4" xfId="3">
      <alignment vertical="center"/>
    </xf>
    <xf numFmtId="167" fontId="11" fillId="14" borderId="0" xfId="3">
      <alignment vertical="center"/>
    </xf>
    <xf numFmtId="167" fontId="11" fillId="14" borderId="5" xfId="3">
      <alignment vertical="center"/>
    </xf>
    <xf numFmtId="167" fontId="11" fillId="14" borderId="14" xfId="3">
      <alignment vertical="center"/>
    </xf>
    <xf numFmtId="167" fontId="11" fillId="14" borderId="15" xfId="3">
      <alignment vertical="center"/>
    </xf>
    <xf numFmtId="167" fontId="11" fillId="14" borderId="16" xfId="3">
      <alignment vertical="center"/>
    </xf>
    <xf numFmtId="167" fontId="11" fillId="14" borderId="17" xfId="3">
      <alignment vertical="center"/>
    </xf>
    <xf numFmtId="167" fontId="11" fillId="14" borderId="18" xfId="3">
      <alignment vertical="center"/>
    </xf>
    <xf numFmtId="167" fontId="11" fillId="14" borderId="19" xfId="3">
      <alignment vertical="center"/>
    </xf>
    <xf numFmtId="0" fontId="9" fillId="13" borderId="20" xfId="0">
      <alignment vertical="center"/>
    </xf>
    <xf numFmtId="0" fontId="9" fillId="13" borderId="21" xfId="0">
      <alignment vertical="center"/>
    </xf>
    <xf numFmtId="167" fontId="11" fillId="13" borderId="20" xfId="3">
      <alignment vertical="center"/>
    </xf>
    <xf numFmtId="167" fontId="11" fillId="13" borderId="22" xfId="3">
      <alignment vertical="center"/>
    </xf>
    <xf numFmtId="167" fontId="11" fillId="13" borderId="21" xfId="3">
      <alignment vertical="center"/>
    </xf>
    <xf numFmtId="167" fontId="11" fillId="13" borderId="23" xfId="3">
      <alignment vertical="center"/>
    </xf>
    <xf numFmtId="167" fontId="11" fillId="13" borderId="24" xfId="3">
      <alignment vertical="center"/>
    </xf>
    <xf numFmtId="167" fontId="11" fillId="13" borderId="25" xfId="3">
      <alignment vertical="center"/>
    </xf>
    <xf numFmtId="167" fontId="11" fillId="13" borderId="1" xfId="3">
      <alignment vertical="center"/>
    </xf>
    <xf numFmtId="167" fontId="11" fillId="13" borderId="2" xfId="3">
      <alignment vertical="center"/>
    </xf>
    <xf numFmtId="167" fontId="11" fillId="13" borderId="3" xfId="3">
      <alignment vertical="center"/>
    </xf>
    <xf numFmtId="167" fontId="11" fillId="13" borderId="4" xfId="3">
      <alignment vertical="center"/>
    </xf>
    <xf numFmtId="167" fontId="11" fillId="13" borderId="0" xfId="3">
      <alignment vertical="center"/>
    </xf>
    <xf numFmtId="167" fontId="11" fillId="13" borderId="5" xfId="3">
      <alignment vertical="center"/>
    </xf>
    <xf numFmtId="167" fontId="11" fillId="13" borderId="14" xfId="3">
      <alignment vertical="center"/>
    </xf>
    <xf numFmtId="167" fontId="11" fillId="13" borderId="15" xfId="3">
      <alignment vertical="center"/>
    </xf>
    <xf numFmtId="167" fontId="11" fillId="13" borderId="16" xfId="3">
      <alignment vertical="center"/>
    </xf>
    <xf numFmtId="167" fontId="11" fillId="13" borderId="17" xfId="3">
      <alignment vertical="center"/>
    </xf>
    <xf numFmtId="167" fontId="11" fillId="13" borderId="18" xfId="3">
      <alignment vertical="center"/>
    </xf>
    <xf numFmtId="167" fontId="11" fillId="13" borderId="19" xfId="3">
      <alignment vertical="center"/>
    </xf>
    <xf numFmtId="0" fontId="9" fillId="0" borderId="20" xfId="0">
      <alignment vertical="center"/>
    </xf>
    <xf numFmtId="0" fontId="9" fillId="0" borderId="21" xfId="0">
      <alignment vertical="center"/>
    </xf>
    <xf numFmtId="167" fontId="11" fillId="0" borderId="20" xfId="3">
      <alignment vertical="center"/>
    </xf>
    <xf numFmtId="167" fontId="11" fillId="0" borderId="22" xfId="3">
      <alignment vertical="center"/>
    </xf>
    <xf numFmtId="167" fontId="11" fillId="0" borderId="21" xfId="3">
      <alignment vertical="center"/>
    </xf>
    <xf numFmtId="167" fontId="11" fillId="0" borderId="23" xfId="3">
      <alignment vertical="center"/>
    </xf>
    <xf numFmtId="167" fontId="11" fillId="0" borderId="24" xfId="3">
      <alignment vertical="center"/>
    </xf>
    <xf numFmtId="167" fontId="11" fillId="0" borderId="25" xfId="3">
      <alignment vertical="center"/>
    </xf>
    <xf numFmtId="167" fontId="11" fillId="0" borderId="1" xfId="3">
      <alignment vertical="center"/>
    </xf>
    <xf numFmtId="167" fontId="11" fillId="0" borderId="2" xfId="3">
      <alignment vertical="center"/>
    </xf>
    <xf numFmtId="167" fontId="11" fillId="0" borderId="3" xfId="3">
      <alignment vertical="center"/>
    </xf>
    <xf numFmtId="167" fontId="11" fillId="0" borderId="4" xfId="3">
      <alignment vertical="center"/>
    </xf>
    <xf numFmtId="167" fontId="11" fillId="0" borderId="0" xfId="3">
      <alignment vertical="center"/>
    </xf>
    <xf numFmtId="167" fontId="11" fillId="0" borderId="5" xfId="3">
      <alignment vertical="center"/>
    </xf>
    <xf numFmtId="167" fontId="11" fillId="0" borderId="14" xfId="3">
      <alignment vertical="center"/>
    </xf>
    <xf numFmtId="167" fontId="11" fillId="0" borderId="15" xfId="3">
      <alignment vertical="center"/>
    </xf>
    <xf numFmtId="167" fontId="11" fillId="0" borderId="16" xfId="3">
      <alignment vertical="center"/>
    </xf>
    <xf numFmtId="167" fontId="11" fillId="0" borderId="17" xfId="3">
      <alignment vertical="center"/>
    </xf>
    <xf numFmtId="167" fontId="11" fillId="0" borderId="18" xfId="3">
      <alignment vertical="center"/>
    </xf>
    <xf numFmtId="167" fontId="11" fillId="0" borderId="19" xfId="3">
      <alignment vertical="center"/>
    </xf>
    <xf numFmtId="0" fontId="12" fillId="15" borderId="20" xfId="0">
      <alignment vertical="center"/>
    </xf>
    <xf numFmtId="0" fontId="12" fillId="15" borderId="21" xfId="0">
      <alignment vertical="center"/>
    </xf>
    <xf numFmtId="167" fontId="13" fillId="15" borderId="20" xfId="3">
      <alignment vertical="center"/>
    </xf>
    <xf numFmtId="167" fontId="13" fillId="15" borderId="22" xfId="3">
      <alignment vertical="center"/>
    </xf>
    <xf numFmtId="167" fontId="13" fillId="15" borderId="21" xfId="3">
      <alignment vertical="center"/>
    </xf>
    <xf numFmtId="167" fontId="13" fillId="15" borderId="23" xfId="3">
      <alignment vertical="center"/>
    </xf>
    <xf numFmtId="167" fontId="13" fillId="15" borderId="24" xfId="3">
      <alignment vertical="center"/>
    </xf>
    <xf numFmtId="167" fontId="13" fillId="15" borderId="25" xfId="3">
      <alignment vertical="center"/>
    </xf>
    <xf numFmtId="167" fontId="13" fillId="15" borderId="1" xfId="3">
      <alignment vertical="center"/>
    </xf>
    <xf numFmtId="167" fontId="13" fillId="15" borderId="2" xfId="3">
      <alignment vertical="center"/>
    </xf>
    <xf numFmtId="167" fontId="13" fillId="15" borderId="3" xfId="3">
      <alignment vertical="center"/>
    </xf>
    <xf numFmtId="167" fontId="13" fillId="15" borderId="4" xfId="3">
      <alignment vertical="center"/>
    </xf>
    <xf numFmtId="167" fontId="13" fillId="15" borderId="0" xfId="3">
      <alignment vertical="center"/>
    </xf>
    <xf numFmtId="167" fontId="13" fillId="15" borderId="5" xfId="3">
      <alignment vertical="center"/>
    </xf>
    <xf numFmtId="0" fontId="12" fillId="15" borderId="26" xfId="0">
      <alignment vertical="center"/>
    </xf>
    <xf numFmtId="0" fontId="12" fillId="15" borderId="27" xfId="0">
      <alignment vertical="center"/>
    </xf>
    <xf numFmtId="167" fontId="13" fillId="15" borderId="26" xfId="3">
      <alignment vertical="center"/>
    </xf>
    <xf numFmtId="167" fontId="13" fillId="15" borderId="28" xfId="3">
      <alignment vertical="center"/>
    </xf>
    <xf numFmtId="167" fontId="13" fillId="15" borderId="27" xfId="3">
      <alignment vertical="center"/>
    </xf>
    <xf numFmtId="167" fontId="13" fillId="15" borderId="17" xfId="3">
      <alignment vertical="center"/>
    </xf>
    <xf numFmtId="167" fontId="13" fillId="15" borderId="18" xfId="3">
      <alignment vertical="center"/>
    </xf>
    <xf numFmtId="167" fontId="13" fillId="15" borderId="19" xfId="3">
      <alignment vertical="center"/>
    </xf>
    <xf numFmtId="0" fontId="8" fillId="0" borderId="29" xfId="0">
      <alignment vertical="center"/>
    </xf>
    <xf numFmtId="0" fontId="8" fillId="0" borderId="30" xfId="0">
      <alignment vertical="center"/>
    </xf>
    <xf numFmtId="0" fontId="8" fillId="0" borderId="31" xfId="0">
      <alignment vertical="center"/>
    </xf>
    <xf numFmtId="0" fontId="14" fillId="16" borderId="32" xfId="0">
      <alignment vertical="center"/>
    </xf>
    <xf numFmtId="0" fontId="2" fillId="16" borderId="32" xfId="0">
      <alignment vertical="center"/>
    </xf>
    <xf numFmtId="0" fontId="2" fillId="16" borderId="29" xfId="0">
      <alignment vertical="center"/>
    </xf>
    <xf numFmtId="0" fontId="2" fillId="16" borderId="31" xfId="0">
      <alignment vertical="center"/>
    </xf>
    <xf numFmtId="171" fontId="29" fillId="0" borderId="34" xfId="2">
      <alignment vertical="center"/>
    </xf>
    <xf numFmtId="0" fontId="29" fillId="0" borderId="34" xfId="0">
      <alignment vertical="center"/>
    </xf>
    <xf numFmtId="0" fontId="29" fillId="0" borderId="35" xfId="0">
      <alignment vertical="center"/>
    </xf>
    <xf numFmtId="165" fontId="0" fillId="0" borderId="20" xfId="0">
      <alignment vertical="center"/>
    </xf>
    <xf numFmtId="165" fontId="0" fillId="0" borderId="22" xfId="0">
      <alignment vertical="center"/>
    </xf>
    <xf numFmtId="0" fontId="29" fillId="0" borderId="22" xfId="0">
      <alignment vertical="center"/>
    </xf>
    <xf numFmtId="0" fontId="29" fillId="0" borderId="21" xfId="0">
      <alignment vertical="center"/>
    </xf>
    <xf numFmtId="165" fontId="17" fillId="0" borderId="20" xfId="0">
      <alignment vertical="center"/>
    </xf>
    <xf numFmtId="165" fontId="17" fillId="0" borderId="22" xfId="0">
      <alignment vertical="center"/>
    </xf>
    <xf numFmtId="0" fontId="6" fillId="0" borderId="22" xfId="0">
      <alignment vertical="center"/>
    </xf>
    <xf numFmtId="0" fontId="6" fillId="0" borderId="21" xfId="0">
      <alignment vertical="center"/>
    </xf>
    <xf numFmtId="0" fontId="6" fillId="0" borderId="22" xfId="3">
      <alignment vertical="center"/>
    </xf>
    <xf numFmtId="0" fontId="6" fillId="0" borderId="21" xfId="3">
      <alignment vertical="center"/>
    </xf>
    <xf numFmtId="0" fontId="29" fillId="0" borderId="22" xfId="3">
      <alignment vertical="center"/>
    </xf>
    <xf numFmtId="0" fontId="29" fillId="0" borderId="21" xfId="3">
      <alignment vertical="center"/>
    </xf>
    <xf numFmtId="165" fontId="0" fillId="0" borderId="26" xfId="0">
      <alignment vertical="center"/>
    </xf>
    <xf numFmtId="165" fontId="0" fillId="0" borderId="28" xfId="0">
      <alignment vertical="center"/>
    </xf>
    <xf numFmtId="0" fontId="29" fillId="0" borderId="28" xfId="0">
      <alignment vertical="center"/>
    </xf>
    <xf numFmtId="0" fontId="29" fillId="0" borderId="27" xfId="0">
      <alignment vertical="center"/>
    </xf>
    <xf numFmtId="0" fontId="2" fillId="0" borderId="18" xfId="0">
      <alignment vertical="center"/>
    </xf>
    <xf numFmtId="0" fontId="18" fillId="0" borderId="36" xfId="0">
      <alignment vertical="center"/>
    </xf>
    <xf numFmtId="167" fontId="19" fillId="0" borderId="36" xfId="3">
      <alignment vertical="center"/>
    </xf>
    <xf numFmtId="0" fontId="19" fillId="0" borderId="36" xfId="0">
      <alignment vertical="center"/>
    </xf>
    <xf numFmtId="0" fontId="18" fillId="0" borderId="37" xfId="0">
      <alignment vertical="center"/>
    </xf>
    <xf numFmtId="167" fontId="19" fillId="0" borderId="37" xfId="3">
      <alignment vertical="center"/>
    </xf>
    <xf numFmtId="0" fontId="19" fillId="0" borderId="37" xfId="0">
      <alignment vertical="center"/>
    </xf>
    <xf numFmtId="0" fontId="21" fillId="0" borderId="18" xfId="0">
      <alignment vertical="center"/>
    </xf>
    <xf numFmtId="0" fontId="30" fillId="0" borderId="1" xfId="0">
      <alignment vertical="center"/>
    </xf>
    <xf numFmtId="0" fontId="30" fillId="0" borderId="2" xfId="0">
      <alignment vertical="center"/>
    </xf>
    <xf numFmtId="0" fontId="30" fillId="0" borderId="3" xfId="0">
      <alignment vertical="center"/>
    </xf>
    <xf numFmtId="167" fontId="30" fillId="0" borderId="1" xfId="0">
      <alignment vertical="center"/>
    </xf>
    <xf numFmtId="167" fontId="30" fillId="0" borderId="2" xfId="0">
      <alignment vertical="center"/>
    </xf>
    <xf numFmtId="167" fontId="30" fillId="0" borderId="3" xfId="0">
      <alignment vertical="center"/>
    </xf>
    <xf numFmtId="0" fontId="30" fillId="0" borderId="17" xfId="0">
      <alignment vertical="center"/>
    </xf>
    <xf numFmtId="0" fontId="30" fillId="0" borderId="18" xfId="0">
      <alignment vertical="center"/>
    </xf>
    <xf numFmtId="0" fontId="30" fillId="0" borderId="19" xfId="0">
      <alignment vertical="center"/>
    </xf>
    <xf numFmtId="167" fontId="30" fillId="0" borderId="17" xfId="0">
      <alignment vertical="center"/>
    </xf>
    <xf numFmtId="167" fontId="30" fillId="0" borderId="18" xfId="0">
      <alignment vertical="center"/>
    </xf>
    <xf numFmtId="167" fontId="30" fillId="0" borderId="19" xfId="0">
      <alignment vertical="center"/>
    </xf>
    <xf numFmtId="167" fontId="0" fillId="0" borderId="0" xfId="0">
      <alignment vertical="center"/>
    </xf>
    <xf numFmtId="0" fontId="0" fillId="0" borderId="0" xfId="0">
      <alignment vertical="center"/>
    </xf>
    <xf numFmtId="167" fontId="0" fillId="0" borderId="0" xfId="0">
      <alignment horizontal="center" vertical="center"/>
    </xf>
    <xf numFmtId="0" fontId="0" fillId="0" borderId="0" xfId="0">
      <alignment horizontal="center" vertical="center"/>
    </xf>
    <xf numFmtId="0" fontId="2" fillId="0" borderId="18" xfId="0">
      <alignment horizontal="center" vertical="center"/>
    </xf>
    <xf numFmtId="0" fontId="21" fillId="0" borderId="18" xfId="0">
      <alignment horizontal="center" vertical="center"/>
    </xf>
    <xf numFmtId="0" fontId="30" fillId="0" borderId="1" xfId="0">
      <alignment horizontal="center" vertical="center"/>
    </xf>
    <xf numFmtId="0" fontId="30" fillId="0" borderId="2" xfId="0">
      <alignment horizontal="center" vertical="center"/>
    </xf>
    <xf numFmtId="0" fontId="30" fillId="0" borderId="3" xfId="0">
      <alignment horizontal="center" vertical="center"/>
    </xf>
    <xf numFmtId="0" fontId="30" fillId="0" borderId="17" xfId="0">
      <alignment horizontal="center" vertical="center"/>
    </xf>
    <xf numFmtId="0" fontId="30" fillId="0" borderId="18" xfId="0">
      <alignment horizontal="center" vertical="center"/>
    </xf>
    <xf numFmtId="0" fontId="30" fillId="0" borderId="19" xfId="0">
      <alignment horizontal="center" vertical="center"/>
    </xf>
    <xf numFmtId="167" fontId="30" fillId="0" borderId="1" xfId="0">
      <alignment horizontal="center" vertical="center"/>
    </xf>
    <xf numFmtId="167" fontId="30" fillId="0" borderId="2" xfId="0">
      <alignment horizontal="center" vertical="center"/>
    </xf>
    <xf numFmtId="167" fontId="30" fillId="0" borderId="3" xfId="0">
      <alignment horizontal="center" vertical="center"/>
    </xf>
    <xf numFmtId="167" fontId="30" fillId="0" borderId="17" xfId="0">
      <alignment horizontal="center" vertical="center"/>
    </xf>
    <xf numFmtId="167" fontId="30" fillId="0" borderId="18" xfId="0">
      <alignment horizontal="center" vertical="center"/>
    </xf>
    <xf numFmtId="167" fontId="30" fillId="0" borderId="19" xfId="0">
      <alignment horizontal="center" vertical="center"/>
    </xf>
    <xf numFmtId="167" fontId="0" fillId="0" borderId="0" xfId="0">
      <alignment horizontal="center" vertical="center"/>
    </xf>
    <xf numFmtId="0" fontId="0" fillId="0" borderId="0" xfId="0">
      <alignment horizontal="center" vertical="center"/>
    </xf>
    <xf numFmtId="0" fontId="2" fillId="0" borderId="18" xfId="0">
      <alignment horizontal="center" vertical="center"/>
    </xf>
    <xf numFmtId="0" fontId="18" fillId="0" borderId="36" xfId="0">
      <alignment horizontal="center" vertical="center"/>
    </xf>
    <xf numFmtId="0" fontId="18" fillId="0" borderId="37" xfId="0">
      <alignment horizontal="center" vertical="center"/>
    </xf>
    <xf numFmtId="167" fontId="19" fillId="0" borderId="36" xfId="3">
      <alignment horizontal="center" vertical="center"/>
    </xf>
    <xf numFmtId="167" fontId="19" fillId="0" borderId="37" xfId="3">
      <alignment horizontal="center" vertical="center"/>
    </xf>
    <xf numFmtId="0" fontId="19" fillId="0" borderId="36" xfId="0">
      <alignment horizontal="center" vertical="center"/>
    </xf>
    <xf numFmtId="0" fontId="19" fillId="0" borderId="37" xfId="0">
      <alignment horizontal="center" vertical="center"/>
    </xf>
    <xf numFmtId="0" fontId="16" fillId="0" borderId="22" xfId="0">
      <alignment horizontal="center" vertical="center"/>
    </xf>
    <xf numFmtId="0" fontId="16" fillId="0" borderId="21" xfId="0">
      <alignment horizontal="center" vertical="center"/>
    </xf>
    <xf numFmtId="165" fontId="15" fillId="0" borderId="26" xfId="0">
      <alignment horizontal="center" vertical="center"/>
    </xf>
    <xf numFmtId="165" fontId="15" fillId="0" borderId="28" xfId="0">
      <alignment horizontal="center" vertical="center"/>
    </xf>
    <xf numFmtId="167" fontId="16" fillId="0" borderId="28" xfId="3">
      <alignment horizontal="center" vertical="center"/>
    </xf>
    <xf numFmtId="0" fontId="16" fillId="0" borderId="28" xfId="0">
      <alignment horizontal="center" vertical="center"/>
    </xf>
    <xf numFmtId="0" fontId="16" fillId="0" borderId="27" xfId="0">
      <alignment horizontal="center" vertical="center"/>
    </xf>
    <xf numFmtId="165" fontId="15" fillId="0" borderId="20" xfId="0">
      <alignment horizontal="center" vertical="center"/>
    </xf>
    <xf numFmtId="165" fontId="15" fillId="0" borderId="22" xfId="0">
      <alignment horizontal="center" vertical="center"/>
    </xf>
    <xf numFmtId="167" fontId="16" fillId="0" borderId="22" xfId="3">
      <alignment horizontal="center" vertical="center"/>
    </xf>
    <xf numFmtId="0" fontId="6" fillId="0" borderId="22" xfId="0">
      <alignment horizontal="center" vertical="center"/>
    </xf>
    <xf numFmtId="0" fontId="6" fillId="0" borderId="21" xfId="0">
      <alignment horizontal="center" vertical="center"/>
    </xf>
    <xf numFmtId="167" fontId="6" fillId="0" borderId="22" xfId="3">
      <alignment horizontal="center" vertical="center"/>
    </xf>
    <xf numFmtId="165" fontId="17" fillId="0" borderId="20" xfId="0">
      <alignment horizontal="center" vertical="center"/>
    </xf>
    <xf numFmtId="165" fontId="17" fillId="0" borderId="22" xfId="0">
      <alignment horizontal="center" vertical="center"/>
    </xf>
    <xf numFmtId="0" fontId="6" fillId="0" borderId="22" xfId="3">
      <alignment horizontal="center" vertical="center"/>
    </xf>
    <xf numFmtId="0" fontId="6" fillId="0" borderId="21" xfId="3">
      <alignment horizontal="center" vertical="center"/>
    </xf>
    <xf numFmtId="0" fontId="16" fillId="0" borderId="22" xfId="3">
      <alignment horizontal="center" vertical="center"/>
    </xf>
    <xf numFmtId="0" fontId="16" fillId="0" borderId="21" xfId="3">
      <alignment horizontal="center" vertical="center"/>
    </xf>
    <xf numFmtId="0" fontId="2" fillId="16" borderId="32" xfId="0">
      <alignment horizontal="center" vertical="center"/>
    </xf>
    <xf numFmtId="165" fontId="17" fillId="0" borderId="33" xfId="0">
      <alignment horizontal="center" vertical="center"/>
    </xf>
    <xf numFmtId="165" fontId="17" fillId="0" borderId="34" xfId="0">
      <alignment horizontal="center" vertical="center"/>
    </xf>
    <xf numFmtId="167" fontId="6" fillId="0" borderId="34" xfId="3">
      <alignment horizontal="center" vertical="center"/>
    </xf>
    <xf numFmtId="0" fontId="6" fillId="0" borderId="34" xfId="0">
      <alignment horizontal="center" vertical="center"/>
    </xf>
    <xf numFmtId="0" fontId="6" fillId="0" borderId="35" xfId="0">
      <alignment horizontal="center" vertical="center"/>
    </xf>
    <xf numFmtId="0" fontId="14" fillId="16" borderId="32" xfId="0">
      <alignment horizontal="center" vertical="center"/>
    </xf>
    <xf numFmtId="0" fontId="2" fillId="16" borderId="29" xfId="0">
      <alignment horizontal="center" vertical="center"/>
    </xf>
    <xf numFmtId="0" fontId="2" fillId="16" borderId="31" xfId="0">
      <alignment horizontal="center" vertical="center"/>
    </xf>
    <xf numFmtId="0" fontId="12" fillId="15" borderId="20" xfId="0">
      <alignment horizontal="center" vertical="center"/>
    </xf>
    <xf numFmtId="0" fontId="12" fillId="15" borderId="21" xfId="0">
      <alignment horizontal="center" vertical="center"/>
    </xf>
    <xf numFmtId="0" fontId="12" fillId="15" borderId="26" xfId="0">
      <alignment horizontal="center" vertical="center"/>
    </xf>
    <xf numFmtId="0" fontId="12" fillId="15" borderId="27" xfId="0">
      <alignment horizontal="center" vertical="center"/>
    </xf>
    <xf numFmtId="167" fontId="13" fillId="15" borderId="20" xfId="3">
      <alignment horizontal="center" vertical="center"/>
    </xf>
    <xf numFmtId="167" fontId="13" fillId="15" borderId="22" xfId="3">
      <alignment horizontal="center" vertical="center"/>
    </xf>
    <xf numFmtId="167" fontId="13" fillId="15" borderId="21" xfId="3">
      <alignment horizontal="center" vertical="center"/>
    </xf>
    <xf numFmtId="167" fontId="13" fillId="15" borderId="26" xfId="3">
      <alignment horizontal="center" vertical="center"/>
    </xf>
    <xf numFmtId="167" fontId="13" fillId="15" borderId="28" xfId="3">
      <alignment horizontal="center" vertical="center"/>
    </xf>
    <xf numFmtId="167" fontId="13" fillId="15" borderId="27" xfId="3">
      <alignment horizontal="center" vertical="center"/>
    </xf>
    <xf numFmtId="167" fontId="13" fillId="15" borderId="23" xfId="3">
      <alignment horizontal="center" vertical="center"/>
    </xf>
    <xf numFmtId="167" fontId="13" fillId="15" borderId="24" xfId="3">
      <alignment horizontal="center" vertical="center"/>
    </xf>
    <xf numFmtId="167" fontId="13" fillId="15" borderId="25" xfId="3">
      <alignment horizontal="center" vertical="center"/>
    </xf>
    <xf numFmtId="167" fontId="13" fillId="15" borderId="4" xfId="3">
      <alignment horizontal="center" vertical="center"/>
    </xf>
    <xf numFmtId="167" fontId="13" fillId="15" borderId="0" xfId="3">
      <alignment horizontal="center" vertical="center"/>
    </xf>
    <xf numFmtId="167" fontId="13" fillId="15" borderId="5" xfId="3">
      <alignment horizontal="center" vertical="center"/>
    </xf>
    <xf numFmtId="167" fontId="13" fillId="15" borderId="17" xfId="3">
      <alignment horizontal="center" vertical="center"/>
    </xf>
    <xf numFmtId="167" fontId="13" fillId="15" borderId="18" xfId="3">
      <alignment horizontal="center" vertical="center"/>
    </xf>
    <xf numFmtId="167" fontId="13" fillId="15" borderId="19" xfId="3">
      <alignment horizontal="center" vertical="center"/>
    </xf>
    <xf numFmtId="167" fontId="13" fillId="15" borderId="1" xfId="3">
      <alignment horizontal="center" vertical="center"/>
    </xf>
    <xf numFmtId="167" fontId="13" fillId="15" borderId="2" xfId="3">
      <alignment horizontal="center" vertical="center"/>
    </xf>
    <xf numFmtId="167" fontId="13" fillId="15" borderId="3" xfId="3">
      <alignment horizontal="center" vertical="center"/>
    </xf>
    <xf numFmtId="0" fontId="8" fillId="0" borderId="29" xfId="0">
      <alignment horizontal="center" vertical="center"/>
    </xf>
    <xf numFmtId="0" fontId="8" fillId="0" borderId="30" xfId="0">
      <alignment horizontal="center" vertical="center"/>
    </xf>
    <xf numFmtId="0" fontId="8" fillId="0" borderId="31" xfId="0">
      <alignment horizontal="center" vertical="center"/>
    </xf>
    <xf numFmtId="0" fontId="9" fillId="13" borderId="20" xfId="0">
      <alignment horizontal="center" vertical="center"/>
    </xf>
    <xf numFmtId="0" fontId="9" fillId="13" borderId="21" xfId="0">
      <alignment horizontal="center" vertical="center"/>
    </xf>
    <xf numFmtId="167" fontId="11" fillId="13" borderId="20" xfId="3">
      <alignment horizontal="center" vertical="center"/>
    </xf>
    <xf numFmtId="167" fontId="11" fillId="13" borderId="22" xfId="3">
      <alignment horizontal="center" vertical="center"/>
    </xf>
    <xf numFmtId="167" fontId="11" fillId="13" borderId="21" xfId="3">
      <alignment horizontal="center" vertical="center"/>
    </xf>
    <xf numFmtId="167" fontId="11" fillId="13" borderId="23" xfId="3">
      <alignment horizontal="center" vertical="center"/>
    </xf>
    <xf numFmtId="167" fontId="11" fillId="13" borderId="24" xfId="3">
      <alignment horizontal="center" vertical="center"/>
    </xf>
    <xf numFmtId="167" fontId="11" fillId="13" borderId="25" xfId="3">
      <alignment horizontal="center" vertical="center"/>
    </xf>
    <xf numFmtId="167" fontId="11" fillId="13" borderId="4" xfId="3">
      <alignment horizontal="center" vertical="center"/>
    </xf>
    <xf numFmtId="167" fontId="11" fillId="13" borderId="0" xfId="3">
      <alignment horizontal="center" vertical="center"/>
    </xf>
    <xf numFmtId="167" fontId="11" fillId="13" borderId="5" xfId="3">
      <alignment horizontal="center" vertical="center"/>
    </xf>
    <xf numFmtId="167" fontId="11" fillId="13" borderId="14" xfId="3">
      <alignment horizontal="center" vertical="center"/>
    </xf>
    <xf numFmtId="167" fontId="11" fillId="13" borderId="15" xfId="3">
      <alignment horizontal="center" vertical="center"/>
    </xf>
    <xf numFmtId="167" fontId="11" fillId="13" borderId="16" xfId="3">
      <alignment horizontal="center" vertical="center"/>
    </xf>
    <xf numFmtId="167" fontId="11" fillId="13" borderId="1" xfId="3">
      <alignment horizontal="center" vertical="center"/>
    </xf>
    <xf numFmtId="167" fontId="11" fillId="13" borderId="2" xfId="3">
      <alignment horizontal="center" vertical="center"/>
    </xf>
    <xf numFmtId="167" fontId="11" fillId="13" borderId="3" xfId="3">
      <alignment horizontal="center" vertical="center"/>
    </xf>
    <xf numFmtId="167" fontId="11" fillId="13" borderId="17" xfId="3">
      <alignment horizontal="center" vertical="center"/>
    </xf>
    <xf numFmtId="167" fontId="11" fillId="13" borderId="18" xfId="3">
      <alignment horizontal="center" vertical="center"/>
    </xf>
    <xf numFmtId="167" fontId="11" fillId="13" borderId="19" xfId="3">
      <alignment horizontal="center" vertical="center"/>
    </xf>
    <xf numFmtId="0" fontId="9" fillId="0" borderId="20" xfId="0">
      <alignment horizontal="center" vertical="center"/>
    </xf>
    <xf numFmtId="0" fontId="9" fillId="0" borderId="21" xfId="0">
      <alignment horizontal="center" vertical="center"/>
    </xf>
    <xf numFmtId="167" fontId="11" fillId="0" borderId="20" xfId="3">
      <alignment horizontal="center" vertical="center"/>
    </xf>
    <xf numFmtId="167" fontId="11" fillId="0" borderId="22" xfId="3">
      <alignment horizontal="center" vertical="center"/>
    </xf>
    <xf numFmtId="167" fontId="11" fillId="0" borderId="21" xfId="3">
      <alignment horizontal="center" vertical="center"/>
    </xf>
    <xf numFmtId="167" fontId="11" fillId="0" borderId="23" xfId="3">
      <alignment horizontal="center" vertical="center"/>
    </xf>
    <xf numFmtId="167" fontId="11" fillId="0" borderId="24" xfId="3">
      <alignment horizontal="center" vertical="center"/>
    </xf>
    <xf numFmtId="167" fontId="11" fillId="0" borderId="25" xfId="3">
      <alignment horizontal="center" vertical="center"/>
    </xf>
    <xf numFmtId="167" fontId="11" fillId="0" borderId="4" xfId="3">
      <alignment horizontal="center" vertical="center"/>
    </xf>
    <xf numFmtId="167" fontId="11" fillId="0" borderId="0" xfId="3">
      <alignment horizontal="center" vertical="center"/>
    </xf>
    <xf numFmtId="167" fontId="11" fillId="0" borderId="5" xfId="3">
      <alignment horizontal="center" vertical="center"/>
    </xf>
    <xf numFmtId="167" fontId="11" fillId="0" borderId="14" xfId="3">
      <alignment horizontal="center" vertical="center"/>
    </xf>
    <xf numFmtId="167" fontId="11" fillId="0" borderId="15" xfId="3">
      <alignment horizontal="center" vertical="center"/>
    </xf>
    <xf numFmtId="167" fontId="11" fillId="0" borderId="16" xfId="3">
      <alignment horizontal="center" vertical="center"/>
    </xf>
    <xf numFmtId="167" fontId="11" fillId="0" borderId="1" xfId="3">
      <alignment horizontal="center" vertical="center"/>
    </xf>
    <xf numFmtId="167" fontId="11" fillId="0" borderId="2" xfId="3">
      <alignment horizontal="center" vertical="center"/>
    </xf>
    <xf numFmtId="167" fontId="11" fillId="0" borderId="3" xfId="3">
      <alignment horizontal="center" vertical="center"/>
    </xf>
    <xf numFmtId="167" fontId="11" fillId="0" borderId="17" xfId="3">
      <alignment horizontal="center" vertical="center"/>
    </xf>
    <xf numFmtId="167" fontId="11" fillId="0" borderId="18" xfId="3">
      <alignment horizontal="center" vertical="center"/>
    </xf>
    <xf numFmtId="167" fontId="11" fillId="0" borderId="19" xfId="3">
      <alignment horizontal="center" vertical="center"/>
    </xf>
    <xf numFmtId="0" fontId="9" fillId="3" borderId="11" xfId="0">
      <alignment horizontal="center" vertical="center"/>
    </xf>
    <xf numFmtId="0" fontId="9" fillId="3" borderId="12" xfId="0">
      <alignment horizontal="center" vertical="center"/>
    </xf>
    <xf numFmtId="0" fontId="9" fillId="3" borderId="13" xfId="0">
      <alignment horizontal="center" vertical="center"/>
    </xf>
    <xf numFmtId="0" fontId="3" fillId="3" borderId="14" xfId="0">
      <alignment horizontal="center" vertical="center" wrapText="1"/>
    </xf>
    <xf numFmtId="0" fontId="3" fillId="3" borderId="15" xfId="0">
      <alignment horizontal="center" vertical="center" wrapText="1"/>
    </xf>
    <xf numFmtId="0" fontId="3" fillId="3" borderId="16" xfId="0">
      <alignment horizontal="center" vertical="center" wrapText="1"/>
    </xf>
    <xf numFmtId="0" fontId="8" fillId="3" borderId="14" xfId="0">
      <alignment horizontal="center" vertical="center" wrapText="1"/>
    </xf>
    <xf numFmtId="0" fontId="8" fillId="3" borderId="15" xfId="0">
      <alignment horizontal="center" vertical="center" wrapText="1"/>
    </xf>
    <xf numFmtId="0" fontId="8" fillId="3" borderId="16" xfId="0">
      <alignment horizontal="center" vertical="center" wrapText="1"/>
    </xf>
    <xf numFmtId="0" fontId="3" fillId="3" borderId="17" xfId="0">
      <alignment horizontal="center" vertical="center" wrapText="1"/>
    </xf>
    <xf numFmtId="0" fontId="3" fillId="3" borderId="18" xfId="0">
      <alignment horizontal="center" vertical="center" wrapText="1"/>
    </xf>
    <xf numFmtId="0" fontId="3" fillId="3" borderId="19" xfId="0">
      <alignment horizontal="center" vertical="center" wrapText="1"/>
    </xf>
    <xf numFmtId="0" fontId="9" fillId="14" borderId="20" xfId="0">
      <alignment horizontal="center" vertical="center"/>
    </xf>
    <xf numFmtId="0" fontId="9" fillId="14" borderId="21" xfId="0">
      <alignment horizontal="center" vertical="center"/>
    </xf>
    <xf numFmtId="167" fontId="11" fillId="14" borderId="20" xfId="3">
      <alignment horizontal="center" vertical="center"/>
    </xf>
    <xf numFmtId="167" fontId="11" fillId="14" borderId="22" xfId="3">
      <alignment horizontal="center" vertical="center"/>
    </xf>
    <xf numFmtId="167" fontId="11" fillId="14" borderId="21" xfId="3">
      <alignment horizontal="center" vertical="center"/>
    </xf>
    <xf numFmtId="167" fontId="11" fillId="14" borderId="23" xfId="3">
      <alignment horizontal="center" vertical="center"/>
    </xf>
    <xf numFmtId="167" fontId="11" fillId="14" borderId="24" xfId="3">
      <alignment horizontal="center" vertical="center"/>
    </xf>
    <xf numFmtId="167" fontId="11" fillId="14" borderId="25" xfId="3">
      <alignment horizontal="center" vertical="center"/>
    </xf>
    <xf numFmtId="167" fontId="11" fillId="14" borderId="4" xfId="3">
      <alignment horizontal="center" vertical="center"/>
    </xf>
    <xf numFmtId="167" fontId="11" fillId="14" borderId="0" xfId="3">
      <alignment horizontal="center" vertical="center"/>
    </xf>
    <xf numFmtId="167" fontId="11" fillId="14" borderId="5" xfId="3">
      <alignment horizontal="center" vertical="center"/>
    </xf>
    <xf numFmtId="167" fontId="11" fillId="14" borderId="14" xfId="3">
      <alignment horizontal="center" vertical="center"/>
    </xf>
    <xf numFmtId="167" fontId="11" fillId="14" borderId="15" xfId="3">
      <alignment horizontal="center" vertical="center"/>
    </xf>
    <xf numFmtId="167" fontId="11" fillId="14" borderId="16" xfId="3">
      <alignment horizontal="center" vertical="center"/>
    </xf>
    <xf numFmtId="167" fontId="11" fillId="14" borderId="1" xfId="3">
      <alignment horizontal="center" vertical="center"/>
    </xf>
    <xf numFmtId="167" fontId="11" fillId="14" borderId="2" xfId="3">
      <alignment horizontal="center" vertical="center"/>
    </xf>
    <xf numFmtId="167" fontId="11" fillId="14" borderId="3" xfId="3">
      <alignment horizontal="center" vertical="center"/>
    </xf>
    <xf numFmtId="167" fontId="11" fillId="14" borderId="17" xfId="3">
      <alignment horizontal="center" vertical="center"/>
    </xf>
    <xf numFmtId="167" fontId="11" fillId="14" borderId="18" xfId="3">
      <alignment horizontal="center" vertical="center"/>
    </xf>
    <xf numFmtId="167" fontId="11" fillId="14" borderId="19" xfId="3">
      <alignment horizontal="center" vertical="center"/>
    </xf>
    <xf numFmtId="0" fontId="4" fillId="0" borderId="0" xfId="0">
      <alignment horizontal="center" vertical="center"/>
    </xf>
    <xf numFmtId="0" fontId="4" fillId="0" borderId="5" xfId="0">
      <alignment horizontal="center" vertical="center"/>
    </xf>
    <xf numFmtId="165" fontId="6" fillId="0" borderId="0" xfId="0">
      <alignment horizontal="center" vertical="center"/>
    </xf>
    <xf numFmtId="0" fontId="3" fillId="0" borderId="0" xfId="0">
      <alignment horizontal="center" vertical="center"/>
    </xf>
    <xf numFmtId="0" fontId="3" fillId="0" borderId="0" xfId="0">
      <alignment horizontal="left" vertical="center"/>
    </xf>
    <xf numFmtId="0" fontId="3" fillId="0" borderId="1" xfId="0">
      <alignment horizontal="center" vertical="center"/>
    </xf>
    <xf numFmtId="0" fontId="3" fillId="0" borderId="2" xfId="0">
      <alignment horizontal="center" vertical="center"/>
    </xf>
    <xf numFmtId="0" fontId="3" fillId="0" borderId="2" xfId="0">
      <alignment horizontal="left" vertical="center"/>
    </xf>
    <xf numFmtId="0" fontId="4" fillId="0" borderId="2" xfId="0">
      <alignment horizontal="center" vertical="center"/>
    </xf>
    <xf numFmtId="0" fontId="5" fillId="0" borderId="2" xfId="0">
      <alignment horizontal="left" vertical="center"/>
    </xf>
    <xf numFmtId="0" fontId="4" fillId="0" borderId="3" xfId="0">
      <alignment horizontal="center" vertical="center"/>
    </xf>
    <xf numFmtId="0" fontId="5" fillId="0" borderId="0" xfId="0">
      <alignment horizontal="left" vertical="center"/>
    </xf>
    <xf numFmtId="167" fontId="1" fillId="0" borderId="6" xfId="3">
      <alignment horizontal="center" vertical="center"/>
    </xf>
    <xf numFmtId="167" fontId="1" fillId="0" borderId="7" xfId="3">
      <alignment horizontal="center" vertical="center"/>
    </xf>
    <xf numFmtId="0" fontId="8" fillId="0" borderId="6" xfId="0">
      <alignment horizontal="center" vertical="center"/>
    </xf>
    <xf numFmtId="0" fontId="24" fillId="0" borderId="1" xfId="0">
      <alignment horizontal="center" vertical="center" wrapText="1"/>
    </xf>
    <xf numFmtId="0" fontId="24" fillId="0" borderId="2" xfId="0">
      <alignment horizontal="center" vertical="center" wrapText="1"/>
    </xf>
    <xf numFmtId="0" fontId="24" fillId="0" borderId="3" xfId="0">
      <alignment horizontal="center" vertical="center" wrapText="1"/>
    </xf>
    <xf numFmtId="0" fontId="24" fillId="0" borderId="4" xfId="0">
      <alignment horizontal="center" vertical="center" wrapText="1"/>
    </xf>
    <xf numFmtId="0" fontId="24" fillId="0" borderId="0" xfId="0">
      <alignment horizontal="center" vertical="center" wrapText="1"/>
    </xf>
    <xf numFmtId="0" fontId="24" fillId="0" borderId="5" xfId="0">
      <alignment horizontal="center" vertical="center" wrapText="1"/>
    </xf>
    <xf numFmtId="0" fontId="24" fillId="0" borderId="17" xfId="0">
      <alignment horizontal="center" vertical="center" wrapText="1"/>
    </xf>
    <xf numFmtId="0" fontId="24" fillId="0" borderId="18" xfId="0">
      <alignment horizontal="center" vertical="center" wrapText="1"/>
    </xf>
    <xf numFmtId="0" fontId="24" fillId="0" borderId="19" xfId="0">
      <alignment horizontal="center" vertical="center" wrapText="1"/>
    </xf>
    <xf numFmtId="0" fontId="26" fillId="0" borderId="36" xfId="0">
      <alignment horizontal="center" vertical="center"/>
    </xf>
    <xf numFmtId="0" fontId="26" fillId="0" borderId="37" xfId="0">
      <alignment horizontal="center" vertical="center"/>
    </xf>
    <xf numFmtId="0" fontId="27" fillId="0" borderId="0" xfId="0">
      <alignment horizontal="center" vertical="center"/>
    </xf>
    <xf numFmtId="0" fontId="27" fillId="0" borderId="5" xfId="0">
      <alignment horizontal="center" vertical="center"/>
    </xf>
    <xf numFmtId="0" fontId="25" fillId="0" borderId="29" xfId="0">
      <alignment horizontal="center" vertical="center"/>
    </xf>
    <xf numFmtId="0" fontId="25" fillId="0" borderId="31" xfId="0">
      <alignment horizontal="center" vertical="center"/>
    </xf>
    <xf numFmtId="0" fontId="26" fillId="0" borderId="1" xfId="0">
      <alignment horizontal="center" vertical="center"/>
    </xf>
    <xf numFmtId="0" fontId="26" fillId="0" borderId="3" xfId="0">
      <alignment horizontal="center" vertical="center"/>
    </xf>
    <xf numFmtId="0" fontId="26" fillId="0" borderId="17" xfId="0">
      <alignment horizontal="center" vertical="center"/>
    </xf>
    <xf numFmtId="0" fontId="26" fillId="0" borderId="19" xfId="0">
      <alignment horizontal="center" vertical="center"/>
    </xf>
    <xf numFmtId="0" fontId="8" fillId="2" borderId="0" xfId="0">
      <alignment horizontal="center"/>
    </xf>
    <xf numFmtId="0" fontId="9" fillId="4" borderId="49" xfId="0">
      <alignment horizontal="center" vertical="center"/>
    </xf>
    <xf numFmtId="0" fontId="9" fillId="4" borderId="30" xfId="0">
      <alignment horizontal="center" vertical="center"/>
    </xf>
    <xf numFmtId="0" fontId="9" fillId="4" borderId="29" xfId="0">
      <alignment horizontal="center" vertical="center"/>
    </xf>
    <xf numFmtId="0" fontId="9" fillId="4" borderId="31" xfId="0">
      <alignment horizontal="center" vertical="center"/>
    </xf>
    <xf numFmtId="0" fontId="18" fillId="2" borderId="1" xfId="0">
      <alignment horizontal="center" vertical="center"/>
    </xf>
    <xf numFmtId="0" fontId="18" fillId="2" borderId="2" xfId="0">
      <alignment horizontal="center" vertical="center"/>
    </xf>
    <xf numFmtId="0" fontId="18" fillId="2" borderId="3" xfId="0">
      <alignment horizontal="center" vertical="center"/>
    </xf>
    <xf numFmtId="0" fontId="18" fillId="2" borderId="17" xfId="0">
      <alignment horizontal="center" vertical="center"/>
    </xf>
    <xf numFmtId="0" fontId="18" fillId="2" borderId="18" xfId="0">
      <alignment horizontal="center" vertical="center"/>
    </xf>
    <xf numFmtId="0" fontId="18" fillId="2" borderId="19" xfId="0">
      <alignment horizontal="center" vertical="center"/>
    </xf>
    <xf numFmtId="0" fontId="9" fillId="23" borderId="30" xfId="0">
      <alignment horizontal="center" vertical="center"/>
    </xf>
    <xf numFmtId="0" fontId="9" fillId="23" borderId="54" xfId="0">
      <alignment horizontal="center" vertical="center"/>
    </xf>
    <xf numFmtId="0" fontId="9" fillId="23" borderId="49" xfId="0">
      <alignment horizontal="center" vertical="center"/>
    </xf>
    <xf numFmtId="0" fontId="9" fillId="23" borderId="31" xfId="0">
      <alignment horizontal="center" vertical="center"/>
    </xf>
    <xf numFmtId="0" fontId="9" fillId="4" borderId="54" xfId="0">
      <alignment horizontal="center" vertical="center"/>
    </xf>
    <xf numFmtId="0" fontId="9" fillId="23" borderId="29" xfId="0">
      <alignment horizontal="center" vertical="center"/>
    </xf>
    <xf numFmtId="0" fontId="18" fillId="2" borderId="4" xfId="0">
      <alignment horizontal="center" vertical="center"/>
    </xf>
    <xf numFmtId="0" fontId="18" fillId="2" borderId="0" xfId="0">
      <alignment horizontal="center" vertical="center"/>
    </xf>
    <xf numFmtId="0" fontId="13" fillId="0" borderId="36" xfId="0">
      <alignment horizontal="center" vertical="center"/>
    </xf>
    <xf numFmtId="0" fontId="13" fillId="0" borderId="37" xfId="0">
      <alignment horizontal="center" vertical="center"/>
    </xf>
    <xf numFmtId="167" fontId="54" fillId="0" borderId="22" xfId="3">
      <alignment horizontal="center" vertical="center"/>
    </xf>
    <xf numFmtId="0" fontId="29" fillId="0" borderId="22" xfId="0">
      <alignment horizontal="center" vertical="center"/>
    </xf>
    <xf numFmtId="0" fontId="29" fillId="0" borderId="21" xfId="0">
      <alignment horizontal="center" vertical="center"/>
    </xf>
    <xf numFmtId="167" fontId="29" fillId="0" borderId="22" xfId="3">
      <alignment horizontal="center" vertical="center"/>
    </xf>
    <xf numFmtId="0" fontId="2" fillId="0" borderId="32" xfId="0">
      <alignment horizontal="center" vertical="center"/>
    </xf>
    <xf numFmtId="0" fontId="14" fillId="0" borderId="32" xfId="0">
      <alignment horizontal="center" vertical="center"/>
    </xf>
    <xf numFmtId="0" fontId="2" fillId="0" borderId="29" xfId="0">
      <alignment horizontal="center" vertical="center"/>
    </xf>
    <xf numFmtId="0" fontId="2" fillId="0" borderId="31" xfId="0">
      <alignment horizontal="center" vertical="center"/>
    </xf>
    <xf numFmtId="0" fontId="12" fillId="13" borderId="20" xfId="0">
      <alignment horizontal="center" vertical="center"/>
    </xf>
    <xf numFmtId="0" fontId="12" fillId="13" borderId="21" xfId="0">
      <alignment horizontal="center" vertical="center"/>
    </xf>
    <xf numFmtId="0" fontId="12" fillId="13" borderId="26" xfId="0">
      <alignment horizontal="center" vertical="center"/>
    </xf>
    <xf numFmtId="0" fontId="12" fillId="13" borderId="27" xfId="0">
      <alignment horizontal="center" vertical="center"/>
    </xf>
    <xf numFmtId="167" fontId="13" fillId="13" borderId="20" xfId="3">
      <alignment horizontal="center" vertical="center"/>
    </xf>
    <xf numFmtId="167" fontId="13" fillId="13" borderId="22" xfId="3">
      <alignment horizontal="center" vertical="center"/>
    </xf>
    <xf numFmtId="167" fontId="13" fillId="13" borderId="21" xfId="3">
      <alignment horizontal="center" vertical="center"/>
    </xf>
    <xf numFmtId="167" fontId="13" fillId="13" borderId="26" xfId="3">
      <alignment horizontal="center" vertical="center"/>
    </xf>
    <xf numFmtId="167" fontId="13" fillId="13" borderId="28" xfId="3">
      <alignment horizontal="center" vertical="center"/>
    </xf>
    <xf numFmtId="167" fontId="13" fillId="13" borderId="27" xfId="3">
      <alignment horizontal="center" vertical="center"/>
    </xf>
    <xf numFmtId="167" fontId="13" fillId="13" borderId="1" xfId="3">
      <alignment horizontal="center" vertical="center"/>
    </xf>
    <xf numFmtId="167" fontId="13" fillId="13" borderId="2" xfId="3">
      <alignment horizontal="center" vertical="center"/>
    </xf>
    <xf numFmtId="167" fontId="13" fillId="13" borderId="3" xfId="3">
      <alignment horizontal="center" vertical="center"/>
    </xf>
    <xf numFmtId="167" fontId="13" fillId="13" borderId="4" xfId="3">
      <alignment horizontal="center" vertical="center"/>
    </xf>
    <xf numFmtId="167" fontId="13" fillId="13" borderId="0" xfId="3">
      <alignment horizontal="center" vertical="center"/>
    </xf>
    <xf numFmtId="167" fontId="13" fillId="13" borderId="5" xfId="3">
      <alignment horizontal="center" vertical="center"/>
    </xf>
    <xf numFmtId="167" fontId="13" fillId="13" borderId="17" xfId="3">
      <alignment horizontal="center" vertical="center"/>
    </xf>
    <xf numFmtId="167" fontId="13" fillId="13" borderId="18" xfId="3">
      <alignment horizontal="center" vertical="center"/>
    </xf>
    <xf numFmtId="167" fontId="13" fillId="13" borderId="19" xfId="3">
      <alignment horizontal="center" vertical="center"/>
    </xf>
    <xf numFmtId="0" fontId="9" fillId="11" borderId="20" xfId="0">
      <alignment horizontal="center" vertical="center"/>
    </xf>
    <xf numFmtId="0" fontId="9" fillId="11" borderId="21" xfId="0">
      <alignment horizontal="center" vertical="center"/>
    </xf>
    <xf numFmtId="167" fontId="11" fillId="11" borderId="20" xfId="3">
      <alignment horizontal="center" vertical="center"/>
    </xf>
    <xf numFmtId="167" fontId="11" fillId="11" borderId="22" xfId="3">
      <alignment horizontal="center" vertical="center"/>
    </xf>
    <xf numFmtId="167" fontId="11" fillId="11" borderId="21" xfId="3">
      <alignment horizontal="center" vertical="center"/>
    </xf>
    <xf numFmtId="167" fontId="11" fillId="11" borderId="23" xfId="3">
      <alignment horizontal="center" vertical="center"/>
    </xf>
    <xf numFmtId="167" fontId="11" fillId="11" borderId="24" xfId="3">
      <alignment horizontal="center" vertical="center"/>
    </xf>
    <xf numFmtId="167" fontId="11" fillId="11" borderId="25" xfId="3">
      <alignment horizontal="center" vertical="center"/>
    </xf>
    <xf numFmtId="167" fontId="11" fillId="11" borderId="4" xfId="3">
      <alignment horizontal="center" vertical="center"/>
    </xf>
    <xf numFmtId="167" fontId="11" fillId="11" borderId="0" xfId="3">
      <alignment horizontal="center" vertical="center"/>
    </xf>
    <xf numFmtId="167" fontId="11" fillId="11" borderId="5" xfId="3">
      <alignment horizontal="center" vertical="center"/>
    </xf>
    <xf numFmtId="167" fontId="11" fillId="11" borderId="14" xfId="3">
      <alignment horizontal="center" vertical="center"/>
    </xf>
    <xf numFmtId="167" fontId="11" fillId="11" borderId="15" xfId="3">
      <alignment horizontal="center" vertical="center"/>
    </xf>
    <xf numFmtId="167" fontId="11" fillId="11" borderId="16" xfId="3">
      <alignment horizontal="center" vertical="center"/>
    </xf>
    <xf numFmtId="167" fontId="11" fillId="11" borderId="1" xfId="3">
      <alignment horizontal="center" vertical="center"/>
    </xf>
    <xf numFmtId="167" fontId="11" fillId="11" borderId="2" xfId="3">
      <alignment horizontal="center" vertical="center"/>
    </xf>
    <xf numFmtId="167" fontId="11" fillId="11" borderId="3" xfId="3">
      <alignment horizontal="center" vertical="center"/>
    </xf>
    <xf numFmtId="167" fontId="11" fillId="11" borderId="17" xfId="3">
      <alignment horizontal="center" vertical="center"/>
    </xf>
    <xf numFmtId="167" fontId="11" fillId="11" borderId="18" xfId="3">
      <alignment horizontal="center" vertical="center"/>
    </xf>
    <xf numFmtId="167" fontId="11" fillId="11" borderId="19" xfId="3">
      <alignment horizontal="center" vertical="center"/>
    </xf>
    <xf numFmtId="0" fontId="9" fillId="12" borderId="11" xfId="0">
      <alignment horizontal="center" vertical="center"/>
    </xf>
    <xf numFmtId="0" fontId="9" fillId="12" borderId="12" xfId="0">
      <alignment horizontal="center" vertical="center"/>
    </xf>
    <xf numFmtId="0" fontId="9" fillId="12" borderId="13" xfId="0">
      <alignment horizontal="center" vertical="center"/>
    </xf>
    <xf numFmtId="0" fontId="3" fillId="12" borderId="14" xfId="0">
      <alignment horizontal="center" vertical="center" wrapText="1"/>
    </xf>
    <xf numFmtId="0" fontId="3" fillId="12" borderId="15" xfId="0">
      <alignment horizontal="center" vertical="center" wrapText="1"/>
    </xf>
    <xf numFmtId="0" fontId="3" fillId="12" borderId="16" xfId="0">
      <alignment horizontal="center" vertical="center" wrapText="1"/>
    </xf>
    <xf numFmtId="0" fontId="8" fillId="12" borderId="14" xfId="0">
      <alignment horizontal="center" vertical="center" wrapText="1"/>
    </xf>
    <xf numFmtId="0" fontId="8" fillId="12" borderId="15" xfId="0">
      <alignment horizontal="center" vertical="center" wrapText="1"/>
    </xf>
    <xf numFmtId="0" fontId="8" fillId="12" borderId="16" xfId="0">
      <alignment horizontal="center" vertical="center" wrapText="1"/>
    </xf>
    <xf numFmtId="0" fontId="3" fillId="12" borderId="17" xfId="0">
      <alignment horizontal="center" vertical="center" wrapText="1"/>
    </xf>
    <xf numFmtId="0" fontId="3" fillId="12" borderId="18" xfId="0">
      <alignment horizontal="center" vertical="center" wrapText="1"/>
    </xf>
    <xf numFmtId="0" fontId="3" fillId="12" borderId="19" xfId="0">
      <alignment horizontal="center" vertical="center" wrapText="1"/>
    </xf>
    <xf numFmtId="0" fontId="9" fillId="10" borderId="20" xfId="0">
      <alignment horizontal="center" vertical="center"/>
    </xf>
    <xf numFmtId="0" fontId="9" fillId="10" borderId="21" xfId="0">
      <alignment horizontal="center" vertical="center"/>
    </xf>
    <xf numFmtId="167" fontId="11" fillId="10" borderId="20" xfId="3">
      <alignment horizontal="center" vertical="center"/>
    </xf>
    <xf numFmtId="167" fontId="11" fillId="10" borderId="22" xfId="3">
      <alignment horizontal="center" vertical="center"/>
    </xf>
    <xf numFmtId="167" fontId="11" fillId="10" borderId="21" xfId="3">
      <alignment horizontal="center" vertical="center"/>
    </xf>
    <xf numFmtId="167" fontId="11" fillId="10" borderId="23" xfId="3">
      <alignment horizontal="center" vertical="center"/>
    </xf>
    <xf numFmtId="167" fontId="11" fillId="10" borderId="24" xfId="3">
      <alignment horizontal="center" vertical="center"/>
    </xf>
    <xf numFmtId="167" fontId="11" fillId="10" borderId="25" xfId="3">
      <alignment horizontal="center" vertical="center"/>
    </xf>
    <xf numFmtId="167" fontId="11" fillId="10" borderId="4" xfId="3">
      <alignment horizontal="center" vertical="center"/>
    </xf>
    <xf numFmtId="167" fontId="11" fillId="10" borderId="0" xfId="3">
      <alignment horizontal="center" vertical="center"/>
    </xf>
    <xf numFmtId="167" fontId="11" fillId="10" borderId="5" xfId="3">
      <alignment horizontal="center" vertical="center"/>
    </xf>
    <xf numFmtId="167" fontId="11" fillId="10" borderId="14" xfId="3">
      <alignment horizontal="center" vertical="center"/>
    </xf>
    <xf numFmtId="167" fontId="11" fillId="10" borderId="15" xfId="3">
      <alignment horizontal="center" vertical="center"/>
    </xf>
    <xf numFmtId="167" fontId="11" fillId="10" borderId="16" xfId="3">
      <alignment horizontal="center" vertical="center"/>
    </xf>
    <xf numFmtId="167" fontId="11" fillId="10" borderId="1" xfId="3">
      <alignment horizontal="center" vertical="center"/>
    </xf>
    <xf numFmtId="167" fontId="11" fillId="10" borderId="2" xfId="3">
      <alignment horizontal="center" vertical="center"/>
    </xf>
    <xf numFmtId="167" fontId="11" fillId="10" borderId="3" xfId="3">
      <alignment horizontal="center" vertical="center"/>
    </xf>
    <xf numFmtId="167" fontId="11" fillId="10" borderId="17" xfId="3">
      <alignment horizontal="center" vertical="center"/>
    </xf>
    <xf numFmtId="167" fontId="11" fillId="10" borderId="18" xfId="3">
      <alignment horizontal="center" vertical="center"/>
    </xf>
    <xf numFmtId="167" fontId="11" fillId="10" borderId="19" xfId="3">
      <alignment horizontal="center" vertical="center"/>
    </xf>
    <xf numFmtId="167" fontId="3" fillId="0" borderId="6" xfId="3">
      <alignment horizontal="center" vertical="center"/>
    </xf>
    <xf numFmtId="167" fontId="3" fillId="0" borderId="7" xfId="3">
      <alignment horizontal="center" vertical="center"/>
    </xf>
    <xf numFmtId="0" fontId="9" fillId="3" borderId="33" xfId="0">
      <alignment horizontal="center" vertical="center"/>
    </xf>
    <xf numFmtId="0" fontId="9" fillId="3" borderId="35" xfId="0">
      <alignment horizontal="center" vertical="center"/>
    </xf>
    <xf numFmtId="0" fontId="9" fillId="3" borderId="34" xfId="0">
      <alignment horizontal="center" vertical="center"/>
    </xf>
    <xf numFmtId="0" fontId="3" fillId="3" borderId="57" xfId="0">
      <alignment horizontal="center" vertical="center" wrapText="1"/>
    </xf>
    <xf numFmtId="0" fontId="3" fillId="3" borderId="62" xfId="0">
      <alignment horizontal="center" vertical="center" wrapText="1"/>
    </xf>
    <xf numFmtId="0" fontId="3" fillId="3" borderId="59" xfId="0">
      <alignment horizontal="center" vertical="center" wrapText="1"/>
    </xf>
    <xf numFmtId="0" fontId="8" fillId="3" borderId="57" xfId="0">
      <alignment horizontal="center" vertical="center" wrapText="1"/>
    </xf>
    <xf numFmtId="0" fontId="8" fillId="3" borderId="62" xfId="0">
      <alignment horizontal="center" vertical="center" wrapText="1"/>
    </xf>
    <xf numFmtId="0" fontId="8" fillId="3" borderId="59" xfId="0">
      <alignment horizontal="center" vertical="center" wrapText="1"/>
    </xf>
    <xf numFmtId="0" fontId="3" fillId="3" borderId="29" xfId="0">
      <alignment horizontal="center" vertical="center" wrapText="1"/>
    </xf>
    <xf numFmtId="0" fontId="3" fillId="3" borderId="30" xfId="0">
      <alignment horizontal="center" vertical="center" wrapText="1"/>
    </xf>
    <xf numFmtId="0" fontId="3" fillId="3" borderId="31" xfId="0">
      <alignment horizontal="center" vertical="center" wrapText="1"/>
    </xf>
    <xf numFmtId="0" fontId="12" fillId="15" borderId="33" xfId="0">
      <alignment horizontal="center" vertical="center"/>
    </xf>
    <xf numFmtId="0" fontId="12" fillId="15" borderId="35" xfId="0">
      <alignment horizontal="center" vertical="center"/>
    </xf>
    <xf numFmtId="167" fontId="13" fillId="15" borderId="33" xfId="3">
      <alignment horizontal="center" vertical="center"/>
    </xf>
    <xf numFmtId="167" fontId="13" fillId="15" borderId="34" xfId="3">
      <alignment horizontal="center" vertical="center"/>
    </xf>
    <xf numFmtId="167" fontId="13" fillId="15" borderId="35" xfId="3">
      <alignment horizontal="center" vertical="center"/>
    </xf>
    <xf numFmtId="0" fontId="9" fillId="0" borderId="55" xfId="0">
      <alignment horizontal="center" vertical="center"/>
    </xf>
    <xf numFmtId="0" fontId="9" fillId="0" borderId="56" xfId="0">
      <alignment horizontal="center" vertical="center"/>
    </xf>
    <xf numFmtId="167" fontId="11" fillId="0" borderId="55" xfId="3">
      <alignment horizontal="center" vertical="center"/>
    </xf>
    <xf numFmtId="167" fontId="11" fillId="0" borderId="53" xfId="3">
      <alignment horizontal="center" vertical="center"/>
    </xf>
    <xf numFmtId="167" fontId="11" fillId="0" borderId="56" xfId="3">
      <alignment horizontal="center" vertical="center"/>
    </xf>
    <xf numFmtId="165" fontId="6" fillId="0" borderId="33" xfId="0">
      <alignment horizontal="center" vertical="center"/>
    </xf>
    <xf numFmtId="165" fontId="6" fillId="0" borderId="34" xfId="0">
      <alignment horizontal="center" vertical="center"/>
    </xf>
    <xf numFmtId="165" fontId="16" fillId="0" borderId="20" xfId="0">
      <alignment horizontal="center" vertical="center"/>
    </xf>
    <xf numFmtId="165" fontId="16" fillId="0" borderId="22" xfId="0">
      <alignment horizontal="center" vertical="center"/>
    </xf>
    <xf numFmtId="165" fontId="6" fillId="0" borderId="20" xfId="0">
      <alignment horizontal="center" vertical="center"/>
    </xf>
    <xf numFmtId="165" fontId="6" fillId="0" borderId="22" xfId="0">
      <alignment horizontal="center" vertical="center"/>
    </xf>
    <xf numFmtId="165" fontId="16" fillId="0" borderId="26" xfId="0">
      <alignment horizontal="center" vertical="center"/>
    </xf>
    <xf numFmtId="165" fontId="16" fillId="0" borderId="28" xfId="0">
      <alignment horizontal="center" vertical="center"/>
    </xf>
    <xf numFmtId="0" fontId="3" fillId="0" borderId="18" xfId="0">
      <alignment horizontal="center" vertical="center"/>
    </xf>
    <xf numFmtId="165" fontId="0" fillId="0" borderId="26" xfId="0">
      <alignment horizontal="center" vertical="center"/>
    </xf>
    <xf numFmtId="165" fontId="0" fillId="0" borderId="28" xfId="0">
      <alignment horizontal="center" vertical="center"/>
    </xf>
    <xf numFmtId="167" fontId="29" fillId="0" borderId="28" xfId="3">
      <alignment horizontal="center" vertical="center"/>
    </xf>
    <xf numFmtId="0" fontId="29" fillId="0" borderId="28" xfId="0">
      <alignment horizontal="center" vertical="center"/>
    </xf>
    <xf numFmtId="0" fontId="29" fillId="0" borderId="27" xfId="0">
      <alignment horizontal="center" vertical="center"/>
    </xf>
    <xf numFmtId="165" fontId="0" fillId="0" borderId="20" xfId="0">
      <alignment horizontal="center" vertical="center"/>
    </xf>
    <xf numFmtId="165" fontId="0" fillId="0" borderId="22" xfId="0">
      <alignment horizontal="center" vertical="center"/>
    </xf>
    <xf numFmtId="0" fontId="29" fillId="4" borderId="22" xfId="0">
      <alignment horizontal="center" vertical="center"/>
    </xf>
    <xf numFmtId="0" fontId="29" fillId="4" borderId="21" xfId="0">
      <alignment horizontal="center" vertical="center"/>
    </xf>
    <xf numFmtId="0" fontId="29" fillId="0" borderId="22" xfId="3">
      <alignment horizontal="center" vertical="center"/>
    </xf>
    <xf numFmtId="0" fontId="29" fillId="0" borderId="21" xfId="3">
      <alignment horizontal="center" vertical="center"/>
    </xf>
    <xf numFmtId="0" fontId="29" fillId="0" borderId="34" xfId="0">
      <alignment horizontal="center" vertical="center"/>
    </xf>
    <xf numFmtId="0" fontId="29" fillId="0" borderId="35" xfId="0">
      <alignment horizontal="center" vertical="center"/>
    </xf>
    <xf numFmtId="165" fontId="0" fillId="0" borderId="33" xfId="0">
      <alignment horizontal="center" vertical="center"/>
    </xf>
    <xf numFmtId="165" fontId="0" fillId="0" borderId="34" xfId="0">
      <alignment horizontal="center" vertical="center"/>
    </xf>
    <xf numFmtId="167" fontId="29" fillId="0" borderId="34" xfId="3">
      <alignment horizontal="center" vertical="center"/>
    </xf>
    <xf numFmtId="165" fontId="17" fillId="0" borderId="73" xfId="0">
      <alignment horizontal="center" vertical="center"/>
    </xf>
    <xf numFmtId="165" fontId="17" fillId="0" borderId="66" xfId="0">
      <alignment horizontal="center" vertical="center"/>
    </xf>
    <xf numFmtId="167" fontId="6" fillId="0" borderId="66" xfId="3">
      <alignment horizontal="center" vertical="center"/>
    </xf>
    <xf numFmtId="0" fontId="6" fillId="0" borderId="66" xfId="0">
      <alignment horizontal="center" vertical="center"/>
    </xf>
    <xf numFmtId="0" fontId="6" fillId="0" borderId="67" xfId="0">
      <alignment horizontal="center" vertical="center"/>
    </xf>
    <xf numFmtId="0" fontId="4" fillId="10" borderId="0" xfId="0">
      <alignment horizontal="center" vertical="center"/>
    </xf>
    <xf numFmtId="0" fontId="4" fillId="10" borderId="5" xfId="0">
      <alignment horizontal="center" vertical="center"/>
    </xf>
    <xf numFmtId="165" fontId="6" fillId="10" borderId="0" xfId="0">
      <alignment horizontal="center" vertical="center"/>
    </xf>
    <xf numFmtId="0" fontId="3" fillId="10" borderId="0" xfId="0">
      <alignment horizontal="center" vertical="center"/>
    </xf>
    <xf numFmtId="0" fontId="3" fillId="10" borderId="0" xfId="0">
      <alignment horizontal="left" vertical="center"/>
    </xf>
    <xf numFmtId="0" fontId="3" fillId="10" borderId="1" xfId="0">
      <alignment horizontal="center" vertical="center"/>
    </xf>
    <xf numFmtId="0" fontId="3" fillId="10" borderId="2" xfId="0">
      <alignment horizontal="center" vertical="center"/>
    </xf>
    <xf numFmtId="0" fontId="3" fillId="10" borderId="2" xfId="0">
      <alignment horizontal="left" vertical="center"/>
    </xf>
    <xf numFmtId="0" fontId="4" fillId="10" borderId="2" xfId="0">
      <alignment horizontal="center" vertical="center"/>
    </xf>
    <xf numFmtId="0" fontId="5" fillId="10" borderId="2" xfId="0">
      <alignment horizontal="left" vertical="center"/>
    </xf>
    <xf numFmtId="0" fontId="4" fillId="10" borderId="3" xfId="0">
      <alignment horizontal="center" vertical="center"/>
    </xf>
    <xf numFmtId="0" fontId="5" fillId="10" borderId="0" xfId="0">
      <alignment horizontal="left" vertical="center"/>
    </xf>
    <xf numFmtId="0" fontId="8" fillId="10" borderId="6" xfId="0">
      <alignment horizontal="center" vertical="center"/>
    </xf>
    <xf numFmtId="167" fontId="3" fillId="10" borderId="6" xfId="3">
      <alignment horizontal="center" vertical="center"/>
    </xf>
    <xf numFmtId="167" fontId="3" fillId="10" borderId="7" xfId="3">
      <alignment horizontal="center" vertical="center"/>
    </xf>
    <xf numFmtId="0" fontId="4" fillId="24" borderId="0" xfId="0">
      <alignment horizontal="center" vertical="center"/>
    </xf>
    <xf numFmtId="0" fontId="4" fillId="24" borderId="5" xfId="0">
      <alignment horizontal="center" vertical="center"/>
    </xf>
    <xf numFmtId="165" fontId="6" fillId="24" borderId="0" xfId="0">
      <alignment horizontal="center" vertical="center"/>
    </xf>
    <xf numFmtId="0" fontId="3" fillId="24" borderId="0" xfId="0">
      <alignment horizontal="center" vertical="center"/>
    </xf>
    <xf numFmtId="0" fontId="3" fillId="24" borderId="0" xfId="0">
      <alignment horizontal="left" vertical="center"/>
    </xf>
    <xf numFmtId="0" fontId="3" fillId="24" borderId="1" xfId="0">
      <alignment horizontal="center" vertical="center"/>
    </xf>
    <xf numFmtId="0" fontId="3" fillId="24" borderId="2" xfId="0">
      <alignment horizontal="center" vertical="center"/>
    </xf>
    <xf numFmtId="0" fontId="3" fillId="24" borderId="2" xfId="0">
      <alignment horizontal="left" vertical="center"/>
    </xf>
    <xf numFmtId="0" fontId="4" fillId="24" borderId="2" xfId="0">
      <alignment horizontal="center" vertical="center"/>
    </xf>
    <xf numFmtId="0" fontId="5" fillId="24" borderId="2" xfId="0">
      <alignment horizontal="left" vertical="center"/>
    </xf>
    <xf numFmtId="0" fontId="4" fillId="24" borderId="3" xfId="0">
      <alignment horizontal="center" vertical="center"/>
    </xf>
    <xf numFmtId="0" fontId="5" fillId="24" borderId="0" xfId="0">
      <alignment horizontal="left" vertical="center"/>
    </xf>
    <xf numFmtId="0" fontId="8" fillId="24" borderId="6" xfId="0">
      <alignment horizontal="center" vertical="center"/>
    </xf>
    <xf numFmtId="167" fontId="3" fillId="24" borderId="6" xfId="3">
      <alignment horizontal="center" vertical="center"/>
    </xf>
    <xf numFmtId="167" fontId="3" fillId="24" borderId="7" xfId="3">
      <alignment horizontal="center" vertical="center"/>
    </xf>
    <xf numFmtId="167" fontId="16" fillId="0" borderId="34" xfId="3">
      <alignment horizontal="center" vertical="center"/>
    </xf>
    <xf numFmtId="0" fontId="16" fillId="0" borderId="34" xfId="0">
      <alignment horizontal="center" vertical="center"/>
    </xf>
    <xf numFmtId="0" fontId="16" fillId="0" borderId="35" xfId="0">
      <alignment horizontal="center" vertical="center"/>
    </xf>
    <xf numFmtId="165" fontId="17" fillId="0" borderId="26" xfId="0">
      <alignment horizontal="center" vertical="center"/>
    </xf>
    <xf numFmtId="165" fontId="17" fillId="0" borderId="28" xfId="0">
      <alignment horizontal="center" vertical="center"/>
    </xf>
    <xf numFmtId="167" fontId="6" fillId="0" borderId="28" xfId="3">
      <alignment horizontal="center" vertical="center"/>
    </xf>
    <xf numFmtId="0" fontId="6" fillId="0" borderId="28" xfId="0">
      <alignment horizontal="center" vertical="center"/>
    </xf>
    <xf numFmtId="0" fontId="6" fillId="0" borderId="27" xfId="0">
      <alignment horizontal="center" vertical="center"/>
    </xf>
    <xf numFmtId="0" fontId="4" fillId="25" borderId="0" xfId="0">
      <alignment horizontal="center" vertical="center"/>
    </xf>
    <xf numFmtId="0" fontId="4" fillId="25" borderId="5" xfId="0">
      <alignment horizontal="center" vertical="center"/>
    </xf>
    <xf numFmtId="165" fontId="65" fillId="25" borderId="0" xfId="0">
      <alignment horizontal="center" vertical="center"/>
    </xf>
    <xf numFmtId="0" fontId="3" fillId="25" borderId="0" xfId="0">
      <alignment horizontal="center" vertical="center"/>
    </xf>
    <xf numFmtId="0" fontId="3" fillId="25" borderId="0" xfId="0">
      <alignment horizontal="left" vertical="center"/>
    </xf>
    <xf numFmtId="0" fontId="8" fillId="25" borderId="6" xfId="0">
      <alignment horizontal="center" vertical="center"/>
    </xf>
    <xf numFmtId="167" fontId="3" fillId="25" borderId="6" xfId="3">
      <alignment horizontal="center" vertical="center"/>
    </xf>
    <xf numFmtId="167" fontId="3" fillId="25" borderId="7" xfId="3">
      <alignment horizontal="center" vertical="center"/>
    </xf>
    <xf numFmtId="0" fontId="3" fillId="25" borderId="1" xfId="0">
      <alignment horizontal="center" vertical="center"/>
    </xf>
    <xf numFmtId="0" fontId="3" fillId="25" borderId="2" xfId="0">
      <alignment horizontal="center" vertical="center"/>
    </xf>
    <xf numFmtId="0" fontId="3" fillId="25" borderId="2" xfId="0">
      <alignment horizontal="left" vertical="center"/>
    </xf>
    <xf numFmtId="0" fontId="4" fillId="25" borderId="2" xfId="0">
      <alignment horizontal="center" vertical="center"/>
    </xf>
    <xf numFmtId="0" fontId="5" fillId="25" borderId="2" xfId="0">
      <alignment horizontal="left" vertical="center"/>
    </xf>
    <xf numFmtId="0" fontId="4" fillId="25" borderId="3" xfId="0">
      <alignment horizontal="center" vertical="center"/>
    </xf>
    <xf numFmtId="0" fontId="5" fillId="25" borderId="0" xfId="0">
      <alignment horizontal="left" vertical="center"/>
    </xf>
    <xf numFmtId="0" fontId="61" fillId="17" borderId="1" xfId="0">
      <alignment horizontal="center" vertical="center"/>
    </xf>
    <xf numFmtId="0" fontId="61" fillId="17" borderId="2" xfId="0">
      <alignment horizontal="center" vertical="center"/>
    </xf>
    <xf numFmtId="0" fontId="61" fillId="17" borderId="3" xfId="0">
      <alignment horizontal="center" vertical="center"/>
    </xf>
    <xf numFmtId="0" fontId="58" fillId="5" borderId="29" xfId="0">
      <alignment horizontal="center" vertical="center" wrapText="1"/>
    </xf>
    <xf numFmtId="0" fontId="58" fillId="5" borderId="30" xfId="0">
      <alignment horizontal="center" vertical="center" wrapText="1"/>
    </xf>
    <xf numFmtId="0" fontId="58" fillId="5" borderId="31" xfId="0">
      <alignment horizontal="center" vertical="center" wrapText="1"/>
    </xf>
    <xf numFmtId="0" fontId="36" fillId="8" borderId="36" xfId="7">
      <alignment horizontal="center" vertical="center"/>
    </xf>
    <xf numFmtId="0" fontId="36" fillId="8" borderId="4" xfId="7">
      <alignment horizontal="center" vertical="center"/>
    </xf>
    <xf numFmtId="0" fontId="36" fillId="8" borderId="17" xfId="7">
      <alignment horizontal="center" vertical="center"/>
    </xf>
    <xf numFmtId="0" fontId="32" fillId="7" borderId="29" xfId="7">
      <alignment horizontal="center" vertical="center"/>
    </xf>
    <xf numFmtId="0" fontId="32" fillId="7" borderId="30" xfId="7">
      <alignment horizontal="center" vertical="center"/>
    </xf>
    <xf numFmtId="0" fontId="32" fillId="7" borderId="31" xfId="7">
      <alignment horizontal="center" vertical="center"/>
    </xf>
    <xf numFmtId="0" fontId="32" fillId="7" borderId="29" xfId="5">
      <alignment horizontal="center" vertical="center"/>
    </xf>
    <xf numFmtId="0" fontId="32" fillId="7" borderId="30" xfId="5">
      <alignment horizontal="center" vertical="center"/>
    </xf>
    <xf numFmtId="0" fontId="32" fillId="7" borderId="31" xfId="5">
      <alignment horizontal="center" vertical="center"/>
    </xf>
    <xf numFmtId="0" fontId="58" fillId="6" borderId="29" xfId="0">
      <alignment horizontal="center" vertical="center" wrapText="1"/>
    </xf>
    <xf numFmtId="0" fontId="58" fillId="6" borderId="30" xfId="0">
      <alignment horizontal="center" vertical="center" wrapText="1"/>
    </xf>
    <xf numFmtId="0" fontId="58" fillId="6" borderId="31" xfId="0">
      <alignment horizontal="center" vertical="center" wrapText="1"/>
    </xf>
    <xf numFmtId="0" fontId="36" fillId="8" borderId="50" xfId="7">
      <alignment horizontal="center" vertical="center"/>
    </xf>
    <xf numFmtId="0" fontId="36" fillId="8" borderId="37" xfId="7">
      <alignment horizontal="center" vertical="center"/>
    </xf>
    <xf numFmtId="0" fontId="59" fillId="17" borderId="0" xfId="0">
      <alignment horizontal="center" vertical="center"/>
    </xf>
    <xf numFmtId="0" fontId="55" fillId="4" borderId="33" xfId="7">
      <alignment horizontal="center" vertical="center" wrapText="1"/>
    </xf>
    <xf numFmtId="0" fontId="56" fillId="4" borderId="20" xfId="7">
      <alignment horizontal="center" vertical="center" wrapText="1"/>
    </xf>
    <xf numFmtId="0" fontId="56" fillId="4" borderId="26" xfId="7">
      <alignment horizontal="center" vertical="center" wrapText="1"/>
    </xf>
    <xf numFmtId="0" fontId="57" fillId="19" borderId="29" xfId="7">
      <alignment horizontal="center" vertical="center"/>
    </xf>
    <xf numFmtId="0" fontId="57" fillId="19" borderId="30" xfId="7">
      <alignment horizontal="center" vertical="center"/>
    </xf>
    <xf numFmtId="0" fontId="57" fillId="19" borderId="31" xfId="7">
      <alignment horizontal="center" vertical="center"/>
    </xf>
    <xf numFmtId="0" fontId="36" fillId="8" borderId="57" xfId="7">
      <alignment horizontal="center" vertical="center"/>
    </xf>
    <xf numFmtId="0" fontId="36" fillId="8" borderId="59" xfId="7">
      <alignment horizontal="center" vertical="center"/>
    </xf>
    <xf numFmtId="2" fontId="58" fillId="22" borderId="36" xfId="7">
      <alignment horizontal="center" vertical="center"/>
    </xf>
    <xf numFmtId="2" fontId="58" fillId="22" borderId="37" xfId="7">
      <alignment horizontal="center" vertical="center"/>
    </xf>
    <xf numFmtId="2" fontId="58" fillId="22" borderId="1" xfId="7">
      <alignment horizontal="center" vertical="center" wrapText="1"/>
    </xf>
    <xf numFmtId="2" fontId="58" fillId="22" borderId="2" xfId="7">
      <alignment horizontal="center" vertical="center" wrapText="1"/>
    </xf>
    <xf numFmtId="2" fontId="58" fillId="22" borderId="4" xfId="7">
      <alignment horizontal="center" vertical="center" wrapText="1"/>
    </xf>
    <xf numFmtId="2" fontId="58" fillId="22" borderId="0" xfId="7">
      <alignment horizontal="center" vertical="center" wrapText="1"/>
    </xf>
    <xf numFmtId="2" fontId="58" fillId="22" borderId="17" xfId="7">
      <alignment horizontal="center" vertical="center" wrapText="1"/>
    </xf>
    <xf numFmtId="2" fontId="58" fillId="22" borderId="18" xfId="7">
      <alignment horizontal="center" vertical="center" wrapText="1"/>
    </xf>
    <xf numFmtId="0" fontId="60" fillId="4" borderId="29" xfId="0">
      <alignment horizontal="center" vertical="center"/>
    </xf>
    <xf numFmtId="0" fontId="60" fillId="4" borderId="30" xfId="0">
      <alignment horizontal="center" vertical="center"/>
    </xf>
    <xf numFmtId="0" fontId="60" fillId="4" borderId="31" xfId="0">
      <alignment horizontal="center" vertical="center"/>
    </xf>
    <xf numFmtId="0" fontId="60" fillId="21" borderId="29" xfId="0">
      <alignment horizontal="center" vertical="center"/>
    </xf>
    <xf numFmtId="0" fontId="60" fillId="21" borderId="30" xfId="0">
      <alignment horizontal="center" vertical="center"/>
    </xf>
    <xf numFmtId="0" fontId="60" fillId="21" borderId="31" xfId="0">
      <alignment horizontal="center" vertical="center"/>
    </xf>
    <xf numFmtId="0" fontId="60" fillId="12" borderId="29" xfId="0">
      <alignment horizontal="center" vertical="center"/>
    </xf>
    <xf numFmtId="0" fontId="60" fillId="12" borderId="30" xfId="0">
      <alignment horizontal="center" vertical="center"/>
    </xf>
    <xf numFmtId="0" fontId="60" fillId="12" borderId="31" xfId="0">
      <alignment horizontal="center" vertical="center"/>
    </xf>
    <xf numFmtId="0" fontId="60" fillId="11" borderId="29" xfId="0">
      <alignment horizontal="center" vertical="center"/>
    </xf>
    <xf numFmtId="0" fontId="60" fillId="11" borderId="30" xfId="0">
      <alignment horizontal="center" vertical="center"/>
    </xf>
    <xf numFmtId="0" fontId="60" fillId="11" borderId="31" xfId="0">
      <alignment horizontal="center" vertical="center"/>
    </xf>
    <xf numFmtId="0" fontId="51" fillId="2" borderId="32" xfId="0">
      <alignment horizontal="center" vertical="center" wrapText="1"/>
    </xf>
  </cellXfs>
  <cellStyles count="11">
    <cellStyle name="Millares 2" xfId="1"/>
    <cellStyle name="Moneda" xfId="2" builtinId="4"/>
    <cellStyle name="Moneda 2" xfId="3"/>
    <cellStyle name="Normal" xfId="0" builtinId="0"/>
    <cellStyle name="Normal 2" xfId="4"/>
    <cellStyle name="Normal 2 2" xfId="5"/>
    <cellStyle name="Normal 3" xfId="6"/>
    <cellStyle name="Normal 3 2" xfId="7"/>
    <cellStyle name="Normal 4" xfId="8"/>
    <cellStyle name="Normal 5" xfId="9"/>
    <cellStyle name="Porcentaje 2" xfId="10"/>
  </cellStyles>
  <dxfs count="0"/>
  <tableStyles count="0" defaultTableStyle="TableStyleMedium2" defaultPivotStyle="PivotStyleMedium9"/>
  <colors>
    <mruColors>
      <color rgb="FF009900"/>
      <color rgb="FF00FF00"/>
      <color rgb="FF0000FF"/>
      <color rgb="FFFC670C"/>
      <color rgb="FF99FF99"/>
      <color rgb="FFFFFF00"/>
      <color rgb="FF99FF66"/>
      <color rgb="FFFF0066"/>
      <color rgb="FF66FF6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13.xml" Id="rId13" /><Relationship Type="http://schemas.openxmlformats.org/officeDocument/2006/relationships/worksheet" Target="worksheets/sheet18.xml" Id="rId18" /><Relationship Type="http://schemas.openxmlformats.org/officeDocument/2006/relationships/styles" Target="styles.xml" Id="rId26" /><Relationship Type="http://schemas.openxmlformats.org/officeDocument/2006/relationships/worksheet" Target="worksheets/sheet3.xml" Id="rId3" /><Relationship Type="http://schemas.openxmlformats.org/officeDocument/2006/relationships/worksheet" Target="worksheets/sheet21.xml" Id="rId21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worksheet" Target="worksheets/sheet17.xml" Id="rId17" /><Relationship Type="http://schemas.openxmlformats.org/officeDocument/2006/relationships/theme" Target="theme/theme1.xml" Id="rId25" /><Relationship Type="http://schemas.openxmlformats.org/officeDocument/2006/relationships/worksheet" Target="worksheets/sheet2.xml" Id="rId2" /><Relationship Type="http://schemas.openxmlformats.org/officeDocument/2006/relationships/worksheet" Target="worksheets/sheet16.xml" Id="rId16" /><Relationship Type="http://schemas.openxmlformats.org/officeDocument/2006/relationships/worksheet" Target="worksheets/sheet20.xml" Id="rId20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24.xml" Id="rId24" /><Relationship Type="http://schemas.openxmlformats.org/officeDocument/2006/relationships/worksheet" Target="worksheets/sheet5.xml" Id="rId5" /><Relationship Type="http://schemas.openxmlformats.org/officeDocument/2006/relationships/worksheet" Target="worksheets/sheet15.xml" Id="rId15" /><Relationship Type="http://schemas.openxmlformats.org/officeDocument/2006/relationships/worksheet" Target="worksheets/sheet23.xml" Id="rId23" /><Relationship Type="http://schemas.openxmlformats.org/officeDocument/2006/relationships/worksheet" Target="worksheets/sheet10.xml" Id="rId10" /><Relationship Type="http://schemas.openxmlformats.org/officeDocument/2006/relationships/worksheet" Target="worksheets/sheet19.xml" Id="rId19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worksheet" Target="worksheets/sheet14.xml" Id="rId14" /><Relationship Type="http://schemas.openxmlformats.org/officeDocument/2006/relationships/worksheet" Target="worksheets/sheet22.xml" Id="rId22" /><Relationship Type="http://schemas.openxmlformats.org/officeDocument/2006/relationships/sharedStrings" Target="sharedStrings.xml" Id="rId27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200"/>
              <a:t>CASOS PARA </a:t>
            </a:r>
            <a:r>
              <a:rPr lang="en-US" sz="3200" baseline="0"/>
              <a:t>EL </a:t>
            </a:r>
            <a:r>
              <a:rPr lang="en-US" sz="3200"/>
              <a:t>AREA DE LATONERIA AÑO</a:t>
            </a:r>
            <a:r>
              <a:rPr lang="en-US" sz="3200" baseline="0"/>
              <a:t> 2014</a:t>
            </a:r>
          </a:p>
          <a:p>
            <a:pPr>
              <a:defRPr/>
            </a:pPr>
            <a:endParaRPr lang="en-US" sz="3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 DE PRODUCCION 2014-2015'!$B$3</c:f>
              <c:strCache>
                <c:ptCount val="1"/>
                <c:pt idx="0">
                  <c:v>CARLOS DIAZ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'TOTAL  DE PRODUCCION 2014-2015'!$A$4:$A$15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 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2014-2015'!$B$4:$B$15</c:f>
              <c:numCache>
                <c:formatCode>General</c:formatCode>
                <c:ptCount val="12"/>
                <c:pt idx="0">
                  <c:v>32</c:v>
                </c:pt>
                <c:pt idx="1">
                  <c:v>24</c:v>
                </c:pt>
                <c:pt idx="2">
                  <c:v>24</c:v>
                </c:pt>
                <c:pt idx="3">
                  <c:v>16</c:v>
                </c:pt>
                <c:pt idx="4">
                  <c:v>26</c:v>
                </c:pt>
                <c:pt idx="5">
                  <c:v>14</c:v>
                </c:pt>
                <c:pt idx="6">
                  <c:v>37</c:v>
                </c:pt>
                <c:pt idx="7">
                  <c:v>20</c:v>
                </c:pt>
                <c:pt idx="8">
                  <c:v>29</c:v>
                </c:pt>
                <c:pt idx="9">
                  <c:v>35</c:v>
                </c:pt>
                <c:pt idx="10">
                  <c:v>26</c:v>
                </c:pt>
                <c:pt idx="11">
                  <c:v>18</c:v>
                </c:pt>
              </c:numCache>
            </c:numRef>
          </c:val>
        </c:ser>
        <c:ser>
          <c:idx val="1"/>
          <c:order val="1"/>
          <c:tx>
            <c:strRef>
              <c:f>'TOTAL  DE PRODUCCION 2014-2015'!$C$3</c:f>
              <c:strCache>
                <c:ptCount val="1"/>
                <c:pt idx="0">
                  <c:v>JOSE CLEMENTE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'TOTAL  DE PRODUCCION 2014-2015'!$A$4:$A$15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 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2014-2015'!$C$4:$C$15</c:f>
              <c:numCache>
                <c:formatCode>General</c:formatCode>
                <c:ptCount val="12"/>
                <c:pt idx="0">
                  <c:v>17</c:v>
                </c:pt>
                <c:pt idx="1">
                  <c:v>13</c:v>
                </c:pt>
                <c:pt idx="2">
                  <c:v>24</c:v>
                </c:pt>
                <c:pt idx="3">
                  <c:v>24</c:v>
                </c:pt>
                <c:pt idx="4">
                  <c:v>23</c:v>
                </c:pt>
                <c:pt idx="5">
                  <c:v>19</c:v>
                </c:pt>
                <c:pt idx="6">
                  <c:v>27</c:v>
                </c:pt>
                <c:pt idx="7">
                  <c:v>14</c:v>
                </c:pt>
                <c:pt idx="8">
                  <c:v>28</c:v>
                </c:pt>
                <c:pt idx="9">
                  <c:v>27</c:v>
                </c:pt>
                <c:pt idx="10">
                  <c:v>28</c:v>
                </c:pt>
                <c:pt idx="11">
                  <c:v>16</c:v>
                </c:pt>
              </c:numCache>
            </c:numRef>
          </c:val>
        </c:ser>
        <c:ser>
          <c:idx val="2"/>
          <c:order val="2"/>
          <c:tx>
            <c:strRef>
              <c:f>'TOTAL  DE PRODUCCION 2014-2015'!$D$3</c:f>
              <c:strCache>
                <c:ptCount val="1"/>
                <c:pt idx="0">
                  <c:v>ARGELIO DIAZ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'TOTAL  DE PRODUCCION 2014-2015'!$A$4:$A$15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 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2014-2015'!$D$4:$D$15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16</c:v>
                </c:pt>
                <c:pt idx="11">
                  <c:v>17</c:v>
                </c:pt>
              </c:numCache>
            </c:numRef>
          </c:val>
        </c:ser>
        <c:ser>
          <c:idx val="3"/>
          <c:order val="3"/>
          <c:tx>
            <c:strRef>
              <c:f>'TOTAL  DE PRODUCCION 2014-2015'!$E$3</c:f>
              <c:strCache>
                <c:ptCount val="1"/>
                <c:pt idx="0">
                  <c:v>JIMY ALFARO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'TOTAL  DE PRODUCCION 2014-2015'!$A$4:$A$15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 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2014-2015'!$E$4:$E$15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20</c:v>
                </c:pt>
                <c:pt idx="11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754432"/>
        <c:axId val="227754824"/>
      </c:barChart>
      <c:catAx>
        <c:axId val="227754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27754824"/>
        <c:crosses val="autoZero"/>
        <c:auto val="1"/>
        <c:lblAlgn val="ctr"/>
        <c:lblOffset val="100"/>
        <c:noMultiLvlLbl val="0"/>
      </c:catAx>
      <c:valAx>
        <c:axId val="227754824"/>
        <c:scaling>
          <c:orientation val="minMax"/>
        </c:scaling>
        <c:delete val="0"/>
        <c:axPos val="l"/>
        <c:majorGridlines>
          <c:spPr>
            <a:ln cap="rnd"/>
          </c:spPr>
        </c:majorGridlines>
        <c:title>
          <c:tx>
            <c:rich>
              <a:bodyPr/>
              <a:lstStyle/>
              <a:p>
                <a:pPr>
                  <a:defRPr sz="2200"/>
                </a:pPr>
                <a:r>
                  <a:rPr lang="en-US" sz="2200"/>
                  <a:t>CASOS TRABAJADOS POR MESES</a:t>
                </a:r>
              </a:p>
              <a:p>
                <a:pPr>
                  <a:defRPr sz="2200"/>
                </a:pPr>
                <a:endParaRPr lang="en-US" sz="2200"/>
              </a:p>
            </c:rich>
          </c:tx>
          <c:layout>
            <c:manualLayout>
              <c:xMode val="edge"/>
              <c:yMode val="edge"/>
              <c:x val="1.6297426755017112E-2"/>
              <c:y val="4.3140369256418051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2775443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200"/>
            </a:pPr>
            <a:endParaRPr lang="es-ES"/>
          </a:p>
        </c:txPr>
      </c:dTable>
      <c:spPr>
        <a:solidFill>
          <a:schemeClr val="tx1">
            <a:lumMod val="85000"/>
            <a:lumOff val="15000"/>
          </a:schemeClr>
        </a:solidFill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sz="32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s-CO"/>
              <a:t>PORCENTAJE DE CUMPLIMIENTO POR MES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PRESUPUESTADO</c:v>
          </c:tx>
          <c:spPr>
            <a:ln>
              <a:solidFill>
                <a:srgbClr val="FFFF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FF00"/>
                </a:solidFill>
                <a:headEnd w="lg" len="lg"/>
                <a:tailEnd w="lg" len="lg"/>
              </a:ln>
            </c:spPr>
          </c:marker>
          <c:cat>
            <c:strRef>
              <c:f>'VENTAS TOTAL COLISION 2015'!$B$16:$M$16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'VENTAS TOTAL COLISION 2015'!$B$17:$M$17</c:f>
              <c:numCache>
                <c:formatCode>_("$"\ * #,##0_);_("$"\ * \(#,##0\);_("$"\ * "-"??_);_(@_)</c:formatCode>
                <c:ptCount val="12"/>
                <c:pt idx="0">
                  <c:v>393766109</c:v>
                </c:pt>
                <c:pt idx="1">
                  <c:v>433142720</c:v>
                </c:pt>
                <c:pt idx="2">
                  <c:v>441875703</c:v>
                </c:pt>
                <c:pt idx="3">
                  <c:v>444955703</c:v>
                </c:pt>
                <c:pt idx="4">
                  <c:v>448893364</c:v>
                </c:pt>
                <c:pt idx="5">
                  <c:v>452688686</c:v>
                </c:pt>
                <c:pt idx="6">
                  <c:v>456768686</c:v>
                </c:pt>
                <c:pt idx="7">
                  <c:v>460706348</c:v>
                </c:pt>
                <c:pt idx="8">
                  <c:v>464644009</c:v>
                </c:pt>
                <c:pt idx="9">
                  <c:v>468581670</c:v>
                </c:pt>
                <c:pt idx="10">
                  <c:v>475741670</c:v>
                </c:pt>
                <c:pt idx="11">
                  <c:v>433142720</c:v>
                </c:pt>
              </c:numCache>
            </c:numRef>
          </c:val>
          <c:smooth val="0"/>
        </c:ser>
        <c:ser>
          <c:idx val="1"/>
          <c:order val="1"/>
          <c:tx>
            <c:v>REALIZADO</c:v>
          </c:tx>
          <c:spPr>
            <a:ln>
              <a:solidFill>
                <a:srgbClr val="00FF00"/>
              </a:solidFill>
              <a:headEnd w="lg" len="lg"/>
              <a:tailEnd w="lg" len="lg"/>
            </a:ln>
          </c:spPr>
          <c:marker>
            <c:spPr>
              <a:solidFill>
                <a:srgbClr val="002060"/>
              </a:solidFill>
              <a:ln>
                <a:solidFill>
                  <a:srgbClr val="00FF00"/>
                </a:solidFill>
              </a:ln>
            </c:spPr>
          </c:marker>
          <c:cat>
            <c:strRef>
              <c:f>'VENTAS TOTAL COLISION 2015'!$B$16:$M$16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'VENTAS TOTAL COLISION 2015'!$B$18:$M$18</c:f>
              <c:numCache>
                <c:formatCode>_("$"\ * #,##0_);_("$"\ * \(#,##0\);_("$"\ * "-"??_);_(@_)</c:formatCode>
                <c:ptCount val="12"/>
                <c:pt idx="0">
                  <c:v>344154777</c:v>
                </c:pt>
                <c:pt idx="1">
                  <c:v>397584367</c:v>
                </c:pt>
                <c:pt idx="2">
                  <c:v>338724772</c:v>
                </c:pt>
                <c:pt idx="3">
                  <c:v>475617474</c:v>
                </c:pt>
                <c:pt idx="4">
                  <c:v>400401502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PORCENTAJE</c:v>
          </c:tx>
          <c:cat>
            <c:strRef>
              <c:f>'VENTAS TOTAL COLISION 2015'!$B$16:$M$16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'VENTAS TOTAL COLISION 2015'!$B$19:$M$19</c:f>
              <c:numCache>
                <c:formatCode>0.00%</c:formatCode>
                <c:ptCount val="12"/>
                <c:pt idx="0">
                  <c:v>0.87400812089696622</c:v>
                </c:pt>
                <c:pt idx="1">
                  <c:v>0.91790615111804252</c:v>
                </c:pt>
                <c:pt idx="2">
                  <c:v>0.76656120646669723</c:v>
                </c:pt>
                <c:pt idx="3">
                  <c:v>1.0689097157161283</c:v>
                </c:pt>
                <c:pt idx="4">
                  <c:v>0.89197465169032886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94504"/>
        <c:axId val="417494896"/>
      </c:lineChart>
      <c:catAx>
        <c:axId val="41749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417494896"/>
        <c:crosses val="autoZero"/>
        <c:auto val="1"/>
        <c:lblAlgn val="ctr"/>
        <c:lblOffset val="100"/>
        <c:noMultiLvlLbl val="0"/>
      </c:catAx>
      <c:valAx>
        <c:axId val="417494896"/>
        <c:scaling>
          <c:orientation val="minMax"/>
          <c:max val="500000000"/>
          <c:min val="100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 sz="2800"/>
                  <a:t>VALOR</a:t>
                </a:r>
                <a:r>
                  <a:rPr lang="es-CO" sz="2800" baseline="0"/>
                  <a:t> EN MILLONES</a:t>
                </a:r>
                <a:endParaRPr lang="es-CO" sz="2800"/>
              </a:p>
            </c:rich>
          </c:tx>
          <c:layout>
            <c:manualLayout>
              <c:xMode val="edge"/>
              <c:yMode val="edge"/>
              <c:x val="3.1668696711327646E-2"/>
              <c:y val="8.7898470522509986E-2"/>
            </c:manualLayout>
          </c:layout>
          <c:overlay val="0"/>
        </c:title>
        <c:numFmt formatCode="_(&quot;$&quot;\ * #,##0_);_(&quot;$&quot;\ * \(#,##0\);_(&quot;$&quot;\ * &quot;-&quot;??_);_(@_)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417494504"/>
        <c:crosses val="autoZero"/>
        <c:crossBetween val="between"/>
        <c:dispUnits>
          <c:builtInUnit val="millions"/>
        </c:dispUnits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6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</c:dTable>
      <c:spPr>
        <a:solidFill>
          <a:schemeClr val="tx1">
            <a:lumMod val="85000"/>
            <a:lumOff val="15000"/>
          </a:schemeClr>
        </a:solidFill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 b="1" i="0" baseline="0">
                <a:effectLst/>
              </a:rPr>
              <a:t>CASOS PARA EL AREA DE LATONERIA AÑO 2015</a:t>
            </a:r>
            <a:endParaRPr lang="es-CO" sz="32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 DE PRODUCCION 2014-2015'!$B$16</c:f>
              <c:strCache>
                <c:ptCount val="1"/>
                <c:pt idx="0">
                  <c:v>CARLOS DIAZ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'TOTAL  DE PRODUCCION 2014-2015'!$A$17:$A$28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2014-2015'!$B$17:$B$28</c:f>
              <c:numCache>
                <c:formatCode>General</c:formatCode>
                <c:ptCount val="12"/>
                <c:pt idx="0">
                  <c:v>20</c:v>
                </c:pt>
                <c:pt idx="1">
                  <c:v>15</c:v>
                </c:pt>
                <c:pt idx="2">
                  <c:v>15</c:v>
                </c:pt>
                <c:pt idx="3">
                  <c:v>17</c:v>
                </c:pt>
              </c:numCache>
            </c:numRef>
          </c:val>
        </c:ser>
        <c:ser>
          <c:idx val="1"/>
          <c:order val="1"/>
          <c:tx>
            <c:strRef>
              <c:f>'TOTAL  DE PRODUCCION 2014-2015'!$C$16</c:f>
              <c:strCache>
                <c:ptCount val="1"/>
                <c:pt idx="0">
                  <c:v>JOSE CLEMENTE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'TOTAL  DE PRODUCCION 2014-2015'!$A$17:$A$28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2014-2015'!$C$17:$C$28</c:f>
              <c:numCache>
                <c:formatCode>General</c:formatCode>
                <c:ptCount val="12"/>
                <c:pt idx="0">
                  <c:v>18</c:v>
                </c:pt>
                <c:pt idx="1">
                  <c:v>23</c:v>
                </c:pt>
                <c:pt idx="2">
                  <c:v>20</c:v>
                </c:pt>
                <c:pt idx="3">
                  <c:v>28</c:v>
                </c:pt>
              </c:numCache>
            </c:numRef>
          </c:val>
        </c:ser>
        <c:ser>
          <c:idx val="2"/>
          <c:order val="2"/>
          <c:tx>
            <c:strRef>
              <c:f>'TOTAL  DE PRODUCCION 2014-2015'!$D$16</c:f>
              <c:strCache>
                <c:ptCount val="1"/>
                <c:pt idx="0">
                  <c:v>ARGELIO DIAZ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'TOTAL  DE PRODUCCION 2014-2015'!$A$17:$A$28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2014-2015'!$D$17:$D$28</c:f>
              <c:numCache>
                <c:formatCode>General</c:formatCode>
                <c:ptCount val="12"/>
                <c:pt idx="0">
                  <c:v>18</c:v>
                </c:pt>
                <c:pt idx="1">
                  <c:v>16</c:v>
                </c:pt>
                <c:pt idx="2">
                  <c:v>16</c:v>
                </c:pt>
                <c:pt idx="3">
                  <c:v>12</c:v>
                </c:pt>
              </c:numCache>
            </c:numRef>
          </c:val>
        </c:ser>
        <c:ser>
          <c:idx val="3"/>
          <c:order val="3"/>
          <c:tx>
            <c:strRef>
              <c:f>'TOTAL  DE PRODUCCION 2014-2015'!$E$16</c:f>
              <c:strCache>
                <c:ptCount val="1"/>
                <c:pt idx="0">
                  <c:v>JIMY ALFARO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'TOTAL  DE PRODUCCION 2014-2015'!$A$17:$A$28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2014-2015'!$E$17:$E$28</c:f>
              <c:numCache>
                <c:formatCode>General</c:formatCode>
                <c:ptCount val="12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756000"/>
        <c:axId val="227756392"/>
      </c:barChart>
      <c:catAx>
        <c:axId val="227756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27756392"/>
        <c:crosses val="autoZero"/>
        <c:auto val="1"/>
        <c:lblAlgn val="ctr"/>
        <c:lblOffset val="100"/>
        <c:noMultiLvlLbl val="0"/>
      </c:catAx>
      <c:valAx>
        <c:axId val="227756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CASOS TRABAJADOS POR MESES</a:t>
                </a:r>
                <a:endParaRPr lang="es-CO">
                  <a:effectLst/>
                </a:endParaRPr>
              </a:p>
            </c:rich>
          </c:tx>
          <c:layout>
            <c:manualLayout>
              <c:xMode val="edge"/>
              <c:yMode val="edge"/>
              <c:x val="2.2374779315325347E-2"/>
              <c:y val="5.3306114513463593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2775600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200"/>
            </a:pPr>
            <a:endParaRPr lang="es-ES"/>
          </a:p>
        </c:txPr>
      </c:dTable>
      <c:spPr>
        <a:solidFill>
          <a:schemeClr val="tx1">
            <a:lumMod val="95000"/>
            <a:lumOff val="5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200"/>
              <a:t>CASOS PARA </a:t>
            </a:r>
            <a:r>
              <a:rPr lang="en-US" sz="3200" baseline="0"/>
              <a:t>EL </a:t>
            </a:r>
            <a:r>
              <a:rPr lang="en-US" sz="3200"/>
              <a:t>AREA DE PINTURA AÑO</a:t>
            </a:r>
            <a:r>
              <a:rPr lang="en-US" sz="3200" baseline="0"/>
              <a:t> 2014</a:t>
            </a:r>
          </a:p>
          <a:p>
            <a:pPr>
              <a:defRPr/>
            </a:pPr>
            <a:endParaRPr lang="en-US" sz="3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 DE PRODUCCION 2014-2015'!$B$40</c:f>
              <c:strCache>
                <c:ptCount val="1"/>
                <c:pt idx="0">
                  <c:v>WILLIAM FERREIRA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'TOTAL  DE PRODUCCION 2014-2015'!$A$41:$A$52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 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2014-2015'!$B$41:$B$52</c:f>
              <c:numCache>
                <c:formatCode>General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12</c:v>
                </c:pt>
                <c:pt idx="3">
                  <c:v>21</c:v>
                </c:pt>
                <c:pt idx="4">
                  <c:v>17</c:v>
                </c:pt>
                <c:pt idx="5">
                  <c:v>17</c:v>
                </c:pt>
                <c:pt idx="6">
                  <c:v>14</c:v>
                </c:pt>
                <c:pt idx="7">
                  <c:v>17</c:v>
                </c:pt>
                <c:pt idx="8">
                  <c:v>15</c:v>
                </c:pt>
                <c:pt idx="9">
                  <c:v>17</c:v>
                </c:pt>
                <c:pt idx="10">
                  <c:v>10</c:v>
                </c:pt>
                <c:pt idx="11">
                  <c:v>13</c:v>
                </c:pt>
              </c:numCache>
            </c:numRef>
          </c:val>
        </c:ser>
        <c:ser>
          <c:idx val="1"/>
          <c:order val="1"/>
          <c:tx>
            <c:strRef>
              <c:f>'TOTAL  DE PRODUCCION 2014-2015'!$C$40</c:f>
              <c:strCache>
                <c:ptCount val="1"/>
                <c:pt idx="0">
                  <c:v>CARLOS DONADO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'TOTAL  DE PRODUCCION 2014-2015'!$A$41:$A$52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 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2014-2015'!$C$41:$C$52</c:f>
              <c:numCache>
                <c:formatCode>General</c:formatCode>
                <c:ptCount val="12"/>
                <c:pt idx="0">
                  <c:v>17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17</c:v>
                </c:pt>
                <c:pt idx="5">
                  <c:v>20</c:v>
                </c:pt>
                <c:pt idx="6">
                  <c:v>15</c:v>
                </c:pt>
                <c:pt idx="7">
                  <c:v>24</c:v>
                </c:pt>
                <c:pt idx="8">
                  <c:v>15</c:v>
                </c:pt>
                <c:pt idx="9">
                  <c:v>32</c:v>
                </c:pt>
                <c:pt idx="10">
                  <c:v>17</c:v>
                </c:pt>
                <c:pt idx="11">
                  <c:v>13</c:v>
                </c:pt>
              </c:numCache>
            </c:numRef>
          </c:val>
        </c:ser>
        <c:ser>
          <c:idx val="2"/>
          <c:order val="2"/>
          <c:tx>
            <c:strRef>
              <c:f>'TOTAL  DE PRODUCCION 2014-2015'!$D$40</c:f>
              <c:strCache>
                <c:ptCount val="1"/>
                <c:pt idx="0">
                  <c:v>BRADIL BOLAÑO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'TOTAL  DE PRODUCCION 2014-2015'!$A$41:$A$52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 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2014-2015'!$D$41:$D$52</c:f>
              <c:numCache>
                <c:formatCode>General</c:formatCode>
                <c:ptCount val="12"/>
                <c:pt idx="0">
                  <c:v>17</c:v>
                </c:pt>
                <c:pt idx="1">
                  <c:v>10</c:v>
                </c:pt>
                <c:pt idx="2">
                  <c:v>18</c:v>
                </c:pt>
                <c:pt idx="3">
                  <c:v>20</c:v>
                </c:pt>
                <c:pt idx="4">
                  <c:v>20</c:v>
                </c:pt>
                <c:pt idx="5">
                  <c:v>19</c:v>
                </c:pt>
                <c:pt idx="6">
                  <c:v>17</c:v>
                </c:pt>
                <c:pt idx="7">
                  <c:v>11</c:v>
                </c:pt>
                <c:pt idx="8">
                  <c:v>18</c:v>
                </c:pt>
                <c:pt idx="9">
                  <c:v>25</c:v>
                </c:pt>
                <c:pt idx="10">
                  <c:v>11</c:v>
                </c:pt>
                <c:pt idx="11">
                  <c:v>15</c:v>
                </c:pt>
              </c:numCache>
            </c:numRef>
          </c:val>
        </c:ser>
        <c:ser>
          <c:idx val="3"/>
          <c:order val="3"/>
          <c:tx>
            <c:strRef>
              <c:f>'TOTAL  DE PRODUCCION 2014-2015'!$E$40</c:f>
              <c:strCache>
                <c:ptCount val="1"/>
                <c:pt idx="0">
                  <c:v>ANTONIO DE MOYA 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'TOTAL  DE PRODUCCION 2014-2015'!$A$41:$A$52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 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2014-2015'!$E$41:$E$52</c:f>
              <c:numCache>
                <c:formatCode>General</c:formatCode>
                <c:ptCount val="12"/>
                <c:pt idx="0">
                  <c:v>25</c:v>
                </c:pt>
                <c:pt idx="1">
                  <c:v>12</c:v>
                </c:pt>
                <c:pt idx="2">
                  <c:v>15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13</c:v>
                </c:pt>
                <c:pt idx="7">
                  <c:v>8</c:v>
                </c:pt>
                <c:pt idx="8">
                  <c:v>10</c:v>
                </c:pt>
                <c:pt idx="9">
                  <c:v>5</c:v>
                </c:pt>
                <c:pt idx="10">
                  <c:v>10</c:v>
                </c:pt>
                <c:pt idx="11">
                  <c:v>7</c:v>
                </c:pt>
              </c:numCache>
            </c:numRef>
          </c:val>
        </c:ser>
        <c:ser>
          <c:idx val="4"/>
          <c:order val="4"/>
          <c:tx>
            <c:strRef>
              <c:f>'TOTAL  DE PRODUCCION 2014-2015'!$F$40</c:f>
              <c:strCache>
                <c:ptCount val="1"/>
                <c:pt idx="0">
                  <c:v>ANDREW PRADA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'TOTAL  DE PRODUCCION 2014-2015'!$A$41:$A$52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 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2014-2015'!$F$41:$F$52</c:f>
              <c:numCache>
                <c:formatCode>General</c:formatCode>
                <c:ptCount val="12"/>
                <c:pt idx="0">
                  <c:v>17</c:v>
                </c:pt>
                <c:pt idx="1">
                  <c:v>20</c:v>
                </c:pt>
                <c:pt idx="2">
                  <c:v>14</c:v>
                </c:pt>
                <c:pt idx="3">
                  <c:v>24</c:v>
                </c:pt>
                <c:pt idx="4">
                  <c:v>14</c:v>
                </c:pt>
                <c:pt idx="5">
                  <c:v>12</c:v>
                </c:pt>
                <c:pt idx="6">
                  <c:v>15</c:v>
                </c:pt>
                <c:pt idx="7">
                  <c:v>6</c:v>
                </c:pt>
                <c:pt idx="8">
                  <c:v>12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</c:numCache>
            </c:numRef>
          </c:val>
        </c:ser>
        <c:ser>
          <c:idx val="5"/>
          <c:order val="5"/>
          <c:tx>
            <c:strRef>
              <c:f>'TOTAL  DE PRODUCCION 2014-2015'!$G$40</c:f>
              <c:strCache>
                <c:ptCount val="1"/>
                <c:pt idx="0">
                  <c:v>ANDRES CARRANZA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'TOTAL  DE PRODUCCION 2014-2015'!$A$41:$A$52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 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2014-2015'!$G$41:$G$52</c:f>
              <c:numCache>
                <c:formatCode>General</c:formatCode>
                <c:ptCount val="12"/>
                <c:pt idx="4">
                  <c:v>1</c:v>
                </c:pt>
                <c:pt idx="5">
                  <c:v>13</c:v>
                </c:pt>
                <c:pt idx="6">
                  <c:v>17</c:v>
                </c:pt>
                <c:pt idx="7">
                  <c:v>16</c:v>
                </c:pt>
                <c:pt idx="8">
                  <c:v>12</c:v>
                </c:pt>
                <c:pt idx="9">
                  <c:v>21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</c:ser>
        <c:ser>
          <c:idx val="6"/>
          <c:order val="6"/>
          <c:tx>
            <c:strRef>
              <c:f>'TOTAL  DE PRODUCCION 2014-2015'!$H$40</c:f>
              <c:strCache>
                <c:ptCount val="1"/>
                <c:pt idx="0">
                  <c:v>ARNALDO CALDERA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'TOTAL  DE PRODUCCION 2014-2015'!$A$41:$A$52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 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2014-2015'!$H$41:$H$52</c:f>
              <c:numCache>
                <c:formatCode>General</c:formatCode>
                <c:ptCount val="12"/>
                <c:pt idx="9">
                  <c:v>5</c:v>
                </c:pt>
                <c:pt idx="10">
                  <c:v>16</c:v>
                </c:pt>
                <c:pt idx="11">
                  <c:v>13</c:v>
                </c:pt>
              </c:numCache>
            </c:numRef>
          </c:val>
        </c:ser>
        <c:ser>
          <c:idx val="7"/>
          <c:order val="7"/>
          <c:tx>
            <c:strRef>
              <c:f>'TOTAL  DE PRODUCCION 2014-2015'!$I$40</c:f>
              <c:strCache>
                <c:ptCount val="1"/>
                <c:pt idx="0">
                  <c:v>OBER BARON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'TOTAL  DE PRODUCCION 2014-2015'!$A$41:$A$52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 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2014-2015'!$I$41:$I$52</c:f>
              <c:numCache>
                <c:formatCode>General</c:formatCode>
                <c:ptCount val="12"/>
                <c:pt idx="9">
                  <c:v>12</c:v>
                </c:pt>
                <c:pt idx="10">
                  <c:v>10</c:v>
                </c:pt>
                <c:pt idx="1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738680"/>
        <c:axId val="227741032"/>
      </c:barChart>
      <c:catAx>
        <c:axId val="227738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27741032"/>
        <c:crosses val="autoZero"/>
        <c:auto val="1"/>
        <c:lblAlgn val="ctr"/>
        <c:lblOffset val="100"/>
        <c:noMultiLvlLbl val="0"/>
      </c:catAx>
      <c:valAx>
        <c:axId val="227741032"/>
        <c:scaling>
          <c:orientation val="minMax"/>
        </c:scaling>
        <c:delete val="0"/>
        <c:axPos val="l"/>
        <c:majorGridlines>
          <c:spPr>
            <a:ln cap="rnd"/>
          </c:spPr>
        </c:majorGridlines>
        <c:title>
          <c:tx>
            <c:rich>
              <a:bodyPr/>
              <a:lstStyle/>
              <a:p>
                <a:pPr>
                  <a:defRPr sz="2200"/>
                </a:pPr>
                <a:r>
                  <a:rPr lang="en-US" sz="2200"/>
                  <a:t>CASOS TRABAJADOS POR MESES</a:t>
                </a:r>
              </a:p>
              <a:p>
                <a:pPr>
                  <a:defRPr sz="2200"/>
                </a:pPr>
                <a:endParaRPr lang="en-US" sz="2200"/>
              </a:p>
            </c:rich>
          </c:tx>
          <c:layout>
            <c:manualLayout>
              <c:xMode val="edge"/>
              <c:yMode val="edge"/>
              <c:x val="1.6297426755017112E-2"/>
              <c:y val="4.3140369256418051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2773868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200"/>
            </a:pPr>
            <a:endParaRPr lang="es-ES"/>
          </a:p>
        </c:txPr>
      </c:dTable>
      <c:spPr>
        <a:solidFill>
          <a:schemeClr val="tx1">
            <a:lumMod val="95000"/>
            <a:lumOff val="5000"/>
          </a:schemeClr>
        </a:solidFill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200"/>
              <a:t>CASOS PARA </a:t>
            </a:r>
            <a:r>
              <a:rPr lang="en-US" sz="3200" baseline="0"/>
              <a:t>EL </a:t>
            </a:r>
            <a:r>
              <a:rPr lang="en-US" sz="3200"/>
              <a:t>AREA DE PINTURA AÑO</a:t>
            </a:r>
            <a:r>
              <a:rPr lang="en-US" sz="3200" baseline="0"/>
              <a:t> 2015</a:t>
            </a:r>
          </a:p>
          <a:p>
            <a:pPr>
              <a:defRPr/>
            </a:pPr>
            <a:endParaRPr lang="en-US" sz="3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 DE PRODUCCION 2014-2015'!$B$53</c:f>
              <c:strCache>
                <c:ptCount val="1"/>
                <c:pt idx="0">
                  <c:v>WILLIAM FERREIRA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'TOTAL  DE PRODUCCION 2014-2015'!$A$54:$A$65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2014-2015'!$B$54:$B$65</c:f>
              <c:numCache>
                <c:formatCode>General</c:formatCode>
                <c:ptCount val="12"/>
                <c:pt idx="0">
                  <c:v>7</c:v>
                </c:pt>
                <c:pt idx="1">
                  <c:v>16</c:v>
                </c:pt>
                <c:pt idx="2">
                  <c:v>19</c:v>
                </c:pt>
                <c:pt idx="3">
                  <c:v>11</c:v>
                </c:pt>
              </c:numCache>
            </c:numRef>
          </c:val>
        </c:ser>
        <c:ser>
          <c:idx val="1"/>
          <c:order val="1"/>
          <c:tx>
            <c:strRef>
              <c:f>'TOTAL  DE PRODUCCION 2014-2015'!$C$53</c:f>
              <c:strCache>
                <c:ptCount val="1"/>
                <c:pt idx="0">
                  <c:v>CARLOS DONADO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'TOTAL  DE PRODUCCION 2014-2015'!$A$54:$A$65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2014-2015'!$C$54:$C$65</c:f>
              <c:numCache>
                <c:formatCode>General</c:formatCode>
                <c:ptCount val="12"/>
                <c:pt idx="0">
                  <c:v>11</c:v>
                </c:pt>
                <c:pt idx="1">
                  <c:v>16</c:v>
                </c:pt>
                <c:pt idx="2">
                  <c:v>13</c:v>
                </c:pt>
                <c:pt idx="3">
                  <c:v>8</c:v>
                </c:pt>
              </c:numCache>
            </c:numRef>
          </c:val>
        </c:ser>
        <c:ser>
          <c:idx val="2"/>
          <c:order val="2"/>
          <c:tx>
            <c:strRef>
              <c:f>'TOTAL  DE PRODUCCION 2014-2015'!$D$53</c:f>
              <c:strCache>
                <c:ptCount val="1"/>
                <c:pt idx="0">
                  <c:v>BRADIL BOLAÑO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'TOTAL  DE PRODUCCION 2014-2015'!$A$54:$A$65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2014-2015'!$D$54:$D$65</c:f>
              <c:numCache>
                <c:formatCode>General</c:formatCode>
                <c:ptCount val="12"/>
                <c:pt idx="0">
                  <c:v>9</c:v>
                </c:pt>
                <c:pt idx="1">
                  <c:v>8</c:v>
                </c:pt>
                <c:pt idx="2">
                  <c:v>19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'TOTAL  DE PRODUCCION 2014-2015'!$E$53</c:f>
              <c:strCache>
                <c:ptCount val="1"/>
                <c:pt idx="0">
                  <c:v>ANTONIO DE MOYA 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'TOTAL  DE PRODUCCION 2014-2015'!$A$54:$A$65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2014-2015'!$E$54:$E$65</c:f>
              <c:numCache>
                <c:formatCode>General</c:formatCode>
                <c:ptCount val="12"/>
                <c:pt idx="0">
                  <c:v>8</c:v>
                </c:pt>
                <c:pt idx="1">
                  <c:v>10</c:v>
                </c:pt>
                <c:pt idx="2">
                  <c:v>14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'TOTAL  DE PRODUCCION 2014-2015'!$F$53</c:f>
              <c:strCache>
                <c:ptCount val="1"/>
                <c:pt idx="0">
                  <c:v>ANDREW PRADA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'TOTAL  DE PRODUCCION 2014-2015'!$A$54:$A$65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2014-2015'!$F$54:$F$65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11</c:v>
                </c:pt>
                <c:pt idx="3">
                  <c:v>7</c:v>
                </c:pt>
              </c:numCache>
            </c:numRef>
          </c:val>
        </c:ser>
        <c:ser>
          <c:idx val="5"/>
          <c:order val="5"/>
          <c:tx>
            <c:strRef>
              <c:f>'TOTAL  DE PRODUCCION 2014-2015'!$G$53</c:f>
              <c:strCache>
                <c:ptCount val="1"/>
                <c:pt idx="0">
                  <c:v>ANDRES CARRANZA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'TOTAL  DE PRODUCCION 2014-2015'!$A$54:$A$65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2014-2015'!$G$54:$G$65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</c:ser>
        <c:ser>
          <c:idx val="6"/>
          <c:order val="6"/>
          <c:tx>
            <c:strRef>
              <c:f>'TOTAL  DE PRODUCCION 2014-2015'!$H$53</c:f>
              <c:strCache>
                <c:ptCount val="1"/>
                <c:pt idx="0">
                  <c:v>ARNALDO CALDERA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'TOTAL  DE PRODUCCION 2014-2015'!$A$54:$A$65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2014-2015'!$H$54:$H$65</c:f>
              <c:numCache>
                <c:formatCode>General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13</c:v>
                </c:pt>
              </c:numCache>
            </c:numRef>
          </c:val>
        </c:ser>
        <c:ser>
          <c:idx val="7"/>
          <c:order val="7"/>
          <c:tx>
            <c:strRef>
              <c:f>'TOTAL  DE PRODUCCION 2014-2015'!$I$53</c:f>
              <c:strCache>
                <c:ptCount val="1"/>
                <c:pt idx="0">
                  <c:v>OBER BARON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'TOTAL  DE PRODUCCION 2014-2015'!$A$54:$A$65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2014-2015'!$I$54:$I$65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481048"/>
        <c:axId val="414481440"/>
      </c:barChart>
      <c:catAx>
        <c:axId val="414481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14481440"/>
        <c:crosses val="autoZero"/>
        <c:auto val="1"/>
        <c:lblAlgn val="ctr"/>
        <c:lblOffset val="100"/>
        <c:noMultiLvlLbl val="0"/>
      </c:catAx>
      <c:valAx>
        <c:axId val="414481440"/>
        <c:scaling>
          <c:orientation val="minMax"/>
        </c:scaling>
        <c:delete val="0"/>
        <c:axPos val="l"/>
        <c:majorGridlines>
          <c:spPr>
            <a:ln cap="rnd"/>
          </c:spPr>
        </c:majorGridlines>
        <c:title>
          <c:tx>
            <c:rich>
              <a:bodyPr/>
              <a:lstStyle/>
              <a:p>
                <a:pPr>
                  <a:defRPr sz="2200"/>
                </a:pPr>
                <a:r>
                  <a:rPr lang="en-US" sz="2200"/>
                  <a:t>CASOS TRABAJADOS POR MESES</a:t>
                </a:r>
              </a:p>
              <a:p>
                <a:pPr>
                  <a:defRPr sz="2200"/>
                </a:pPr>
                <a:endParaRPr lang="en-US" sz="2200"/>
              </a:p>
            </c:rich>
          </c:tx>
          <c:layout>
            <c:manualLayout>
              <c:xMode val="edge"/>
              <c:yMode val="edge"/>
              <c:x val="1.6297426755017112E-2"/>
              <c:y val="4.3140369256418051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41448104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200"/>
            </a:pPr>
            <a:endParaRPr lang="es-ES"/>
          </a:p>
        </c:txPr>
      </c:dTable>
      <c:spPr>
        <a:solidFill>
          <a:schemeClr val="tx1">
            <a:lumMod val="95000"/>
            <a:lumOff val="5000"/>
          </a:schemeClr>
        </a:solidFill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4400"/>
              <a:t>CURVA DESDE 2013 HASTA 2015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4495497851419211E-2"/>
          <c:y val="0.11367944560801546"/>
          <c:w val="0.89987251192758066"/>
          <c:h val="0.5678073740166576"/>
        </c:manualLayout>
      </c:layout>
      <c:lineChart>
        <c:grouping val="standard"/>
        <c:varyColors val="0"/>
        <c:ser>
          <c:idx val="1"/>
          <c:order val="0"/>
          <c:tx>
            <c:strRef>
              <c:f>'COMPARATIVOS VENTAS COLISION '!$A$21:$B$21</c:f>
              <c:strCache>
                <c:ptCount val="2"/>
                <c:pt idx="0">
                  <c:v>2013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star"/>
            <c:size val="20"/>
            <c:spPr>
              <a:solidFill>
                <a:srgbClr val="FFFF00"/>
              </a:solidFill>
            </c:spPr>
          </c:marker>
          <c:cat>
            <c:strRef>
              <c:f>'COMPARATIVOS VENTAS COLISION '!$C$20:$N$20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'COMPARATIVOS VENTAS COLISION '!$C$21:$N$21</c:f>
              <c:numCache>
                <c:formatCode>_("$"\ * #,##0_);_("$"\ * \(#,##0\);_("$"\ * "-"??_);_(@_)</c:formatCode>
                <c:ptCount val="12"/>
                <c:pt idx="0">
                  <c:v>360660755</c:v>
                </c:pt>
                <c:pt idx="1">
                  <c:v>291635218</c:v>
                </c:pt>
                <c:pt idx="2">
                  <c:v>322329847</c:v>
                </c:pt>
                <c:pt idx="3">
                  <c:v>365734632</c:v>
                </c:pt>
                <c:pt idx="4">
                  <c:v>299399098</c:v>
                </c:pt>
                <c:pt idx="5">
                  <c:v>251164032</c:v>
                </c:pt>
                <c:pt idx="6">
                  <c:v>330399807</c:v>
                </c:pt>
                <c:pt idx="7">
                  <c:v>358864186</c:v>
                </c:pt>
                <c:pt idx="8">
                  <c:v>308676746</c:v>
                </c:pt>
                <c:pt idx="9">
                  <c:v>302598131</c:v>
                </c:pt>
                <c:pt idx="10">
                  <c:v>318359572</c:v>
                </c:pt>
                <c:pt idx="11">
                  <c:v>205661838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'COMPARATIVOS VENTAS COLISION '!$A$22:$B$22</c:f>
              <c:strCache>
                <c:ptCount val="2"/>
                <c:pt idx="0">
                  <c:v>2014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20"/>
            <c:spPr>
              <a:solidFill>
                <a:srgbClr val="00FF00"/>
              </a:solidFill>
            </c:spPr>
          </c:marker>
          <c:cat>
            <c:strRef>
              <c:f>'COMPARATIVOS VENTAS COLISION '!$C$20:$N$20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'COMPARATIVOS VENTAS COLISION '!$C$22:$N$22</c:f>
              <c:numCache>
                <c:formatCode>_("$"\ * #,##0_);_("$"\ * \(#,##0\);_("$"\ * "-"??_);_(@_)</c:formatCode>
                <c:ptCount val="12"/>
                <c:pt idx="0">
                  <c:v>404271213</c:v>
                </c:pt>
                <c:pt idx="1">
                  <c:v>402401278</c:v>
                </c:pt>
                <c:pt idx="2">
                  <c:v>399462583</c:v>
                </c:pt>
                <c:pt idx="3">
                  <c:v>373168562</c:v>
                </c:pt>
                <c:pt idx="4">
                  <c:v>304450847</c:v>
                </c:pt>
                <c:pt idx="5">
                  <c:v>319527376</c:v>
                </c:pt>
                <c:pt idx="6">
                  <c:v>344238008</c:v>
                </c:pt>
                <c:pt idx="7">
                  <c:v>326921411</c:v>
                </c:pt>
                <c:pt idx="8">
                  <c:v>448758826</c:v>
                </c:pt>
                <c:pt idx="9">
                  <c:v>445218748</c:v>
                </c:pt>
                <c:pt idx="10">
                  <c:v>375199161</c:v>
                </c:pt>
                <c:pt idx="11">
                  <c:v>270283386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'COMPARATIVOS VENTAS COLISION '!$A$23:$B$23</c:f>
              <c:strCache>
                <c:ptCount val="2"/>
                <c:pt idx="0">
                  <c:v>2015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20"/>
            <c:spPr>
              <a:solidFill>
                <a:srgbClr val="FF0000"/>
              </a:solidFill>
            </c:spPr>
          </c:marker>
          <c:cat>
            <c:strRef>
              <c:f>'COMPARATIVOS VENTAS COLISION '!$C$20:$N$20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'COMPARATIVOS VENTAS COLISION '!$C$23:$N$23</c:f>
              <c:numCache>
                <c:formatCode>_("$"\ * #,##0_);_("$"\ * \(#,##0\);_("$"\ * "-"??_);_(@_)</c:formatCode>
                <c:ptCount val="12"/>
                <c:pt idx="0">
                  <c:v>344154777</c:v>
                </c:pt>
                <c:pt idx="1">
                  <c:v>397584367</c:v>
                </c:pt>
                <c:pt idx="2">
                  <c:v>338724772</c:v>
                </c:pt>
                <c:pt idx="3">
                  <c:v>475617474</c:v>
                </c:pt>
                <c:pt idx="4">
                  <c:v>400401502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84184"/>
        <c:axId val="415277392"/>
      </c:lineChart>
      <c:catAx>
        <c:axId val="414484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15277392"/>
        <c:crosses val="autoZero"/>
        <c:auto val="1"/>
        <c:lblAlgn val="ctr"/>
        <c:lblOffset val="100"/>
        <c:noMultiLvlLbl val="0"/>
      </c:catAx>
      <c:valAx>
        <c:axId val="415277392"/>
        <c:scaling>
          <c:orientation val="minMax"/>
          <c:max val="500000000"/>
          <c:min val="100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VALOR EN MILLONES</a:t>
                </a:r>
              </a:p>
            </c:rich>
          </c:tx>
          <c:layout>
            <c:manualLayout>
              <c:xMode val="edge"/>
              <c:yMode val="edge"/>
              <c:x val="2.8430933439479163E-2"/>
              <c:y val="0.14601169390366206"/>
            </c:manualLayout>
          </c:layout>
          <c:overlay val="0"/>
        </c:title>
        <c:numFmt formatCode="_(&quot;$&quot;\ * #,##0_);_(&quot;$&quot;\ * \(#,##0\);_(&quot;$&quot;\ * &quot;-&quot;??_);_(@_)" sourceLinked="1"/>
        <c:majorTickMark val="none"/>
        <c:minorTickMark val="none"/>
        <c:tickLblPos val="nextTo"/>
        <c:crossAx val="414484184"/>
        <c:crosses val="autoZero"/>
        <c:crossBetween val="between"/>
        <c:dispUnits>
          <c:builtInUnit val="millions"/>
        </c:dispUnits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2400"/>
            </a:pPr>
            <a:endParaRPr lang="es-ES"/>
          </a:p>
        </c:txPr>
      </c:dTable>
      <c:spPr>
        <a:solidFill>
          <a:schemeClr val="tx1">
            <a:lumMod val="85000"/>
            <a:lumOff val="15000"/>
          </a:schemeClr>
        </a:solidFill>
      </c:spPr>
    </c:plotArea>
    <c:plotVisOnly val="1"/>
    <c:dispBlanksAs val="gap"/>
    <c:showDLblsOverMax val="0"/>
  </c:chart>
  <c:txPr>
    <a:bodyPr/>
    <a:lstStyle/>
    <a:p>
      <a:pPr>
        <a:defRPr sz="18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600"/>
              <a:t>PARTICIPACION POR AÑOS COMPAÑIAS ASEGURADORAS</a:t>
            </a:r>
          </a:p>
        </c:rich>
      </c:tx>
      <c:layout>
        <c:manualLayout>
          <c:xMode val="edge"/>
          <c:yMode val="edge"/>
          <c:x val="0.28338088010818829"/>
          <c:y val="2.6466913024305377E-3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'COMPARATIVOS VENTAS COLISION '!$A$52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'COMPARATIVOS VENTAS COLISION '!$B$49:$O$49</c:f>
              <c:strCache>
                <c:ptCount val="14"/>
                <c:pt idx="0">
                  <c:v>AIG</c:v>
                </c:pt>
                <c:pt idx="1">
                  <c:v>ALEMANA</c:v>
                </c:pt>
                <c:pt idx="2">
                  <c:v>ALLIANZ</c:v>
                </c:pt>
                <c:pt idx="3">
                  <c:v>SOLIDARIA</c:v>
                </c:pt>
                <c:pt idx="4">
                  <c:v>COLPATRIA</c:v>
                </c:pt>
                <c:pt idx="5">
                  <c:v>BBVA</c:v>
                </c:pt>
                <c:pt idx="6">
                  <c:v>EQUIDAD</c:v>
                </c:pt>
                <c:pt idx="7">
                  <c:v>PREVISORA</c:v>
                </c:pt>
                <c:pt idx="8">
                  <c:v>MAPFRE</c:v>
                </c:pt>
                <c:pt idx="9">
                  <c:v>LIBERTY</c:v>
                </c:pt>
                <c:pt idx="10">
                  <c:v>RSA</c:v>
                </c:pt>
                <c:pt idx="11">
                  <c:v>BOLIVAR</c:v>
                </c:pt>
                <c:pt idx="12">
                  <c:v>DEL ESTADO</c:v>
                </c:pt>
                <c:pt idx="13">
                  <c:v>SURA</c:v>
                </c:pt>
              </c:strCache>
            </c:strRef>
          </c:cat>
          <c:val>
            <c:numRef>
              <c:f>'COMPARATIVOS VENTAS COLISION '!$B$52:$O$52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1"/>
          <c:order val="1"/>
          <c:tx>
            <c:strRef>
              <c:f>'COMPARATIVOS VENTAS COLISION '!$A$51</c:f>
              <c:strCache>
                <c:ptCount val="1"/>
                <c:pt idx="0">
                  <c:v>2014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cat>
            <c:strRef>
              <c:f>'COMPARATIVOS VENTAS COLISION '!$B$49:$O$49</c:f>
              <c:strCache>
                <c:ptCount val="14"/>
                <c:pt idx="0">
                  <c:v>AIG</c:v>
                </c:pt>
                <c:pt idx="1">
                  <c:v>ALEMANA</c:v>
                </c:pt>
                <c:pt idx="2">
                  <c:v>ALLIANZ</c:v>
                </c:pt>
                <c:pt idx="3">
                  <c:v>SOLIDARIA</c:v>
                </c:pt>
                <c:pt idx="4">
                  <c:v>COLPATRIA</c:v>
                </c:pt>
                <c:pt idx="5">
                  <c:v>BBVA</c:v>
                </c:pt>
                <c:pt idx="6">
                  <c:v>EQUIDAD</c:v>
                </c:pt>
                <c:pt idx="7">
                  <c:v>PREVISORA</c:v>
                </c:pt>
                <c:pt idx="8">
                  <c:v>MAPFRE</c:v>
                </c:pt>
                <c:pt idx="9">
                  <c:v>LIBERTY</c:v>
                </c:pt>
                <c:pt idx="10">
                  <c:v>RSA</c:v>
                </c:pt>
                <c:pt idx="11">
                  <c:v>BOLIVAR</c:v>
                </c:pt>
                <c:pt idx="12">
                  <c:v>DEL ESTADO</c:v>
                </c:pt>
                <c:pt idx="13">
                  <c:v>SURA</c:v>
                </c:pt>
              </c:strCache>
            </c:strRef>
          </c:cat>
          <c:val>
            <c:numRef>
              <c:f>'COMPARATIVOS VENTAS COLISION '!$B$51:$O$51</c:f>
              <c:numCache>
                <c:formatCode>General</c:formatCode>
                <c:ptCount val="14"/>
                <c:pt idx="0">
                  <c:v>6</c:v>
                </c:pt>
                <c:pt idx="1">
                  <c:v>146</c:v>
                </c:pt>
                <c:pt idx="2">
                  <c:v>146</c:v>
                </c:pt>
                <c:pt idx="3">
                  <c:v>37</c:v>
                </c:pt>
                <c:pt idx="4">
                  <c:v>37</c:v>
                </c:pt>
                <c:pt idx="5">
                  <c:v>0</c:v>
                </c:pt>
                <c:pt idx="6">
                  <c:v>9</c:v>
                </c:pt>
                <c:pt idx="7">
                  <c:v>2</c:v>
                </c:pt>
                <c:pt idx="8">
                  <c:v>47</c:v>
                </c:pt>
                <c:pt idx="9">
                  <c:v>145</c:v>
                </c:pt>
                <c:pt idx="10">
                  <c:v>44</c:v>
                </c:pt>
                <c:pt idx="11">
                  <c:v>104</c:v>
                </c:pt>
                <c:pt idx="12">
                  <c:v>5</c:v>
                </c:pt>
                <c:pt idx="13">
                  <c:v>182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'COMPARATIVOS VENTAS COLISION '!$A$50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'COMPARATIVOS VENTAS COLISION '!$B$49:$O$49</c:f>
              <c:strCache>
                <c:ptCount val="14"/>
                <c:pt idx="0">
                  <c:v>AIG</c:v>
                </c:pt>
                <c:pt idx="1">
                  <c:v>ALEMANA</c:v>
                </c:pt>
                <c:pt idx="2">
                  <c:v>ALLIANZ</c:v>
                </c:pt>
                <c:pt idx="3">
                  <c:v>SOLIDARIA</c:v>
                </c:pt>
                <c:pt idx="4">
                  <c:v>COLPATRIA</c:v>
                </c:pt>
                <c:pt idx="5">
                  <c:v>BBVA</c:v>
                </c:pt>
                <c:pt idx="6">
                  <c:v>EQUIDAD</c:v>
                </c:pt>
                <c:pt idx="7">
                  <c:v>PREVISORA</c:v>
                </c:pt>
                <c:pt idx="8">
                  <c:v>MAPFRE</c:v>
                </c:pt>
                <c:pt idx="9">
                  <c:v>LIBERTY</c:v>
                </c:pt>
                <c:pt idx="10">
                  <c:v>RSA</c:v>
                </c:pt>
                <c:pt idx="11">
                  <c:v>BOLIVAR</c:v>
                </c:pt>
                <c:pt idx="12">
                  <c:v>DEL ESTADO</c:v>
                </c:pt>
                <c:pt idx="13">
                  <c:v>SURA</c:v>
                </c:pt>
              </c:strCache>
            </c:strRef>
          </c:cat>
          <c:val>
            <c:numRef>
              <c:f>'COMPARATIVOS VENTAS COLISION '!$B$50:$O$50</c:f>
              <c:numCache>
                <c:formatCode>General</c:formatCode>
                <c:ptCount val="14"/>
                <c:pt idx="0">
                  <c:v>2</c:v>
                </c:pt>
                <c:pt idx="1">
                  <c:v>144</c:v>
                </c:pt>
                <c:pt idx="2">
                  <c:v>131</c:v>
                </c:pt>
                <c:pt idx="3">
                  <c:v>28</c:v>
                </c:pt>
                <c:pt idx="4">
                  <c:v>22</c:v>
                </c:pt>
                <c:pt idx="5">
                  <c:v>1</c:v>
                </c:pt>
                <c:pt idx="6">
                  <c:v>9</c:v>
                </c:pt>
                <c:pt idx="7">
                  <c:v>3</c:v>
                </c:pt>
                <c:pt idx="8">
                  <c:v>42</c:v>
                </c:pt>
                <c:pt idx="9">
                  <c:v>152</c:v>
                </c:pt>
                <c:pt idx="10">
                  <c:v>58</c:v>
                </c:pt>
                <c:pt idx="11">
                  <c:v>49</c:v>
                </c:pt>
                <c:pt idx="12">
                  <c:v>5</c:v>
                </c:pt>
                <c:pt idx="13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278960"/>
        <c:axId val="415279352"/>
      </c:lineChart>
      <c:catAx>
        <c:axId val="41527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s-ES"/>
          </a:p>
        </c:txPr>
        <c:crossAx val="415279352"/>
        <c:crosses val="autoZero"/>
        <c:auto val="1"/>
        <c:lblAlgn val="ctr"/>
        <c:lblOffset val="100"/>
        <c:noMultiLvlLbl val="0"/>
      </c:catAx>
      <c:valAx>
        <c:axId val="415279352"/>
        <c:scaling>
          <c:orientation val="minMax"/>
          <c:max val="2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/>
                  <a:t>CANTIDAD DE ENTRADAS</a:t>
                </a:r>
              </a:p>
            </c:rich>
          </c:tx>
          <c:layout>
            <c:manualLayout>
              <c:xMode val="edge"/>
              <c:yMode val="edge"/>
              <c:x val="4.511840405902216E-3"/>
              <c:y val="4.664136957730465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400"/>
            </a:pPr>
            <a:endParaRPr lang="es-ES"/>
          </a:p>
        </c:txPr>
        <c:crossAx val="41527896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2400"/>
            </a:pPr>
            <a:endParaRPr lang="es-ES"/>
          </a:p>
        </c:txPr>
      </c:dTable>
      <c:spPr>
        <a:solidFill>
          <a:schemeClr val="tx1">
            <a:lumMod val="85000"/>
            <a:lumOff val="15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200"/>
              <a:t>INDICADOR GENERAL</a:t>
            </a:r>
          </a:p>
        </c:rich>
      </c:tx>
      <c:layout>
        <c:manualLayout>
          <c:xMode val="edge"/>
          <c:yMode val="edge"/>
          <c:x val="0.40308214549286459"/>
          <c:y val="1.51228733459357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8885682288611387E-2"/>
          <c:y val="3.030765981838477E-2"/>
          <c:w val="0.8941840924790686"/>
          <c:h val="0.60574857453163178"/>
        </c:manualLayout>
      </c:layout>
      <c:lineChart>
        <c:grouping val="standard"/>
        <c:varyColors val="0"/>
        <c:ser>
          <c:idx val="2"/>
          <c:order val="0"/>
          <c:tx>
            <c:strRef>
              <c:f>'VENTAS TOTAL COLISION 2015'!$A$5</c:f>
              <c:strCache>
                <c:ptCount val="1"/>
                <c:pt idx="0">
                  <c:v>TOTAL PRESUPUESTO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pPr>
              <a:solidFill>
                <a:schemeClr val="bg1">
                  <a:lumMod val="95000"/>
                </a:schemeClr>
              </a:solidFill>
            </c:spPr>
          </c:marker>
          <c:cat>
            <c:strRef>
              <c:f>'VENTAS TOTAL COLISION 2015'!$B$2:$M$2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'VENTAS TOTAL COLISION 2015'!$B$5:$M$5</c:f>
              <c:numCache>
                <c:formatCode>_("$"\ * #,##0_);_("$"\ * \(#,##0\);_("$"\ * "-"??_);_(@_)</c:formatCode>
                <c:ptCount val="12"/>
                <c:pt idx="0">
                  <c:v>393766109</c:v>
                </c:pt>
                <c:pt idx="1">
                  <c:v>433142720</c:v>
                </c:pt>
                <c:pt idx="2">
                  <c:v>441875703</c:v>
                </c:pt>
                <c:pt idx="3">
                  <c:v>444955703</c:v>
                </c:pt>
                <c:pt idx="4">
                  <c:v>448893364</c:v>
                </c:pt>
                <c:pt idx="5">
                  <c:v>452688686</c:v>
                </c:pt>
                <c:pt idx="6">
                  <c:v>456768686</c:v>
                </c:pt>
                <c:pt idx="7">
                  <c:v>460706348</c:v>
                </c:pt>
                <c:pt idx="8">
                  <c:v>464644009</c:v>
                </c:pt>
                <c:pt idx="9">
                  <c:v>468581670</c:v>
                </c:pt>
                <c:pt idx="10">
                  <c:v>475741670</c:v>
                </c:pt>
                <c:pt idx="11">
                  <c:v>433142720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'VENTAS TOTAL COLISION 2015'!$A$13</c:f>
              <c:strCache>
                <c:ptCount val="1"/>
                <c:pt idx="0">
                  <c:v>TOTAL VENTA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pPr>
              <a:solidFill>
                <a:srgbClr val="FF0066"/>
              </a:solidFill>
            </c:spPr>
          </c:marker>
          <c:cat>
            <c:strRef>
              <c:f>'VENTAS TOTAL COLISION 2015'!$B$2:$M$2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'VENTAS TOTAL COLISION 2015'!$B$13:$M$13</c:f>
              <c:numCache>
                <c:formatCode>_("$"\ * #,##0_);_("$"\ * \(#,##0\);_("$"\ * "-"??_);_(@_)</c:formatCode>
                <c:ptCount val="12"/>
                <c:pt idx="0">
                  <c:v>344154777</c:v>
                </c:pt>
                <c:pt idx="1">
                  <c:v>397584367</c:v>
                </c:pt>
                <c:pt idx="2">
                  <c:v>338724772</c:v>
                </c:pt>
                <c:pt idx="3">
                  <c:v>475617474</c:v>
                </c:pt>
                <c:pt idx="4">
                  <c:v>400401502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'VENTAS TOTAL COLISION 2015'!$A$3</c:f>
              <c:strCache>
                <c:ptCount val="1"/>
                <c:pt idx="0">
                  <c:v>RTOS PRESUPUESTO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cat>
            <c:strRef>
              <c:f>'VENTAS TOTAL COLISION 2015'!$B$2:$M$2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'VENTAS TOTAL COLISION 2015'!$B$3:$M$3</c:f>
              <c:numCache>
                <c:formatCode>_("$"\ * #,##0_);_("$"\ * \(#,##0\);_("$"\ * "-"??_);_(@_)</c:formatCode>
                <c:ptCount val="12"/>
                <c:pt idx="0">
                  <c:v>308000000</c:v>
                </c:pt>
                <c:pt idx="1">
                  <c:v>338800000</c:v>
                </c:pt>
                <c:pt idx="2">
                  <c:v>344960000</c:v>
                </c:pt>
                <c:pt idx="3">
                  <c:v>348040000</c:v>
                </c:pt>
                <c:pt idx="4">
                  <c:v>351120000</c:v>
                </c:pt>
                <c:pt idx="5">
                  <c:v>354200000</c:v>
                </c:pt>
                <c:pt idx="6">
                  <c:v>357280000</c:v>
                </c:pt>
                <c:pt idx="7">
                  <c:v>360360000</c:v>
                </c:pt>
                <c:pt idx="8">
                  <c:v>363440000</c:v>
                </c:pt>
                <c:pt idx="9">
                  <c:v>366520000</c:v>
                </c:pt>
                <c:pt idx="10">
                  <c:v>372680000</c:v>
                </c:pt>
                <c:pt idx="11">
                  <c:v>338800000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'VENTAS TOTAL COLISION 2015'!$A$9</c:f>
              <c:strCache>
                <c:ptCount val="1"/>
                <c:pt idx="0">
                  <c:v>RTOS VENDIDOS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cat>
            <c:strRef>
              <c:f>'VENTAS TOTAL COLISION 2015'!$B$2:$M$2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'VENTAS TOTAL COLISION 2015'!$B$9:$M$9</c:f>
              <c:numCache>
                <c:formatCode>_("$"\ * #,##0_);_("$"\ * \(#,##0\);_("$"\ * "-"??_);_(@_)</c:formatCode>
                <c:ptCount val="12"/>
                <c:pt idx="0">
                  <c:v>234261838</c:v>
                </c:pt>
                <c:pt idx="1">
                  <c:v>263133286</c:v>
                </c:pt>
                <c:pt idx="2">
                  <c:v>224193205</c:v>
                </c:pt>
                <c:pt idx="3">
                  <c:v>332981019</c:v>
                </c:pt>
                <c:pt idx="4">
                  <c:v>275701764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'VENTAS TOTAL COLISION 2015'!$A$4</c:f>
              <c:strCache>
                <c:ptCount val="1"/>
                <c:pt idx="0">
                  <c:v>M.O PRESUPUESTO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'VENTAS TOTAL COLISION 2015'!$B$2:$M$2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'VENTAS TOTAL COLISION 2015'!$B$4:$M$4</c:f>
              <c:numCache>
                <c:formatCode>_("$"\ * #,##0_);_("$"\ * \(#,##0\);_("$"\ * "-"??_);_(@_)</c:formatCode>
                <c:ptCount val="12"/>
                <c:pt idx="0">
                  <c:v>85766109</c:v>
                </c:pt>
                <c:pt idx="1">
                  <c:v>94342720</c:v>
                </c:pt>
                <c:pt idx="2">
                  <c:v>96915703</c:v>
                </c:pt>
                <c:pt idx="3">
                  <c:v>96915703</c:v>
                </c:pt>
                <c:pt idx="4">
                  <c:v>97773364</c:v>
                </c:pt>
                <c:pt idx="5">
                  <c:v>98488686</c:v>
                </c:pt>
                <c:pt idx="6">
                  <c:v>99488686</c:v>
                </c:pt>
                <c:pt idx="7">
                  <c:v>100346348</c:v>
                </c:pt>
                <c:pt idx="8">
                  <c:v>101204009</c:v>
                </c:pt>
                <c:pt idx="9">
                  <c:v>102061670</c:v>
                </c:pt>
                <c:pt idx="10">
                  <c:v>103061670</c:v>
                </c:pt>
                <c:pt idx="11">
                  <c:v>94342720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'VENTAS TOTAL COLISION 2015'!$A$10</c:f>
              <c:strCache>
                <c:ptCount val="1"/>
                <c:pt idx="0">
                  <c:v>M.O VENDIDA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cat>
            <c:strRef>
              <c:f>'VENTAS TOTAL COLISION 2015'!$B$2:$M$2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'VENTAS TOTAL COLISION 2015'!$B$10:$M$10</c:f>
              <c:numCache>
                <c:formatCode>_("$"\ * #,##0_);_("$"\ * \(#,##0\);_("$"\ * "-"??_);_(@_)</c:formatCode>
                <c:ptCount val="12"/>
                <c:pt idx="0">
                  <c:v>70621886</c:v>
                </c:pt>
                <c:pt idx="1">
                  <c:v>98261529</c:v>
                </c:pt>
                <c:pt idx="2">
                  <c:v>82589362</c:v>
                </c:pt>
                <c:pt idx="3">
                  <c:v>97977853</c:v>
                </c:pt>
                <c:pt idx="4">
                  <c:v>93932473</c:v>
                </c:pt>
                <c:pt idx="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'VENTAS TOTAL COLISION 2015'!$A$11</c:f>
              <c:strCache>
                <c:ptCount val="1"/>
                <c:pt idx="0">
                  <c:v>DEDUCIBLES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cat>
            <c:strRef>
              <c:f>'VENTAS TOTAL COLISION 2015'!$B$2:$M$2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'VENTAS TOTAL COLISION 2015'!$B$11:$M$11</c:f>
              <c:numCache>
                <c:formatCode>_("$"\ * #,##0_);_("$"\ * \(#,##0\);_("$"\ * "-"??_);_(@_)</c:formatCode>
                <c:ptCount val="12"/>
                <c:pt idx="0">
                  <c:v>39271053</c:v>
                </c:pt>
                <c:pt idx="1">
                  <c:v>36189552</c:v>
                </c:pt>
                <c:pt idx="2">
                  <c:v>31942205</c:v>
                </c:pt>
                <c:pt idx="3">
                  <c:v>44658602</c:v>
                </c:pt>
                <c:pt idx="4">
                  <c:v>30767265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83792"/>
        <c:axId val="414483400"/>
      </c:lineChart>
      <c:catAx>
        <c:axId val="41448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2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414483400"/>
        <c:crosses val="autoZero"/>
        <c:auto val="1"/>
        <c:lblAlgn val="ctr"/>
        <c:lblOffset val="100"/>
        <c:tickMarkSkip val="1"/>
        <c:noMultiLvlLbl val="0"/>
      </c:catAx>
      <c:valAx>
        <c:axId val="414483400"/>
        <c:scaling>
          <c:orientation val="minMax"/>
          <c:max val="500000000"/>
          <c:min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 sz="4400"/>
                  <a:t>VALOR EN MILLONES</a:t>
                </a:r>
              </a:p>
            </c:rich>
          </c:tx>
          <c:layout>
            <c:manualLayout>
              <c:xMode val="edge"/>
              <c:yMode val="edge"/>
              <c:x val="2.1874525292419868E-2"/>
              <c:y val="8.4722357981114424E-2"/>
            </c:manualLayout>
          </c:layout>
          <c:overlay val="0"/>
        </c:title>
        <c:numFmt formatCode="_(&quot;$&quot;\ * #,##0_);_(&quot;$&quot;\ * \(#,##0\);_(&quot;$&quot;\ * &quot;-&quot;??_);_(@_)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414483792"/>
        <c:crosses val="autoZero"/>
        <c:crossBetween val="between"/>
        <c:dispUnits>
          <c:builtInUnit val="millions"/>
        </c:dispUnits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700"/>
            </a:pPr>
            <a:endParaRPr lang="es-ES"/>
          </a:p>
        </c:txPr>
      </c:dTable>
      <c:spPr>
        <a:solidFill>
          <a:schemeClr val="tx1">
            <a:lumMod val="85000"/>
            <a:lumOff val="15000"/>
          </a:schemeClr>
        </a:solidFill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s-CO"/>
              <a:t>TOTAL DE ORDENES DE TRABAJO ABIERTAS / FACTURADAS /  CERRADAS</a:t>
            </a:r>
          </a:p>
        </c:rich>
      </c:tx>
      <c:layout>
        <c:manualLayout>
          <c:xMode val="edge"/>
          <c:yMode val="edge"/>
          <c:x val="0.19772058195695835"/>
          <c:y val="3.51213620421341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701842809891321E-3"/>
          <c:y val="0.27635844192042364"/>
          <c:w val="0.99243975429201448"/>
          <c:h val="0.62574547650570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'VENTAS TOTAL COLISION 2015'!$A$23</c:f>
              <c:strCache>
                <c:ptCount val="1"/>
                <c:pt idx="0">
                  <c:v>O.T ABIERTAS</c:v>
                </c:pt>
              </c:strCache>
            </c:strRef>
          </c:tx>
          <c:spPr>
            <a:solidFill>
              <a:srgbClr val="00B0F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25400" prst="artDeco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'VENTAS TOTAL COLISION 2015'!$B$21:$M$22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'VENTAS TOTAL COLISION 2015'!$B$23:$M$23</c:f>
              <c:numCache>
                <c:formatCode>General</c:formatCode>
                <c:ptCount val="12"/>
                <c:pt idx="0">
                  <c:v>124</c:v>
                </c:pt>
                <c:pt idx="1">
                  <c:v>134</c:v>
                </c:pt>
                <c:pt idx="2">
                  <c:v>124</c:v>
                </c:pt>
                <c:pt idx="3">
                  <c:v>154</c:v>
                </c:pt>
                <c:pt idx="4">
                  <c:v>141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'VENTAS TOTAL COLISION 2015'!$A$24</c:f>
              <c:strCache>
                <c:ptCount val="1"/>
                <c:pt idx="0">
                  <c:v>O.T FACTURADAS</c:v>
                </c:pt>
              </c:strCache>
            </c:strRef>
          </c:tx>
          <c:spPr>
            <a:solidFill>
              <a:srgbClr val="00B05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25400" prst="convex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'VENTAS TOTAL COLISION 2015'!$B$21:$M$22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'VENTAS TOTAL COLISION 2015'!$B$24:$M$24</c:f>
              <c:numCache>
                <c:formatCode>General</c:formatCode>
                <c:ptCount val="12"/>
                <c:pt idx="0">
                  <c:v>82</c:v>
                </c:pt>
                <c:pt idx="1">
                  <c:v>107</c:v>
                </c:pt>
                <c:pt idx="2">
                  <c:v>92</c:v>
                </c:pt>
                <c:pt idx="3">
                  <c:v>95</c:v>
                </c:pt>
                <c:pt idx="4">
                  <c:v>88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'VENTAS TOTAL COLISION 2015'!$A$25</c:f>
              <c:strCache>
                <c:ptCount val="1"/>
                <c:pt idx="0">
                  <c:v>O.T CERRADAS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>
              <a:glow rad="228600">
                <a:schemeClr val="accent6">
                  <a:satMod val="175000"/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'VENTAS TOTAL COLISION 2015'!$B$21:$M$22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'VENTAS TOTAL COLISION 2015'!$B$25:$M$25</c:f>
              <c:numCache>
                <c:formatCode>General</c:formatCode>
                <c:ptCount val="12"/>
                <c:pt idx="0">
                  <c:v>37</c:v>
                </c:pt>
                <c:pt idx="1">
                  <c:v>33</c:v>
                </c:pt>
                <c:pt idx="2">
                  <c:v>30</c:v>
                </c:pt>
                <c:pt idx="3">
                  <c:v>38</c:v>
                </c:pt>
                <c:pt idx="4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415278568"/>
        <c:axId val="415280528"/>
      </c:barChart>
      <c:catAx>
        <c:axId val="41527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415280528"/>
        <c:crosses val="autoZero"/>
        <c:auto val="1"/>
        <c:lblAlgn val="ctr"/>
        <c:lblOffset val="100"/>
        <c:noMultiLvlLbl val="0"/>
      </c:catAx>
      <c:valAx>
        <c:axId val="41528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5278568"/>
        <c:crosses val="autoZero"/>
        <c:crossBetween val="between"/>
      </c:valAx>
      <c:spPr>
        <a:solidFill>
          <a:schemeClr val="tx1">
            <a:lumMod val="85000"/>
            <a:lumOff val="15000"/>
          </a:schemeClr>
        </a:solidFill>
      </c:spPr>
    </c:plotArea>
    <c:legend>
      <c:legendPos val="t"/>
      <c:layout>
        <c:manualLayout>
          <c:xMode val="edge"/>
          <c:yMode val="edge"/>
          <c:x val="8.8295831819258541E-2"/>
          <c:y val="9.0466169604905583E-2"/>
          <c:w val="0.80619620567231076"/>
          <c:h val="0.26206559357071513"/>
        </c:manualLayout>
      </c:layout>
      <c:overlay val="0"/>
      <c:txPr>
        <a:bodyPr/>
        <a:lstStyle/>
        <a:p>
          <a:pPr>
            <a:defRPr sz="36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 sz="4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s-CO"/>
              <a:t>VALOR PROMEDIO DE REPARACION POR VEHICULO </a:t>
            </a:r>
          </a:p>
        </c:rich>
      </c:tx>
      <c:overlay val="0"/>
    </c:title>
    <c:autoTitleDeleted val="0"/>
    <c:plotArea>
      <c:layout/>
      <c:lineChart>
        <c:grouping val="stacked"/>
        <c:varyColors val="1"/>
        <c:ser>
          <c:idx val="0"/>
          <c:order val="0"/>
          <c:spPr>
            <a:ln cmpd="tri">
              <a:solidFill>
                <a:srgbClr val="FFC000">
                  <a:alpha val="65000"/>
                </a:srgbClr>
              </a:solidFill>
              <a:headEnd w="lg" len="lg"/>
              <a:tailEnd w="lg" len="lg"/>
            </a:ln>
            <a:effectLst/>
          </c:spPr>
          <c:marker>
            <c:symbol val="diamond"/>
            <c:size val="30"/>
            <c:spPr>
              <a:solidFill>
                <a:srgbClr val="FFFF00"/>
              </a:solidFill>
              <a:ln>
                <a:solidFill>
                  <a:srgbClr val="FFC000"/>
                </a:solidFill>
              </a:ln>
              <a:effectLst/>
              <a:scene3d>
                <a:camera prst="orthographicFront"/>
                <a:lightRig rig="harsh" dir="t"/>
              </a:scene3d>
              <a:sp3d prstMaterial="metal">
                <a:bevelT w="63500" h="25400" prst="softRound"/>
                <a:bevelB prst="relaxedInset"/>
              </a:sp3d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marker>
              <c:spPr>
                <a:solidFill>
                  <a:srgbClr val="FFFF00"/>
                </a:solidFill>
                <a:ln>
                  <a:solidFill>
                    <a:srgbClr val="FFC000"/>
                  </a:solidFill>
                </a:ln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  <a:scene3d>
                  <a:camera prst="orthographicFront"/>
                  <a:lightRig rig="harsh" dir="t"/>
                </a:scene3d>
                <a:sp3d prstMaterial="metal">
                  <a:bevelT w="63500" h="25400" prst="softRound"/>
                  <a:bevelB prst="relaxedInset"/>
                </a:sp3d>
              </c:spPr>
            </c:marker>
            <c:bubble3D val="0"/>
            <c:spPr>
              <a:ln cmpd="tri">
                <a:solidFill>
                  <a:srgbClr val="FFC000">
                    <a:alpha val="65000"/>
                  </a:srgbClr>
                </a:solidFill>
                <a:headEnd w="lg" len="lg"/>
                <a:tailEnd w="lg" len="lg"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cat>
            <c:strRef>
              <c:f>'VENTAS TOTAL COLISION 2015'!$B$27:$M$27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'VENTAS TOTAL COLISION 2015'!$B$28:$M$28</c:f>
              <c:numCache>
                <c:formatCode>_("$"\ * #,##0_);_("$"\ * \(#,##0\);_("$"\ * "-"??_);_(@_)</c:formatCode>
                <c:ptCount val="12"/>
                <c:pt idx="0">
                  <c:v>4197009.4756097561</c:v>
                </c:pt>
                <c:pt idx="1">
                  <c:v>3715741.7476635515</c:v>
                </c:pt>
                <c:pt idx="2">
                  <c:v>3681791</c:v>
                </c:pt>
                <c:pt idx="3">
                  <c:v>5006499.7263157899</c:v>
                </c:pt>
                <c:pt idx="4">
                  <c:v>4550017.0681818184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92936"/>
        <c:axId val="417493328"/>
      </c:lineChart>
      <c:catAx>
        <c:axId val="41749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417493328"/>
        <c:crosses val="autoZero"/>
        <c:auto val="1"/>
        <c:lblAlgn val="ctr"/>
        <c:lblOffset val="100"/>
        <c:noMultiLvlLbl val="0"/>
      </c:catAx>
      <c:valAx>
        <c:axId val="417493328"/>
        <c:scaling>
          <c:orientation val="minMax"/>
          <c:max val="6000000"/>
          <c:min val="1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3200"/>
                  <a:t>VALOR EN MILLONES</a:t>
                </a:r>
              </a:p>
            </c:rich>
          </c:tx>
          <c:layout>
            <c:manualLayout>
              <c:xMode val="edge"/>
              <c:yMode val="edge"/>
              <c:x val="7.298160255435609E-3"/>
              <c:y val="0.11519360079990001"/>
            </c:manualLayout>
          </c:layout>
          <c:overlay val="0"/>
        </c:title>
        <c:numFmt formatCode="_(&quot;$&quot;\ * #,##0_);_(&quot;$&quot;\ * \(#,##0\);_(&quot;$&quot;\ * &quot;-&quot;??_);_(@_)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24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417492936"/>
        <c:crosses val="autoZero"/>
        <c:crossBetween val="between"/>
        <c:dispUnits>
          <c:builtInUnit val="millions"/>
        </c:dispUnits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2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</c:dTable>
      <c:spPr>
        <a:solidFill>
          <a:schemeClr val="tx1">
            <a:lumMod val="85000"/>
            <a:lumOff val="15000"/>
          </a:schemeClr>
        </a:solidFill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0</xdr:rowOff>
    </xdr:from>
    <xdr:to>
      <xdr:col>18</xdr:col>
      <xdr:colOff>10583</xdr:colOff>
      <xdr:row>23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23</xdr:row>
      <xdr:rowOff>123824</xdr:rowOff>
    </xdr:from>
    <xdr:to>
      <xdr:col>17</xdr:col>
      <xdr:colOff>740833</xdr:colOff>
      <xdr:row>43</xdr:row>
      <xdr:rowOff>171449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47625</xdr:rowOff>
    </xdr:from>
    <xdr:to>
      <xdr:col>17</xdr:col>
      <xdr:colOff>740832</xdr:colOff>
      <xdr:row>80</xdr:row>
      <xdr:rowOff>47625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17</xdr:col>
      <xdr:colOff>709082</xdr:colOff>
      <xdr:row>117</xdr:row>
      <xdr:rowOff>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3295</xdr:rowOff>
    </xdr:from>
    <xdr:to>
      <xdr:col>14</xdr:col>
      <xdr:colOff>1730376</xdr:colOff>
      <xdr:row>46</xdr:row>
      <xdr:rowOff>50921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</xdr:colOff>
      <xdr:row>52</xdr:row>
      <xdr:rowOff>107830</xdr:rowOff>
    </xdr:from>
    <xdr:to>
      <xdr:col>14</xdr:col>
      <xdr:colOff>1779197</xdr:colOff>
      <xdr:row>76</xdr:row>
      <xdr:rowOff>161745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28</xdr:row>
      <xdr:rowOff>63499</xdr:rowOff>
    </xdr:from>
    <xdr:to>
      <xdr:col>12</xdr:col>
      <xdr:colOff>1581150</xdr:colOff>
      <xdr:row>63</xdr:row>
      <xdr:rowOff>126999</xdr:rowOff>
    </xdr:to>
    <xdr:graphicFrame macro="">
      <xdr:nvGraphicFramePr>
        <xdr:cNvPr id="2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83</xdr:row>
      <xdr:rowOff>123824</xdr:rowOff>
    </xdr:from>
    <xdr:to>
      <xdr:col>12</xdr:col>
      <xdr:colOff>1577975</xdr:colOff>
      <xdr:row>102</xdr:row>
      <xdr:rowOff>47624</xdr:rowOff>
    </xdr:to>
    <xdr:graphicFrame macro="">
      <xdr:nvGraphicFramePr>
        <xdr:cNvPr id="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</xdr:colOff>
      <xdr:row>102</xdr:row>
      <xdr:rowOff>47625</xdr:rowOff>
    </xdr:from>
    <xdr:to>
      <xdr:col>12</xdr:col>
      <xdr:colOff>1577975</xdr:colOff>
      <xdr:row>123</xdr:row>
      <xdr:rowOff>47625</xdr:rowOff>
    </xdr:to>
    <xdr:graphicFrame macro="">
      <xdr:nvGraphicFramePr>
        <xdr:cNvPr id="4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60325</xdr:colOff>
      <xdr:row>63</xdr:row>
      <xdr:rowOff>117475</xdr:rowOff>
    </xdr:from>
    <xdr:to>
      <xdr:col>12</xdr:col>
      <xdr:colOff>1692275</xdr:colOff>
      <xdr:row>83</xdr:row>
      <xdr:rowOff>98425</xdr:rowOff>
    </xdr:to>
    <xdr:graphicFrame macro="">
      <xdr:nvGraphicFramePr>
        <xdr:cNvPr id="5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3.xml.rels>&#65279;<?xml version="1.0" encoding="utf-8"?><Relationships xmlns="http://schemas.openxmlformats.org/package/2006/relationships"><Relationship Type="http://schemas.openxmlformats.org/officeDocument/2006/relationships/drawing" Target="../drawings/drawing2.xml" Id="rId2" /></Relationships>
</file>

<file path=xl/worksheets/_rels/sheet24.xml.rels>&#65279;<?xml version="1.0" encoding="utf-8"?><Relationships xmlns="http://schemas.openxmlformats.org/package/2006/relationships"><Relationship Type="http://schemas.openxmlformats.org/officeDocument/2006/relationships/drawing" Target="../drawings/drawing3.xml" Id="rId2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7"/>
  <sheetViews>
    <sheetView zoomScale="90" zoomScaleNormal="90" workbookViewId="0">
      <selection activeCell="R4" sqref="R4:W4"/>
    </sheetView>
  </sheetViews>
  <sheetFormatPr baseColWidth="10" defaultColWidth="9.140625" defaultRowHeight="15" x14ac:dyDescent="0.25"/>
  <cols>
    <col min="1" max="1" bestFit="1" width="15" customWidth="1" style="164"/>
    <col min="2" max="2" width="11.28515625" customWidth="1" style="164"/>
    <col min="3" max="3" width="7.42578125" customWidth="1" style="164"/>
    <col min="4" max="7" width="8.7109375" customWidth="1" style="164"/>
    <col min="8" max="8" width="3.7109375" customWidth="1" style="164"/>
    <col min="9" max="12" width="8.7109375" customWidth="1" style="164"/>
    <col min="13" max="13" width="3.7109375" customWidth="1" style="164"/>
    <col min="14" max="17" width="8.7109375" customWidth="1" style="164"/>
    <col min="18" max="18" width="5.28515625" customWidth="1" style="164"/>
    <col min="19" max="19" width="8.7109375" customWidth="1" style="164"/>
    <col min="20" max="20" width="3.7109375" customWidth="1" style="164"/>
    <col min="21" max="21" width="8.7109375" customWidth="1" style="164"/>
    <col min="22" max="22" width="6.85546875" customWidth="1" style="164"/>
    <col min="23" max="23" width="6.42578125" customWidth="1" style="164"/>
    <col min="24" max="24" width="10.140625" customWidth="1" style="164"/>
    <col min="25" max="256" width="9.140625" customWidth="1" style="164"/>
    <col min="257" max="257" bestFit="1" width="15" customWidth="1" style="164"/>
    <col min="258" max="258" width="11.28515625" customWidth="1" style="164"/>
    <col min="259" max="259" width="7.42578125" customWidth="1" style="164"/>
    <col min="260" max="263" width="8.7109375" customWidth="1" style="164"/>
    <col min="264" max="264" width="3.7109375" customWidth="1" style="164"/>
    <col min="265" max="268" width="8.7109375" customWidth="1" style="164"/>
    <col min="269" max="269" width="3.7109375" customWidth="1" style="164"/>
    <col min="270" max="273" width="8.7109375" customWidth="1" style="164"/>
    <col min="274" max="274" width="5.28515625" customWidth="1" style="164"/>
    <col min="275" max="275" width="8.7109375" customWidth="1" style="164"/>
    <col min="276" max="276" width="3.7109375" customWidth="1" style="164"/>
    <col min="277" max="277" width="8.7109375" customWidth="1" style="164"/>
    <col min="278" max="278" width="6.85546875" customWidth="1" style="164"/>
    <col min="279" max="279" width="6.42578125" customWidth="1" style="164"/>
    <col min="280" max="280" width="10.140625" customWidth="1" style="164"/>
    <col min="281" max="512" width="9.140625" customWidth="1" style="164"/>
    <col min="513" max="513" bestFit="1" width="15" customWidth="1" style="164"/>
    <col min="514" max="514" width="11.28515625" customWidth="1" style="164"/>
    <col min="515" max="515" width="7.42578125" customWidth="1" style="164"/>
    <col min="516" max="519" width="8.7109375" customWidth="1" style="164"/>
    <col min="520" max="520" width="3.7109375" customWidth="1" style="164"/>
    <col min="521" max="524" width="8.7109375" customWidth="1" style="164"/>
    <col min="525" max="525" width="3.7109375" customWidth="1" style="164"/>
    <col min="526" max="529" width="8.7109375" customWidth="1" style="164"/>
    <col min="530" max="530" width="5.28515625" customWidth="1" style="164"/>
    <col min="531" max="531" width="8.7109375" customWidth="1" style="164"/>
    <col min="532" max="532" width="3.7109375" customWidth="1" style="164"/>
    <col min="533" max="533" width="8.7109375" customWidth="1" style="164"/>
    <col min="534" max="534" width="6.85546875" customWidth="1" style="164"/>
    <col min="535" max="535" width="6.42578125" customWidth="1" style="164"/>
    <col min="536" max="536" width="10.140625" customWidth="1" style="164"/>
    <col min="537" max="768" width="9.140625" customWidth="1" style="164"/>
    <col min="769" max="769" bestFit="1" width="15" customWidth="1" style="164"/>
    <col min="770" max="770" width="11.28515625" customWidth="1" style="164"/>
    <col min="771" max="771" width="7.42578125" customWidth="1" style="164"/>
    <col min="772" max="775" width="8.7109375" customWidth="1" style="164"/>
    <col min="776" max="776" width="3.7109375" customWidth="1" style="164"/>
    <col min="777" max="780" width="8.7109375" customWidth="1" style="164"/>
    <col min="781" max="781" width="3.7109375" customWidth="1" style="164"/>
    <col min="782" max="785" width="8.7109375" customWidth="1" style="164"/>
    <col min="786" max="786" width="5.28515625" customWidth="1" style="164"/>
    <col min="787" max="787" width="8.7109375" customWidth="1" style="164"/>
    <col min="788" max="788" width="3.7109375" customWidth="1" style="164"/>
    <col min="789" max="789" width="8.7109375" customWidth="1" style="164"/>
    <col min="790" max="790" width="6.85546875" customWidth="1" style="164"/>
    <col min="791" max="791" width="6.42578125" customWidth="1" style="164"/>
    <col min="792" max="792" width="10.140625" customWidth="1" style="164"/>
    <col min="793" max="1024" width="9.140625" customWidth="1" style="164"/>
    <col min="1025" max="1025" bestFit="1" width="15" customWidth="1" style="164"/>
    <col min="1026" max="1026" width="11.28515625" customWidth="1" style="164"/>
    <col min="1027" max="1027" width="7.42578125" customWidth="1" style="164"/>
    <col min="1028" max="1031" width="8.7109375" customWidth="1" style="164"/>
    <col min="1032" max="1032" width="3.7109375" customWidth="1" style="164"/>
    <col min="1033" max="1036" width="8.7109375" customWidth="1" style="164"/>
    <col min="1037" max="1037" width="3.7109375" customWidth="1" style="164"/>
    <col min="1038" max="1041" width="8.7109375" customWidth="1" style="164"/>
    <col min="1042" max="1042" width="5.28515625" customWidth="1" style="164"/>
    <col min="1043" max="1043" width="8.7109375" customWidth="1" style="164"/>
    <col min="1044" max="1044" width="3.7109375" customWidth="1" style="164"/>
    <col min="1045" max="1045" width="8.7109375" customWidth="1" style="164"/>
    <col min="1046" max="1046" width="6.85546875" customWidth="1" style="164"/>
    <col min="1047" max="1047" width="6.42578125" customWidth="1" style="164"/>
    <col min="1048" max="1048" width="10.140625" customWidth="1" style="164"/>
    <col min="1049" max="1280" width="9.140625" customWidth="1" style="164"/>
    <col min="1281" max="1281" bestFit="1" width="15" customWidth="1" style="164"/>
    <col min="1282" max="1282" width="11.28515625" customWidth="1" style="164"/>
    <col min="1283" max="1283" width="7.42578125" customWidth="1" style="164"/>
    <col min="1284" max="1287" width="8.7109375" customWidth="1" style="164"/>
    <col min="1288" max="1288" width="3.7109375" customWidth="1" style="164"/>
    <col min="1289" max="1292" width="8.7109375" customWidth="1" style="164"/>
    <col min="1293" max="1293" width="3.7109375" customWidth="1" style="164"/>
    <col min="1294" max="1297" width="8.7109375" customWidth="1" style="164"/>
    <col min="1298" max="1298" width="5.28515625" customWidth="1" style="164"/>
    <col min="1299" max="1299" width="8.7109375" customWidth="1" style="164"/>
    <col min="1300" max="1300" width="3.7109375" customWidth="1" style="164"/>
    <col min="1301" max="1301" width="8.7109375" customWidth="1" style="164"/>
    <col min="1302" max="1302" width="6.85546875" customWidth="1" style="164"/>
    <col min="1303" max="1303" width="6.42578125" customWidth="1" style="164"/>
    <col min="1304" max="1304" width="10.140625" customWidth="1" style="164"/>
    <col min="1305" max="1536" width="9.140625" customWidth="1" style="164"/>
    <col min="1537" max="1537" bestFit="1" width="15" customWidth="1" style="164"/>
    <col min="1538" max="1538" width="11.28515625" customWidth="1" style="164"/>
    <col min="1539" max="1539" width="7.42578125" customWidth="1" style="164"/>
    <col min="1540" max="1543" width="8.7109375" customWidth="1" style="164"/>
    <col min="1544" max="1544" width="3.7109375" customWidth="1" style="164"/>
    <col min="1545" max="1548" width="8.7109375" customWidth="1" style="164"/>
    <col min="1549" max="1549" width="3.7109375" customWidth="1" style="164"/>
    <col min="1550" max="1553" width="8.7109375" customWidth="1" style="164"/>
    <col min="1554" max="1554" width="5.28515625" customWidth="1" style="164"/>
    <col min="1555" max="1555" width="8.7109375" customWidth="1" style="164"/>
    <col min="1556" max="1556" width="3.7109375" customWidth="1" style="164"/>
    <col min="1557" max="1557" width="8.7109375" customWidth="1" style="164"/>
    <col min="1558" max="1558" width="6.85546875" customWidth="1" style="164"/>
    <col min="1559" max="1559" width="6.42578125" customWidth="1" style="164"/>
    <col min="1560" max="1560" width="10.140625" customWidth="1" style="164"/>
    <col min="1561" max="1792" width="9.140625" customWidth="1" style="164"/>
    <col min="1793" max="1793" bestFit="1" width="15" customWidth="1" style="164"/>
    <col min="1794" max="1794" width="11.28515625" customWidth="1" style="164"/>
    <col min="1795" max="1795" width="7.42578125" customWidth="1" style="164"/>
    <col min="1796" max="1799" width="8.7109375" customWidth="1" style="164"/>
    <col min="1800" max="1800" width="3.7109375" customWidth="1" style="164"/>
    <col min="1801" max="1804" width="8.7109375" customWidth="1" style="164"/>
    <col min="1805" max="1805" width="3.7109375" customWidth="1" style="164"/>
    <col min="1806" max="1809" width="8.7109375" customWidth="1" style="164"/>
    <col min="1810" max="1810" width="5.28515625" customWidth="1" style="164"/>
    <col min="1811" max="1811" width="8.7109375" customWidth="1" style="164"/>
    <col min="1812" max="1812" width="3.7109375" customWidth="1" style="164"/>
    <col min="1813" max="1813" width="8.7109375" customWidth="1" style="164"/>
    <col min="1814" max="1814" width="6.85546875" customWidth="1" style="164"/>
    <col min="1815" max="1815" width="6.42578125" customWidth="1" style="164"/>
    <col min="1816" max="1816" width="10.140625" customWidth="1" style="164"/>
    <col min="1817" max="2048" width="9.140625" customWidth="1" style="164"/>
    <col min="2049" max="2049" bestFit="1" width="15" customWidth="1" style="164"/>
    <col min="2050" max="2050" width="11.28515625" customWidth="1" style="164"/>
    <col min="2051" max="2051" width="7.42578125" customWidth="1" style="164"/>
    <col min="2052" max="2055" width="8.7109375" customWidth="1" style="164"/>
    <col min="2056" max="2056" width="3.7109375" customWidth="1" style="164"/>
    <col min="2057" max="2060" width="8.7109375" customWidth="1" style="164"/>
    <col min="2061" max="2061" width="3.7109375" customWidth="1" style="164"/>
    <col min="2062" max="2065" width="8.7109375" customWidth="1" style="164"/>
    <col min="2066" max="2066" width="5.28515625" customWidth="1" style="164"/>
    <col min="2067" max="2067" width="8.7109375" customWidth="1" style="164"/>
    <col min="2068" max="2068" width="3.7109375" customWidth="1" style="164"/>
    <col min="2069" max="2069" width="8.7109375" customWidth="1" style="164"/>
    <col min="2070" max="2070" width="6.85546875" customWidth="1" style="164"/>
    <col min="2071" max="2071" width="6.42578125" customWidth="1" style="164"/>
    <col min="2072" max="2072" width="10.140625" customWidth="1" style="164"/>
    <col min="2073" max="2304" width="9.140625" customWidth="1" style="164"/>
    <col min="2305" max="2305" bestFit="1" width="15" customWidth="1" style="164"/>
    <col min="2306" max="2306" width="11.28515625" customWidth="1" style="164"/>
    <col min="2307" max="2307" width="7.42578125" customWidth="1" style="164"/>
    <col min="2308" max="2311" width="8.7109375" customWidth="1" style="164"/>
    <col min="2312" max="2312" width="3.7109375" customWidth="1" style="164"/>
    <col min="2313" max="2316" width="8.7109375" customWidth="1" style="164"/>
    <col min="2317" max="2317" width="3.7109375" customWidth="1" style="164"/>
    <col min="2318" max="2321" width="8.7109375" customWidth="1" style="164"/>
    <col min="2322" max="2322" width="5.28515625" customWidth="1" style="164"/>
    <col min="2323" max="2323" width="8.7109375" customWidth="1" style="164"/>
    <col min="2324" max="2324" width="3.7109375" customWidth="1" style="164"/>
    <col min="2325" max="2325" width="8.7109375" customWidth="1" style="164"/>
    <col min="2326" max="2326" width="6.85546875" customWidth="1" style="164"/>
    <col min="2327" max="2327" width="6.42578125" customWidth="1" style="164"/>
    <col min="2328" max="2328" width="10.140625" customWidth="1" style="164"/>
    <col min="2329" max="2560" width="9.140625" customWidth="1" style="164"/>
    <col min="2561" max="2561" bestFit="1" width="15" customWidth="1" style="164"/>
    <col min="2562" max="2562" width="11.28515625" customWidth="1" style="164"/>
    <col min="2563" max="2563" width="7.42578125" customWidth="1" style="164"/>
    <col min="2564" max="2567" width="8.7109375" customWidth="1" style="164"/>
    <col min="2568" max="2568" width="3.7109375" customWidth="1" style="164"/>
    <col min="2569" max="2572" width="8.7109375" customWidth="1" style="164"/>
    <col min="2573" max="2573" width="3.7109375" customWidth="1" style="164"/>
    <col min="2574" max="2577" width="8.7109375" customWidth="1" style="164"/>
    <col min="2578" max="2578" width="5.28515625" customWidth="1" style="164"/>
    <col min="2579" max="2579" width="8.7109375" customWidth="1" style="164"/>
    <col min="2580" max="2580" width="3.7109375" customWidth="1" style="164"/>
    <col min="2581" max="2581" width="8.7109375" customWidth="1" style="164"/>
    <col min="2582" max="2582" width="6.85546875" customWidth="1" style="164"/>
    <col min="2583" max="2583" width="6.42578125" customWidth="1" style="164"/>
    <col min="2584" max="2584" width="10.140625" customWidth="1" style="164"/>
    <col min="2585" max="2816" width="9.140625" customWidth="1" style="164"/>
    <col min="2817" max="2817" bestFit="1" width="15" customWidth="1" style="164"/>
    <col min="2818" max="2818" width="11.28515625" customWidth="1" style="164"/>
    <col min="2819" max="2819" width="7.42578125" customWidth="1" style="164"/>
    <col min="2820" max="2823" width="8.7109375" customWidth="1" style="164"/>
    <col min="2824" max="2824" width="3.7109375" customWidth="1" style="164"/>
    <col min="2825" max="2828" width="8.7109375" customWidth="1" style="164"/>
    <col min="2829" max="2829" width="3.7109375" customWidth="1" style="164"/>
    <col min="2830" max="2833" width="8.7109375" customWidth="1" style="164"/>
    <col min="2834" max="2834" width="5.28515625" customWidth="1" style="164"/>
    <col min="2835" max="2835" width="8.7109375" customWidth="1" style="164"/>
    <col min="2836" max="2836" width="3.7109375" customWidth="1" style="164"/>
    <col min="2837" max="2837" width="8.7109375" customWidth="1" style="164"/>
    <col min="2838" max="2838" width="6.85546875" customWidth="1" style="164"/>
    <col min="2839" max="2839" width="6.42578125" customWidth="1" style="164"/>
    <col min="2840" max="2840" width="10.140625" customWidth="1" style="164"/>
    <col min="2841" max="3072" width="9.140625" customWidth="1" style="164"/>
    <col min="3073" max="3073" bestFit="1" width="15" customWidth="1" style="164"/>
    <col min="3074" max="3074" width="11.28515625" customWidth="1" style="164"/>
    <col min="3075" max="3075" width="7.42578125" customWidth="1" style="164"/>
    <col min="3076" max="3079" width="8.7109375" customWidth="1" style="164"/>
    <col min="3080" max="3080" width="3.7109375" customWidth="1" style="164"/>
    <col min="3081" max="3084" width="8.7109375" customWidth="1" style="164"/>
    <col min="3085" max="3085" width="3.7109375" customWidth="1" style="164"/>
    <col min="3086" max="3089" width="8.7109375" customWidth="1" style="164"/>
    <col min="3090" max="3090" width="5.28515625" customWidth="1" style="164"/>
    <col min="3091" max="3091" width="8.7109375" customWidth="1" style="164"/>
    <col min="3092" max="3092" width="3.7109375" customWidth="1" style="164"/>
    <col min="3093" max="3093" width="8.7109375" customWidth="1" style="164"/>
    <col min="3094" max="3094" width="6.85546875" customWidth="1" style="164"/>
    <col min="3095" max="3095" width="6.42578125" customWidth="1" style="164"/>
    <col min="3096" max="3096" width="10.140625" customWidth="1" style="164"/>
    <col min="3097" max="3328" width="9.140625" customWidth="1" style="164"/>
    <col min="3329" max="3329" bestFit="1" width="15" customWidth="1" style="164"/>
    <col min="3330" max="3330" width="11.28515625" customWidth="1" style="164"/>
    <col min="3331" max="3331" width="7.42578125" customWidth="1" style="164"/>
    <col min="3332" max="3335" width="8.7109375" customWidth="1" style="164"/>
    <col min="3336" max="3336" width="3.7109375" customWidth="1" style="164"/>
    <col min="3337" max="3340" width="8.7109375" customWidth="1" style="164"/>
    <col min="3341" max="3341" width="3.7109375" customWidth="1" style="164"/>
    <col min="3342" max="3345" width="8.7109375" customWidth="1" style="164"/>
    <col min="3346" max="3346" width="5.28515625" customWidth="1" style="164"/>
    <col min="3347" max="3347" width="8.7109375" customWidth="1" style="164"/>
    <col min="3348" max="3348" width="3.7109375" customWidth="1" style="164"/>
    <col min="3349" max="3349" width="8.7109375" customWidth="1" style="164"/>
    <col min="3350" max="3350" width="6.85546875" customWidth="1" style="164"/>
    <col min="3351" max="3351" width="6.42578125" customWidth="1" style="164"/>
    <col min="3352" max="3352" width="10.140625" customWidth="1" style="164"/>
    <col min="3353" max="3584" width="9.140625" customWidth="1" style="164"/>
    <col min="3585" max="3585" bestFit="1" width="15" customWidth="1" style="164"/>
    <col min="3586" max="3586" width="11.28515625" customWidth="1" style="164"/>
    <col min="3587" max="3587" width="7.42578125" customWidth="1" style="164"/>
    <col min="3588" max="3591" width="8.7109375" customWidth="1" style="164"/>
    <col min="3592" max="3592" width="3.7109375" customWidth="1" style="164"/>
    <col min="3593" max="3596" width="8.7109375" customWidth="1" style="164"/>
    <col min="3597" max="3597" width="3.7109375" customWidth="1" style="164"/>
    <col min="3598" max="3601" width="8.7109375" customWidth="1" style="164"/>
    <col min="3602" max="3602" width="5.28515625" customWidth="1" style="164"/>
    <col min="3603" max="3603" width="8.7109375" customWidth="1" style="164"/>
    <col min="3604" max="3604" width="3.7109375" customWidth="1" style="164"/>
    <col min="3605" max="3605" width="8.7109375" customWidth="1" style="164"/>
    <col min="3606" max="3606" width="6.85546875" customWidth="1" style="164"/>
    <col min="3607" max="3607" width="6.42578125" customWidth="1" style="164"/>
    <col min="3608" max="3608" width="10.140625" customWidth="1" style="164"/>
    <col min="3609" max="3840" width="9.140625" customWidth="1" style="164"/>
    <col min="3841" max="3841" bestFit="1" width="15" customWidth="1" style="164"/>
    <col min="3842" max="3842" width="11.28515625" customWidth="1" style="164"/>
    <col min="3843" max="3843" width="7.42578125" customWidth="1" style="164"/>
    <col min="3844" max="3847" width="8.7109375" customWidth="1" style="164"/>
    <col min="3848" max="3848" width="3.7109375" customWidth="1" style="164"/>
    <col min="3849" max="3852" width="8.7109375" customWidth="1" style="164"/>
    <col min="3853" max="3853" width="3.7109375" customWidth="1" style="164"/>
    <col min="3854" max="3857" width="8.7109375" customWidth="1" style="164"/>
    <col min="3858" max="3858" width="5.28515625" customWidth="1" style="164"/>
    <col min="3859" max="3859" width="8.7109375" customWidth="1" style="164"/>
    <col min="3860" max="3860" width="3.7109375" customWidth="1" style="164"/>
    <col min="3861" max="3861" width="8.7109375" customWidth="1" style="164"/>
    <col min="3862" max="3862" width="6.85546875" customWidth="1" style="164"/>
    <col min="3863" max="3863" width="6.42578125" customWidth="1" style="164"/>
    <col min="3864" max="3864" width="10.140625" customWidth="1" style="164"/>
    <col min="3865" max="4096" width="9.140625" customWidth="1" style="164"/>
    <col min="4097" max="4097" bestFit="1" width="15" customWidth="1" style="164"/>
    <col min="4098" max="4098" width="11.28515625" customWidth="1" style="164"/>
    <col min="4099" max="4099" width="7.42578125" customWidth="1" style="164"/>
    <col min="4100" max="4103" width="8.7109375" customWidth="1" style="164"/>
    <col min="4104" max="4104" width="3.7109375" customWidth="1" style="164"/>
    <col min="4105" max="4108" width="8.7109375" customWidth="1" style="164"/>
    <col min="4109" max="4109" width="3.7109375" customWidth="1" style="164"/>
    <col min="4110" max="4113" width="8.7109375" customWidth="1" style="164"/>
    <col min="4114" max="4114" width="5.28515625" customWidth="1" style="164"/>
    <col min="4115" max="4115" width="8.7109375" customWidth="1" style="164"/>
    <col min="4116" max="4116" width="3.7109375" customWidth="1" style="164"/>
    <col min="4117" max="4117" width="8.7109375" customWidth="1" style="164"/>
    <col min="4118" max="4118" width="6.85546875" customWidth="1" style="164"/>
    <col min="4119" max="4119" width="6.42578125" customWidth="1" style="164"/>
    <col min="4120" max="4120" width="10.140625" customWidth="1" style="164"/>
    <col min="4121" max="4352" width="9.140625" customWidth="1" style="164"/>
    <col min="4353" max="4353" bestFit="1" width="15" customWidth="1" style="164"/>
    <col min="4354" max="4354" width="11.28515625" customWidth="1" style="164"/>
    <col min="4355" max="4355" width="7.42578125" customWidth="1" style="164"/>
    <col min="4356" max="4359" width="8.7109375" customWidth="1" style="164"/>
    <col min="4360" max="4360" width="3.7109375" customWidth="1" style="164"/>
    <col min="4361" max="4364" width="8.7109375" customWidth="1" style="164"/>
    <col min="4365" max="4365" width="3.7109375" customWidth="1" style="164"/>
    <col min="4366" max="4369" width="8.7109375" customWidth="1" style="164"/>
    <col min="4370" max="4370" width="5.28515625" customWidth="1" style="164"/>
    <col min="4371" max="4371" width="8.7109375" customWidth="1" style="164"/>
    <col min="4372" max="4372" width="3.7109375" customWidth="1" style="164"/>
    <col min="4373" max="4373" width="8.7109375" customWidth="1" style="164"/>
    <col min="4374" max="4374" width="6.85546875" customWidth="1" style="164"/>
    <col min="4375" max="4375" width="6.42578125" customWidth="1" style="164"/>
    <col min="4376" max="4376" width="10.140625" customWidth="1" style="164"/>
    <col min="4377" max="4608" width="9.140625" customWidth="1" style="164"/>
    <col min="4609" max="4609" bestFit="1" width="15" customWidth="1" style="164"/>
    <col min="4610" max="4610" width="11.28515625" customWidth="1" style="164"/>
    <col min="4611" max="4611" width="7.42578125" customWidth="1" style="164"/>
    <col min="4612" max="4615" width="8.7109375" customWidth="1" style="164"/>
    <col min="4616" max="4616" width="3.7109375" customWidth="1" style="164"/>
    <col min="4617" max="4620" width="8.7109375" customWidth="1" style="164"/>
    <col min="4621" max="4621" width="3.7109375" customWidth="1" style="164"/>
    <col min="4622" max="4625" width="8.7109375" customWidth="1" style="164"/>
    <col min="4626" max="4626" width="5.28515625" customWidth="1" style="164"/>
    <col min="4627" max="4627" width="8.7109375" customWidth="1" style="164"/>
    <col min="4628" max="4628" width="3.7109375" customWidth="1" style="164"/>
    <col min="4629" max="4629" width="8.7109375" customWidth="1" style="164"/>
    <col min="4630" max="4630" width="6.85546875" customWidth="1" style="164"/>
    <col min="4631" max="4631" width="6.42578125" customWidth="1" style="164"/>
    <col min="4632" max="4632" width="10.140625" customWidth="1" style="164"/>
    <col min="4633" max="4864" width="9.140625" customWidth="1" style="164"/>
    <col min="4865" max="4865" bestFit="1" width="15" customWidth="1" style="164"/>
    <col min="4866" max="4866" width="11.28515625" customWidth="1" style="164"/>
    <col min="4867" max="4867" width="7.42578125" customWidth="1" style="164"/>
    <col min="4868" max="4871" width="8.7109375" customWidth="1" style="164"/>
    <col min="4872" max="4872" width="3.7109375" customWidth="1" style="164"/>
    <col min="4873" max="4876" width="8.7109375" customWidth="1" style="164"/>
    <col min="4877" max="4877" width="3.7109375" customWidth="1" style="164"/>
    <col min="4878" max="4881" width="8.7109375" customWidth="1" style="164"/>
    <col min="4882" max="4882" width="5.28515625" customWidth="1" style="164"/>
    <col min="4883" max="4883" width="8.7109375" customWidth="1" style="164"/>
    <col min="4884" max="4884" width="3.7109375" customWidth="1" style="164"/>
    <col min="4885" max="4885" width="8.7109375" customWidth="1" style="164"/>
    <col min="4886" max="4886" width="6.85546875" customWidth="1" style="164"/>
    <col min="4887" max="4887" width="6.42578125" customWidth="1" style="164"/>
    <col min="4888" max="4888" width="10.140625" customWidth="1" style="164"/>
    <col min="4889" max="5120" width="9.140625" customWidth="1" style="164"/>
    <col min="5121" max="5121" bestFit="1" width="15" customWidth="1" style="164"/>
    <col min="5122" max="5122" width="11.28515625" customWidth="1" style="164"/>
    <col min="5123" max="5123" width="7.42578125" customWidth="1" style="164"/>
    <col min="5124" max="5127" width="8.7109375" customWidth="1" style="164"/>
    <col min="5128" max="5128" width="3.7109375" customWidth="1" style="164"/>
    <col min="5129" max="5132" width="8.7109375" customWidth="1" style="164"/>
    <col min="5133" max="5133" width="3.7109375" customWidth="1" style="164"/>
    <col min="5134" max="5137" width="8.7109375" customWidth="1" style="164"/>
    <col min="5138" max="5138" width="5.28515625" customWidth="1" style="164"/>
    <col min="5139" max="5139" width="8.7109375" customWidth="1" style="164"/>
    <col min="5140" max="5140" width="3.7109375" customWidth="1" style="164"/>
    <col min="5141" max="5141" width="8.7109375" customWidth="1" style="164"/>
    <col min="5142" max="5142" width="6.85546875" customWidth="1" style="164"/>
    <col min="5143" max="5143" width="6.42578125" customWidth="1" style="164"/>
    <col min="5144" max="5144" width="10.140625" customWidth="1" style="164"/>
    <col min="5145" max="5376" width="9.140625" customWidth="1" style="164"/>
    <col min="5377" max="5377" bestFit="1" width="15" customWidth="1" style="164"/>
    <col min="5378" max="5378" width="11.28515625" customWidth="1" style="164"/>
    <col min="5379" max="5379" width="7.42578125" customWidth="1" style="164"/>
    <col min="5380" max="5383" width="8.7109375" customWidth="1" style="164"/>
    <col min="5384" max="5384" width="3.7109375" customWidth="1" style="164"/>
    <col min="5385" max="5388" width="8.7109375" customWidth="1" style="164"/>
    <col min="5389" max="5389" width="3.7109375" customWidth="1" style="164"/>
    <col min="5390" max="5393" width="8.7109375" customWidth="1" style="164"/>
    <col min="5394" max="5394" width="5.28515625" customWidth="1" style="164"/>
    <col min="5395" max="5395" width="8.7109375" customWidth="1" style="164"/>
    <col min="5396" max="5396" width="3.7109375" customWidth="1" style="164"/>
    <col min="5397" max="5397" width="8.7109375" customWidth="1" style="164"/>
    <col min="5398" max="5398" width="6.85546875" customWidth="1" style="164"/>
    <col min="5399" max="5399" width="6.42578125" customWidth="1" style="164"/>
    <col min="5400" max="5400" width="10.140625" customWidth="1" style="164"/>
    <col min="5401" max="5632" width="9.140625" customWidth="1" style="164"/>
    <col min="5633" max="5633" bestFit="1" width="15" customWidth="1" style="164"/>
    <col min="5634" max="5634" width="11.28515625" customWidth="1" style="164"/>
    <col min="5635" max="5635" width="7.42578125" customWidth="1" style="164"/>
    <col min="5636" max="5639" width="8.7109375" customWidth="1" style="164"/>
    <col min="5640" max="5640" width="3.7109375" customWidth="1" style="164"/>
    <col min="5641" max="5644" width="8.7109375" customWidth="1" style="164"/>
    <col min="5645" max="5645" width="3.7109375" customWidth="1" style="164"/>
    <col min="5646" max="5649" width="8.7109375" customWidth="1" style="164"/>
    <col min="5650" max="5650" width="5.28515625" customWidth="1" style="164"/>
    <col min="5651" max="5651" width="8.7109375" customWidth="1" style="164"/>
    <col min="5652" max="5652" width="3.7109375" customWidth="1" style="164"/>
    <col min="5653" max="5653" width="8.7109375" customWidth="1" style="164"/>
    <col min="5654" max="5654" width="6.85546875" customWidth="1" style="164"/>
    <col min="5655" max="5655" width="6.42578125" customWidth="1" style="164"/>
    <col min="5656" max="5656" width="10.140625" customWidth="1" style="164"/>
    <col min="5657" max="5888" width="9.140625" customWidth="1" style="164"/>
    <col min="5889" max="5889" bestFit="1" width="15" customWidth="1" style="164"/>
    <col min="5890" max="5890" width="11.28515625" customWidth="1" style="164"/>
    <col min="5891" max="5891" width="7.42578125" customWidth="1" style="164"/>
    <col min="5892" max="5895" width="8.7109375" customWidth="1" style="164"/>
    <col min="5896" max="5896" width="3.7109375" customWidth="1" style="164"/>
    <col min="5897" max="5900" width="8.7109375" customWidth="1" style="164"/>
    <col min="5901" max="5901" width="3.7109375" customWidth="1" style="164"/>
    <col min="5902" max="5905" width="8.7109375" customWidth="1" style="164"/>
    <col min="5906" max="5906" width="5.28515625" customWidth="1" style="164"/>
    <col min="5907" max="5907" width="8.7109375" customWidth="1" style="164"/>
    <col min="5908" max="5908" width="3.7109375" customWidth="1" style="164"/>
    <col min="5909" max="5909" width="8.7109375" customWidth="1" style="164"/>
    <col min="5910" max="5910" width="6.85546875" customWidth="1" style="164"/>
    <col min="5911" max="5911" width="6.42578125" customWidth="1" style="164"/>
    <col min="5912" max="5912" width="10.140625" customWidth="1" style="164"/>
    <col min="5913" max="6144" width="9.140625" customWidth="1" style="164"/>
    <col min="6145" max="6145" bestFit="1" width="15" customWidth="1" style="164"/>
    <col min="6146" max="6146" width="11.28515625" customWidth="1" style="164"/>
    <col min="6147" max="6147" width="7.42578125" customWidth="1" style="164"/>
    <col min="6148" max="6151" width="8.7109375" customWidth="1" style="164"/>
    <col min="6152" max="6152" width="3.7109375" customWidth="1" style="164"/>
    <col min="6153" max="6156" width="8.7109375" customWidth="1" style="164"/>
    <col min="6157" max="6157" width="3.7109375" customWidth="1" style="164"/>
    <col min="6158" max="6161" width="8.7109375" customWidth="1" style="164"/>
    <col min="6162" max="6162" width="5.28515625" customWidth="1" style="164"/>
    <col min="6163" max="6163" width="8.7109375" customWidth="1" style="164"/>
    <col min="6164" max="6164" width="3.7109375" customWidth="1" style="164"/>
    <col min="6165" max="6165" width="8.7109375" customWidth="1" style="164"/>
    <col min="6166" max="6166" width="6.85546875" customWidth="1" style="164"/>
    <col min="6167" max="6167" width="6.42578125" customWidth="1" style="164"/>
    <col min="6168" max="6168" width="10.140625" customWidth="1" style="164"/>
    <col min="6169" max="6400" width="9.140625" customWidth="1" style="164"/>
    <col min="6401" max="6401" bestFit="1" width="15" customWidth="1" style="164"/>
    <col min="6402" max="6402" width="11.28515625" customWidth="1" style="164"/>
    <col min="6403" max="6403" width="7.42578125" customWidth="1" style="164"/>
    <col min="6404" max="6407" width="8.7109375" customWidth="1" style="164"/>
    <col min="6408" max="6408" width="3.7109375" customWidth="1" style="164"/>
    <col min="6409" max="6412" width="8.7109375" customWidth="1" style="164"/>
    <col min="6413" max="6413" width="3.7109375" customWidth="1" style="164"/>
    <col min="6414" max="6417" width="8.7109375" customWidth="1" style="164"/>
    <col min="6418" max="6418" width="5.28515625" customWidth="1" style="164"/>
    <col min="6419" max="6419" width="8.7109375" customWidth="1" style="164"/>
    <col min="6420" max="6420" width="3.7109375" customWidth="1" style="164"/>
    <col min="6421" max="6421" width="8.7109375" customWidth="1" style="164"/>
    <col min="6422" max="6422" width="6.85546875" customWidth="1" style="164"/>
    <col min="6423" max="6423" width="6.42578125" customWidth="1" style="164"/>
    <col min="6424" max="6424" width="10.140625" customWidth="1" style="164"/>
    <col min="6425" max="6656" width="9.140625" customWidth="1" style="164"/>
    <col min="6657" max="6657" bestFit="1" width="15" customWidth="1" style="164"/>
    <col min="6658" max="6658" width="11.28515625" customWidth="1" style="164"/>
    <col min="6659" max="6659" width="7.42578125" customWidth="1" style="164"/>
    <col min="6660" max="6663" width="8.7109375" customWidth="1" style="164"/>
    <col min="6664" max="6664" width="3.7109375" customWidth="1" style="164"/>
    <col min="6665" max="6668" width="8.7109375" customWidth="1" style="164"/>
    <col min="6669" max="6669" width="3.7109375" customWidth="1" style="164"/>
    <col min="6670" max="6673" width="8.7109375" customWidth="1" style="164"/>
    <col min="6674" max="6674" width="5.28515625" customWidth="1" style="164"/>
    <col min="6675" max="6675" width="8.7109375" customWidth="1" style="164"/>
    <col min="6676" max="6676" width="3.7109375" customWidth="1" style="164"/>
    <col min="6677" max="6677" width="8.7109375" customWidth="1" style="164"/>
    <col min="6678" max="6678" width="6.85546875" customWidth="1" style="164"/>
    <col min="6679" max="6679" width="6.42578125" customWidth="1" style="164"/>
    <col min="6680" max="6680" width="10.140625" customWidth="1" style="164"/>
    <col min="6681" max="6912" width="9.140625" customWidth="1" style="164"/>
    <col min="6913" max="6913" bestFit="1" width="15" customWidth="1" style="164"/>
    <col min="6914" max="6914" width="11.28515625" customWidth="1" style="164"/>
    <col min="6915" max="6915" width="7.42578125" customWidth="1" style="164"/>
    <col min="6916" max="6919" width="8.7109375" customWidth="1" style="164"/>
    <col min="6920" max="6920" width="3.7109375" customWidth="1" style="164"/>
    <col min="6921" max="6924" width="8.7109375" customWidth="1" style="164"/>
    <col min="6925" max="6925" width="3.7109375" customWidth="1" style="164"/>
    <col min="6926" max="6929" width="8.7109375" customWidth="1" style="164"/>
    <col min="6930" max="6930" width="5.28515625" customWidth="1" style="164"/>
    <col min="6931" max="6931" width="8.7109375" customWidth="1" style="164"/>
    <col min="6932" max="6932" width="3.7109375" customWidth="1" style="164"/>
    <col min="6933" max="6933" width="8.7109375" customWidth="1" style="164"/>
    <col min="6934" max="6934" width="6.85546875" customWidth="1" style="164"/>
    <col min="6935" max="6935" width="6.42578125" customWidth="1" style="164"/>
    <col min="6936" max="6936" width="10.140625" customWidth="1" style="164"/>
    <col min="6937" max="7168" width="9.140625" customWidth="1" style="164"/>
    <col min="7169" max="7169" bestFit="1" width="15" customWidth="1" style="164"/>
    <col min="7170" max="7170" width="11.28515625" customWidth="1" style="164"/>
    <col min="7171" max="7171" width="7.42578125" customWidth="1" style="164"/>
    <col min="7172" max="7175" width="8.7109375" customWidth="1" style="164"/>
    <col min="7176" max="7176" width="3.7109375" customWidth="1" style="164"/>
    <col min="7177" max="7180" width="8.7109375" customWidth="1" style="164"/>
    <col min="7181" max="7181" width="3.7109375" customWidth="1" style="164"/>
    <col min="7182" max="7185" width="8.7109375" customWidth="1" style="164"/>
    <col min="7186" max="7186" width="5.28515625" customWidth="1" style="164"/>
    <col min="7187" max="7187" width="8.7109375" customWidth="1" style="164"/>
    <col min="7188" max="7188" width="3.7109375" customWidth="1" style="164"/>
    <col min="7189" max="7189" width="8.7109375" customWidth="1" style="164"/>
    <col min="7190" max="7190" width="6.85546875" customWidth="1" style="164"/>
    <col min="7191" max="7191" width="6.42578125" customWidth="1" style="164"/>
    <col min="7192" max="7192" width="10.140625" customWidth="1" style="164"/>
    <col min="7193" max="7424" width="9.140625" customWidth="1" style="164"/>
    <col min="7425" max="7425" bestFit="1" width="15" customWidth="1" style="164"/>
    <col min="7426" max="7426" width="11.28515625" customWidth="1" style="164"/>
    <col min="7427" max="7427" width="7.42578125" customWidth="1" style="164"/>
    <col min="7428" max="7431" width="8.7109375" customWidth="1" style="164"/>
    <col min="7432" max="7432" width="3.7109375" customWidth="1" style="164"/>
    <col min="7433" max="7436" width="8.7109375" customWidth="1" style="164"/>
    <col min="7437" max="7437" width="3.7109375" customWidth="1" style="164"/>
    <col min="7438" max="7441" width="8.7109375" customWidth="1" style="164"/>
    <col min="7442" max="7442" width="5.28515625" customWidth="1" style="164"/>
    <col min="7443" max="7443" width="8.7109375" customWidth="1" style="164"/>
    <col min="7444" max="7444" width="3.7109375" customWidth="1" style="164"/>
    <col min="7445" max="7445" width="8.7109375" customWidth="1" style="164"/>
    <col min="7446" max="7446" width="6.85546875" customWidth="1" style="164"/>
    <col min="7447" max="7447" width="6.42578125" customWidth="1" style="164"/>
    <col min="7448" max="7448" width="10.140625" customWidth="1" style="164"/>
    <col min="7449" max="7680" width="9.140625" customWidth="1" style="164"/>
    <col min="7681" max="7681" bestFit="1" width="15" customWidth="1" style="164"/>
    <col min="7682" max="7682" width="11.28515625" customWidth="1" style="164"/>
    <col min="7683" max="7683" width="7.42578125" customWidth="1" style="164"/>
    <col min="7684" max="7687" width="8.7109375" customWidth="1" style="164"/>
    <col min="7688" max="7688" width="3.7109375" customWidth="1" style="164"/>
    <col min="7689" max="7692" width="8.7109375" customWidth="1" style="164"/>
    <col min="7693" max="7693" width="3.7109375" customWidth="1" style="164"/>
    <col min="7694" max="7697" width="8.7109375" customWidth="1" style="164"/>
    <col min="7698" max="7698" width="5.28515625" customWidth="1" style="164"/>
    <col min="7699" max="7699" width="8.7109375" customWidth="1" style="164"/>
    <col min="7700" max="7700" width="3.7109375" customWidth="1" style="164"/>
    <col min="7701" max="7701" width="8.7109375" customWidth="1" style="164"/>
    <col min="7702" max="7702" width="6.85546875" customWidth="1" style="164"/>
    <col min="7703" max="7703" width="6.42578125" customWidth="1" style="164"/>
    <col min="7704" max="7704" width="10.140625" customWidth="1" style="164"/>
    <col min="7705" max="7936" width="9.140625" customWidth="1" style="164"/>
    <col min="7937" max="7937" bestFit="1" width="15" customWidth="1" style="164"/>
    <col min="7938" max="7938" width="11.28515625" customWidth="1" style="164"/>
    <col min="7939" max="7939" width="7.42578125" customWidth="1" style="164"/>
    <col min="7940" max="7943" width="8.7109375" customWidth="1" style="164"/>
    <col min="7944" max="7944" width="3.7109375" customWidth="1" style="164"/>
    <col min="7945" max="7948" width="8.7109375" customWidth="1" style="164"/>
    <col min="7949" max="7949" width="3.7109375" customWidth="1" style="164"/>
    <col min="7950" max="7953" width="8.7109375" customWidth="1" style="164"/>
    <col min="7954" max="7954" width="5.28515625" customWidth="1" style="164"/>
    <col min="7955" max="7955" width="8.7109375" customWidth="1" style="164"/>
    <col min="7956" max="7956" width="3.7109375" customWidth="1" style="164"/>
    <col min="7957" max="7957" width="8.7109375" customWidth="1" style="164"/>
    <col min="7958" max="7958" width="6.85546875" customWidth="1" style="164"/>
    <col min="7959" max="7959" width="6.42578125" customWidth="1" style="164"/>
    <col min="7960" max="7960" width="10.140625" customWidth="1" style="164"/>
    <col min="7961" max="8192" width="9.140625" customWidth="1" style="164"/>
    <col min="8193" max="8193" bestFit="1" width="15" customWidth="1" style="164"/>
    <col min="8194" max="8194" width="11.28515625" customWidth="1" style="164"/>
    <col min="8195" max="8195" width="7.42578125" customWidth="1" style="164"/>
    <col min="8196" max="8199" width="8.7109375" customWidth="1" style="164"/>
    <col min="8200" max="8200" width="3.7109375" customWidth="1" style="164"/>
    <col min="8201" max="8204" width="8.7109375" customWidth="1" style="164"/>
    <col min="8205" max="8205" width="3.7109375" customWidth="1" style="164"/>
    <col min="8206" max="8209" width="8.7109375" customWidth="1" style="164"/>
    <col min="8210" max="8210" width="5.28515625" customWidth="1" style="164"/>
    <col min="8211" max="8211" width="8.7109375" customWidth="1" style="164"/>
    <col min="8212" max="8212" width="3.7109375" customWidth="1" style="164"/>
    <col min="8213" max="8213" width="8.7109375" customWidth="1" style="164"/>
    <col min="8214" max="8214" width="6.85546875" customWidth="1" style="164"/>
    <col min="8215" max="8215" width="6.42578125" customWidth="1" style="164"/>
    <col min="8216" max="8216" width="10.140625" customWidth="1" style="164"/>
    <col min="8217" max="8448" width="9.140625" customWidth="1" style="164"/>
    <col min="8449" max="8449" bestFit="1" width="15" customWidth="1" style="164"/>
    <col min="8450" max="8450" width="11.28515625" customWidth="1" style="164"/>
    <col min="8451" max="8451" width="7.42578125" customWidth="1" style="164"/>
    <col min="8452" max="8455" width="8.7109375" customWidth="1" style="164"/>
    <col min="8456" max="8456" width="3.7109375" customWidth="1" style="164"/>
    <col min="8457" max="8460" width="8.7109375" customWidth="1" style="164"/>
    <col min="8461" max="8461" width="3.7109375" customWidth="1" style="164"/>
    <col min="8462" max="8465" width="8.7109375" customWidth="1" style="164"/>
    <col min="8466" max="8466" width="5.28515625" customWidth="1" style="164"/>
    <col min="8467" max="8467" width="8.7109375" customWidth="1" style="164"/>
    <col min="8468" max="8468" width="3.7109375" customWidth="1" style="164"/>
    <col min="8469" max="8469" width="8.7109375" customWidth="1" style="164"/>
    <col min="8470" max="8470" width="6.85546875" customWidth="1" style="164"/>
    <col min="8471" max="8471" width="6.42578125" customWidth="1" style="164"/>
    <col min="8472" max="8472" width="10.140625" customWidth="1" style="164"/>
    <col min="8473" max="8704" width="9.140625" customWidth="1" style="164"/>
    <col min="8705" max="8705" bestFit="1" width="15" customWidth="1" style="164"/>
    <col min="8706" max="8706" width="11.28515625" customWidth="1" style="164"/>
    <col min="8707" max="8707" width="7.42578125" customWidth="1" style="164"/>
    <col min="8708" max="8711" width="8.7109375" customWidth="1" style="164"/>
    <col min="8712" max="8712" width="3.7109375" customWidth="1" style="164"/>
    <col min="8713" max="8716" width="8.7109375" customWidth="1" style="164"/>
    <col min="8717" max="8717" width="3.7109375" customWidth="1" style="164"/>
    <col min="8718" max="8721" width="8.7109375" customWidth="1" style="164"/>
    <col min="8722" max="8722" width="5.28515625" customWidth="1" style="164"/>
    <col min="8723" max="8723" width="8.7109375" customWidth="1" style="164"/>
    <col min="8724" max="8724" width="3.7109375" customWidth="1" style="164"/>
    <col min="8725" max="8725" width="8.7109375" customWidth="1" style="164"/>
    <col min="8726" max="8726" width="6.85546875" customWidth="1" style="164"/>
    <col min="8727" max="8727" width="6.42578125" customWidth="1" style="164"/>
    <col min="8728" max="8728" width="10.140625" customWidth="1" style="164"/>
    <col min="8729" max="8960" width="9.140625" customWidth="1" style="164"/>
    <col min="8961" max="8961" bestFit="1" width="15" customWidth="1" style="164"/>
    <col min="8962" max="8962" width="11.28515625" customWidth="1" style="164"/>
    <col min="8963" max="8963" width="7.42578125" customWidth="1" style="164"/>
    <col min="8964" max="8967" width="8.7109375" customWidth="1" style="164"/>
    <col min="8968" max="8968" width="3.7109375" customWidth="1" style="164"/>
    <col min="8969" max="8972" width="8.7109375" customWidth="1" style="164"/>
    <col min="8973" max="8973" width="3.7109375" customWidth="1" style="164"/>
    <col min="8974" max="8977" width="8.7109375" customWidth="1" style="164"/>
    <col min="8978" max="8978" width="5.28515625" customWidth="1" style="164"/>
    <col min="8979" max="8979" width="8.7109375" customWidth="1" style="164"/>
    <col min="8980" max="8980" width="3.7109375" customWidth="1" style="164"/>
    <col min="8981" max="8981" width="8.7109375" customWidth="1" style="164"/>
    <col min="8982" max="8982" width="6.85546875" customWidth="1" style="164"/>
    <col min="8983" max="8983" width="6.42578125" customWidth="1" style="164"/>
    <col min="8984" max="8984" width="10.140625" customWidth="1" style="164"/>
    <col min="8985" max="9216" width="9.140625" customWidth="1" style="164"/>
    <col min="9217" max="9217" bestFit="1" width="15" customWidth="1" style="164"/>
    <col min="9218" max="9218" width="11.28515625" customWidth="1" style="164"/>
    <col min="9219" max="9219" width="7.42578125" customWidth="1" style="164"/>
    <col min="9220" max="9223" width="8.7109375" customWidth="1" style="164"/>
    <col min="9224" max="9224" width="3.7109375" customWidth="1" style="164"/>
    <col min="9225" max="9228" width="8.7109375" customWidth="1" style="164"/>
    <col min="9229" max="9229" width="3.7109375" customWidth="1" style="164"/>
    <col min="9230" max="9233" width="8.7109375" customWidth="1" style="164"/>
    <col min="9234" max="9234" width="5.28515625" customWidth="1" style="164"/>
    <col min="9235" max="9235" width="8.7109375" customWidth="1" style="164"/>
    <col min="9236" max="9236" width="3.7109375" customWidth="1" style="164"/>
    <col min="9237" max="9237" width="8.7109375" customWidth="1" style="164"/>
    <col min="9238" max="9238" width="6.85546875" customWidth="1" style="164"/>
    <col min="9239" max="9239" width="6.42578125" customWidth="1" style="164"/>
    <col min="9240" max="9240" width="10.140625" customWidth="1" style="164"/>
    <col min="9241" max="9472" width="9.140625" customWidth="1" style="164"/>
    <col min="9473" max="9473" bestFit="1" width="15" customWidth="1" style="164"/>
    <col min="9474" max="9474" width="11.28515625" customWidth="1" style="164"/>
    <col min="9475" max="9475" width="7.42578125" customWidth="1" style="164"/>
    <col min="9476" max="9479" width="8.7109375" customWidth="1" style="164"/>
    <col min="9480" max="9480" width="3.7109375" customWidth="1" style="164"/>
    <col min="9481" max="9484" width="8.7109375" customWidth="1" style="164"/>
    <col min="9485" max="9485" width="3.7109375" customWidth="1" style="164"/>
    <col min="9486" max="9489" width="8.7109375" customWidth="1" style="164"/>
    <col min="9490" max="9490" width="5.28515625" customWidth="1" style="164"/>
    <col min="9491" max="9491" width="8.7109375" customWidth="1" style="164"/>
    <col min="9492" max="9492" width="3.7109375" customWidth="1" style="164"/>
    <col min="9493" max="9493" width="8.7109375" customWidth="1" style="164"/>
    <col min="9494" max="9494" width="6.85546875" customWidth="1" style="164"/>
    <col min="9495" max="9495" width="6.42578125" customWidth="1" style="164"/>
    <col min="9496" max="9496" width="10.140625" customWidth="1" style="164"/>
    <col min="9497" max="9728" width="9.140625" customWidth="1" style="164"/>
    <col min="9729" max="9729" bestFit="1" width="15" customWidth="1" style="164"/>
    <col min="9730" max="9730" width="11.28515625" customWidth="1" style="164"/>
    <col min="9731" max="9731" width="7.42578125" customWidth="1" style="164"/>
    <col min="9732" max="9735" width="8.7109375" customWidth="1" style="164"/>
    <col min="9736" max="9736" width="3.7109375" customWidth="1" style="164"/>
    <col min="9737" max="9740" width="8.7109375" customWidth="1" style="164"/>
    <col min="9741" max="9741" width="3.7109375" customWidth="1" style="164"/>
    <col min="9742" max="9745" width="8.7109375" customWidth="1" style="164"/>
    <col min="9746" max="9746" width="5.28515625" customWidth="1" style="164"/>
    <col min="9747" max="9747" width="8.7109375" customWidth="1" style="164"/>
    <col min="9748" max="9748" width="3.7109375" customWidth="1" style="164"/>
    <col min="9749" max="9749" width="8.7109375" customWidth="1" style="164"/>
    <col min="9750" max="9750" width="6.85546875" customWidth="1" style="164"/>
    <col min="9751" max="9751" width="6.42578125" customWidth="1" style="164"/>
    <col min="9752" max="9752" width="10.140625" customWidth="1" style="164"/>
    <col min="9753" max="9984" width="9.140625" customWidth="1" style="164"/>
    <col min="9985" max="9985" bestFit="1" width="15" customWidth="1" style="164"/>
    <col min="9986" max="9986" width="11.28515625" customWidth="1" style="164"/>
    <col min="9987" max="9987" width="7.42578125" customWidth="1" style="164"/>
    <col min="9988" max="9991" width="8.7109375" customWidth="1" style="164"/>
    <col min="9992" max="9992" width="3.7109375" customWidth="1" style="164"/>
    <col min="9993" max="9996" width="8.7109375" customWidth="1" style="164"/>
    <col min="9997" max="9997" width="3.7109375" customWidth="1" style="164"/>
    <col min="9998" max="10001" width="8.7109375" customWidth="1" style="164"/>
    <col min="10002" max="10002" width="5.28515625" customWidth="1" style="164"/>
    <col min="10003" max="10003" width="8.7109375" customWidth="1" style="164"/>
    <col min="10004" max="10004" width="3.7109375" customWidth="1" style="164"/>
    <col min="10005" max="10005" width="8.7109375" customWidth="1" style="164"/>
    <col min="10006" max="10006" width="6.85546875" customWidth="1" style="164"/>
    <col min="10007" max="10007" width="6.42578125" customWidth="1" style="164"/>
    <col min="10008" max="10008" width="10.140625" customWidth="1" style="164"/>
    <col min="10009" max="10240" width="9.140625" customWidth="1" style="164"/>
    <col min="10241" max="10241" bestFit="1" width="15" customWidth="1" style="164"/>
    <col min="10242" max="10242" width="11.28515625" customWidth="1" style="164"/>
    <col min="10243" max="10243" width="7.42578125" customWidth="1" style="164"/>
    <col min="10244" max="10247" width="8.7109375" customWidth="1" style="164"/>
    <col min="10248" max="10248" width="3.7109375" customWidth="1" style="164"/>
    <col min="10249" max="10252" width="8.7109375" customWidth="1" style="164"/>
    <col min="10253" max="10253" width="3.7109375" customWidth="1" style="164"/>
    <col min="10254" max="10257" width="8.7109375" customWidth="1" style="164"/>
    <col min="10258" max="10258" width="5.28515625" customWidth="1" style="164"/>
    <col min="10259" max="10259" width="8.7109375" customWidth="1" style="164"/>
    <col min="10260" max="10260" width="3.7109375" customWidth="1" style="164"/>
    <col min="10261" max="10261" width="8.7109375" customWidth="1" style="164"/>
    <col min="10262" max="10262" width="6.85546875" customWidth="1" style="164"/>
    <col min="10263" max="10263" width="6.42578125" customWidth="1" style="164"/>
    <col min="10264" max="10264" width="10.140625" customWidth="1" style="164"/>
    <col min="10265" max="10496" width="9.140625" customWidth="1" style="164"/>
    <col min="10497" max="10497" bestFit="1" width="15" customWidth="1" style="164"/>
    <col min="10498" max="10498" width="11.28515625" customWidth="1" style="164"/>
    <col min="10499" max="10499" width="7.42578125" customWidth="1" style="164"/>
    <col min="10500" max="10503" width="8.7109375" customWidth="1" style="164"/>
    <col min="10504" max="10504" width="3.7109375" customWidth="1" style="164"/>
    <col min="10505" max="10508" width="8.7109375" customWidth="1" style="164"/>
    <col min="10509" max="10509" width="3.7109375" customWidth="1" style="164"/>
    <col min="10510" max="10513" width="8.7109375" customWidth="1" style="164"/>
    <col min="10514" max="10514" width="5.28515625" customWidth="1" style="164"/>
    <col min="10515" max="10515" width="8.7109375" customWidth="1" style="164"/>
    <col min="10516" max="10516" width="3.7109375" customWidth="1" style="164"/>
    <col min="10517" max="10517" width="8.7109375" customWidth="1" style="164"/>
    <col min="10518" max="10518" width="6.85546875" customWidth="1" style="164"/>
    <col min="10519" max="10519" width="6.42578125" customWidth="1" style="164"/>
    <col min="10520" max="10520" width="10.140625" customWidth="1" style="164"/>
    <col min="10521" max="10752" width="9.140625" customWidth="1" style="164"/>
    <col min="10753" max="10753" bestFit="1" width="15" customWidth="1" style="164"/>
    <col min="10754" max="10754" width="11.28515625" customWidth="1" style="164"/>
    <col min="10755" max="10755" width="7.42578125" customWidth="1" style="164"/>
    <col min="10756" max="10759" width="8.7109375" customWidth="1" style="164"/>
    <col min="10760" max="10760" width="3.7109375" customWidth="1" style="164"/>
    <col min="10761" max="10764" width="8.7109375" customWidth="1" style="164"/>
    <col min="10765" max="10765" width="3.7109375" customWidth="1" style="164"/>
    <col min="10766" max="10769" width="8.7109375" customWidth="1" style="164"/>
    <col min="10770" max="10770" width="5.28515625" customWidth="1" style="164"/>
    <col min="10771" max="10771" width="8.7109375" customWidth="1" style="164"/>
    <col min="10772" max="10772" width="3.7109375" customWidth="1" style="164"/>
    <col min="10773" max="10773" width="8.7109375" customWidth="1" style="164"/>
    <col min="10774" max="10774" width="6.85546875" customWidth="1" style="164"/>
    <col min="10775" max="10775" width="6.42578125" customWidth="1" style="164"/>
    <col min="10776" max="10776" width="10.140625" customWidth="1" style="164"/>
    <col min="10777" max="11008" width="9.140625" customWidth="1" style="164"/>
    <col min="11009" max="11009" bestFit="1" width="15" customWidth="1" style="164"/>
    <col min="11010" max="11010" width="11.28515625" customWidth="1" style="164"/>
    <col min="11011" max="11011" width="7.42578125" customWidth="1" style="164"/>
    <col min="11012" max="11015" width="8.7109375" customWidth="1" style="164"/>
    <col min="11016" max="11016" width="3.7109375" customWidth="1" style="164"/>
    <col min="11017" max="11020" width="8.7109375" customWidth="1" style="164"/>
    <col min="11021" max="11021" width="3.7109375" customWidth="1" style="164"/>
    <col min="11022" max="11025" width="8.7109375" customWidth="1" style="164"/>
    <col min="11026" max="11026" width="5.28515625" customWidth="1" style="164"/>
    <col min="11027" max="11027" width="8.7109375" customWidth="1" style="164"/>
    <col min="11028" max="11028" width="3.7109375" customWidth="1" style="164"/>
    <col min="11029" max="11029" width="8.7109375" customWidth="1" style="164"/>
    <col min="11030" max="11030" width="6.85546875" customWidth="1" style="164"/>
    <col min="11031" max="11031" width="6.42578125" customWidth="1" style="164"/>
    <col min="11032" max="11032" width="10.140625" customWidth="1" style="164"/>
    <col min="11033" max="11264" width="9.140625" customWidth="1" style="164"/>
    <col min="11265" max="11265" bestFit="1" width="15" customWidth="1" style="164"/>
    <col min="11266" max="11266" width="11.28515625" customWidth="1" style="164"/>
    <col min="11267" max="11267" width="7.42578125" customWidth="1" style="164"/>
    <col min="11268" max="11271" width="8.7109375" customWidth="1" style="164"/>
    <col min="11272" max="11272" width="3.7109375" customWidth="1" style="164"/>
    <col min="11273" max="11276" width="8.7109375" customWidth="1" style="164"/>
    <col min="11277" max="11277" width="3.7109375" customWidth="1" style="164"/>
    <col min="11278" max="11281" width="8.7109375" customWidth="1" style="164"/>
    <col min="11282" max="11282" width="5.28515625" customWidth="1" style="164"/>
    <col min="11283" max="11283" width="8.7109375" customWidth="1" style="164"/>
    <col min="11284" max="11284" width="3.7109375" customWidth="1" style="164"/>
    <col min="11285" max="11285" width="8.7109375" customWidth="1" style="164"/>
    <col min="11286" max="11286" width="6.85546875" customWidth="1" style="164"/>
    <col min="11287" max="11287" width="6.42578125" customWidth="1" style="164"/>
    <col min="11288" max="11288" width="10.140625" customWidth="1" style="164"/>
    <col min="11289" max="11520" width="9.140625" customWidth="1" style="164"/>
    <col min="11521" max="11521" bestFit="1" width="15" customWidth="1" style="164"/>
    <col min="11522" max="11522" width="11.28515625" customWidth="1" style="164"/>
    <col min="11523" max="11523" width="7.42578125" customWidth="1" style="164"/>
    <col min="11524" max="11527" width="8.7109375" customWidth="1" style="164"/>
    <col min="11528" max="11528" width="3.7109375" customWidth="1" style="164"/>
    <col min="11529" max="11532" width="8.7109375" customWidth="1" style="164"/>
    <col min="11533" max="11533" width="3.7109375" customWidth="1" style="164"/>
    <col min="11534" max="11537" width="8.7109375" customWidth="1" style="164"/>
    <col min="11538" max="11538" width="5.28515625" customWidth="1" style="164"/>
    <col min="11539" max="11539" width="8.7109375" customWidth="1" style="164"/>
    <col min="11540" max="11540" width="3.7109375" customWidth="1" style="164"/>
    <col min="11541" max="11541" width="8.7109375" customWidth="1" style="164"/>
    <col min="11542" max="11542" width="6.85546875" customWidth="1" style="164"/>
    <col min="11543" max="11543" width="6.42578125" customWidth="1" style="164"/>
    <col min="11544" max="11544" width="10.140625" customWidth="1" style="164"/>
    <col min="11545" max="11776" width="9.140625" customWidth="1" style="164"/>
    <col min="11777" max="11777" bestFit="1" width="15" customWidth="1" style="164"/>
    <col min="11778" max="11778" width="11.28515625" customWidth="1" style="164"/>
    <col min="11779" max="11779" width="7.42578125" customWidth="1" style="164"/>
    <col min="11780" max="11783" width="8.7109375" customWidth="1" style="164"/>
    <col min="11784" max="11784" width="3.7109375" customWidth="1" style="164"/>
    <col min="11785" max="11788" width="8.7109375" customWidth="1" style="164"/>
    <col min="11789" max="11789" width="3.7109375" customWidth="1" style="164"/>
    <col min="11790" max="11793" width="8.7109375" customWidth="1" style="164"/>
    <col min="11794" max="11794" width="5.28515625" customWidth="1" style="164"/>
    <col min="11795" max="11795" width="8.7109375" customWidth="1" style="164"/>
    <col min="11796" max="11796" width="3.7109375" customWidth="1" style="164"/>
    <col min="11797" max="11797" width="8.7109375" customWidth="1" style="164"/>
    <col min="11798" max="11798" width="6.85546875" customWidth="1" style="164"/>
    <col min="11799" max="11799" width="6.42578125" customWidth="1" style="164"/>
    <col min="11800" max="11800" width="10.140625" customWidth="1" style="164"/>
    <col min="11801" max="12032" width="9.140625" customWidth="1" style="164"/>
    <col min="12033" max="12033" bestFit="1" width="15" customWidth="1" style="164"/>
    <col min="12034" max="12034" width="11.28515625" customWidth="1" style="164"/>
    <col min="12035" max="12035" width="7.42578125" customWidth="1" style="164"/>
    <col min="12036" max="12039" width="8.7109375" customWidth="1" style="164"/>
    <col min="12040" max="12040" width="3.7109375" customWidth="1" style="164"/>
    <col min="12041" max="12044" width="8.7109375" customWidth="1" style="164"/>
    <col min="12045" max="12045" width="3.7109375" customWidth="1" style="164"/>
    <col min="12046" max="12049" width="8.7109375" customWidth="1" style="164"/>
    <col min="12050" max="12050" width="5.28515625" customWidth="1" style="164"/>
    <col min="12051" max="12051" width="8.7109375" customWidth="1" style="164"/>
    <col min="12052" max="12052" width="3.7109375" customWidth="1" style="164"/>
    <col min="12053" max="12053" width="8.7109375" customWidth="1" style="164"/>
    <col min="12054" max="12054" width="6.85546875" customWidth="1" style="164"/>
    <col min="12055" max="12055" width="6.42578125" customWidth="1" style="164"/>
    <col min="12056" max="12056" width="10.140625" customWidth="1" style="164"/>
    <col min="12057" max="12288" width="9.140625" customWidth="1" style="164"/>
    <col min="12289" max="12289" bestFit="1" width="15" customWidth="1" style="164"/>
    <col min="12290" max="12290" width="11.28515625" customWidth="1" style="164"/>
    <col min="12291" max="12291" width="7.42578125" customWidth="1" style="164"/>
    <col min="12292" max="12295" width="8.7109375" customWidth="1" style="164"/>
    <col min="12296" max="12296" width="3.7109375" customWidth="1" style="164"/>
    <col min="12297" max="12300" width="8.7109375" customWidth="1" style="164"/>
    <col min="12301" max="12301" width="3.7109375" customWidth="1" style="164"/>
    <col min="12302" max="12305" width="8.7109375" customWidth="1" style="164"/>
    <col min="12306" max="12306" width="5.28515625" customWidth="1" style="164"/>
    <col min="12307" max="12307" width="8.7109375" customWidth="1" style="164"/>
    <col min="12308" max="12308" width="3.7109375" customWidth="1" style="164"/>
    <col min="12309" max="12309" width="8.7109375" customWidth="1" style="164"/>
    <col min="12310" max="12310" width="6.85546875" customWidth="1" style="164"/>
    <col min="12311" max="12311" width="6.42578125" customWidth="1" style="164"/>
    <col min="12312" max="12312" width="10.140625" customWidth="1" style="164"/>
    <col min="12313" max="12544" width="9.140625" customWidth="1" style="164"/>
    <col min="12545" max="12545" bestFit="1" width="15" customWidth="1" style="164"/>
    <col min="12546" max="12546" width="11.28515625" customWidth="1" style="164"/>
    <col min="12547" max="12547" width="7.42578125" customWidth="1" style="164"/>
    <col min="12548" max="12551" width="8.7109375" customWidth="1" style="164"/>
    <col min="12552" max="12552" width="3.7109375" customWidth="1" style="164"/>
    <col min="12553" max="12556" width="8.7109375" customWidth="1" style="164"/>
    <col min="12557" max="12557" width="3.7109375" customWidth="1" style="164"/>
    <col min="12558" max="12561" width="8.7109375" customWidth="1" style="164"/>
    <col min="12562" max="12562" width="5.28515625" customWidth="1" style="164"/>
    <col min="12563" max="12563" width="8.7109375" customWidth="1" style="164"/>
    <col min="12564" max="12564" width="3.7109375" customWidth="1" style="164"/>
    <col min="12565" max="12565" width="8.7109375" customWidth="1" style="164"/>
    <col min="12566" max="12566" width="6.85546875" customWidth="1" style="164"/>
    <col min="12567" max="12567" width="6.42578125" customWidth="1" style="164"/>
    <col min="12568" max="12568" width="10.140625" customWidth="1" style="164"/>
    <col min="12569" max="12800" width="9.140625" customWidth="1" style="164"/>
    <col min="12801" max="12801" bestFit="1" width="15" customWidth="1" style="164"/>
    <col min="12802" max="12802" width="11.28515625" customWidth="1" style="164"/>
    <col min="12803" max="12803" width="7.42578125" customWidth="1" style="164"/>
    <col min="12804" max="12807" width="8.7109375" customWidth="1" style="164"/>
    <col min="12808" max="12808" width="3.7109375" customWidth="1" style="164"/>
    <col min="12809" max="12812" width="8.7109375" customWidth="1" style="164"/>
    <col min="12813" max="12813" width="3.7109375" customWidth="1" style="164"/>
    <col min="12814" max="12817" width="8.7109375" customWidth="1" style="164"/>
    <col min="12818" max="12818" width="5.28515625" customWidth="1" style="164"/>
    <col min="12819" max="12819" width="8.7109375" customWidth="1" style="164"/>
    <col min="12820" max="12820" width="3.7109375" customWidth="1" style="164"/>
    <col min="12821" max="12821" width="8.7109375" customWidth="1" style="164"/>
    <col min="12822" max="12822" width="6.85546875" customWidth="1" style="164"/>
    <col min="12823" max="12823" width="6.42578125" customWidth="1" style="164"/>
    <col min="12824" max="12824" width="10.140625" customWidth="1" style="164"/>
    <col min="12825" max="13056" width="9.140625" customWidth="1" style="164"/>
    <col min="13057" max="13057" bestFit="1" width="15" customWidth="1" style="164"/>
    <col min="13058" max="13058" width="11.28515625" customWidth="1" style="164"/>
    <col min="13059" max="13059" width="7.42578125" customWidth="1" style="164"/>
    <col min="13060" max="13063" width="8.7109375" customWidth="1" style="164"/>
    <col min="13064" max="13064" width="3.7109375" customWidth="1" style="164"/>
    <col min="13065" max="13068" width="8.7109375" customWidth="1" style="164"/>
    <col min="13069" max="13069" width="3.7109375" customWidth="1" style="164"/>
    <col min="13070" max="13073" width="8.7109375" customWidth="1" style="164"/>
    <col min="13074" max="13074" width="5.28515625" customWidth="1" style="164"/>
    <col min="13075" max="13075" width="8.7109375" customWidth="1" style="164"/>
    <col min="13076" max="13076" width="3.7109375" customWidth="1" style="164"/>
    <col min="13077" max="13077" width="8.7109375" customWidth="1" style="164"/>
    <col min="13078" max="13078" width="6.85546875" customWidth="1" style="164"/>
    <col min="13079" max="13079" width="6.42578125" customWidth="1" style="164"/>
    <col min="13080" max="13080" width="10.140625" customWidth="1" style="164"/>
    <col min="13081" max="13312" width="9.140625" customWidth="1" style="164"/>
    <col min="13313" max="13313" bestFit="1" width="15" customWidth="1" style="164"/>
    <col min="13314" max="13314" width="11.28515625" customWidth="1" style="164"/>
    <col min="13315" max="13315" width="7.42578125" customWidth="1" style="164"/>
    <col min="13316" max="13319" width="8.7109375" customWidth="1" style="164"/>
    <col min="13320" max="13320" width="3.7109375" customWidth="1" style="164"/>
    <col min="13321" max="13324" width="8.7109375" customWidth="1" style="164"/>
    <col min="13325" max="13325" width="3.7109375" customWidth="1" style="164"/>
    <col min="13326" max="13329" width="8.7109375" customWidth="1" style="164"/>
    <col min="13330" max="13330" width="5.28515625" customWidth="1" style="164"/>
    <col min="13331" max="13331" width="8.7109375" customWidth="1" style="164"/>
    <col min="13332" max="13332" width="3.7109375" customWidth="1" style="164"/>
    <col min="13333" max="13333" width="8.7109375" customWidth="1" style="164"/>
    <col min="13334" max="13334" width="6.85546875" customWidth="1" style="164"/>
    <col min="13335" max="13335" width="6.42578125" customWidth="1" style="164"/>
    <col min="13336" max="13336" width="10.140625" customWidth="1" style="164"/>
    <col min="13337" max="13568" width="9.140625" customWidth="1" style="164"/>
    <col min="13569" max="13569" bestFit="1" width="15" customWidth="1" style="164"/>
    <col min="13570" max="13570" width="11.28515625" customWidth="1" style="164"/>
    <col min="13571" max="13571" width="7.42578125" customWidth="1" style="164"/>
    <col min="13572" max="13575" width="8.7109375" customWidth="1" style="164"/>
    <col min="13576" max="13576" width="3.7109375" customWidth="1" style="164"/>
    <col min="13577" max="13580" width="8.7109375" customWidth="1" style="164"/>
    <col min="13581" max="13581" width="3.7109375" customWidth="1" style="164"/>
    <col min="13582" max="13585" width="8.7109375" customWidth="1" style="164"/>
    <col min="13586" max="13586" width="5.28515625" customWidth="1" style="164"/>
    <col min="13587" max="13587" width="8.7109375" customWidth="1" style="164"/>
    <col min="13588" max="13588" width="3.7109375" customWidth="1" style="164"/>
    <col min="13589" max="13589" width="8.7109375" customWidth="1" style="164"/>
    <col min="13590" max="13590" width="6.85546875" customWidth="1" style="164"/>
    <col min="13591" max="13591" width="6.42578125" customWidth="1" style="164"/>
    <col min="13592" max="13592" width="10.140625" customWidth="1" style="164"/>
    <col min="13593" max="13824" width="9.140625" customWidth="1" style="164"/>
    <col min="13825" max="13825" bestFit="1" width="15" customWidth="1" style="164"/>
    <col min="13826" max="13826" width="11.28515625" customWidth="1" style="164"/>
    <col min="13827" max="13827" width="7.42578125" customWidth="1" style="164"/>
    <col min="13828" max="13831" width="8.7109375" customWidth="1" style="164"/>
    <col min="13832" max="13832" width="3.7109375" customWidth="1" style="164"/>
    <col min="13833" max="13836" width="8.7109375" customWidth="1" style="164"/>
    <col min="13837" max="13837" width="3.7109375" customWidth="1" style="164"/>
    <col min="13838" max="13841" width="8.7109375" customWidth="1" style="164"/>
    <col min="13842" max="13842" width="5.28515625" customWidth="1" style="164"/>
    <col min="13843" max="13843" width="8.7109375" customWidth="1" style="164"/>
    <col min="13844" max="13844" width="3.7109375" customWidth="1" style="164"/>
    <col min="13845" max="13845" width="8.7109375" customWidth="1" style="164"/>
    <col min="13846" max="13846" width="6.85546875" customWidth="1" style="164"/>
    <col min="13847" max="13847" width="6.42578125" customWidth="1" style="164"/>
    <col min="13848" max="13848" width="10.140625" customWidth="1" style="164"/>
    <col min="13849" max="14080" width="9.140625" customWidth="1" style="164"/>
    <col min="14081" max="14081" bestFit="1" width="15" customWidth="1" style="164"/>
    <col min="14082" max="14082" width="11.28515625" customWidth="1" style="164"/>
    <col min="14083" max="14083" width="7.42578125" customWidth="1" style="164"/>
    <col min="14084" max="14087" width="8.7109375" customWidth="1" style="164"/>
    <col min="14088" max="14088" width="3.7109375" customWidth="1" style="164"/>
    <col min="14089" max="14092" width="8.7109375" customWidth="1" style="164"/>
    <col min="14093" max="14093" width="3.7109375" customWidth="1" style="164"/>
    <col min="14094" max="14097" width="8.7109375" customWidth="1" style="164"/>
    <col min="14098" max="14098" width="5.28515625" customWidth="1" style="164"/>
    <col min="14099" max="14099" width="8.7109375" customWidth="1" style="164"/>
    <col min="14100" max="14100" width="3.7109375" customWidth="1" style="164"/>
    <col min="14101" max="14101" width="8.7109375" customWidth="1" style="164"/>
    <col min="14102" max="14102" width="6.85546875" customWidth="1" style="164"/>
    <col min="14103" max="14103" width="6.42578125" customWidth="1" style="164"/>
    <col min="14104" max="14104" width="10.140625" customWidth="1" style="164"/>
    <col min="14105" max="14336" width="9.140625" customWidth="1" style="164"/>
    <col min="14337" max="14337" bestFit="1" width="15" customWidth="1" style="164"/>
    <col min="14338" max="14338" width="11.28515625" customWidth="1" style="164"/>
    <col min="14339" max="14339" width="7.42578125" customWidth="1" style="164"/>
    <col min="14340" max="14343" width="8.7109375" customWidth="1" style="164"/>
    <col min="14344" max="14344" width="3.7109375" customWidth="1" style="164"/>
    <col min="14345" max="14348" width="8.7109375" customWidth="1" style="164"/>
    <col min="14349" max="14349" width="3.7109375" customWidth="1" style="164"/>
    <col min="14350" max="14353" width="8.7109375" customWidth="1" style="164"/>
    <col min="14354" max="14354" width="5.28515625" customWidth="1" style="164"/>
    <col min="14355" max="14355" width="8.7109375" customWidth="1" style="164"/>
    <col min="14356" max="14356" width="3.7109375" customWidth="1" style="164"/>
    <col min="14357" max="14357" width="8.7109375" customWidth="1" style="164"/>
    <col min="14358" max="14358" width="6.85546875" customWidth="1" style="164"/>
    <col min="14359" max="14359" width="6.42578125" customWidth="1" style="164"/>
    <col min="14360" max="14360" width="10.140625" customWidth="1" style="164"/>
    <col min="14361" max="14592" width="9.140625" customWidth="1" style="164"/>
    <col min="14593" max="14593" bestFit="1" width="15" customWidth="1" style="164"/>
    <col min="14594" max="14594" width="11.28515625" customWidth="1" style="164"/>
    <col min="14595" max="14595" width="7.42578125" customWidth="1" style="164"/>
    <col min="14596" max="14599" width="8.7109375" customWidth="1" style="164"/>
    <col min="14600" max="14600" width="3.7109375" customWidth="1" style="164"/>
    <col min="14601" max="14604" width="8.7109375" customWidth="1" style="164"/>
    <col min="14605" max="14605" width="3.7109375" customWidth="1" style="164"/>
    <col min="14606" max="14609" width="8.7109375" customWidth="1" style="164"/>
    <col min="14610" max="14610" width="5.28515625" customWidth="1" style="164"/>
    <col min="14611" max="14611" width="8.7109375" customWidth="1" style="164"/>
    <col min="14612" max="14612" width="3.7109375" customWidth="1" style="164"/>
    <col min="14613" max="14613" width="8.7109375" customWidth="1" style="164"/>
    <col min="14614" max="14614" width="6.85546875" customWidth="1" style="164"/>
    <col min="14615" max="14615" width="6.42578125" customWidth="1" style="164"/>
    <col min="14616" max="14616" width="10.140625" customWidth="1" style="164"/>
    <col min="14617" max="14848" width="9.140625" customWidth="1" style="164"/>
    <col min="14849" max="14849" bestFit="1" width="15" customWidth="1" style="164"/>
    <col min="14850" max="14850" width="11.28515625" customWidth="1" style="164"/>
    <col min="14851" max="14851" width="7.42578125" customWidth="1" style="164"/>
    <col min="14852" max="14855" width="8.7109375" customWidth="1" style="164"/>
    <col min="14856" max="14856" width="3.7109375" customWidth="1" style="164"/>
    <col min="14857" max="14860" width="8.7109375" customWidth="1" style="164"/>
    <col min="14861" max="14861" width="3.7109375" customWidth="1" style="164"/>
    <col min="14862" max="14865" width="8.7109375" customWidth="1" style="164"/>
    <col min="14866" max="14866" width="5.28515625" customWidth="1" style="164"/>
    <col min="14867" max="14867" width="8.7109375" customWidth="1" style="164"/>
    <col min="14868" max="14868" width="3.7109375" customWidth="1" style="164"/>
    <col min="14869" max="14869" width="8.7109375" customWidth="1" style="164"/>
    <col min="14870" max="14870" width="6.85546875" customWidth="1" style="164"/>
    <col min="14871" max="14871" width="6.42578125" customWidth="1" style="164"/>
    <col min="14872" max="14872" width="10.140625" customWidth="1" style="164"/>
    <col min="14873" max="15104" width="9.140625" customWidth="1" style="164"/>
    <col min="15105" max="15105" bestFit="1" width="15" customWidth="1" style="164"/>
    <col min="15106" max="15106" width="11.28515625" customWidth="1" style="164"/>
    <col min="15107" max="15107" width="7.42578125" customWidth="1" style="164"/>
    <col min="15108" max="15111" width="8.7109375" customWidth="1" style="164"/>
    <col min="15112" max="15112" width="3.7109375" customWidth="1" style="164"/>
    <col min="15113" max="15116" width="8.7109375" customWidth="1" style="164"/>
    <col min="15117" max="15117" width="3.7109375" customWidth="1" style="164"/>
    <col min="15118" max="15121" width="8.7109375" customWidth="1" style="164"/>
    <col min="15122" max="15122" width="5.28515625" customWidth="1" style="164"/>
    <col min="15123" max="15123" width="8.7109375" customWidth="1" style="164"/>
    <col min="15124" max="15124" width="3.7109375" customWidth="1" style="164"/>
    <col min="15125" max="15125" width="8.7109375" customWidth="1" style="164"/>
    <col min="15126" max="15126" width="6.85546875" customWidth="1" style="164"/>
    <col min="15127" max="15127" width="6.42578125" customWidth="1" style="164"/>
    <col min="15128" max="15128" width="10.140625" customWidth="1" style="164"/>
    <col min="15129" max="15360" width="9.140625" customWidth="1" style="164"/>
    <col min="15361" max="15361" bestFit="1" width="15" customWidth="1" style="164"/>
    <col min="15362" max="15362" width="11.28515625" customWidth="1" style="164"/>
    <col min="15363" max="15363" width="7.42578125" customWidth="1" style="164"/>
    <col min="15364" max="15367" width="8.7109375" customWidth="1" style="164"/>
    <col min="15368" max="15368" width="3.7109375" customWidth="1" style="164"/>
    <col min="15369" max="15372" width="8.7109375" customWidth="1" style="164"/>
    <col min="15373" max="15373" width="3.7109375" customWidth="1" style="164"/>
    <col min="15374" max="15377" width="8.7109375" customWidth="1" style="164"/>
    <col min="15378" max="15378" width="5.28515625" customWidth="1" style="164"/>
    <col min="15379" max="15379" width="8.7109375" customWidth="1" style="164"/>
    <col min="15380" max="15380" width="3.7109375" customWidth="1" style="164"/>
    <col min="15381" max="15381" width="8.7109375" customWidth="1" style="164"/>
    <col min="15382" max="15382" width="6.85546875" customWidth="1" style="164"/>
    <col min="15383" max="15383" width="6.42578125" customWidth="1" style="164"/>
    <col min="15384" max="15384" width="10.140625" customWidth="1" style="164"/>
    <col min="15385" max="15616" width="9.140625" customWidth="1" style="164"/>
    <col min="15617" max="15617" bestFit="1" width="15" customWidth="1" style="164"/>
    <col min="15618" max="15618" width="11.28515625" customWidth="1" style="164"/>
    <col min="15619" max="15619" width="7.42578125" customWidth="1" style="164"/>
    <col min="15620" max="15623" width="8.7109375" customWidth="1" style="164"/>
    <col min="15624" max="15624" width="3.7109375" customWidth="1" style="164"/>
    <col min="15625" max="15628" width="8.7109375" customWidth="1" style="164"/>
    <col min="15629" max="15629" width="3.7109375" customWidth="1" style="164"/>
    <col min="15630" max="15633" width="8.7109375" customWidth="1" style="164"/>
    <col min="15634" max="15634" width="5.28515625" customWidth="1" style="164"/>
    <col min="15635" max="15635" width="8.7109375" customWidth="1" style="164"/>
    <col min="15636" max="15636" width="3.7109375" customWidth="1" style="164"/>
    <col min="15637" max="15637" width="8.7109375" customWidth="1" style="164"/>
    <col min="15638" max="15638" width="6.85546875" customWidth="1" style="164"/>
    <col min="15639" max="15639" width="6.42578125" customWidth="1" style="164"/>
    <col min="15640" max="15640" width="10.140625" customWidth="1" style="164"/>
    <col min="15641" max="15872" width="9.140625" customWidth="1" style="164"/>
    <col min="15873" max="15873" bestFit="1" width="15" customWidth="1" style="164"/>
    <col min="15874" max="15874" width="11.28515625" customWidth="1" style="164"/>
    <col min="15875" max="15875" width="7.42578125" customWidth="1" style="164"/>
    <col min="15876" max="15879" width="8.7109375" customWidth="1" style="164"/>
    <col min="15880" max="15880" width="3.7109375" customWidth="1" style="164"/>
    <col min="15881" max="15884" width="8.7109375" customWidth="1" style="164"/>
    <col min="15885" max="15885" width="3.7109375" customWidth="1" style="164"/>
    <col min="15886" max="15889" width="8.7109375" customWidth="1" style="164"/>
    <col min="15890" max="15890" width="5.28515625" customWidth="1" style="164"/>
    <col min="15891" max="15891" width="8.7109375" customWidth="1" style="164"/>
    <col min="15892" max="15892" width="3.7109375" customWidth="1" style="164"/>
    <col min="15893" max="15893" width="8.7109375" customWidth="1" style="164"/>
    <col min="15894" max="15894" width="6.85546875" customWidth="1" style="164"/>
    <col min="15895" max="15895" width="6.42578125" customWidth="1" style="164"/>
    <col min="15896" max="15896" width="10.140625" customWidth="1" style="164"/>
    <col min="15897" max="16128" width="9.140625" customWidth="1" style="164"/>
    <col min="16129" max="16129" bestFit="1" width="15" customWidth="1" style="164"/>
    <col min="16130" max="16130" width="11.28515625" customWidth="1" style="164"/>
    <col min="16131" max="16131" width="7.42578125" customWidth="1" style="164"/>
    <col min="16132" max="16135" width="8.7109375" customWidth="1" style="164"/>
    <col min="16136" max="16136" width="3.7109375" customWidth="1" style="164"/>
    <col min="16137" max="16140" width="8.7109375" customWidth="1" style="164"/>
    <col min="16141" max="16141" width="3.7109375" customWidth="1" style="164"/>
    <col min="16142" max="16145" width="8.7109375" customWidth="1" style="164"/>
    <col min="16146" max="16146" width="5.28515625" customWidth="1" style="164"/>
    <col min="16147" max="16147" width="8.7109375" customWidth="1" style="164"/>
    <col min="16148" max="16148" width="3.7109375" customWidth="1" style="164"/>
    <col min="16149" max="16149" width="8.7109375" customWidth="1" style="164"/>
    <col min="16150" max="16150" width="6.85546875" customWidth="1" style="164"/>
    <col min="16151" max="16151" width="6.42578125" customWidth="1" style="164"/>
    <col min="16152" max="16152" width="10.140625" customWidth="1" style="164"/>
    <col min="16153" max="16384" width="9.140625" customWidth="1" style="164"/>
  </cols>
  <sheetData>
    <row r="1" ht="15.75"/>
    <row r="2" ht="21.75" customHeight="1">
      <c r="A2" s="793" t="s">
        <v>0</v>
      </c>
      <c r="B2" s="794"/>
      <c r="C2" s="794"/>
      <c r="D2" s="794"/>
      <c r="E2" s="794"/>
      <c r="F2" s="137"/>
      <c r="G2" s="137"/>
      <c r="H2" s="137"/>
      <c r="I2" s="137"/>
      <c r="J2" s="138"/>
      <c r="K2" s="795" t="s">
        <v>1</v>
      </c>
      <c r="L2" s="795"/>
      <c r="M2" s="795"/>
      <c r="N2" s="795"/>
      <c r="O2" s="795"/>
      <c r="P2" s="796">
        <f>+I3*8.5</f>
      </c>
      <c r="Q2" s="796"/>
      <c r="R2" s="797" t="s">
        <v>2</v>
      </c>
      <c r="S2" s="797"/>
      <c r="T2" s="797"/>
      <c r="U2" s="797"/>
      <c r="V2" s="796">
        <f>+O60</f>
      </c>
      <c r="W2" s="798"/>
    </row>
    <row r="3" ht="21.75" customHeight="1">
      <c r="A3" s="139" t="s">
        <v>3</v>
      </c>
      <c r="B3" s="790"/>
      <c r="C3" s="790"/>
      <c r="D3" s="790"/>
      <c r="E3" s="790"/>
      <c r="F3" s="791" t="s">
        <v>4</v>
      </c>
      <c r="G3" s="791"/>
      <c r="H3" s="791"/>
      <c r="I3" s="140"/>
      <c r="J3" s="141"/>
      <c r="K3" s="792" t="s">
        <v>5</v>
      </c>
      <c r="L3" s="792"/>
      <c r="M3" s="792"/>
      <c r="N3" s="792"/>
      <c r="O3" s="792"/>
      <c r="P3" s="788">
        <v>12</v>
      </c>
      <c r="Q3" s="788"/>
      <c r="R3" s="799" t="s">
        <v>6</v>
      </c>
      <c r="S3" s="799"/>
      <c r="T3" s="799"/>
      <c r="U3" s="799"/>
      <c r="V3" s="788">
        <f>+S60</f>
      </c>
      <c r="W3" s="789"/>
    </row>
    <row r="4" ht="21.75" customHeight="1">
      <c r="A4" s="139" t="s">
        <v>7</v>
      </c>
      <c r="B4" s="790"/>
      <c r="C4" s="790"/>
      <c r="D4" s="790"/>
      <c r="E4" s="790"/>
      <c r="F4" s="791" t="s">
        <v>8</v>
      </c>
      <c r="G4" s="791"/>
      <c r="H4" s="791"/>
      <c r="I4" s="140"/>
      <c r="J4" s="141"/>
      <c r="K4" s="792" t="s">
        <v>9</v>
      </c>
      <c r="L4" s="792"/>
      <c r="M4" s="792"/>
      <c r="N4" s="792"/>
      <c r="O4" s="792"/>
      <c r="P4" s="788">
        <f>+P2*P3</f>
      </c>
      <c r="Q4" s="788"/>
      <c r="R4" s="802" t="s">
        <v>10</v>
      </c>
      <c r="S4" s="802"/>
      <c r="T4" s="802"/>
      <c r="U4" s="802"/>
      <c r="V4" s="800">
        <f>G60/P4</f>
      </c>
      <c r="W4" s="801"/>
    </row>
    <row r="5" ht="3" customHeight="1">
      <c r="A5" s="142"/>
      <c r="B5" s="143"/>
      <c r="C5" s="144"/>
      <c r="D5" s="144"/>
      <c r="E5" s="144"/>
      <c r="F5" s="144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4"/>
      <c r="T5" s="144"/>
      <c r="U5" s="144"/>
      <c r="V5" s="144"/>
      <c r="W5" s="145"/>
    </row>
    <row r="6" ht="53.25" customHeight="1">
      <c r="A6" s="756" t="s">
        <v>11</v>
      </c>
      <c r="B6" s="757"/>
      <c r="C6" s="146"/>
      <c r="D6" s="756" t="s">
        <v>12</v>
      </c>
      <c r="E6" s="758"/>
      <c r="F6" s="758"/>
      <c r="G6" s="757"/>
      <c r="H6" s="146"/>
      <c r="I6" s="759" t="s">
        <v>13</v>
      </c>
      <c r="J6" s="760"/>
      <c r="K6" s="760"/>
      <c r="L6" s="761"/>
      <c r="M6" s="146"/>
      <c r="N6" s="762" t="s">
        <v>14</v>
      </c>
      <c r="O6" s="763"/>
      <c r="P6" s="763"/>
      <c r="Q6" s="764"/>
      <c r="R6" s="147"/>
      <c r="S6" s="765" t="s">
        <v>15</v>
      </c>
      <c r="T6" s="766"/>
      <c r="U6" s="766"/>
      <c r="V6" s="766"/>
      <c r="W6" s="767"/>
    </row>
    <row r="7">
      <c r="A7" s="768" t="s">
        <v>16</v>
      </c>
      <c r="B7" s="769"/>
      <c r="C7" s="148"/>
      <c r="D7" s="770">
        <f>+D60</f>
      </c>
      <c r="E7" s="771"/>
      <c r="F7" s="771"/>
      <c r="G7" s="772"/>
      <c r="H7" s="148"/>
      <c r="I7" s="770"/>
      <c r="J7" s="771"/>
      <c r="K7" s="771"/>
      <c r="L7" s="772"/>
      <c r="M7" s="148"/>
      <c r="N7" s="773">
        <f>+I7-D7</f>
      </c>
      <c r="O7" s="774"/>
      <c r="P7" s="774"/>
      <c r="Q7" s="775"/>
      <c r="R7" s="148"/>
      <c r="S7" s="782">
        <f>+N7/I4</f>
      </c>
      <c r="T7" s="783"/>
      <c r="U7" s="783"/>
      <c r="V7" s="783"/>
      <c r="W7" s="784"/>
    </row>
    <row r="8">
      <c r="A8" s="768"/>
      <c r="B8" s="769"/>
      <c r="C8" s="148"/>
      <c r="D8" s="770"/>
      <c r="E8" s="771"/>
      <c r="F8" s="771"/>
      <c r="G8" s="772"/>
      <c r="H8" s="148"/>
      <c r="I8" s="770"/>
      <c r="J8" s="771"/>
      <c r="K8" s="771"/>
      <c r="L8" s="772"/>
      <c r="M8" s="148"/>
      <c r="N8" s="776"/>
      <c r="O8" s="777"/>
      <c r="P8" s="777"/>
      <c r="Q8" s="778"/>
      <c r="R8" s="148"/>
      <c r="S8" s="776"/>
      <c r="T8" s="777"/>
      <c r="U8" s="777"/>
      <c r="V8" s="777"/>
      <c r="W8" s="778"/>
    </row>
    <row r="9">
      <c r="A9" s="768"/>
      <c r="B9" s="769"/>
      <c r="C9" s="148"/>
      <c r="D9" s="770"/>
      <c r="E9" s="771"/>
      <c r="F9" s="771"/>
      <c r="G9" s="772"/>
      <c r="H9" s="148"/>
      <c r="I9" s="770"/>
      <c r="J9" s="771"/>
      <c r="K9" s="771"/>
      <c r="L9" s="772"/>
      <c r="M9" s="148"/>
      <c r="N9" s="776"/>
      <c r="O9" s="777"/>
      <c r="P9" s="777"/>
      <c r="Q9" s="778"/>
      <c r="R9" s="148"/>
      <c r="S9" s="776"/>
      <c r="T9" s="777"/>
      <c r="U9" s="777"/>
      <c r="V9" s="777"/>
      <c r="W9" s="778"/>
    </row>
    <row r="10">
      <c r="A10" s="768"/>
      <c r="B10" s="769"/>
      <c r="C10" s="148"/>
      <c r="D10" s="770"/>
      <c r="E10" s="771"/>
      <c r="F10" s="771"/>
      <c r="G10" s="772"/>
      <c r="H10" s="148"/>
      <c r="I10" s="770"/>
      <c r="J10" s="771"/>
      <c r="K10" s="771"/>
      <c r="L10" s="772"/>
      <c r="M10" s="148"/>
      <c r="N10" s="779"/>
      <c r="O10" s="780"/>
      <c r="P10" s="780"/>
      <c r="Q10" s="781"/>
      <c r="R10" s="148"/>
      <c r="S10" s="785"/>
      <c r="T10" s="786"/>
      <c r="U10" s="786"/>
      <c r="V10" s="786"/>
      <c r="W10" s="787"/>
    </row>
    <row r="11">
      <c r="A11" s="716" t="s">
        <v>17</v>
      </c>
      <c r="B11" s="717"/>
      <c r="C11" s="148"/>
      <c r="D11" s="718">
        <f>+G60</f>
      </c>
      <c r="E11" s="719"/>
      <c r="F11" s="719"/>
      <c r="G11" s="720"/>
      <c r="H11" s="148"/>
      <c r="I11" s="718"/>
      <c r="J11" s="719"/>
      <c r="K11" s="719"/>
      <c r="L11" s="720"/>
      <c r="M11" s="148"/>
      <c r="N11" s="721">
        <f>+I11-D11</f>
      </c>
      <c r="O11" s="722"/>
      <c r="P11" s="722"/>
      <c r="Q11" s="723"/>
      <c r="R11" s="148"/>
      <c r="S11" s="730">
        <f>+N11/I4</f>
      </c>
      <c r="T11" s="731"/>
      <c r="U11" s="731"/>
      <c r="V11" s="731"/>
      <c r="W11" s="732"/>
    </row>
    <row r="12">
      <c r="A12" s="716"/>
      <c r="B12" s="717"/>
      <c r="C12" s="148"/>
      <c r="D12" s="718"/>
      <c r="E12" s="719"/>
      <c r="F12" s="719"/>
      <c r="G12" s="720"/>
      <c r="H12" s="148"/>
      <c r="I12" s="718"/>
      <c r="J12" s="719"/>
      <c r="K12" s="719"/>
      <c r="L12" s="720"/>
      <c r="M12" s="148"/>
      <c r="N12" s="724"/>
      <c r="O12" s="725"/>
      <c r="P12" s="725"/>
      <c r="Q12" s="726"/>
      <c r="R12" s="148"/>
      <c r="S12" s="724"/>
      <c r="T12" s="725"/>
      <c r="U12" s="725"/>
      <c r="V12" s="725"/>
      <c r="W12" s="726"/>
    </row>
    <row r="13">
      <c r="A13" s="716"/>
      <c r="B13" s="717"/>
      <c r="C13" s="148"/>
      <c r="D13" s="718"/>
      <c r="E13" s="719"/>
      <c r="F13" s="719"/>
      <c r="G13" s="720"/>
      <c r="H13" s="148"/>
      <c r="I13" s="718"/>
      <c r="J13" s="719"/>
      <c r="K13" s="719"/>
      <c r="L13" s="720"/>
      <c r="M13" s="148"/>
      <c r="N13" s="724"/>
      <c r="O13" s="725"/>
      <c r="P13" s="725"/>
      <c r="Q13" s="726"/>
      <c r="R13" s="148"/>
      <c r="S13" s="724"/>
      <c r="T13" s="725"/>
      <c r="U13" s="725"/>
      <c r="V13" s="725"/>
      <c r="W13" s="726"/>
    </row>
    <row r="14">
      <c r="A14" s="716"/>
      <c r="B14" s="717"/>
      <c r="C14" s="148"/>
      <c r="D14" s="718"/>
      <c r="E14" s="719"/>
      <c r="F14" s="719"/>
      <c r="G14" s="720"/>
      <c r="H14" s="148"/>
      <c r="I14" s="718"/>
      <c r="J14" s="719"/>
      <c r="K14" s="719"/>
      <c r="L14" s="720"/>
      <c r="M14" s="148"/>
      <c r="N14" s="727"/>
      <c r="O14" s="728"/>
      <c r="P14" s="728"/>
      <c r="Q14" s="729"/>
      <c r="R14" s="148"/>
      <c r="S14" s="733"/>
      <c r="T14" s="734"/>
      <c r="U14" s="734"/>
      <c r="V14" s="734"/>
      <c r="W14" s="735"/>
    </row>
    <row r="15">
      <c r="A15" s="736" t="s">
        <v>18</v>
      </c>
      <c r="B15" s="737"/>
      <c r="C15" s="148"/>
      <c r="D15" s="738">
        <f>+K60</f>
      </c>
      <c r="E15" s="739"/>
      <c r="F15" s="739"/>
      <c r="G15" s="740"/>
      <c r="H15" s="148"/>
      <c r="I15" s="738">
        <v>0</v>
      </c>
      <c r="J15" s="739"/>
      <c r="K15" s="739"/>
      <c r="L15" s="740"/>
      <c r="M15" s="148"/>
      <c r="N15" s="741">
        <v>0</v>
      </c>
      <c r="O15" s="742"/>
      <c r="P15" s="742"/>
      <c r="Q15" s="743"/>
      <c r="R15" s="148"/>
      <c r="S15" s="750">
        <v>0</v>
      </c>
      <c r="T15" s="751"/>
      <c r="U15" s="751"/>
      <c r="V15" s="751"/>
      <c r="W15" s="752"/>
    </row>
    <row r="16">
      <c r="A16" s="736"/>
      <c r="B16" s="737"/>
      <c r="C16" s="148"/>
      <c r="D16" s="738"/>
      <c r="E16" s="739"/>
      <c r="F16" s="739"/>
      <c r="G16" s="740"/>
      <c r="H16" s="148"/>
      <c r="I16" s="738"/>
      <c r="J16" s="739"/>
      <c r="K16" s="739"/>
      <c r="L16" s="740"/>
      <c r="M16" s="148"/>
      <c r="N16" s="744"/>
      <c r="O16" s="745"/>
      <c r="P16" s="745"/>
      <c r="Q16" s="746"/>
      <c r="R16" s="148"/>
      <c r="S16" s="744"/>
      <c r="T16" s="745"/>
      <c r="U16" s="745"/>
      <c r="V16" s="745"/>
      <c r="W16" s="746"/>
    </row>
    <row r="17">
      <c r="A17" s="736"/>
      <c r="B17" s="737"/>
      <c r="C17" s="148"/>
      <c r="D17" s="738"/>
      <c r="E17" s="739"/>
      <c r="F17" s="739"/>
      <c r="G17" s="740"/>
      <c r="H17" s="148"/>
      <c r="I17" s="738"/>
      <c r="J17" s="739"/>
      <c r="K17" s="739"/>
      <c r="L17" s="740"/>
      <c r="M17" s="148"/>
      <c r="N17" s="744"/>
      <c r="O17" s="745"/>
      <c r="P17" s="745"/>
      <c r="Q17" s="746"/>
      <c r="R17" s="148"/>
      <c r="S17" s="744"/>
      <c r="T17" s="745"/>
      <c r="U17" s="745"/>
      <c r="V17" s="745"/>
      <c r="W17" s="746"/>
    </row>
    <row r="18">
      <c r="A18" s="736"/>
      <c r="B18" s="737"/>
      <c r="C18" s="148"/>
      <c r="D18" s="738"/>
      <c r="E18" s="739"/>
      <c r="F18" s="739"/>
      <c r="G18" s="740"/>
      <c r="H18" s="148"/>
      <c r="I18" s="738"/>
      <c r="J18" s="739"/>
      <c r="K18" s="739"/>
      <c r="L18" s="740"/>
      <c r="M18" s="148"/>
      <c r="N18" s="747"/>
      <c r="O18" s="748"/>
      <c r="P18" s="748"/>
      <c r="Q18" s="749"/>
      <c r="R18" s="148"/>
      <c r="S18" s="753"/>
      <c r="T18" s="754"/>
      <c r="U18" s="754"/>
      <c r="V18" s="754"/>
      <c r="W18" s="755"/>
    </row>
    <row r="19">
      <c r="A19" s="691" t="s">
        <v>19</v>
      </c>
      <c r="B19" s="692"/>
      <c r="C19" s="148"/>
      <c r="D19" s="695">
        <f>SUM(D7:G18)</f>
      </c>
      <c r="E19" s="696"/>
      <c r="F19" s="696"/>
      <c r="G19" s="697"/>
      <c r="H19" s="148"/>
      <c r="I19" s="695">
        <f>+I7+I11</f>
      </c>
      <c r="J19" s="696"/>
      <c r="K19" s="696"/>
      <c r="L19" s="697"/>
      <c r="M19" s="148"/>
      <c r="N19" s="701">
        <f>+N11+N7</f>
      </c>
      <c r="O19" s="702"/>
      <c r="P19" s="702"/>
      <c r="Q19" s="703"/>
      <c r="R19" s="148"/>
      <c r="S19" s="710">
        <f>+S11+S7</f>
      </c>
      <c r="T19" s="711"/>
      <c r="U19" s="711"/>
      <c r="V19" s="711"/>
      <c r="W19" s="712"/>
    </row>
    <row r="20">
      <c r="A20" s="691"/>
      <c r="B20" s="692"/>
      <c r="C20" s="148"/>
      <c r="D20" s="695"/>
      <c r="E20" s="696"/>
      <c r="F20" s="696"/>
      <c r="G20" s="697"/>
      <c r="H20" s="148"/>
      <c r="I20" s="695"/>
      <c r="J20" s="696"/>
      <c r="K20" s="696"/>
      <c r="L20" s="697"/>
      <c r="M20" s="148"/>
      <c r="N20" s="704"/>
      <c r="O20" s="705"/>
      <c r="P20" s="705"/>
      <c r="Q20" s="706"/>
      <c r="R20" s="148"/>
      <c r="S20" s="704"/>
      <c r="T20" s="705"/>
      <c r="U20" s="705"/>
      <c r="V20" s="705"/>
      <c r="W20" s="706"/>
    </row>
    <row r="21">
      <c r="A21" s="691"/>
      <c r="B21" s="692"/>
      <c r="C21" s="148"/>
      <c r="D21" s="695"/>
      <c r="E21" s="696"/>
      <c r="F21" s="696"/>
      <c r="G21" s="697"/>
      <c r="H21" s="148"/>
      <c r="I21" s="695"/>
      <c r="J21" s="696"/>
      <c r="K21" s="696"/>
      <c r="L21" s="697"/>
      <c r="M21" s="148"/>
      <c r="N21" s="704"/>
      <c r="O21" s="705"/>
      <c r="P21" s="705"/>
      <c r="Q21" s="706"/>
      <c r="R21" s="148"/>
      <c r="S21" s="704"/>
      <c r="T21" s="705"/>
      <c r="U21" s="705"/>
      <c r="V21" s="705"/>
      <c r="W21" s="706"/>
    </row>
    <row r="22">
      <c r="A22" s="693"/>
      <c r="B22" s="694"/>
      <c r="C22" s="149"/>
      <c r="D22" s="698"/>
      <c r="E22" s="699"/>
      <c r="F22" s="699"/>
      <c r="G22" s="700"/>
      <c r="H22" s="149"/>
      <c r="I22" s="698"/>
      <c r="J22" s="699"/>
      <c r="K22" s="699"/>
      <c r="L22" s="700"/>
      <c r="M22" s="149"/>
      <c r="N22" s="707"/>
      <c r="O22" s="708"/>
      <c r="P22" s="708"/>
      <c r="Q22" s="709"/>
      <c r="R22" s="149"/>
      <c r="S22" s="707"/>
      <c r="T22" s="708"/>
      <c r="U22" s="708"/>
      <c r="V22" s="708"/>
      <c r="W22" s="709"/>
    </row>
    <row r="23" ht="3" customHeight="1">
      <c r="A23" s="142"/>
      <c r="B23" s="143"/>
      <c r="C23" s="144"/>
      <c r="D23" s="144"/>
      <c r="E23" s="144"/>
      <c r="F23" s="144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4"/>
      <c r="T23" s="144"/>
      <c r="U23" s="144"/>
      <c r="V23" s="144"/>
      <c r="W23" s="145"/>
    </row>
    <row r="24" ht="22.5">
      <c r="A24" s="713" t="s">
        <v>20</v>
      </c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4"/>
      <c r="P24" s="714"/>
      <c r="Q24" s="714"/>
      <c r="R24" s="714"/>
      <c r="S24" s="714"/>
      <c r="T24" s="714"/>
      <c r="U24" s="714"/>
      <c r="V24" s="714"/>
      <c r="W24" s="715"/>
    </row>
    <row r="25" ht="3" customHeight="1">
      <c r="A25" s="150"/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51"/>
    </row>
    <row r="26" ht="16.5">
      <c r="A26" s="688" t="s">
        <v>21</v>
      </c>
      <c r="B26" s="688"/>
      <c r="C26" s="688"/>
      <c r="D26" s="682" t="s">
        <v>22</v>
      </c>
      <c r="E26" s="682"/>
      <c r="F26" s="682"/>
      <c r="G26" s="682" t="s">
        <v>23</v>
      </c>
      <c r="H26" s="682"/>
      <c r="I26" s="682"/>
      <c r="J26" s="682"/>
      <c r="K26" s="682" t="s">
        <v>24</v>
      </c>
      <c r="L26" s="682"/>
      <c r="M26" s="682"/>
      <c r="N26" s="682"/>
      <c r="O26" s="689" t="s">
        <v>25</v>
      </c>
      <c r="P26" s="690"/>
      <c r="Q26" s="682" t="s">
        <v>26</v>
      </c>
      <c r="R26" s="682"/>
      <c r="S26" s="682"/>
      <c r="T26" s="682"/>
      <c r="U26" s="682" t="s">
        <v>27</v>
      </c>
      <c r="V26" s="682"/>
      <c r="W26" s="682"/>
    </row>
    <row r="27" ht="3" customHeight="1">
      <c r="A27" s="150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51"/>
    </row>
    <row r="28" ht="15.75">
      <c r="A28" s="683"/>
      <c r="B28" s="684"/>
      <c r="C28" s="684"/>
      <c r="D28" s="685"/>
      <c r="E28" s="685"/>
      <c r="F28" s="685"/>
      <c r="G28" s="685"/>
      <c r="H28" s="685"/>
      <c r="I28" s="685"/>
      <c r="J28" s="685"/>
      <c r="K28" s="685"/>
      <c r="L28" s="685"/>
      <c r="M28" s="685"/>
      <c r="N28" s="685"/>
      <c r="O28" s="685">
        <f ref="O28:O56" t="shared" si="0">+D28+G28+K28</f>
      </c>
      <c r="P28" s="685"/>
      <c r="Q28" s="686"/>
      <c r="R28" s="686"/>
      <c r="S28" s="686"/>
      <c r="T28" s="686"/>
      <c r="U28" s="686"/>
      <c r="V28" s="686"/>
      <c r="W28" s="687"/>
      <c r="X28" s="163"/>
    </row>
    <row r="29" ht="15.75">
      <c r="A29" s="670"/>
      <c r="B29" s="671"/>
      <c r="C29" s="671"/>
      <c r="D29" s="672"/>
      <c r="E29" s="672"/>
      <c r="F29" s="672"/>
      <c r="G29" s="672"/>
      <c r="H29" s="672"/>
      <c r="I29" s="672"/>
      <c r="J29" s="672"/>
      <c r="K29" s="672"/>
      <c r="L29" s="672"/>
      <c r="M29" s="672"/>
      <c r="N29" s="672"/>
      <c r="O29" s="672">
        <f t="shared" si="0"/>
      </c>
      <c r="P29" s="672"/>
      <c r="Q29" s="663"/>
      <c r="R29" s="663"/>
      <c r="S29" s="663"/>
      <c r="T29" s="663"/>
      <c r="U29" s="663"/>
      <c r="V29" s="663"/>
      <c r="W29" s="664"/>
      <c r="X29" s="163"/>
    </row>
    <row r="30" ht="15.75">
      <c r="A30" s="670"/>
      <c r="B30" s="671"/>
      <c r="C30" s="671"/>
      <c r="D30" s="672"/>
      <c r="E30" s="672"/>
      <c r="F30" s="672"/>
      <c r="G30" s="672"/>
      <c r="H30" s="672"/>
      <c r="I30" s="672"/>
      <c r="J30" s="672"/>
      <c r="K30" s="672"/>
      <c r="L30" s="672"/>
      <c r="M30" s="672"/>
      <c r="N30" s="672"/>
      <c r="O30" s="672">
        <f t="shared" si="0"/>
      </c>
      <c r="P30" s="672"/>
      <c r="Q30" s="663"/>
      <c r="R30" s="663"/>
      <c r="S30" s="663"/>
      <c r="T30" s="663"/>
      <c r="U30" s="663"/>
      <c r="V30" s="663"/>
      <c r="W30" s="664"/>
      <c r="X30" s="163"/>
    </row>
    <row r="31" ht="15.75">
      <c r="A31" s="676"/>
      <c r="B31" s="677"/>
      <c r="C31" s="677"/>
      <c r="D31" s="675"/>
      <c r="E31" s="675"/>
      <c r="F31" s="675"/>
      <c r="G31" s="675"/>
      <c r="H31" s="675"/>
      <c r="I31" s="675"/>
      <c r="J31" s="675"/>
      <c r="K31" s="675"/>
      <c r="L31" s="675"/>
      <c r="M31" s="675"/>
      <c r="N31" s="675"/>
      <c r="O31" s="675">
        <f t="shared" si="0"/>
      </c>
      <c r="P31" s="675"/>
      <c r="Q31" s="673"/>
      <c r="R31" s="673"/>
      <c r="S31" s="673"/>
      <c r="T31" s="673"/>
      <c r="U31" s="673"/>
      <c r="V31" s="673"/>
      <c r="W31" s="674"/>
      <c r="X31" s="163"/>
    </row>
    <row r="32" ht="15.75">
      <c r="A32" s="670"/>
      <c r="B32" s="671"/>
      <c r="C32" s="671"/>
      <c r="D32" s="672"/>
      <c r="E32" s="672"/>
      <c r="F32" s="672"/>
      <c r="G32" s="672"/>
      <c r="H32" s="672"/>
      <c r="I32" s="672"/>
      <c r="J32" s="672"/>
      <c r="K32" s="672"/>
      <c r="L32" s="672"/>
      <c r="M32" s="672"/>
      <c r="N32" s="672"/>
      <c r="O32" s="672">
        <f t="shared" si="0"/>
      </c>
      <c r="P32" s="672"/>
      <c r="Q32" s="663"/>
      <c r="R32" s="663"/>
      <c r="S32" s="663"/>
      <c r="T32" s="663"/>
      <c r="U32" s="663"/>
      <c r="V32" s="663"/>
      <c r="W32" s="664"/>
      <c r="X32" s="163"/>
    </row>
    <row r="33" ht="15.75">
      <c r="A33" s="670"/>
      <c r="B33" s="671"/>
      <c r="C33" s="671"/>
      <c r="D33" s="672"/>
      <c r="E33" s="672"/>
      <c r="F33" s="672"/>
      <c r="G33" s="672"/>
      <c r="H33" s="672"/>
      <c r="I33" s="672"/>
      <c r="J33" s="672"/>
      <c r="K33" s="672"/>
      <c r="L33" s="672"/>
      <c r="M33" s="672"/>
      <c r="N33" s="672"/>
      <c r="O33" s="672">
        <f t="shared" si="0"/>
      </c>
      <c r="P33" s="672"/>
      <c r="Q33" s="663"/>
      <c r="R33" s="663"/>
      <c r="S33" s="663"/>
      <c r="T33" s="663"/>
      <c r="U33" s="663"/>
      <c r="V33" s="663"/>
      <c r="W33" s="664"/>
      <c r="X33" s="163"/>
    </row>
    <row r="34" ht="15.75" s="154" customFormat="1">
      <c r="A34" s="670"/>
      <c r="B34" s="671"/>
      <c r="C34" s="671"/>
      <c r="D34" s="675"/>
      <c r="E34" s="675"/>
      <c r="F34" s="675"/>
      <c r="G34" s="675"/>
      <c r="H34" s="675"/>
      <c r="I34" s="675"/>
      <c r="J34" s="675"/>
      <c r="K34" s="675"/>
      <c r="L34" s="675"/>
      <c r="M34" s="675"/>
      <c r="N34" s="675"/>
      <c r="O34" s="672">
        <f t="shared" si="0"/>
      </c>
      <c r="P34" s="672"/>
      <c r="Q34" s="673"/>
      <c r="R34" s="673"/>
      <c r="S34" s="673"/>
      <c r="T34" s="673"/>
      <c r="U34" s="673"/>
      <c r="V34" s="673"/>
      <c r="W34" s="674"/>
      <c r="X34" s="153"/>
    </row>
    <row r="35" ht="15.75">
      <c r="A35" s="670"/>
      <c r="B35" s="671"/>
      <c r="C35" s="671"/>
      <c r="D35" s="675"/>
      <c r="E35" s="675"/>
      <c r="F35" s="675"/>
      <c r="G35" s="675"/>
      <c r="H35" s="675"/>
      <c r="I35" s="675"/>
      <c r="J35" s="675"/>
      <c r="K35" s="675"/>
      <c r="L35" s="675"/>
      <c r="M35" s="675"/>
      <c r="N35" s="675"/>
      <c r="O35" s="672">
        <f t="shared" si="0"/>
      </c>
      <c r="P35" s="672"/>
      <c r="Q35" s="673"/>
      <c r="R35" s="673"/>
      <c r="S35" s="673"/>
      <c r="T35" s="673"/>
      <c r="U35" s="678"/>
      <c r="V35" s="678"/>
      <c r="W35" s="679"/>
      <c r="X35" s="163"/>
    </row>
    <row r="36" ht="15.75">
      <c r="A36" s="670"/>
      <c r="B36" s="671"/>
      <c r="C36" s="671"/>
      <c r="D36" s="672"/>
      <c r="E36" s="672"/>
      <c r="F36" s="672"/>
      <c r="G36" s="672"/>
      <c r="H36" s="672"/>
      <c r="I36" s="672"/>
      <c r="J36" s="672"/>
      <c r="K36" s="672"/>
      <c r="L36" s="672"/>
      <c r="M36" s="672"/>
      <c r="N36" s="672"/>
      <c r="O36" s="672">
        <f t="shared" si="0"/>
      </c>
      <c r="P36" s="672"/>
      <c r="Q36" s="663"/>
      <c r="R36" s="663"/>
      <c r="S36" s="663"/>
      <c r="T36" s="663"/>
      <c r="U36" s="680"/>
      <c r="V36" s="680"/>
      <c r="W36" s="681"/>
      <c r="X36" s="163"/>
    </row>
    <row r="37" ht="15.75">
      <c r="A37" s="670"/>
      <c r="B37" s="671"/>
      <c r="C37" s="671"/>
      <c r="D37" s="672"/>
      <c r="E37" s="672"/>
      <c r="F37" s="672"/>
      <c r="G37" s="672"/>
      <c r="H37" s="672"/>
      <c r="I37" s="672"/>
      <c r="J37" s="672"/>
      <c r="K37" s="672"/>
      <c r="L37" s="672"/>
      <c r="M37" s="672"/>
      <c r="N37" s="672"/>
      <c r="O37" s="672">
        <f t="shared" si="0"/>
      </c>
      <c r="P37" s="672"/>
      <c r="Q37" s="663"/>
      <c r="R37" s="663"/>
      <c r="S37" s="663"/>
      <c r="T37" s="663"/>
      <c r="U37" s="680"/>
      <c r="V37" s="680"/>
      <c r="W37" s="681"/>
      <c r="X37" s="163"/>
    </row>
    <row r="38" ht="15.75">
      <c r="A38" s="676"/>
      <c r="B38" s="677"/>
      <c r="C38" s="677"/>
      <c r="D38" s="675"/>
      <c r="E38" s="675"/>
      <c r="F38" s="675"/>
      <c r="G38" s="675"/>
      <c r="H38" s="675"/>
      <c r="I38" s="675"/>
      <c r="J38" s="675"/>
      <c r="K38" s="675"/>
      <c r="L38" s="675"/>
      <c r="M38" s="675"/>
      <c r="N38" s="675"/>
      <c r="O38" s="675">
        <f t="shared" si="0"/>
      </c>
      <c r="P38" s="675"/>
      <c r="Q38" s="673"/>
      <c r="R38" s="673"/>
      <c r="S38" s="673"/>
      <c r="T38" s="673"/>
      <c r="U38" s="678"/>
      <c r="V38" s="678"/>
      <c r="W38" s="679"/>
      <c r="X38" s="163"/>
    </row>
    <row r="39" ht="15.75">
      <c r="A39" s="676"/>
      <c r="B39" s="677"/>
      <c r="C39" s="677"/>
      <c r="D39" s="675"/>
      <c r="E39" s="675"/>
      <c r="F39" s="675"/>
      <c r="G39" s="675"/>
      <c r="H39" s="675"/>
      <c r="I39" s="675"/>
      <c r="J39" s="675"/>
      <c r="K39" s="675"/>
      <c r="L39" s="675"/>
      <c r="M39" s="675"/>
      <c r="N39" s="675"/>
      <c r="O39" s="675">
        <f t="shared" si="0"/>
      </c>
      <c r="P39" s="675"/>
      <c r="Q39" s="673"/>
      <c r="R39" s="673"/>
      <c r="S39" s="673"/>
      <c r="T39" s="673"/>
      <c r="U39" s="678"/>
      <c r="V39" s="678"/>
      <c r="W39" s="679"/>
    </row>
    <row r="40" ht="15.75">
      <c r="A40" s="670"/>
      <c r="B40" s="671"/>
      <c r="C40" s="671"/>
      <c r="D40" s="672"/>
      <c r="E40" s="672"/>
      <c r="F40" s="672"/>
      <c r="G40" s="672"/>
      <c r="H40" s="672"/>
      <c r="I40" s="672"/>
      <c r="J40" s="672"/>
      <c r="K40" s="672"/>
      <c r="L40" s="672"/>
      <c r="M40" s="672"/>
      <c r="N40" s="672"/>
      <c r="O40" s="672">
        <f t="shared" si="0"/>
      </c>
      <c r="P40" s="672"/>
      <c r="Q40" s="663"/>
      <c r="R40" s="663"/>
      <c r="S40" s="663"/>
      <c r="T40" s="663"/>
      <c r="U40" s="663"/>
      <c r="V40" s="663"/>
      <c r="W40" s="664"/>
    </row>
    <row r="41" ht="15.75" s="154" customFormat="1">
      <c r="A41" s="670"/>
      <c r="B41" s="671"/>
      <c r="C41" s="671"/>
      <c r="D41" s="675"/>
      <c r="E41" s="675"/>
      <c r="F41" s="675"/>
      <c r="G41" s="675"/>
      <c r="H41" s="675"/>
      <c r="I41" s="675"/>
      <c r="J41" s="675"/>
      <c r="K41" s="675"/>
      <c r="L41" s="675"/>
      <c r="M41" s="675"/>
      <c r="N41" s="675"/>
      <c r="O41" s="672">
        <f t="shared" si="0"/>
      </c>
      <c r="P41" s="672"/>
      <c r="Q41" s="673"/>
      <c r="R41" s="673"/>
      <c r="S41" s="673"/>
      <c r="T41" s="673"/>
      <c r="U41" s="673"/>
      <c r="V41" s="673"/>
      <c r="W41" s="674"/>
    </row>
    <row r="42" ht="15.75">
      <c r="A42" s="670"/>
      <c r="B42" s="671"/>
      <c r="C42" s="671"/>
      <c r="D42" s="672"/>
      <c r="E42" s="672"/>
      <c r="F42" s="672"/>
      <c r="G42" s="672"/>
      <c r="H42" s="672"/>
      <c r="I42" s="672"/>
      <c r="J42" s="672"/>
      <c r="K42" s="672"/>
      <c r="L42" s="672"/>
      <c r="M42" s="672"/>
      <c r="N42" s="672"/>
      <c r="O42" s="672">
        <f t="shared" si="0"/>
      </c>
      <c r="P42" s="672"/>
      <c r="Q42" s="663"/>
      <c r="R42" s="663"/>
      <c r="S42" s="663"/>
      <c r="T42" s="663"/>
      <c r="U42" s="663"/>
      <c r="V42" s="663"/>
      <c r="W42" s="664"/>
    </row>
    <row r="43" ht="15.75">
      <c r="A43" s="670"/>
      <c r="B43" s="671"/>
      <c r="C43" s="671"/>
      <c r="D43" s="672"/>
      <c r="E43" s="672"/>
      <c r="F43" s="672"/>
      <c r="G43" s="672"/>
      <c r="H43" s="672"/>
      <c r="I43" s="672"/>
      <c r="J43" s="672"/>
      <c r="K43" s="672"/>
      <c r="L43" s="672"/>
      <c r="M43" s="672"/>
      <c r="N43" s="672"/>
      <c r="O43" s="672">
        <f t="shared" si="0"/>
      </c>
      <c r="P43" s="672"/>
      <c r="Q43" s="663"/>
      <c r="R43" s="663"/>
      <c r="S43" s="663"/>
      <c r="T43" s="663"/>
      <c r="U43" s="663"/>
      <c r="V43" s="663"/>
      <c r="W43" s="664"/>
    </row>
    <row r="44" ht="15.75">
      <c r="A44" s="670"/>
      <c r="B44" s="671"/>
      <c r="C44" s="671"/>
      <c r="D44" s="672"/>
      <c r="E44" s="672"/>
      <c r="F44" s="672"/>
      <c r="G44" s="672"/>
      <c r="H44" s="672"/>
      <c r="I44" s="672"/>
      <c r="J44" s="672"/>
      <c r="K44" s="672"/>
      <c r="L44" s="672"/>
      <c r="M44" s="672"/>
      <c r="N44" s="672"/>
      <c r="O44" s="672">
        <f t="shared" si="0"/>
      </c>
      <c r="P44" s="672"/>
      <c r="Q44" s="663"/>
      <c r="R44" s="663"/>
      <c r="S44" s="663"/>
      <c r="T44" s="663"/>
      <c r="U44" s="663"/>
      <c r="V44" s="663"/>
      <c r="W44" s="664"/>
    </row>
    <row r="45" ht="15.75">
      <c r="A45" s="676"/>
      <c r="B45" s="677"/>
      <c r="C45" s="677"/>
      <c r="D45" s="675"/>
      <c r="E45" s="675"/>
      <c r="F45" s="675"/>
      <c r="G45" s="675"/>
      <c r="H45" s="675"/>
      <c r="I45" s="675"/>
      <c r="J45" s="675"/>
      <c r="K45" s="675"/>
      <c r="L45" s="675"/>
      <c r="M45" s="675"/>
      <c r="N45" s="675"/>
      <c r="O45" s="675">
        <f t="shared" si="0"/>
      </c>
      <c r="P45" s="675"/>
      <c r="Q45" s="673"/>
      <c r="R45" s="673"/>
      <c r="S45" s="673"/>
      <c r="T45" s="673"/>
      <c r="U45" s="673"/>
      <c r="V45" s="673"/>
      <c r="W45" s="674"/>
    </row>
    <row r="46" ht="15.75">
      <c r="A46" s="670"/>
      <c r="B46" s="671"/>
      <c r="C46" s="671"/>
      <c r="D46" s="672"/>
      <c r="E46" s="672"/>
      <c r="F46" s="672"/>
      <c r="G46" s="672"/>
      <c r="H46" s="672"/>
      <c r="I46" s="672"/>
      <c r="J46" s="672"/>
      <c r="K46" s="672"/>
      <c r="L46" s="672"/>
      <c r="M46" s="672"/>
      <c r="N46" s="672"/>
      <c r="O46" s="672">
        <f t="shared" si="0"/>
      </c>
      <c r="P46" s="672"/>
      <c r="Q46" s="663"/>
      <c r="R46" s="663"/>
      <c r="S46" s="663"/>
      <c r="T46" s="663"/>
      <c r="U46" s="663"/>
      <c r="V46" s="663"/>
      <c r="W46" s="664"/>
    </row>
    <row r="47" ht="15.75">
      <c r="A47" s="670"/>
      <c r="B47" s="671"/>
      <c r="C47" s="671"/>
      <c r="D47" s="672"/>
      <c r="E47" s="672"/>
      <c r="F47" s="672"/>
      <c r="G47" s="672"/>
      <c r="H47" s="672"/>
      <c r="I47" s="672"/>
      <c r="J47" s="672"/>
      <c r="K47" s="672"/>
      <c r="L47" s="672"/>
      <c r="M47" s="672"/>
      <c r="N47" s="672"/>
      <c r="O47" s="672">
        <f t="shared" si="0"/>
      </c>
      <c r="P47" s="672"/>
      <c r="Q47" s="663"/>
      <c r="R47" s="663"/>
      <c r="S47" s="663"/>
      <c r="T47" s="663"/>
      <c r="U47" s="663"/>
      <c r="V47" s="663"/>
      <c r="W47" s="664"/>
    </row>
    <row r="48" ht="15.75" s="154" customFormat="1">
      <c r="A48" s="670"/>
      <c r="B48" s="671"/>
      <c r="C48" s="671"/>
      <c r="D48" s="675"/>
      <c r="E48" s="675"/>
      <c r="F48" s="675"/>
      <c r="G48" s="675"/>
      <c r="H48" s="675"/>
      <c r="I48" s="675"/>
      <c r="J48" s="675"/>
      <c r="K48" s="675"/>
      <c r="L48" s="675"/>
      <c r="M48" s="675"/>
      <c r="N48" s="675"/>
      <c r="O48" s="672">
        <f t="shared" si="0"/>
      </c>
      <c r="P48" s="672"/>
      <c r="Q48" s="673"/>
      <c r="R48" s="673"/>
      <c r="S48" s="673"/>
      <c r="T48" s="673"/>
      <c r="U48" s="673"/>
      <c r="V48" s="673"/>
      <c r="W48" s="674"/>
    </row>
    <row r="49" ht="15.75">
      <c r="A49" s="670"/>
      <c r="B49" s="671"/>
      <c r="C49" s="671"/>
      <c r="D49" s="672"/>
      <c r="E49" s="672"/>
      <c r="F49" s="672"/>
      <c r="G49" s="672"/>
      <c r="H49" s="672"/>
      <c r="I49" s="672"/>
      <c r="J49" s="672"/>
      <c r="K49" s="672"/>
      <c r="L49" s="672"/>
      <c r="M49" s="672"/>
      <c r="N49" s="672"/>
      <c r="O49" s="672">
        <f t="shared" si="0"/>
      </c>
      <c r="P49" s="672"/>
      <c r="Q49" s="663"/>
      <c r="R49" s="663"/>
      <c r="S49" s="663"/>
      <c r="T49" s="663"/>
      <c r="U49" s="663"/>
      <c r="V49" s="663"/>
      <c r="W49" s="664"/>
    </row>
    <row r="50" ht="15.75">
      <c r="A50" s="670"/>
      <c r="B50" s="671"/>
      <c r="C50" s="671"/>
      <c r="D50" s="672"/>
      <c r="E50" s="672"/>
      <c r="F50" s="672"/>
      <c r="G50" s="672"/>
      <c r="H50" s="672"/>
      <c r="I50" s="672"/>
      <c r="J50" s="672"/>
      <c r="K50" s="672"/>
      <c r="L50" s="672"/>
      <c r="M50" s="672"/>
      <c r="N50" s="672"/>
      <c r="O50" s="672">
        <f t="shared" si="0"/>
      </c>
      <c r="P50" s="672"/>
      <c r="Q50" s="663"/>
      <c r="R50" s="663"/>
      <c r="S50" s="663"/>
      <c r="T50" s="663"/>
      <c r="U50" s="663"/>
      <c r="V50" s="663"/>
      <c r="W50" s="664"/>
    </row>
    <row r="51" ht="15.75">
      <c r="A51" s="670"/>
      <c r="B51" s="671"/>
      <c r="C51" s="671"/>
      <c r="D51" s="672"/>
      <c r="E51" s="672"/>
      <c r="F51" s="672"/>
      <c r="G51" s="672"/>
      <c r="H51" s="672"/>
      <c r="I51" s="672"/>
      <c r="J51" s="672"/>
      <c r="K51" s="672"/>
      <c r="L51" s="672"/>
      <c r="M51" s="672"/>
      <c r="N51" s="672"/>
      <c r="O51" s="672">
        <v>0</v>
      </c>
      <c r="P51" s="672"/>
      <c r="Q51" s="663"/>
      <c r="R51" s="663"/>
      <c r="S51" s="663"/>
      <c r="T51" s="663"/>
      <c r="U51" s="663"/>
      <c r="V51" s="663"/>
      <c r="W51" s="664"/>
    </row>
    <row r="52" ht="15.75">
      <c r="A52" s="676"/>
      <c r="B52" s="677"/>
      <c r="C52" s="677"/>
      <c r="D52" s="675"/>
      <c r="E52" s="675"/>
      <c r="F52" s="675"/>
      <c r="G52" s="675"/>
      <c r="H52" s="675"/>
      <c r="I52" s="675"/>
      <c r="J52" s="675"/>
      <c r="K52" s="675"/>
      <c r="L52" s="675"/>
      <c r="M52" s="675"/>
      <c r="N52" s="675"/>
      <c r="O52" s="675">
        <f t="shared" si="0"/>
      </c>
      <c r="P52" s="675"/>
      <c r="Q52" s="673"/>
      <c r="R52" s="673"/>
      <c r="S52" s="673"/>
      <c r="T52" s="673"/>
      <c r="U52" s="673"/>
      <c r="V52" s="673"/>
      <c r="W52" s="674"/>
    </row>
    <row r="53" ht="15.75">
      <c r="A53" s="670"/>
      <c r="B53" s="671"/>
      <c r="C53" s="671"/>
      <c r="D53" s="672"/>
      <c r="E53" s="672"/>
      <c r="F53" s="672"/>
      <c r="G53" s="672"/>
      <c r="H53" s="672"/>
      <c r="I53" s="672"/>
      <c r="J53" s="672"/>
      <c r="K53" s="672"/>
      <c r="L53" s="672"/>
      <c r="M53" s="672"/>
      <c r="N53" s="672"/>
      <c r="O53" s="672">
        <v>0</v>
      </c>
      <c r="P53" s="672"/>
      <c r="Q53" s="663"/>
      <c r="R53" s="663"/>
      <c r="S53" s="663"/>
      <c r="T53" s="663"/>
      <c r="U53" s="663"/>
      <c r="V53" s="663"/>
      <c r="W53" s="664"/>
    </row>
    <row r="54" ht="15.75">
      <c r="A54" s="670"/>
      <c r="B54" s="671"/>
      <c r="C54" s="671"/>
      <c r="D54" s="672"/>
      <c r="E54" s="672"/>
      <c r="F54" s="672"/>
      <c r="G54" s="672"/>
      <c r="H54" s="672"/>
      <c r="I54" s="672"/>
      <c r="J54" s="672"/>
      <c r="K54" s="672"/>
      <c r="L54" s="672"/>
      <c r="M54" s="672"/>
      <c r="N54" s="672"/>
      <c r="O54" s="672">
        <v>0</v>
      </c>
      <c r="P54" s="672"/>
      <c r="Q54" s="663"/>
      <c r="R54" s="663"/>
      <c r="S54" s="663"/>
      <c r="T54" s="663"/>
      <c r="U54" s="663"/>
      <c r="V54" s="663"/>
      <c r="W54" s="664"/>
    </row>
    <row r="55" ht="15.75" s="154" customFormat="1">
      <c r="A55" s="670"/>
      <c r="B55" s="671"/>
      <c r="C55" s="671"/>
      <c r="D55" s="675"/>
      <c r="E55" s="675"/>
      <c r="F55" s="675"/>
      <c r="G55" s="675"/>
      <c r="H55" s="675"/>
      <c r="I55" s="675"/>
      <c r="J55" s="675"/>
      <c r="K55" s="675"/>
      <c r="L55" s="675"/>
      <c r="M55" s="675"/>
      <c r="N55" s="675"/>
      <c r="O55" s="672">
        <f t="shared" si="0"/>
      </c>
      <c r="P55" s="672"/>
      <c r="Q55" s="673"/>
      <c r="R55" s="673"/>
      <c r="S55" s="673"/>
      <c r="T55" s="673"/>
      <c r="U55" s="673"/>
      <c r="V55" s="673"/>
      <c r="W55" s="674"/>
    </row>
    <row r="56" ht="15.75">
      <c r="A56" s="670"/>
      <c r="B56" s="671"/>
      <c r="C56" s="671"/>
      <c r="D56" s="672"/>
      <c r="E56" s="672"/>
      <c r="F56" s="672"/>
      <c r="G56" s="672"/>
      <c r="H56" s="672"/>
      <c r="I56" s="672"/>
      <c r="J56" s="672"/>
      <c r="K56" s="672"/>
      <c r="L56" s="672"/>
      <c r="M56" s="672"/>
      <c r="N56" s="672"/>
      <c r="O56" s="672">
        <f t="shared" si="0"/>
      </c>
      <c r="P56" s="672"/>
      <c r="Q56" s="663"/>
      <c r="R56" s="663"/>
      <c r="S56" s="663"/>
      <c r="T56" s="663"/>
      <c r="U56" s="663"/>
      <c r="V56" s="663"/>
      <c r="W56" s="664"/>
    </row>
    <row r="57" ht="15.75">
      <c r="A57" s="670"/>
      <c r="B57" s="671"/>
      <c r="C57" s="671"/>
      <c r="D57" s="672"/>
      <c r="E57" s="672"/>
      <c r="F57" s="672"/>
      <c r="G57" s="672"/>
      <c r="H57" s="672"/>
      <c r="I57" s="672"/>
      <c r="J57" s="672"/>
      <c r="K57" s="672"/>
      <c r="L57" s="672"/>
      <c r="M57" s="672"/>
      <c r="N57" s="672"/>
      <c r="O57" s="672">
        <v>0</v>
      </c>
      <c r="P57" s="672"/>
      <c r="Q57" s="663"/>
      <c r="R57" s="663"/>
      <c r="S57" s="663"/>
      <c r="T57" s="663"/>
      <c r="U57" s="663"/>
      <c r="V57" s="663"/>
      <c r="W57" s="664"/>
    </row>
    <row r="58" ht="16.5">
      <c r="A58" s="665"/>
      <c r="B58" s="666"/>
      <c r="C58" s="666"/>
      <c r="D58" s="667"/>
      <c r="E58" s="667"/>
      <c r="F58" s="667"/>
      <c r="G58" s="667"/>
      <c r="H58" s="667"/>
      <c r="I58" s="667"/>
      <c r="J58" s="667"/>
      <c r="K58" s="667"/>
      <c r="L58" s="667"/>
      <c r="M58" s="667"/>
      <c r="N58" s="667"/>
      <c r="O58" s="667">
        <v>0</v>
      </c>
      <c r="P58" s="667"/>
      <c r="Q58" s="668"/>
      <c r="R58" s="668"/>
      <c r="S58" s="668"/>
      <c r="T58" s="668"/>
      <c r="U58" s="668"/>
      <c r="V58" s="668"/>
      <c r="W58" s="669"/>
    </row>
    <row r="59" ht="15.75">
      <c r="A59" s="150"/>
      <c r="B59" s="148"/>
      <c r="C59" s="148"/>
      <c r="D59" s="148"/>
      <c r="E59" s="155" t="s">
        <v>16</v>
      </c>
      <c r="F59" s="155"/>
      <c r="G59" s="155"/>
      <c r="H59" s="165" t="s">
        <v>17</v>
      </c>
      <c r="I59" s="165"/>
      <c r="J59" s="155"/>
      <c r="K59" s="155"/>
      <c r="L59" s="155" t="s">
        <v>18</v>
      </c>
      <c r="M59" s="155"/>
      <c r="N59" s="155"/>
      <c r="O59" s="656" t="s">
        <v>28</v>
      </c>
      <c r="P59" s="656"/>
      <c r="Q59" s="656"/>
      <c r="R59" s="656"/>
      <c r="S59" s="656" t="s">
        <v>29</v>
      </c>
      <c r="T59" s="656"/>
      <c r="U59" s="656"/>
      <c r="V59" s="656"/>
      <c r="W59" s="148"/>
    </row>
    <row r="60">
      <c r="A60" s="657" t="s">
        <v>30</v>
      </c>
      <c r="B60" s="657"/>
      <c r="C60" s="657"/>
      <c r="D60" s="659">
        <f>SUM(D28:F58)</f>
      </c>
      <c r="E60" s="659"/>
      <c r="F60" s="659"/>
      <c r="G60" s="659">
        <f>SUM(G28:J58)</f>
      </c>
      <c r="H60" s="659"/>
      <c r="I60" s="659"/>
      <c r="J60" s="659"/>
      <c r="K60" s="659">
        <f>SUM(K28:N58)</f>
      </c>
      <c r="L60" s="659"/>
      <c r="M60" s="659"/>
      <c r="N60" s="659"/>
      <c r="O60" s="661">
        <f>SUM(Q28:T58)</f>
      </c>
      <c r="P60" s="661"/>
      <c r="Q60" s="661"/>
      <c r="R60" s="661"/>
      <c r="S60" s="661">
        <f>SUM(U28:W58)</f>
      </c>
      <c r="T60" s="661"/>
      <c r="U60" s="661"/>
      <c r="V60" s="661"/>
    </row>
    <row r="61" ht="15.75">
      <c r="A61" s="658"/>
      <c r="B61" s="658"/>
      <c r="C61" s="658"/>
      <c r="D61" s="660"/>
      <c r="E61" s="660"/>
      <c r="F61" s="660"/>
      <c r="G61" s="660"/>
      <c r="H61" s="660"/>
      <c r="I61" s="660"/>
      <c r="J61" s="660"/>
      <c r="K61" s="660"/>
      <c r="L61" s="660"/>
      <c r="M61" s="660"/>
      <c r="N61" s="660"/>
      <c r="O61" s="662"/>
      <c r="P61" s="662"/>
      <c r="Q61" s="662"/>
      <c r="R61" s="662"/>
      <c r="S61" s="662"/>
      <c r="T61" s="662"/>
      <c r="U61" s="662"/>
      <c r="V61" s="662"/>
    </row>
    <row r="62" ht="9" customHeight="1">
      <c r="A62" s="157"/>
      <c r="B62" s="157"/>
      <c r="C62" s="157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9"/>
      <c r="R62" s="159"/>
      <c r="S62" s="159"/>
      <c r="T62" s="159"/>
      <c r="U62" s="159"/>
      <c r="V62" s="159"/>
      <c r="W62" s="159"/>
    </row>
    <row r="63" ht="21.75">
      <c r="D63" s="641" t="s">
        <v>31</v>
      </c>
      <c r="E63" s="641"/>
      <c r="F63" s="641"/>
      <c r="G63" s="641"/>
      <c r="H63" s="641"/>
      <c r="I63" s="641"/>
      <c r="J63" s="641"/>
      <c r="K63" s="641" t="s">
        <v>18</v>
      </c>
      <c r="L63" s="641"/>
      <c r="M63" s="641"/>
      <c r="N63" s="641"/>
      <c r="O63" s="160"/>
      <c r="P63" s="160"/>
    </row>
    <row r="64">
      <c r="A64" s="642" t="s">
        <v>32</v>
      </c>
      <c r="B64" s="643"/>
      <c r="C64" s="644"/>
      <c r="D64" s="648">
        <f>+D60+G60</f>
      </c>
      <c r="E64" s="643"/>
      <c r="F64" s="643"/>
      <c r="G64" s="643"/>
      <c r="H64" s="643"/>
      <c r="I64" s="643"/>
      <c r="J64" s="644"/>
      <c r="K64" s="648">
        <f>+K60</f>
      </c>
      <c r="L64" s="649"/>
      <c r="M64" s="649"/>
      <c r="N64" s="650"/>
      <c r="O64" s="161"/>
      <c r="P64" s="161"/>
    </row>
    <row r="65" ht="15.75" customHeight="1">
      <c r="A65" s="645"/>
      <c r="B65" s="646"/>
      <c r="C65" s="647"/>
      <c r="D65" s="645"/>
      <c r="E65" s="646"/>
      <c r="F65" s="646"/>
      <c r="G65" s="646"/>
      <c r="H65" s="646"/>
      <c r="I65" s="646"/>
      <c r="J65" s="647"/>
      <c r="K65" s="651"/>
      <c r="L65" s="652"/>
      <c r="M65" s="652"/>
      <c r="N65" s="653"/>
      <c r="O65" s="161"/>
      <c r="P65" s="161"/>
    </row>
    <row r="67">
      <c r="E67" s="654"/>
      <c r="F67" s="655"/>
      <c r="G67" s="655"/>
      <c r="H67" s="655"/>
      <c r="I67" s="655"/>
    </row>
  </sheetData>
  <mergeCells>
    <mergeCell ref="V3:W3"/>
    <mergeCell ref="B4:E4"/>
    <mergeCell ref="F4:H4"/>
    <mergeCell ref="K4:O4"/>
    <mergeCell ref="P4:Q4"/>
    <mergeCell ref="A2:E2"/>
    <mergeCell ref="K2:O2"/>
    <mergeCell ref="P2:Q2"/>
    <mergeCell ref="R2:U2"/>
    <mergeCell ref="V2:W2"/>
    <mergeCell ref="B3:E3"/>
    <mergeCell ref="F3:H3"/>
    <mergeCell ref="K3:O3"/>
    <mergeCell ref="P3:Q3"/>
    <mergeCell ref="R3:U3"/>
    <mergeCell ref="V4:W4"/>
    <mergeCell ref="R4:U4"/>
    <mergeCell ref="A6:B6"/>
    <mergeCell ref="D6:G6"/>
    <mergeCell ref="I6:L6"/>
    <mergeCell ref="N6:Q6"/>
    <mergeCell ref="S6:W6"/>
    <mergeCell ref="A7:B10"/>
    <mergeCell ref="D7:G10"/>
    <mergeCell ref="I7:L10"/>
    <mergeCell ref="N7:Q10"/>
    <mergeCell ref="S7:W10"/>
    <mergeCell ref="A19:B22"/>
    <mergeCell ref="D19:G22"/>
    <mergeCell ref="I19:L22"/>
    <mergeCell ref="N19:Q22"/>
    <mergeCell ref="S19:W22"/>
    <mergeCell ref="A24:W24"/>
    <mergeCell ref="A11:B14"/>
    <mergeCell ref="D11:G14"/>
    <mergeCell ref="I11:L14"/>
    <mergeCell ref="N11:Q14"/>
    <mergeCell ref="S11:W14"/>
    <mergeCell ref="A15:B18"/>
    <mergeCell ref="D15:G18"/>
    <mergeCell ref="I15:L18"/>
    <mergeCell ref="N15:Q18"/>
    <mergeCell ref="S15:W18"/>
    <mergeCell ref="U26:W26"/>
    <mergeCell ref="A28:C28"/>
    <mergeCell ref="D28:F28"/>
    <mergeCell ref="G28:J28"/>
    <mergeCell ref="K28:N28"/>
    <mergeCell ref="O28:P28"/>
    <mergeCell ref="Q28:T28"/>
    <mergeCell ref="U28:W28"/>
    <mergeCell ref="A26:C26"/>
    <mergeCell ref="D26:F26"/>
    <mergeCell ref="G26:J26"/>
    <mergeCell ref="K26:N26"/>
    <mergeCell ref="O26:P26"/>
    <mergeCell ref="Q26:T26"/>
    <mergeCell ref="U29:W29"/>
    <mergeCell ref="A30:C30"/>
    <mergeCell ref="D30:F30"/>
    <mergeCell ref="G30:J30"/>
    <mergeCell ref="K30:N30"/>
    <mergeCell ref="O30:P30"/>
    <mergeCell ref="Q30:T30"/>
    <mergeCell ref="U30:W30"/>
    <mergeCell ref="A29:C29"/>
    <mergeCell ref="D29:F29"/>
    <mergeCell ref="G29:J29"/>
    <mergeCell ref="K29:N29"/>
    <mergeCell ref="O29:P29"/>
    <mergeCell ref="Q29:T29"/>
    <mergeCell ref="U31:W31"/>
    <mergeCell ref="A32:C32"/>
    <mergeCell ref="D32:F32"/>
    <mergeCell ref="G32:J32"/>
    <mergeCell ref="K32:N32"/>
    <mergeCell ref="O32:P32"/>
    <mergeCell ref="Q32:T32"/>
    <mergeCell ref="U32:W32"/>
    <mergeCell ref="A31:C31"/>
    <mergeCell ref="D31:F31"/>
    <mergeCell ref="G31:J31"/>
    <mergeCell ref="K31:N31"/>
    <mergeCell ref="O31:P31"/>
    <mergeCell ref="Q31:T31"/>
    <mergeCell ref="U33:W33"/>
    <mergeCell ref="A34:C34"/>
    <mergeCell ref="D34:F34"/>
    <mergeCell ref="G34:J34"/>
    <mergeCell ref="K34:N34"/>
    <mergeCell ref="O34:P34"/>
    <mergeCell ref="Q34:T34"/>
    <mergeCell ref="U34:W34"/>
    <mergeCell ref="A33:C33"/>
    <mergeCell ref="D33:F33"/>
    <mergeCell ref="G33:J33"/>
    <mergeCell ref="K33:N33"/>
    <mergeCell ref="O33:P33"/>
    <mergeCell ref="Q33:T33"/>
    <mergeCell ref="U35:W35"/>
    <mergeCell ref="A36:C36"/>
    <mergeCell ref="D36:F36"/>
    <mergeCell ref="G36:J36"/>
    <mergeCell ref="K36:N36"/>
    <mergeCell ref="O36:P36"/>
    <mergeCell ref="Q36:T36"/>
    <mergeCell ref="U36:W36"/>
    <mergeCell ref="A35:C35"/>
    <mergeCell ref="D35:F35"/>
    <mergeCell ref="G35:J35"/>
    <mergeCell ref="K35:N35"/>
    <mergeCell ref="O35:P35"/>
    <mergeCell ref="Q35:T35"/>
    <mergeCell ref="U37:W37"/>
    <mergeCell ref="A38:C38"/>
    <mergeCell ref="D38:F38"/>
    <mergeCell ref="G38:J38"/>
    <mergeCell ref="K38:N38"/>
    <mergeCell ref="O38:P38"/>
    <mergeCell ref="Q38:T38"/>
    <mergeCell ref="U38:W38"/>
    <mergeCell ref="A37:C37"/>
    <mergeCell ref="D37:F37"/>
    <mergeCell ref="G37:J37"/>
    <mergeCell ref="K37:N37"/>
    <mergeCell ref="O37:P37"/>
    <mergeCell ref="Q37:T37"/>
    <mergeCell ref="U39:W39"/>
    <mergeCell ref="A40:C40"/>
    <mergeCell ref="D40:F40"/>
    <mergeCell ref="G40:J40"/>
    <mergeCell ref="K40:N40"/>
    <mergeCell ref="O40:P40"/>
    <mergeCell ref="Q40:T40"/>
    <mergeCell ref="U40:W40"/>
    <mergeCell ref="A39:C39"/>
    <mergeCell ref="D39:F39"/>
    <mergeCell ref="G39:J39"/>
    <mergeCell ref="K39:N39"/>
    <mergeCell ref="O39:P39"/>
    <mergeCell ref="Q39:T39"/>
    <mergeCell ref="U41:W41"/>
    <mergeCell ref="A42:C42"/>
    <mergeCell ref="D42:F42"/>
    <mergeCell ref="G42:J42"/>
    <mergeCell ref="K42:N42"/>
    <mergeCell ref="O42:P42"/>
    <mergeCell ref="Q42:T42"/>
    <mergeCell ref="U42:W42"/>
    <mergeCell ref="A41:C41"/>
    <mergeCell ref="D41:F41"/>
    <mergeCell ref="G41:J41"/>
    <mergeCell ref="K41:N41"/>
    <mergeCell ref="O41:P41"/>
    <mergeCell ref="Q41:T41"/>
    <mergeCell ref="U43:W43"/>
    <mergeCell ref="A44:C44"/>
    <mergeCell ref="D44:F44"/>
    <mergeCell ref="G44:J44"/>
    <mergeCell ref="K44:N44"/>
    <mergeCell ref="O44:P44"/>
    <mergeCell ref="Q44:T44"/>
    <mergeCell ref="U44:W44"/>
    <mergeCell ref="A43:C43"/>
    <mergeCell ref="D43:F43"/>
    <mergeCell ref="G43:J43"/>
    <mergeCell ref="K43:N43"/>
    <mergeCell ref="O43:P43"/>
    <mergeCell ref="Q43:T43"/>
    <mergeCell ref="U45:W45"/>
    <mergeCell ref="A46:C46"/>
    <mergeCell ref="D46:F46"/>
    <mergeCell ref="G46:J46"/>
    <mergeCell ref="K46:N46"/>
    <mergeCell ref="O46:P46"/>
    <mergeCell ref="Q46:T46"/>
    <mergeCell ref="U46:W46"/>
    <mergeCell ref="A45:C45"/>
    <mergeCell ref="D45:F45"/>
    <mergeCell ref="G45:J45"/>
    <mergeCell ref="K45:N45"/>
    <mergeCell ref="O45:P45"/>
    <mergeCell ref="Q45:T45"/>
    <mergeCell ref="U47:W47"/>
    <mergeCell ref="A48:C48"/>
    <mergeCell ref="D48:F48"/>
    <mergeCell ref="G48:J48"/>
    <mergeCell ref="K48:N48"/>
    <mergeCell ref="O48:P48"/>
    <mergeCell ref="Q48:T48"/>
    <mergeCell ref="U48:W48"/>
    <mergeCell ref="A47:C47"/>
    <mergeCell ref="D47:F47"/>
    <mergeCell ref="G47:J47"/>
    <mergeCell ref="K47:N47"/>
    <mergeCell ref="O47:P47"/>
    <mergeCell ref="Q47:T47"/>
    <mergeCell ref="U49:W49"/>
    <mergeCell ref="A50:C50"/>
    <mergeCell ref="D50:F50"/>
    <mergeCell ref="G50:J50"/>
    <mergeCell ref="K50:N50"/>
    <mergeCell ref="O50:P50"/>
    <mergeCell ref="Q50:T50"/>
    <mergeCell ref="U50:W50"/>
    <mergeCell ref="A49:C49"/>
    <mergeCell ref="D49:F49"/>
    <mergeCell ref="G49:J49"/>
    <mergeCell ref="K49:N49"/>
    <mergeCell ref="O49:P49"/>
    <mergeCell ref="Q49:T49"/>
    <mergeCell ref="U51:W51"/>
    <mergeCell ref="A52:C52"/>
    <mergeCell ref="D52:F52"/>
    <mergeCell ref="G52:J52"/>
    <mergeCell ref="K52:N52"/>
    <mergeCell ref="O52:P52"/>
    <mergeCell ref="Q52:T52"/>
    <mergeCell ref="U52:W52"/>
    <mergeCell ref="A51:C51"/>
    <mergeCell ref="D51:F51"/>
    <mergeCell ref="G51:J51"/>
    <mergeCell ref="K51:N51"/>
    <mergeCell ref="O51:P51"/>
    <mergeCell ref="Q51:T51"/>
    <mergeCell ref="U53:W53"/>
    <mergeCell ref="A54:C54"/>
    <mergeCell ref="D54:F54"/>
    <mergeCell ref="G54:J54"/>
    <mergeCell ref="K54:N54"/>
    <mergeCell ref="O54:P54"/>
    <mergeCell ref="Q54:T54"/>
    <mergeCell ref="U54:W54"/>
    <mergeCell ref="A53:C53"/>
    <mergeCell ref="D53:F53"/>
    <mergeCell ref="G53:J53"/>
    <mergeCell ref="K53:N53"/>
    <mergeCell ref="O53:P53"/>
    <mergeCell ref="Q53:T53"/>
    <mergeCell ref="U55:W55"/>
    <mergeCell ref="A56:C56"/>
    <mergeCell ref="D56:F56"/>
    <mergeCell ref="G56:J56"/>
    <mergeCell ref="K56:N56"/>
    <mergeCell ref="O56:P56"/>
    <mergeCell ref="Q56:T56"/>
    <mergeCell ref="U56:W56"/>
    <mergeCell ref="A55:C55"/>
    <mergeCell ref="D55:F55"/>
    <mergeCell ref="G55:J55"/>
    <mergeCell ref="K55:N55"/>
    <mergeCell ref="O55:P55"/>
    <mergeCell ref="Q55:T55"/>
    <mergeCell ref="U57:W57"/>
    <mergeCell ref="A58:C58"/>
    <mergeCell ref="D58:F58"/>
    <mergeCell ref="G58:J58"/>
    <mergeCell ref="K58:N58"/>
    <mergeCell ref="O58:P58"/>
    <mergeCell ref="Q58:T58"/>
    <mergeCell ref="U58:W58"/>
    <mergeCell ref="A57:C57"/>
    <mergeCell ref="D57:F57"/>
    <mergeCell ref="G57:J57"/>
    <mergeCell ref="K57:N57"/>
    <mergeCell ref="O57:P57"/>
    <mergeCell ref="Q57:T57"/>
    <mergeCell ref="D63:J63"/>
    <mergeCell ref="K63:N63"/>
    <mergeCell ref="A64:C65"/>
    <mergeCell ref="D64:J65"/>
    <mergeCell ref="K64:N65"/>
    <mergeCell ref="E67:I67"/>
    <mergeCell ref="O59:R59"/>
    <mergeCell ref="S59:V59"/>
    <mergeCell ref="A60:C61"/>
    <mergeCell ref="D60:F61"/>
    <mergeCell ref="G60:J61"/>
    <mergeCell ref="K60:N61"/>
    <mergeCell ref="O60:R61"/>
    <mergeCell ref="S60:V61"/>
  </mergeCells>
  <pageMargins left="0.7" right="0.7" top="0.75" bottom="0.75" header="0.3" footer="0.3"/>
  <pageSetup orientation="portrait" verticalDpi="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7" zoomScale="90" zoomScaleNormal="90" workbookViewId="0">
      <selection activeCell="P109" sqref="P109"/>
    </sheetView>
  </sheetViews>
  <sheetFormatPr baseColWidth="10" defaultRowHeight="15" x14ac:dyDescent="0.25"/>
  <sheetData/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7"/>
  <sheetViews>
    <sheetView topLeftCell="A16" workbookViewId="0">
      <selection activeCell="U32" sqref="U32:W32"/>
    </sheetView>
  </sheetViews>
  <sheetFormatPr baseColWidth="10" defaultColWidth="9.140625" defaultRowHeight="15" x14ac:dyDescent="0.25"/>
  <cols>
    <col min="1" max="1" bestFit="1" width="15" customWidth="1" style="136"/>
    <col min="2" max="2" width="11.28515625" customWidth="1" style="136"/>
    <col min="3" max="3" width="7.42578125" customWidth="1" style="136"/>
    <col min="4" max="7" width="8.7109375" customWidth="1" style="136"/>
    <col min="8" max="8" width="3.7109375" customWidth="1" style="136"/>
    <col min="9" max="12" width="8.7109375" customWidth="1" style="136"/>
    <col min="13" max="13" width="3.7109375" customWidth="1" style="136"/>
    <col min="14" max="17" width="8.7109375" customWidth="1" style="136"/>
    <col min="18" max="18" width="5.28515625" customWidth="1" style="136"/>
    <col min="19" max="19" width="8.7109375" customWidth="1" style="136"/>
    <col min="20" max="20" width="3.7109375" customWidth="1" style="136"/>
    <col min="21" max="21" width="8.7109375" customWidth="1" style="136"/>
    <col min="22" max="22" width="6.85546875" customWidth="1" style="136"/>
    <col min="23" max="23" width="6.42578125" customWidth="1" style="136"/>
    <col min="24" max="24" width="10.140625" customWidth="1" style="136"/>
    <col min="25" max="256" width="9.140625" customWidth="1" style="136"/>
    <col min="257" max="257" bestFit="1" width="15" customWidth="1" style="136"/>
    <col min="258" max="258" width="11.28515625" customWidth="1" style="136"/>
    <col min="259" max="259" width="7.42578125" customWidth="1" style="136"/>
    <col min="260" max="263" width="8.7109375" customWidth="1" style="136"/>
    <col min="264" max="264" width="3.7109375" customWidth="1" style="136"/>
    <col min="265" max="268" width="8.7109375" customWidth="1" style="136"/>
    <col min="269" max="269" width="3.7109375" customWidth="1" style="136"/>
    <col min="270" max="273" width="8.7109375" customWidth="1" style="136"/>
    <col min="274" max="274" width="5.28515625" customWidth="1" style="136"/>
    <col min="275" max="275" width="8.7109375" customWidth="1" style="136"/>
    <col min="276" max="276" width="3.7109375" customWidth="1" style="136"/>
    <col min="277" max="277" width="8.7109375" customWidth="1" style="136"/>
    <col min="278" max="278" width="6.85546875" customWidth="1" style="136"/>
    <col min="279" max="279" width="6.42578125" customWidth="1" style="136"/>
    <col min="280" max="280" width="10.140625" customWidth="1" style="136"/>
    <col min="281" max="512" width="9.140625" customWidth="1" style="136"/>
    <col min="513" max="513" bestFit="1" width="15" customWidth="1" style="136"/>
    <col min="514" max="514" width="11.28515625" customWidth="1" style="136"/>
    <col min="515" max="515" width="7.42578125" customWidth="1" style="136"/>
    <col min="516" max="519" width="8.7109375" customWidth="1" style="136"/>
    <col min="520" max="520" width="3.7109375" customWidth="1" style="136"/>
    <col min="521" max="524" width="8.7109375" customWidth="1" style="136"/>
    <col min="525" max="525" width="3.7109375" customWidth="1" style="136"/>
    <col min="526" max="529" width="8.7109375" customWidth="1" style="136"/>
    <col min="530" max="530" width="5.28515625" customWidth="1" style="136"/>
    <col min="531" max="531" width="8.7109375" customWidth="1" style="136"/>
    <col min="532" max="532" width="3.7109375" customWidth="1" style="136"/>
    <col min="533" max="533" width="8.7109375" customWidth="1" style="136"/>
    <col min="534" max="534" width="6.85546875" customWidth="1" style="136"/>
    <col min="535" max="535" width="6.42578125" customWidth="1" style="136"/>
    <col min="536" max="536" width="10.140625" customWidth="1" style="136"/>
    <col min="537" max="768" width="9.140625" customWidth="1" style="136"/>
    <col min="769" max="769" bestFit="1" width="15" customWidth="1" style="136"/>
    <col min="770" max="770" width="11.28515625" customWidth="1" style="136"/>
    <col min="771" max="771" width="7.42578125" customWidth="1" style="136"/>
    <col min="772" max="775" width="8.7109375" customWidth="1" style="136"/>
    <col min="776" max="776" width="3.7109375" customWidth="1" style="136"/>
    <col min="777" max="780" width="8.7109375" customWidth="1" style="136"/>
    <col min="781" max="781" width="3.7109375" customWidth="1" style="136"/>
    <col min="782" max="785" width="8.7109375" customWidth="1" style="136"/>
    <col min="786" max="786" width="5.28515625" customWidth="1" style="136"/>
    <col min="787" max="787" width="8.7109375" customWidth="1" style="136"/>
    <col min="788" max="788" width="3.7109375" customWidth="1" style="136"/>
    <col min="789" max="789" width="8.7109375" customWidth="1" style="136"/>
    <col min="790" max="790" width="6.85546875" customWidth="1" style="136"/>
    <col min="791" max="791" width="6.42578125" customWidth="1" style="136"/>
    <col min="792" max="792" width="10.140625" customWidth="1" style="136"/>
    <col min="793" max="1024" width="9.140625" customWidth="1" style="136"/>
    <col min="1025" max="1025" bestFit="1" width="15" customWidth="1" style="136"/>
    <col min="1026" max="1026" width="11.28515625" customWidth="1" style="136"/>
    <col min="1027" max="1027" width="7.42578125" customWidth="1" style="136"/>
    <col min="1028" max="1031" width="8.7109375" customWidth="1" style="136"/>
    <col min="1032" max="1032" width="3.7109375" customWidth="1" style="136"/>
    <col min="1033" max="1036" width="8.7109375" customWidth="1" style="136"/>
    <col min="1037" max="1037" width="3.7109375" customWidth="1" style="136"/>
    <col min="1038" max="1041" width="8.7109375" customWidth="1" style="136"/>
    <col min="1042" max="1042" width="5.28515625" customWidth="1" style="136"/>
    <col min="1043" max="1043" width="8.7109375" customWidth="1" style="136"/>
    <col min="1044" max="1044" width="3.7109375" customWidth="1" style="136"/>
    <col min="1045" max="1045" width="8.7109375" customWidth="1" style="136"/>
    <col min="1046" max="1046" width="6.85546875" customWidth="1" style="136"/>
    <col min="1047" max="1047" width="6.42578125" customWidth="1" style="136"/>
    <col min="1048" max="1048" width="10.140625" customWidth="1" style="136"/>
    <col min="1049" max="1280" width="9.140625" customWidth="1" style="136"/>
    <col min="1281" max="1281" bestFit="1" width="15" customWidth="1" style="136"/>
    <col min="1282" max="1282" width="11.28515625" customWidth="1" style="136"/>
    <col min="1283" max="1283" width="7.42578125" customWidth="1" style="136"/>
    <col min="1284" max="1287" width="8.7109375" customWidth="1" style="136"/>
    <col min="1288" max="1288" width="3.7109375" customWidth="1" style="136"/>
    <col min="1289" max="1292" width="8.7109375" customWidth="1" style="136"/>
    <col min="1293" max="1293" width="3.7109375" customWidth="1" style="136"/>
    <col min="1294" max="1297" width="8.7109375" customWidth="1" style="136"/>
    <col min="1298" max="1298" width="5.28515625" customWidth="1" style="136"/>
    <col min="1299" max="1299" width="8.7109375" customWidth="1" style="136"/>
    <col min="1300" max="1300" width="3.7109375" customWidth="1" style="136"/>
    <col min="1301" max="1301" width="8.7109375" customWidth="1" style="136"/>
    <col min="1302" max="1302" width="6.85546875" customWidth="1" style="136"/>
    <col min="1303" max="1303" width="6.42578125" customWidth="1" style="136"/>
    <col min="1304" max="1304" width="10.140625" customWidth="1" style="136"/>
    <col min="1305" max="1536" width="9.140625" customWidth="1" style="136"/>
    <col min="1537" max="1537" bestFit="1" width="15" customWidth="1" style="136"/>
    <col min="1538" max="1538" width="11.28515625" customWidth="1" style="136"/>
    <col min="1539" max="1539" width="7.42578125" customWidth="1" style="136"/>
    <col min="1540" max="1543" width="8.7109375" customWidth="1" style="136"/>
    <col min="1544" max="1544" width="3.7109375" customWidth="1" style="136"/>
    <col min="1545" max="1548" width="8.7109375" customWidth="1" style="136"/>
    <col min="1549" max="1549" width="3.7109375" customWidth="1" style="136"/>
    <col min="1550" max="1553" width="8.7109375" customWidth="1" style="136"/>
    <col min="1554" max="1554" width="5.28515625" customWidth="1" style="136"/>
    <col min="1555" max="1555" width="8.7109375" customWidth="1" style="136"/>
    <col min="1556" max="1556" width="3.7109375" customWidth="1" style="136"/>
    <col min="1557" max="1557" width="8.7109375" customWidth="1" style="136"/>
    <col min="1558" max="1558" width="6.85546875" customWidth="1" style="136"/>
    <col min="1559" max="1559" width="6.42578125" customWidth="1" style="136"/>
    <col min="1560" max="1560" width="10.140625" customWidth="1" style="136"/>
    <col min="1561" max="1792" width="9.140625" customWidth="1" style="136"/>
    <col min="1793" max="1793" bestFit="1" width="15" customWidth="1" style="136"/>
    <col min="1794" max="1794" width="11.28515625" customWidth="1" style="136"/>
    <col min="1795" max="1795" width="7.42578125" customWidth="1" style="136"/>
    <col min="1796" max="1799" width="8.7109375" customWidth="1" style="136"/>
    <col min="1800" max="1800" width="3.7109375" customWidth="1" style="136"/>
    <col min="1801" max="1804" width="8.7109375" customWidth="1" style="136"/>
    <col min="1805" max="1805" width="3.7109375" customWidth="1" style="136"/>
    <col min="1806" max="1809" width="8.7109375" customWidth="1" style="136"/>
    <col min="1810" max="1810" width="5.28515625" customWidth="1" style="136"/>
    <col min="1811" max="1811" width="8.7109375" customWidth="1" style="136"/>
    <col min="1812" max="1812" width="3.7109375" customWidth="1" style="136"/>
    <col min="1813" max="1813" width="8.7109375" customWidth="1" style="136"/>
    <col min="1814" max="1814" width="6.85546875" customWidth="1" style="136"/>
    <col min="1815" max="1815" width="6.42578125" customWidth="1" style="136"/>
    <col min="1816" max="1816" width="10.140625" customWidth="1" style="136"/>
    <col min="1817" max="2048" width="9.140625" customWidth="1" style="136"/>
    <col min="2049" max="2049" bestFit="1" width="15" customWidth="1" style="136"/>
    <col min="2050" max="2050" width="11.28515625" customWidth="1" style="136"/>
    <col min="2051" max="2051" width="7.42578125" customWidth="1" style="136"/>
    <col min="2052" max="2055" width="8.7109375" customWidth="1" style="136"/>
    <col min="2056" max="2056" width="3.7109375" customWidth="1" style="136"/>
    <col min="2057" max="2060" width="8.7109375" customWidth="1" style="136"/>
    <col min="2061" max="2061" width="3.7109375" customWidth="1" style="136"/>
    <col min="2062" max="2065" width="8.7109375" customWidth="1" style="136"/>
    <col min="2066" max="2066" width="5.28515625" customWidth="1" style="136"/>
    <col min="2067" max="2067" width="8.7109375" customWidth="1" style="136"/>
    <col min="2068" max="2068" width="3.7109375" customWidth="1" style="136"/>
    <col min="2069" max="2069" width="8.7109375" customWidth="1" style="136"/>
    <col min="2070" max="2070" width="6.85546875" customWidth="1" style="136"/>
    <col min="2071" max="2071" width="6.42578125" customWidth="1" style="136"/>
    <col min="2072" max="2072" width="10.140625" customWidth="1" style="136"/>
    <col min="2073" max="2304" width="9.140625" customWidth="1" style="136"/>
    <col min="2305" max="2305" bestFit="1" width="15" customWidth="1" style="136"/>
    <col min="2306" max="2306" width="11.28515625" customWidth="1" style="136"/>
    <col min="2307" max="2307" width="7.42578125" customWidth="1" style="136"/>
    <col min="2308" max="2311" width="8.7109375" customWidth="1" style="136"/>
    <col min="2312" max="2312" width="3.7109375" customWidth="1" style="136"/>
    <col min="2313" max="2316" width="8.7109375" customWidth="1" style="136"/>
    <col min="2317" max="2317" width="3.7109375" customWidth="1" style="136"/>
    <col min="2318" max="2321" width="8.7109375" customWidth="1" style="136"/>
    <col min="2322" max="2322" width="5.28515625" customWidth="1" style="136"/>
    <col min="2323" max="2323" width="8.7109375" customWidth="1" style="136"/>
    <col min="2324" max="2324" width="3.7109375" customWidth="1" style="136"/>
    <col min="2325" max="2325" width="8.7109375" customWidth="1" style="136"/>
    <col min="2326" max="2326" width="6.85546875" customWidth="1" style="136"/>
    <col min="2327" max="2327" width="6.42578125" customWidth="1" style="136"/>
    <col min="2328" max="2328" width="10.140625" customWidth="1" style="136"/>
    <col min="2329" max="2560" width="9.140625" customWidth="1" style="136"/>
    <col min="2561" max="2561" bestFit="1" width="15" customWidth="1" style="136"/>
    <col min="2562" max="2562" width="11.28515625" customWidth="1" style="136"/>
    <col min="2563" max="2563" width="7.42578125" customWidth="1" style="136"/>
    <col min="2564" max="2567" width="8.7109375" customWidth="1" style="136"/>
    <col min="2568" max="2568" width="3.7109375" customWidth="1" style="136"/>
    <col min="2569" max="2572" width="8.7109375" customWidth="1" style="136"/>
    <col min="2573" max="2573" width="3.7109375" customWidth="1" style="136"/>
    <col min="2574" max="2577" width="8.7109375" customWidth="1" style="136"/>
    <col min="2578" max="2578" width="5.28515625" customWidth="1" style="136"/>
    <col min="2579" max="2579" width="8.7109375" customWidth="1" style="136"/>
    <col min="2580" max="2580" width="3.7109375" customWidth="1" style="136"/>
    <col min="2581" max="2581" width="8.7109375" customWidth="1" style="136"/>
    <col min="2582" max="2582" width="6.85546875" customWidth="1" style="136"/>
    <col min="2583" max="2583" width="6.42578125" customWidth="1" style="136"/>
    <col min="2584" max="2584" width="10.140625" customWidth="1" style="136"/>
    <col min="2585" max="2816" width="9.140625" customWidth="1" style="136"/>
    <col min="2817" max="2817" bestFit="1" width="15" customWidth="1" style="136"/>
    <col min="2818" max="2818" width="11.28515625" customWidth="1" style="136"/>
    <col min="2819" max="2819" width="7.42578125" customWidth="1" style="136"/>
    <col min="2820" max="2823" width="8.7109375" customWidth="1" style="136"/>
    <col min="2824" max="2824" width="3.7109375" customWidth="1" style="136"/>
    <col min="2825" max="2828" width="8.7109375" customWidth="1" style="136"/>
    <col min="2829" max="2829" width="3.7109375" customWidth="1" style="136"/>
    <col min="2830" max="2833" width="8.7109375" customWidth="1" style="136"/>
    <col min="2834" max="2834" width="5.28515625" customWidth="1" style="136"/>
    <col min="2835" max="2835" width="8.7109375" customWidth="1" style="136"/>
    <col min="2836" max="2836" width="3.7109375" customWidth="1" style="136"/>
    <col min="2837" max="2837" width="8.7109375" customWidth="1" style="136"/>
    <col min="2838" max="2838" width="6.85546875" customWidth="1" style="136"/>
    <col min="2839" max="2839" width="6.42578125" customWidth="1" style="136"/>
    <col min="2840" max="2840" width="10.140625" customWidth="1" style="136"/>
    <col min="2841" max="3072" width="9.140625" customWidth="1" style="136"/>
    <col min="3073" max="3073" bestFit="1" width="15" customWidth="1" style="136"/>
    <col min="3074" max="3074" width="11.28515625" customWidth="1" style="136"/>
    <col min="3075" max="3075" width="7.42578125" customWidth="1" style="136"/>
    <col min="3076" max="3079" width="8.7109375" customWidth="1" style="136"/>
    <col min="3080" max="3080" width="3.7109375" customWidth="1" style="136"/>
    <col min="3081" max="3084" width="8.7109375" customWidth="1" style="136"/>
    <col min="3085" max="3085" width="3.7109375" customWidth="1" style="136"/>
    <col min="3086" max="3089" width="8.7109375" customWidth="1" style="136"/>
    <col min="3090" max="3090" width="5.28515625" customWidth="1" style="136"/>
    <col min="3091" max="3091" width="8.7109375" customWidth="1" style="136"/>
    <col min="3092" max="3092" width="3.7109375" customWidth="1" style="136"/>
    <col min="3093" max="3093" width="8.7109375" customWidth="1" style="136"/>
    <col min="3094" max="3094" width="6.85546875" customWidth="1" style="136"/>
    <col min="3095" max="3095" width="6.42578125" customWidth="1" style="136"/>
    <col min="3096" max="3096" width="10.140625" customWidth="1" style="136"/>
    <col min="3097" max="3328" width="9.140625" customWidth="1" style="136"/>
    <col min="3329" max="3329" bestFit="1" width="15" customWidth="1" style="136"/>
    <col min="3330" max="3330" width="11.28515625" customWidth="1" style="136"/>
    <col min="3331" max="3331" width="7.42578125" customWidth="1" style="136"/>
    <col min="3332" max="3335" width="8.7109375" customWidth="1" style="136"/>
    <col min="3336" max="3336" width="3.7109375" customWidth="1" style="136"/>
    <col min="3337" max="3340" width="8.7109375" customWidth="1" style="136"/>
    <col min="3341" max="3341" width="3.7109375" customWidth="1" style="136"/>
    <col min="3342" max="3345" width="8.7109375" customWidth="1" style="136"/>
    <col min="3346" max="3346" width="5.28515625" customWidth="1" style="136"/>
    <col min="3347" max="3347" width="8.7109375" customWidth="1" style="136"/>
    <col min="3348" max="3348" width="3.7109375" customWidth="1" style="136"/>
    <col min="3349" max="3349" width="8.7109375" customWidth="1" style="136"/>
    <col min="3350" max="3350" width="6.85546875" customWidth="1" style="136"/>
    <col min="3351" max="3351" width="6.42578125" customWidth="1" style="136"/>
    <col min="3352" max="3352" width="10.140625" customWidth="1" style="136"/>
    <col min="3353" max="3584" width="9.140625" customWidth="1" style="136"/>
    <col min="3585" max="3585" bestFit="1" width="15" customWidth="1" style="136"/>
    <col min="3586" max="3586" width="11.28515625" customWidth="1" style="136"/>
    <col min="3587" max="3587" width="7.42578125" customWidth="1" style="136"/>
    <col min="3588" max="3591" width="8.7109375" customWidth="1" style="136"/>
    <col min="3592" max="3592" width="3.7109375" customWidth="1" style="136"/>
    <col min="3593" max="3596" width="8.7109375" customWidth="1" style="136"/>
    <col min="3597" max="3597" width="3.7109375" customWidth="1" style="136"/>
    <col min="3598" max="3601" width="8.7109375" customWidth="1" style="136"/>
    <col min="3602" max="3602" width="5.28515625" customWidth="1" style="136"/>
    <col min="3603" max="3603" width="8.7109375" customWidth="1" style="136"/>
    <col min="3604" max="3604" width="3.7109375" customWidth="1" style="136"/>
    <col min="3605" max="3605" width="8.7109375" customWidth="1" style="136"/>
    <col min="3606" max="3606" width="6.85546875" customWidth="1" style="136"/>
    <col min="3607" max="3607" width="6.42578125" customWidth="1" style="136"/>
    <col min="3608" max="3608" width="10.140625" customWidth="1" style="136"/>
    <col min="3609" max="3840" width="9.140625" customWidth="1" style="136"/>
    <col min="3841" max="3841" bestFit="1" width="15" customWidth="1" style="136"/>
    <col min="3842" max="3842" width="11.28515625" customWidth="1" style="136"/>
    <col min="3843" max="3843" width="7.42578125" customWidth="1" style="136"/>
    <col min="3844" max="3847" width="8.7109375" customWidth="1" style="136"/>
    <col min="3848" max="3848" width="3.7109375" customWidth="1" style="136"/>
    <col min="3849" max="3852" width="8.7109375" customWidth="1" style="136"/>
    <col min="3853" max="3853" width="3.7109375" customWidth="1" style="136"/>
    <col min="3854" max="3857" width="8.7109375" customWidth="1" style="136"/>
    <col min="3858" max="3858" width="5.28515625" customWidth="1" style="136"/>
    <col min="3859" max="3859" width="8.7109375" customWidth="1" style="136"/>
    <col min="3860" max="3860" width="3.7109375" customWidth="1" style="136"/>
    <col min="3861" max="3861" width="8.7109375" customWidth="1" style="136"/>
    <col min="3862" max="3862" width="6.85546875" customWidth="1" style="136"/>
    <col min="3863" max="3863" width="6.42578125" customWidth="1" style="136"/>
    <col min="3864" max="3864" width="10.140625" customWidth="1" style="136"/>
    <col min="3865" max="4096" width="9.140625" customWidth="1" style="136"/>
    <col min="4097" max="4097" bestFit="1" width="15" customWidth="1" style="136"/>
    <col min="4098" max="4098" width="11.28515625" customWidth="1" style="136"/>
    <col min="4099" max="4099" width="7.42578125" customWidth="1" style="136"/>
    <col min="4100" max="4103" width="8.7109375" customWidth="1" style="136"/>
    <col min="4104" max="4104" width="3.7109375" customWidth="1" style="136"/>
    <col min="4105" max="4108" width="8.7109375" customWidth="1" style="136"/>
    <col min="4109" max="4109" width="3.7109375" customWidth="1" style="136"/>
    <col min="4110" max="4113" width="8.7109375" customWidth="1" style="136"/>
    <col min="4114" max="4114" width="5.28515625" customWidth="1" style="136"/>
    <col min="4115" max="4115" width="8.7109375" customWidth="1" style="136"/>
    <col min="4116" max="4116" width="3.7109375" customWidth="1" style="136"/>
    <col min="4117" max="4117" width="8.7109375" customWidth="1" style="136"/>
    <col min="4118" max="4118" width="6.85546875" customWidth="1" style="136"/>
    <col min="4119" max="4119" width="6.42578125" customWidth="1" style="136"/>
    <col min="4120" max="4120" width="10.140625" customWidth="1" style="136"/>
    <col min="4121" max="4352" width="9.140625" customWidth="1" style="136"/>
    <col min="4353" max="4353" bestFit="1" width="15" customWidth="1" style="136"/>
    <col min="4354" max="4354" width="11.28515625" customWidth="1" style="136"/>
    <col min="4355" max="4355" width="7.42578125" customWidth="1" style="136"/>
    <col min="4356" max="4359" width="8.7109375" customWidth="1" style="136"/>
    <col min="4360" max="4360" width="3.7109375" customWidth="1" style="136"/>
    <col min="4361" max="4364" width="8.7109375" customWidth="1" style="136"/>
    <col min="4365" max="4365" width="3.7109375" customWidth="1" style="136"/>
    <col min="4366" max="4369" width="8.7109375" customWidth="1" style="136"/>
    <col min="4370" max="4370" width="5.28515625" customWidth="1" style="136"/>
    <col min="4371" max="4371" width="8.7109375" customWidth="1" style="136"/>
    <col min="4372" max="4372" width="3.7109375" customWidth="1" style="136"/>
    <col min="4373" max="4373" width="8.7109375" customWidth="1" style="136"/>
    <col min="4374" max="4374" width="6.85546875" customWidth="1" style="136"/>
    <col min="4375" max="4375" width="6.42578125" customWidth="1" style="136"/>
    <col min="4376" max="4376" width="10.140625" customWidth="1" style="136"/>
    <col min="4377" max="4608" width="9.140625" customWidth="1" style="136"/>
    <col min="4609" max="4609" bestFit="1" width="15" customWidth="1" style="136"/>
    <col min="4610" max="4610" width="11.28515625" customWidth="1" style="136"/>
    <col min="4611" max="4611" width="7.42578125" customWidth="1" style="136"/>
    <col min="4612" max="4615" width="8.7109375" customWidth="1" style="136"/>
    <col min="4616" max="4616" width="3.7109375" customWidth="1" style="136"/>
    <col min="4617" max="4620" width="8.7109375" customWidth="1" style="136"/>
    <col min="4621" max="4621" width="3.7109375" customWidth="1" style="136"/>
    <col min="4622" max="4625" width="8.7109375" customWidth="1" style="136"/>
    <col min="4626" max="4626" width="5.28515625" customWidth="1" style="136"/>
    <col min="4627" max="4627" width="8.7109375" customWidth="1" style="136"/>
    <col min="4628" max="4628" width="3.7109375" customWidth="1" style="136"/>
    <col min="4629" max="4629" width="8.7109375" customWidth="1" style="136"/>
    <col min="4630" max="4630" width="6.85546875" customWidth="1" style="136"/>
    <col min="4631" max="4631" width="6.42578125" customWidth="1" style="136"/>
    <col min="4632" max="4632" width="10.140625" customWidth="1" style="136"/>
    <col min="4633" max="4864" width="9.140625" customWidth="1" style="136"/>
    <col min="4865" max="4865" bestFit="1" width="15" customWidth="1" style="136"/>
    <col min="4866" max="4866" width="11.28515625" customWidth="1" style="136"/>
    <col min="4867" max="4867" width="7.42578125" customWidth="1" style="136"/>
    <col min="4868" max="4871" width="8.7109375" customWidth="1" style="136"/>
    <col min="4872" max="4872" width="3.7109375" customWidth="1" style="136"/>
    <col min="4873" max="4876" width="8.7109375" customWidth="1" style="136"/>
    <col min="4877" max="4877" width="3.7109375" customWidth="1" style="136"/>
    <col min="4878" max="4881" width="8.7109375" customWidth="1" style="136"/>
    <col min="4882" max="4882" width="5.28515625" customWidth="1" style="136"/>
    <col min="4883" max="4883" width="8.7109375" customWidth="1" style="136"/>
    <col min="4884" max="4884" width="3.7109375" customWidth="1" style="136"/>
    <col min="4885" max="4885" width="8.7109375" customWidth="1" style="136"/>
    <col min="4886" max="4886" width="6.85546875" customWidth="1" style="136"/>
    <col min="4887" max="4887" width="6.42578125" customWidth="1" style="136"/>
    <col min="4888" max="4888" width="10.140625" customWidth="1" style="136"/>
    <col min="4889" max="5120" width="9.140625" customWidth="1" style="136"/>
    <col min="5121" max="5121" bestFit="1" width="15" customWidth="1" style="136"/>
    <col min="5122" max="5122" width="11.28515625" customWidth="1" style="136"/>
    <col min="5123" max="5123" width="7.42578125" customWidth="1" style="136"/>
    <col min="5124" max="5127" width="8.7109375" customWidth="1" style="136"/>
    <col min="5128" max="5128" width="3.7109375" customWidth="1" style="136"/>
    <col min="5129" max="5132" width="8.7109375" customWidth="1" style="136"/>
    <col min="5133" max="5133" width="3.7109375" customWidth="1" style="136"/>
    <col min="5134" max="5137" width="8.7109375" customWidth="1" style="136"/>
    <col min="5138" max="5138" width="5.28515625" customWidth="1" style="136"/>
    <col min="5139" max="5139" width="8.7109375" customWidth="1" style="136"/>
    <col min="5140" max="5140" width="3.7109375" customWidth="1" style="136"/>
    <col min="5141" max="5141" width="8.7109375" customWidth="1" style="136"/>
    <col min="5142" max="5142" width="6.85546875" customWidth="1" style="136"/>
    <col min="5143" max="5143" width="6.42578125" customWidth="1" style="136"/>
    <col min="5144" max="5144" width="10.140625" customWidth="1" style="136"/>
    <col min="5145" max="5376" width="9.140625" customWidth="1" style="136"/>
    <col min="5377" max="5377" bestFit="1" width="15" customWidth="1" style="136"/>
    <col min="5378" max="5378" width="11.28515625" customWidth="1" style="136"/>
    <col min="5379" max="5379" width="7.42578125" customWidth="1" style="136"/>
    <col min="5380" max="5383" width="8.7109375" customWidth="1" style="136"/>
    <col min="5384" max="5384" width="3.7109375" customWidth="1" style="136"/>
    <col min="5385" max="5388" width="8.7109375" customWidth="1" style="136"/>
    <col min="5389" max="5389" width="3.7109375" customWidth="1" style="136"/>
    <col min="5390" max="5393" width="8.7109375" customWidth="1" style="136"/>
    <col min="5394" max="5394" width="5.28515625" customWidth="1" style="136"/>
    <col min="5395" max="5395" width="8.7109375" customWidth="1" style="136"/>
    <col min="5396" max="5396" width="3.7109375" customWidth="1" style="136"/>
    <col min="5397" max="5397" width="8.7109375" customWidth="1" style="136"/>
    <col min="5398" max="5398" width="6.85546875" customWidth="1" style="136"/>
    <col min="5399" max="5399" width="6.42578125" customWidth="1" style="136"/>
    <col min="5400" max="5400" width="10.140625" customWidth="1" style="136"/>
    <col min="5401" max="5632" width="9.140625" customWidth="1" style="136"/>
    <col min="5633" max="5633" bestFit="1" width="15" customWidth="1" style="136"/>
    <col min="5634" max="5634" width="11.28515625" customWidth="1" style="136"/>
    <col min="5635" max="5635" width="7.42578125" customWidth="1" style="136"/>
    <col min="5636" max="5639" width="8.7109375" customWidth="1" style="136"/>
    <col min="5640" max="5640" width="3.7109375" customWidth="1" style="136"/>
    <col min="5641" max="5644" width="8.7109375" customWidth="1" style="136"/>
    <col min="5645" max="5645" width="3.7109375" customWidth="1" style="136"/>
    <col min="5646" max="5649" width="8.7109375" customWidth="1" style="136"/>
    <col min="5650" max="5650" width="5.28515625" customWidth="1" style="136"/>
    <col min="5651" max="5651" width="8.7109375" customWidth="1" style="136"/>
    <col min="5652" max="5652" width="3.7109375" customWidth="1" style="136"/>
    <col min="5653" max="5653" width="8.7109375" customWidth="1" style="136"/>
    <col min="5654" max="5654" width="6.85546875" customWidth="1" style="136"/>
    <col min="5655" max="5655" width="6.42578125" customWidth="1" style="136"/>
    <col min="5656" max="5656" width="10.140625" customWidth="1" style="136"/>
    <col min="5657" max="5888" width="9.140625" customWidth="1" style="136"/>
    <col min="5889" max="5889" bestFit="1" width="15" customWidth="1" style="136"/>
    <col min="5890" max="5890" width="11.28515625" customWidth="1" style="136"/>
    <col min="5891" max="5891" width="7.42578125" customWidth="1" style="136"/>
    <col min="5892" max="5895" width="8.7109375" customWidth="1" style="136"/>
    <col min="5896" max="5896" width="3.7109375" customWidth="1" style="136"/>
    <col min="5897" max="5900" width="8.7109375" customWidth="1" style="136"/>
    <col min="5901" max="5901" width="3.7109375" customWidth="1" style="136"/>
    <col min="5902" max="5905" width="8.7109375" customWidth="1" style="136"/>
    <col min="5906" max="5906" width="5.28515625" customWidth="1" style="136"/>
    <col min="5907" max="5907" width="8.7109375" customWidth="1" style="136"/>
    <col min="5908" max="5908" width="3.7109375" customWidth="1" style="136"/>
    <col min="5909" max="5909" width="8.7109375" customWidth="1" style="136"/>
    <col min="5910" max="5910" width="6.85546875" customWidth="1" style="136"/>
    <col min="5911" max="5911" width="6.42578125" customWidth="1" style="136"/>
    <col min="5912" max="5912" width="10.140625" customWidth="1" style="136"/>
    <col min="5913" max="6144" width="9.140625" customWidth="1" style="136"/>
    <col min="6145" max="6145" bestFit="1" width="15" customWidth="1" style="136"/>
    <col min="6146" max="6146" width="11.28515625" customWidth="1" style="136"/>
    <col min="6147" max="6147" width="7.42578125" customWidth="1" style="136"/>
    <col min="6148" max="6151" width="8.7109375" customWidth="1" style="136"/>
    <col min="6152" max="6152" width="3.7109375" customWidth="1" style="136"/>
    <col min="6153" max="6156" width="8.7109375" customWidth="1" style="136"/>
    <col min="6157" max="6157" width="3.7109375" customWidth="1" style="136"/>
    <col min="6158" max="6161" width="8.7109375" customWidth="1" style="136"/>
    <col min="6162" max="6162" width="5.28515625" customWidth="1" style="136"/>
    <col min="6163" max="6163" width="8.7109375" customWidth="1" style="136"/>
    <col min="6164" max="6164" width="3.7109375" customWidth="1" style="136"/>
    <col min="6165" max="6165" width="8.7109375" customWidth="1" style="136"/>
    <col min="6166" max="6166" width="6.85546875" customWidth="1" style="136"/>
    <col min="6167" max="6167" width="6.42578125" customWidth="1" style="136"/>
    <col min="6168" max="6168" width="10.140625" customWidth="1" style="136"/>
    <col min="6169" max="6400" width="9.140625" customWidth="1" style="136"/>
    <col min="6401" max="6401" bestFit="1" width="15" customWidth="1" style="136"/>
    <col min="6402" max="6402" width="11.28515625" customWidth="1" style="136"/>
    <col min="6403" max="6403" width="7.42578125" customWidth="1" style="136"/>
    <col min="6404" max="6407" width="8.7109375" customWidth="1" style="136"/>
    <col min="6408" max="6408" width="3.7109375" customWidth="1" style="136"/>
    <col min="6409" max="6412" width="8.7109375" customWidth="1" style="136"/>
    <col min="6413" max="6413" width="3.7109375" customWidth="1" style="136"/>
    <col min="6414" max="6417" width="8.7109375" customWidth="1" style="136"/>
    <col min="6418" max="6418" width="5.28515625" customWidth="1" style="136"/>
    <col min="6419" max="6419" width="8.7109375" customWidth="1" style="136"/>
    <col min="6420" max="6420" width="3.7109375" customWidth="1" style="136"/>
    <col min="6421" max="6421" width="8.7109375" customWidth="1" style="136"/>
    <col min="6422" max="6422" width="6.85546875" customWidth="1" style="136"/>
    <col min="6423" max="6423" width="6.42578125" customWidth="1" style="136"/>
    <col min="6424" max="6424" width="10.140625" customWidth="1" style="136"/>
    <col min="6425" max="6656" width="9.140625" customWidth="1" style="136"/>
    <col min="6657" max="6657" bestFit="1" width="15" customWidth="1" style="136"/>
    <col min="6658" max="6658" width="11.28515625" customWidth="1" style="136"/>
    <col min="6659" max="6659" width="7.42578125" customWidth="1" style="136"/>
    <col min="6660" max="6663" width="8.7109375" customWidth="1" style="136"/>
    <col min="6664" max="6664" width="3.7109375" customWidth="1" style="136"/>
    <col min="6665" max="6668" width="8.7109375" customWidth="1" style="136"/>
    <col min="6669" max="6669" width="3.7109375" customWidth="1" style="136"/>
    <col min="6670" max="6673" width="8.7109375" customWidth="1" style="136"/>
    <col min="6674" max="6674" width="5.28515625" customWidth="1" style="136"/>
    <col min="6675" max="6675" width="8.7109375" customWidth="1" style="136"/>
    <col min="6676" max="6676" width="3.7109375" customWidth="1" style="136"/>
    <col min="6677" max="6677" width="8.7109375" customWidth="1" style="136"/>
    <col min="6678" max="6678" width="6.85546875" customWidth="1" style="136"/>
    <col min="6679" max="6679" width="6.42578125" customWidth="1" style="136"/>
    <col min="6680" max="6680" width="10.140625" customWidth="1" style="136"/>
    <col min="6681" max="6912" width="9.140625" customWidth="1" style="136"/>
    <col min="6913" max="6913" bestFit="1" width="15" customWidth="1" style="136"/>
    <col min="6914" max="6914" width="11.28515625" customWidth="1" style="136"/>
    <col min="6915" max="6915" width="7.42578125" customWidth="1" style="136"/>
    <col min="6916" max="6919" width="8.7109375" customWidth="1" style="136"/>
    <col min="6920" max="6920" width="3.7109375" customWidth="1" style="136"/>
    <col min="6921" max="6924" width="8.7109375" customWidth="1" style="136"/>
    <col min="6925" max="6925" width="3.7109375" customWidth="1" style="136"/>
    <col min="6926" max="6929" width="8.7109375" customWidth="1" style="136"/>
    <col min="6930" max="6930" width="5.28515625" customWidth="1" style="136"/>
    <col min="6931" max="6931" width="8.7109375" customWidth="1" style="136"/>
    <col min="6932" max="6932" width="3.7109375" customWidth="1" style="136"/>
    <col min="6933" max="6933" width="8.7109375" customWidth="1" style="136"/>
    <col min="6934" max="6934" width="6.85546875" customWidth="1" style="136"/>
    <col min="6935" max="6935" width="6.42578125" customWidth="1" style="136"/>
    <col min="6936" max="6936" width="10.140625" customWidth="1" style="136"/>
    <col min="6937" max="7168" width="9.140625" customWidth="1" style="136"/>
    <col min="7169" max="7169" bestFit="1" width="15" customWidth="1" style="136"/>
    <col min="7170" max="7170" width="11.28515625" customWidth="1" style="136"/>
    <col min="7171" max="7171" width="7.42578125" customWidth="1" style="136"/>
    <col min="7172" max="7175" width="8.7109375" customWidth="1" style="136"/>
    <col min="7176" max="7176" width="3.7109375" customWidth="1" style="136"/>
    <col min="7177" max="7180" width="8.7109375" customWidth="1" style="136"/>
    <col min="7181" max="7181" width="3.7109375" customWidth="1" style="136"/>
    <col min="7182" max="7185" width="8.7109375" customWidth="1" style="136"/>
    <col min="7186" max="7186" width="5.28515625" customWidth="1" style="136"/>
    <col min="7187" max="7187" width="8.7109375" customWidth="1" style="136"/>
    <col min="7188" max="7188" width="3.7109375" customWidth="1" style="136"/>
    <col min="7189" max="7189" width="8.7109375" customWidth="1" style="136"/>
    <col min="7190" max="7190" width="6.85546875" customWidth="1" style="136"/>
    <col min="7191" max="7191" width="6.42578125" customWidth="1" style="136"/>
    <col min="7192" max="7192" width="10.140625" customWidth="1" style="136"/>
    <col min="7193" max="7424" width="9.140625" customWidth="1" style="136"/>
    <col min="7425" max="7425" bestFit="1" width="15" customWidth="1" style="136"/>
    <col min="7426" max="7426" width="11.28515625" customWidth="1" style="136"/>
    <col min="7427" max="7427" width="7.42578125" customWidth="1" style="136"/>
    <col min="7428" max="7431" width="8.7109375" customWidth="1" style="136"/>
    <col min="7432" max="7432" width="3.7109375" customWidth="1" style="136"/>
    <col min="7433" max="7436" width="8.7109375" customWidth="1" style="136"/>
    <col min="7437" max="7437" width="3.7109375" customWidth="1" style="136"/>
    <col min="7438" max="7441" width="8.7109375" customWidth="1" style="136"/>
    <col min="7442" max="7442" width="5.28515625" customWidth="1" style="136"/>
    <col min="7443" max="7443" width="8.7109375" customWidth="1" style="136"/>
    <col min="7444" max="7444" width="3.7109375" customWidth="1" style="136"/>
    <col min="7445" max="7445" width="8.7109375" customWidth="1" style="136"/>
    <col min="7446" max="7446" width="6.85546875" customWidth="1" style="136"/>
    <col min="7447" max="7447" width="6.42578125" customWidth="1" style="136"/>
    <col min="7448" max="7448" width="10.140625" customWidth="1" style="136"/>
    <col min="7449" max="7680" width="9.140625" customWidth="1" style="136"/>
    <col min="7681" max="7681" bestFit="1" width="15" customWidth="1" style="136"/>
    <col min="7682" max="7682" width="11.28515625" customWidth="1" style="136"/>
    <col min="7683" max="7683" width="7.42578125" customWidth="1" style="136"/>
    <col min="7684" max="7687" width="8.7109375" customWidth="1" style="136"/>
    <col min="7688" max="7688" width="3.7109375" customWidth="1" style="136"/>
    <col min="7689" max="7692" width="8.7109375" customWidth="1" style="136"/>
    <col min="7693" max="7693" width="3.7109375" customWidth="1" style="136"/>
    <col min="7694" max="7697" width="8.7109375" customWidth="1" style="136"/>
    <col min="7698" max="7698" width="5.28515625" customWidth="1" style="136"/>
    <col min="7699" max="7699" width="8.7109375" customWidth="1" style="136"/>
    <col min="7700" max="7700" width="3.7109375" customWidth="1" style="136"/>
    <col min="7701" max="7701" width="8.7109375" customWidth="1" style="136"/>
    <col min="7702" max="7702" width="6.85546875" customWidth="1" style="136"/>
    <col min="7703" max="7703" width="6.42578125" customWidth="1" style="136"/>
    <col min="7704" max="7704" width="10.140625" customWidth="1" style="136"/>
    <col min="7705" max="7936" width="9.140625" customWidth="1" style="136"/>
    <col min="7937" max="7937" bestFit="1" width="15" customWidth="1" style="136"/>
    <col min="7938" max="7938" width="11.28515625" customWidth="1" style="136"/>
    <col min="7939" max="7939" width="7.42578125" customWidth="1" style="136"/>
    <col min="7940" max="7943" width="8.7109375" customWidth="1" style="136"/>
    <col min="7944" max="7944" width="3.7109375" customWidth="1" style="136"/>
    <col min="7945" max="7948" width="8.7109375" customWidth="1" style="136"/>
    <col min="7949" max="7949" width="3.7109375" customWidth="1" style="136"/>
    <col min="7950" max="7953" width="8.7109375" customWidth="1" style="136"/>
    <col min="7954" max="7954" width="5.28515625" customWidth="1" style="136"/>
    <col min="7955" max="7955" width="8.7109375" customWidth="1" style="136"/>
    <col min="7956" max="7956" width="3.7109375" customWidth="1" style="136"/>
    <col min="7957" max="7957" width="8.7109375" customWidth="1" style="136"/>
    <col min="7958" max="7958" width="6.85546875" customWidth="1" style="136"/>
    <col min="7959" max="7959" width="6.42578125" customWidth="1" style="136"/>
    <col min="7960" max="7960" width="10.140625" customWidth="1" style="136"/>
    <col min="7961" max="8192" width="9.140625" customWidth="1" style="136"/>
    <col min="8193" max="8193" bestFit="1" width="15" customWidth="1" style="136"/>
    <col min="8194" max="8194" width="11.28515625" customWidth="1" style="136"/>
    <col min="8195" max="8195" width="7.42578125" customWidth="1" style="136"/>
    <col min="8196" max="8199" width="8.7109375" customWidth="1" style="136"/>
    <col min="8200" max="8200" width="3.7109375" customWidth="1" style="136"/>
    <col min="8201" max="8204" width="8.7109375" customWidth="1" style="136"/>
    <col min="8205" max="8205" width="3.7109375" customWidth="1" style="136"/>
    <col min="8206" max="8209" width="8.7109375" customWidth="1" style="136"/>
    <col min="8210" max="8210" width="5.28515625" customWidth="1" style="136"/>
    <col min="8211" max="8211" width="8.7109375" customWidth="1" style="136"/>
    <col min="8212" max="8212" width="3.7109375" customWidth="1" style="136"/>
    <col min="8213" max="8213" width="8.7109375" customWidth="1" style="136"/>
    <col min="8214" max="8214" width="6.85546875" customWidth="1" style="136"/>
    <col min="8215" max="8215" width="6.42578125" customWidth="1" style="136"/>
    <col min="8216" max="8216" width="10.140625" customWidth="1" style="136"/>
    <col min="8217" max="8448" width="9.140625" customWidth="1" style="136"/>
    <col min="8449" max="8449" bestFit="1" width="15" customWidth="1" style="136"/>
    <col min="8450" max="8450" width="11.28515625" customWidth="1" style="136"/>
    <col min="8451" max="8451" width="7.42578125" customWidth="1" style="136"/>
    <col min="8452" max="8455" width="8.7109375" customWidth="1" style="136"/>
    <col min="8456" max="8456" width="3.7109375" customWidth="1" style="136"/>
    <col min="8457" max="8460" width="8.7109375" customWidth="1" style="136"/>
    <col min="8461" max="8461" width="3.7109375" customWidth="1" style="136"/>
    <col min="8462" max="8465" width="8.7109375" customWidth="1" style="136"/>
    <col min="8466" max="8466" width="5.28515625" customWidth="1" style="136"/>
    <col min="8467" max="8467" width="8.7109375" customWidth="1" style="136"/>
    <col min="8468" max="8468" width="3.7109375" customWidth="1" style="136"/>
    <col min="8469" max="8469" width="8.7109375" customWidth="1" style="136"/>
    <col min="8470" max="8470" width="6.85546875" customWidth="1" style="136"/>
    <col min="8471" max="8471" width="6.42578125" customWidth="1" style="136"/>
    <col min="8472" max="8472" width="10.140625" customWidth="1" style="136"/>
    <col min="8473" max="8704" width="9.140625" customWidth="1" style="136"/>
    <col min="8705" max="8705" bestFit="1" width="15" customWidth="1" style="136"/>
    <col min="8706" max="8706" width="11.28515625" customWidth="1" style="136"/>
    <col min="8707" max="8707" width="7.42578125" customWidth="1" style="136"/>
    <col min="8708" max="8711" width="8.7109375" customWidth="1" style="136"/>
    <col min="8712" max="8712" width="3.7109375" customWidth="1" style="136"/>
    <col min="8713" max="8716" width="8.7109375" customWidth="1" style="136"/>
    <col min="8717" max="8717" width="3.7109375" customWidth="1" style="136"/>
    <col min="8718" max="8721" width="8.7109375" customWidth="1" style="136"/>
    <col min="8722" max="8722" width="5.28515625" customWidth="1" style="136"/>
    <col min="8723" max="8723" width="8.7109375" customWidth="1" style="136"/>
    <col min="8724" max="8724" width="3.7109375" customWidth="1" style="136"/>
    <col min="8725" max="8725" width="8.7109375" customWidth="1" style="136"/>
    <col min="8726" max="8726" width="6.85546875" customWidth="1" style="136"/>
    <col min="8727" max="8727" width="6.42578125" customWidth="1" style="136"/>
    <col min="8728" max="8728" width="10.140625" customWidth="1" style="136"/>
    <col min="8729" max="8960" width="9.140625" customWidth="1" style="136"/>
    <col min="8961" max="8961" bestFit="1" width="15" customWidth="1" style="136"/>
    <col min="8962" max="8962" width="11.28515625" customWidth="1" style="136"/>
    <col min="8963" max="8963" width="7.42578125" customWidth="1" style="136"/>
    <col min="8964" max="8967" width="8.7109375" customWidth="1" style="136"/>
    <col min="8968" max="8968" width="3.7109375" customWidth="1" style="136"/>
    <col min="8969" max="8972" width="8.7109375" customWidth="1" style="136"/>
    <col min="8973" max="8973" width="3.7109375" customWidth="1" style="136"/>
    <col min="8974" max="8977" width="8.7109375" customWidth="1" style="136"/>
    <col min="8978" max="8978" width="5.28515625" customWidth="1" style="136"/>
    <col min="8979" max="8979" width="8.7109375" customWidth="1" style="136"/>
    <col min="8980" max="8980" width="3.7109375" customWidth="1" style="136"/>
    <col min="8981" max="8981" width="8.7109375" customWidth="1" style="136"/>
    <col min="8982" max="8982" width="6.85546875" customWidth="1" style="136"/>
    <col min="8983" max="8983" width="6.42578125" customWidth="1" style="136"/>
    <col min="8984" max="8984" width="10.140625" customWidth="1" style="136"/>
    <col min="8985" max="9216" width="9.140625" customWidth="1" style="136"/>
    <col min="9217" max="9217" bestFit="1" width="15" customWidth="1" style="136"/>
    <col min="9218" max="9218" width="11.28515625" customWidth="1" style="136"/>
    <col min="9219" max="9219" width="7.42578125" customWidth="1" style="136"/>
    <col min="9220" max="9223" width="8.7109375" customWidth="1" style="136"/>
    <col min="9224" max="9224" width="3.7109375" customWidth="1" style="136"/>
    <col min="9225" max="9228" width="8.7109375" customWidth="1" style="136"/>
    <col min="9229" max="9229" width="3.7109375" customWidth="1" style="136"/>
    <col min="9230" max="9233" width="8.7109375" customWidth="1" style="136"/>
    <col min="9234" max="9234" width="5.28515625" customWidth="1" style="136"/>
    <col min="9235" max="9235" width="8.7109375" customWidth="1" style="136"/>
    <col min="9236" max="9236" width="3.7109375" customWidth="1" style="136"/>
    <col min="9237" max="9237" width="8.7109375" customWidth="1" style="136"/>
    <col min="9238" max="9238" width="6.85546875" customWidth="1" style="136"/>
    <col min="9239" max="9239" width="6.42578125" customWidth="1" style="136"/>
    <col min="9240" max="9240" width="10.140625" customWidth="1" style="136"/>
    <col min="9241" max="9472" width="9.140625" customWidth="1" style="136"/>
    <col min="9473" max="9473" bestFit="1" width="15" customWidth="1" style="136"/>
    <col min="9474" max="9474" width="11.28515625" customWidth="1" style="136"/>
    <col min="9475" max="9475" width="7.42578125" customWidth="1" style="136"/>
    <col min="9476" max="9479" width="8.7109375" customWidth="1" style="136"/>
    <col min="9480" max="9480" width="3.7109375" customWidth="1" style="136"/>
    <col min="9481" max="9484" width="8.7109375" customWidth="1" style="136"/>
    <col min="9485" max="9485" width="3.7109375" customWidth="1" style="136"/>
    <col min="9486" max="9489" width="8.7109375" customWidth="1" style="136"/>
    <col min="9490" max="9490" width="5.28515625" customWidth="1" style="136"/>
    <col min="9491" max="9491" width="8.7109375" customWidth="1" style="136"/>
    <col min="9492" max="9492" width="3.7109375" customWidth="1" style="136"/>
    <col min="9493" max="9493" width="8.7109375" customWidth="1" style="136"/>
    <col min="9494" max="9494" width="6.85546875" customWidth="1" style="136"/>
    <col min="9495" max="9495" width="6.42578125" customWidth="1" style="136"/>
    <col min="9496" max="9496" width="10.140625" customWidth="1" style="136"/>
    <col min="9497" max="9728" width="9.140625" customWidth="1" style="136"/>
    <col min="9729" max="9729" bestFit="1" width="15" customWidth="1" style="136"/>
    <col min="9730" max="9730" width="11.28515625" customWidth="1" style="136"/>
    <col min="9731" max="9731" width="7.42578125" customWidth="1" style="136"/>
    <col min="9732" max="9735" width="8.7109375" customWidth="1" style="136"/>
    <col min="9736" max="9736" width="3.7109375" customWidth="1" style="136"/>
    <col min="9737" max="9740" width="8.7109375" customWidth="1" style="136"/>
    <col min="9741" max="9741" width="3.7109375" customWidth="1" style="136"/>
    <col min="9742" max="9745" width="8.7109375" customWidth="1" style="136"/>
    <col min="9746" max="9746" width="5.28515625" customWidth="1" style="136"/>
    <col min="9747" max="9747" width="8.7109375" customWidth="1" style="136"/>
    <col min="9748" max="9748" width="3.7109375" customWidth="1" style="136"/>
    <col min="9749" max="9749" width="8.7109375" customWidth="1" style="136"/>
    <col min="9750" max="9750" width="6.85546875" customWidth="1" style="136"/>
    <col min="9751" max="9751" width="6.42578125" customWidth="1" style="136"/>
    <col min="9752" max="9752" width="10.140625" customWidth="1" style="136"/>
    <col min="9753" max="9984" width="9.140625" customWidth="1" style="136"/>
    <col min="9985" max="9985" bestFit="1" width="15" customWidth="1" style="136"/>
    <col min="9986" max="9986" width="11.28515625" customWidth="1" style="136"/>
    <col min="9987" max="9987" width="7.42578125" customWidth="1" style="136"/>
    <col min="9988" max="9991" width="8.7109375" customWidth="1" style="136"/>
    <col min="9992" max="9992" width="3.7109375" customWidth="1" style="136"/>
    <col min="9993" max="9996" width="8.7109375" customWidth="1" style="136"/>
    <col min="9997" max="9997" width="3.7109375" customWidth="1" style="136"/>
    <col min="9998" max="10001" width="8.7109375" customWidth="1" style="136"/>
    <col min="10002" max="10002" width="5.28515625" customWidth="1" style="136"/>
    <col min="10003" max="10003" width="8.7109375" customWidth="1" style="136"/>
    <col min="10004" max="10004" width="3.7109375" customWidth="1" style="136"/>
    <col min="10005" max="10005" width="8.7109375" customWidth="1" style="136"/>
    <col min="10006" max="10006" width="6.85546875" customWidth="1" style="136"/>
    <col min="10007" max="10007" width="6.42578125" customWidth="1" style="136"/>
    <col min="10008" max="10008" width="10.140625" customWidth="1" style="136"/>
    <col min="10009" max="10240" width="9.140625" customWidth="1" style="136"/>
    <col min="10241" max="10241" bestFit="1" width="15" customWidth="1" style="136"/>
    <col min="10242" max="10242" width="11.28515625" customWidth="1" style="136"/>
    <col min="10243" max="10243" width="7.42578125" customWidth="1" style="136"/>
    <col min="10244" max="10247" width="8.7109375" customWidth="1" style="136"/>
    <col min="10248" max="10248" width="3.7109375" customWidth="1" style="136"/>
    <col min="10249" max="10252" width="8.7109375" customWidth="1" style="136"/>
    <col min="10253" max="10253" width="3.7109375" customWidth="1" style="136"/>
    <col min="10254" max="10257" width="8.7109375" customWidth="1" style="136"/>
    <col min="10258" max="10258" width="5.28515625" customWidth="1" style="136"/>
    <col min="10259" max="10259" width="8.7109375" customWidth="1" style="136"/>
    <col min="10260" max="10260" width="3.7109375" customWidth="1" style="136"/>
    <col min="10261" max="10261" width="8.7109375" customWidth="1" style="136"/>
    <col min="10262" max="10262" width="6.85546875" customWidth="1" style="136"/>
    <col min="10263" max="10263" width="6.42578125" customWidth="1" style="136"/>
    <col min="10264" max="10264" width="10.140625" customWidth="1" style="136"/>
    <col min="10265" max="10496" width="9.140625" customWidth="1" style="136"/>
    <col min="10497" max="10497" bestFit="1" width="15" customWidth="1" style="136"/>
    <col min="10498" max="10498" width="11.28515625" customWidth="1" style="136"/>
    <col min="10499" max="10499" width="7.42578125" customWidth="1" style="136"/>
    <col min="10500" max="10503" width="8.7109375" customWidth="1" style="136"/>
    <col min="10504" max="10504" width="3.7109375" customWidth="1" style="136"/>
    <col min="10505" max="10508" width="8.7109375" customWidth="1" style="136"/>
    <col min="10509" max="10509" width="3.7109375" customWidth="1" style="136"/>
    <col min="10510" max="10513" width="8.7109375" customWidth="1" style="136"/>
    <col min="10514" max="10514" width="5.28515625" customWidth="1" style="136"/>
    <col min="10515" max="10515" width="8.7109375" customWidth="1" style="136"/>
    <col min="10516" max="10516" width="3.7109375" customWidth="1" style="136"/>
    <col min="10517" max="10517" width="8.7109375" customWidth="1" style="136"/>
    <col min="10518" max="10518" width="6.85546875" customWidth="1" style="136"/>
    <col min="10519" max="10519" width="6.42578125" customWidth="1" style="136"/>
    <col min="10520" max="10520" width="10.140625" customWidth="1" style="136"/>
    <col min="10521" max="10752" width="9.140625" customWidth="1" style="136"/>
    <col min="10753" max="10753" bestFit="1" width="15" customWidth="1" style="136"/>
    <col min="10754" max="10754" width="11.28515625" customWidth="1" style="136"/>
    <col min="10755" max="10755" width="7.42578125" customWidth="1" style="136"/>
    <col min="10756" max="10759" width="8.7109375" customWidth="1" style="136"/>
    <col min="10760" max="10760" width="3.7109375" customWidth="1" style="136"/>
    <col min="10761" max="10764" width="8.7109375" customWidth="1" style="136"/>
    <col min="10765" max="10765" width="3.7109375" customWidth="1" style="136"/>
    <col min="10766" max="10769" width="8.7109375" customWidth="1" style="136"/>
    <col min="10770" max="10770" width="5.28515625" customWidth="1" style="136"/>
    <col min="10771" max="10771" width="8.7109375" customWidth="1" style="136"/>
    <col min="10772" max="10772" width="3.7109375" customWidth="1" style="136"/>
    <col min="10773" max="10773" width="8.7109375" customWidth="1" style="136"/>
    <col min="10774" max="10774" width="6.85546875" customWidth="1" style="136"/>
    <col min="10775" max="10775" width="6.42578125" customWidth="1" style="136"/>
    <col min="10776" max="10776" width="10.140625" customWidth="1" style="136"/>
    <col min="10777" max="11008" width="9.140625" customWidth="1" style="136"/>
    <col min="11009" max="11009" bestFit="1" width="15" customWidth="1" style="136"/>
    <col min="11010" max="11010" width="11.28515625" customWidth="1" style="136"/>
    <col min="11011" max="11011" width="7.42578125" customWidth="1" style="136"/>
    <col min="11012" max="11015" width="8.7109375" customWidth="1" style="136"/>
    <col min="11016" max="11016" width="3.7109375" customWidth="1" style="136"/>
    <col min="11017" max="11020" width="8.7109375" customWidth="1" style="136"/>
    <col min="11021" max="11021" width="3.7109375" customWidth="1" style="136"/>
    <col min="11022" max="11025" width="8.7109375" customWidth="1" style="136"/>
    <col min="11026" max="11026" width="5.28515625" customWidth="1" style="136"/>
    <col min="11027" max="11027" width="8.7109375" customWidth="1" style="136"/>
    <col min="11028" max="11028" width="3.7109375" customWidth="1" style="136"/>
    <col min="11029" max="11029" width="8.7109375" customWidth="1" style="136"/>
    <col min="11030" max="11030" width="6.85546875" customWidth="1" style="136"/>
    <col min="11031" max="11031" width="6.42578125" customWidth="1" style="136"/>
    <col min="11032" max="11032" width="10.140625" customWidth="1" style="136"/>
    <col min="11033" max="11264" width="9.140625" customWidth="1" style="136"/>
    <col min="11265" max="11265" bestFit="1" width="15" customWidth="1" style="136"/>
    <col min="11266" max="11266" width="11.28515625" customWidth="1" style="136"/>
    <col min="11267" max="11267" width="7.42578125" customWidth="1" style="136"/>
    <col min="11268" max="11271" width="8.7109375" customWidth="1" style="136"/>
    <col min="11272" max="11272" width="3.7109375" customWidth="1" style="136"/>
    <col min="11273" max="11276" width="8.7109375" customWidth="1" style="136"/>
    <col min="11277" max="11277" width="3.7109375" customWidth="1" style="136"/>
    <col min="11278" max="11281" width="8.7109375" customWidth="1" style="136"/>
    <col min="11282" max="11282" width="5.28515625" customWidth="1" style="136"/>
    <col min="11283" max="11283" width="8.7109375" customWidth="1" style="136"/>
    <col min="11284" max="11284" width="3.7109375" customWidth="1" style="136"/>
    <col min="11285" max="11285" width="8.7109375" customWidth="1" style="136"/>
    <col min="11286" max="11286" width="6.85546875" customWidth="1" style="136"/>
    <col min="11287" max="11287" width="6.42578125" customWidth="1" style="136"/>
    <col min="11288" max="11288" width="10.140625" customWidth="1" style="136"/>
    <col min="11289" max="11520" width="9.140625" customWidth="1" style="136"/>
    <col min="11521" max="11521" bestFit="1" width="15" customWidth="1" style="136"/>
    <col min="11522" max="11522" width="11.28515625" customWidth="1" style="136"/>
    <col min="11523" max="11523" width="7.42578125" customWidth="1" style="136"/>
    <col min="11524" max="11527" width="8.7109375" customWidth="1" style="136"/>
    <col min="11528" max="11528" width="3.7109375" customWidth="1" style="136"/>
    <col min="11529" max="11532" width="8.7109375" customWidth="1" style="136"/>
    <col min="11533" max="11533" width="3.7109375" customWidth="1" style="136"/>
    <col min="11534" max="11537" width="8.7109375" customWidth="1" style="136"/>
    <col min="11538" max="11538" width="5.28515625" customWidth="1" style="136"/>
    <col min="11539" max="11539" width="8.7109375" customWidth="1" style="136"/>
    <col min="11540" max="11540" width="3.7109375" customWidth="1" style="136"/>
    <col min="11541" max="11541" width="8.7109375" customWidth="1" style="136"/>
    <col min="11542" max="11542" width="6.85546875" customWidth="1" style="136"/>
    <col min="11543" max="11543" width="6.42578125" customWidth="1" style="136"/>
    <col min="11544" max="11544" width="10.140625" customWidth="1" style="136"/>
    <col min="11545" max="11776" width="9.140625" customWidth="1" style="136"/>
    <col min="11777" max="11777" bestFit="1" width="15" customWidth="1" style="136"/>
    <col min="11778" max="11778" width="11.28515625" customWidth="1" style="136"/>
    <col min="11779" max="11779" width="7.42578125" customWidth="1" style="136"/>
    <col min="11780" max="11783" width="8.7109375" customWidth="1" style="136"/>
    <col min="11784" max="11784" width="3.7109375" customWidth="1" style="136"/>
    <col min="11785" max="11788" width="8.7109375" customWidth="1" style="136"/>
    <col min="11789" max="11789" width="3.7109375" customWidth="1" style="136"/>
    <col min="11790" max="11793" width="8.7109375" customWidth="1" style="136"/>
    <col min="11794" max="11794" width="5.28515625" customWidth="1" style="136"/>
    <col min="11795" max="11795" width="8.7109375" customWidth="1" style="136"/>
    <col min="11796" max="11796" width="3.7109375" customWidth="1" style="136"/>
    <col min="11797" max="11797" width="8.7109375" customWidth="1" style="136"/>
    <col min="11798" max="11798" width="6.85546875" customWidth="1" style="136"/>
    <col min="11799" max="11799" width="6.42578125" customWidth="1" style="136"/>
    <col min="11800" max="11800" width="10.140625" customWidth="1" style="136"/>
    <col min="11801" max="12032" width="9.140625" customWidth="1" style="136"/>
    <col min="12033" max="12033" bestFit="1" width="15" customWidth="1" style="136"/>
    <col min="12034" max="12034" width="11.28515625" customWidth="1" style="136"/>
    <col min="12035" max="12035" width="7.42578125" customWidth="1" style="136"/>
    <col min="12036" max="12039" width="8.7109375" customWidth="1" style="136"/>
    <col min="12040" max="12040" width="3.7109375" customWidth="1" style="136"/>
    <col min="12041" max="12044" width="8.7109375" customWidth="1" style="136"/>
    <col min="12045" max="12045" width="3.7109375" customWidth="1" style="136"/>
    <col min="12046" max="12049" width="8.7109375" customWidth="1" style="136"/>
    <col min="12050" max="12050" width="5.28515625" customWidth="1" style="136"/>
    <col min="12051" max="12051" width="8.7109375" customWidth="1" style="136"/>
    <col min="12052" max="12052" width="3.7109375" customWidth="1" style="136"/>
    <col min="12053" max="12053" width="8.7109375" customWidth="1" style="136"/>
    <col min="12054" max="12054" width="6.85546875" customWidth="1" style="136"/>
    <col min="12055" max="12055" width="6.42578125" customWidth="1" style="136"/>
    <col min="12056" max="12056" width="10.140625" customWidth="1" style="136"/>
    <col min="12057" max="12288" width="9.140625" customWidth="1" style="136"/>
    <col min="12289" max="12289" bestFit="1" width="15" customWidth="1" style="136"/>
    <col min="12290" max="12290" width="11.28515625" customWidth="1" style="136"/>
    <col min="12291" max="12291" width="7.42578125" customWidth="1" style="136"/>
    <col min="12292" max="12295" width="8.7109375" customWidth="1" style="136"/>
    <col min="12296" max="12296" width="3.7109375" customWidth="1" style="136"/>
    <col min="12297" max="12300" width="8.7109375" customWidth="1" style="136"/>
    <col min="12301" max="12301" width="3.7109375" customWidth="1" style="136"/>
    <col min="12302" max="12305" width="8.7109375" customWidth="1" style="136"/>
    <col min="12306" max="12306" width="5.28515625" customWidth="1" style="136"/>
    <col min="12307" max="12307" width="8.7109375" customWidth="1" style="136"/>
    <col min="12308" max="12308" width="3.7109375" customWidth="1" style="136"/>
    <col min="12309" max="12309" width="8.7109375" customWidth="1" style="136"/>
    <col min="12310" max="12310" width="6.85546875" customWidth="1" style="136"/>
    <col min="12311" max="12311" width="6.42578125" customWidth="1" style="136"/>
    <col min="12312" max="12312" width="10.140625" customWidth="1" style="136"/>
    <col min="12313" max="12544" width="9.140625" customWidth="1" style="136"/>
    <col min="12545" max="12545" bestFit="1" width="15" customWidth="1" style="136"/>
    <col min="12546" max="12546" width="11.28515625" customWidth="1" style="136"/>
    <col min="12547" max="12547" width="7.42578125" customWidth="1" style="136"/>
    <col min="12548" max="12551" width="8.7109375" customWidth="1" style="136"/>
    <col min="12552" max="12552" width="3.7109375" customWidth="1" style="136"/>
    <col min="12553" max="12556" width="8.7109375" customWidth="1" style="136"/>
    <col min="12557" max="12557" width="3.7109375" customWidth="1" style="136"/>
    <col min="12558" max="12561" width="8.7109375" customWidth="1" style="136"/>
    <col min="12562" max="12562" width="5.28515625" customWidth="1" style="136"/>
    <col min="12563" max="12563" width="8.7109375" customWidth="1" style="136"/>
    <col min="12564" max="12564" width="3.7109375" customWidth="1" style="136"/>
    <col min="12565" max="12565" width="8.7109375" customWidth="1" style="136"/>
    <col min="12566" max="12566" width="6.85546875" customWidth="1" style="136"/>
    <col min="12567" max="12567" width="6.42578125" customWidth="1" style="136"/>
    <col min="12568" max="12568" width="10.140625" customWidth="1" style="136"/>
    <col min="12569" max="12800" width="9.140625" customWidth="1" style="136"/>
    <col min="12801" max="12801" bestFit="1" width="15" customWidth="1" style="136"/>
    <col min="12802" max="12802" width="11.28515625" customWidth="1" style="136"/>
    <col min="12803" max="12803" width="7.42578125" customWidth="1" style="136"/>
    <col min="12804" max="12807" width="8.7109375" customWidth="1" style="136"/>
    <col min="12808" max="12808" width="3.7109375" customWidth="1" style="136"/>
    <col min="12809" max="12812" width="8.7109375" customWidth="1" style="136"/>
    <col min="12813" max="12813" width="3.7109375" customWidth="1" style="136"/>
    <col min="12814" max="12817" width="8.7109375" customWidth="1" style="136"/>
    <col min="12818" max="12818" width="5.28515625" customWidth="1" style="136"/>
    <col min="12819" max="12819" width="8.7109375" customWidth="1" style="136"/>
    <col min="12820" max="12820" width="3.7109375" customWidth="1" style="136"/>
    <col min="12821" max="12821" width="8.7109375" customWidth="1" style="136"/>
    <col min="12822" max="12822" width="6.85546875" customWidth="1" style="136"/>
    <col min="12823" max="12823" width="6.42578125" customWidth="1" style="136"/>
    <col min="12824" max="12824" width="10.140625" customWidth="1" style="136"/>
    <col min="12825" max="13056" width="9.140625" customWidth="1" style="136"/>
    <col min="13057" max="13057" bestFit="1" width="15" customWidth="1" style="136"/>
    <col min="13058" max="13058" width="11.28515625" customWidth="1" style="136"/>
    <col min="13059" max="13059" width="7.42578125" customWidth="1" style="136"/>
    <col min="13060" max="13063" width="8.7109375" customWidth="1" style="136"/>
    <col min="13064" max="13064" width="3.7109375" customWidth="1" style="136"/>
    <col min="13065" max="13068" width="8.7109375" customWidth="1" style="136"/>
    <col min="13069" max="13069" width="3.7109375" customWidth="1" style="136"/>
    <col min="13070" max="13073" width="8.7109375" customWidth="1" style="136"/>
    <col min="13074" max="13074" width="5.28515625" customWidth="1" style="136"/>
    <col min="13075" max="13075" width="8.7109375" customWidth="1" style="136"/>
    <col min="13076" max="13076" width="3.7109375" customWidth="1" style="136"/>
    <col min="13077" max="13077" width="8.7109375" customWidth="1" style="136"/>
    <col min="13078" max="13078" width="6.85546875" customWidth="1" style="136"/>
    <col min="13079" max="13079" width="6.42578125" customWidth="1" style="136"/>
    <col min="13080" max="13080" width="10.140625" customWidth="1" style="136"/>
    <col min="13081" max="13312" width="9.140625" customWidth="1" style="136"/>
    <col min="13313" max="13313" bestFit="1" width="15" customWidth="1" style="136"/>
    <col min="13314" max="13314" width="11.28515625" customWidth="1" style="136"/>
    <col min="13315" max="13315" width="7.42578125" customWidth="1" style="136"/>
    <col min="13316" max="13319" width="8.7109375" customWidth="1" style="136"/>
    <col min="13320" max="13320" width="3.7109375" customWidth="1" style="136"/>
    <col min="13321" max="13324" width="8.7109375" customWidth="1" style="136"/>
    <col min="13325" max="13325" width="3.7109375" customWidth="1" style="136"/>
    <col min="13326" max="13329" width="8.7109375" customWidth="1" style="136"/>
    <col min="13330" max="13330" width="5.28515625" customWidth="1" style="136"/>
    <col min="13331" max="13331" width="8.7109375" customWidth="1" style="136"/>
    <col min="13332" max="13332" width="3.7109375" customWidth="1" style="136"/>
    <col min="13333" max="13333" width="8.7109375" customWidth="1" style="136"/>
    <col min="13334" max="13334" width="6.85546875" customWidth="1" style="136"/>
    <col min="13335" max="13335" width="6.42578125" customWidth="1" style="136"/>
    <col min="13336" max="13336" width="10.140625" customWidth="1" style="136"/>
    <col min="13337" max="13568" width="9.140625" customWidth="1" style="136"/>
    <col min="13569" max="13569" bestFit="1" width="15" customWidth="1" style="136"/>
    <col min="13570" max="13570" width="11.28515625" customWidth="1" style="136"/>
    <col min="13571" max="13571" width="7.42578125" customWidth="1" style="136"/>
    <col min="13572" max="13575" width="8.7109375" customWidth="1" style="136"/>
    <col min="13576" max="13576" width="3.7109375" customWidth="1" style="136"/>
    <col min="13577" max="13580" width="8.7109375" customWidth="1" style="136"/>
    <col min="13581" max="13581" width="3.7109375" customWidth="1" style="136"/>
    <col min="13582" max="13585" width="8.7109375" customWidth="1" style="136"/>
    <col min="13586" max="13586" width="5.28515625" customWidth="1" style="136"/>
    <col min="13587" max="13587" width="8.7109375" customWidth="1" style="136"/>
    <col min="13588" max="13588" width="3.7109375" customWidth="1" style="136"/>
    <col min="13589" max="13589" width="8.7109375" customWidth="1" style="136"/>
    <col min="13590" max="13590" width="6.85546875" customWidth="1" style="136"/>
    <col min="13591" max="13591" width="6.42578125" customWidth="1" style="136"/>
    <col min="13592" max="13592" width="10.140625" customWidth="1" style="136"/>
    <col min="13593" max="13824" width="9.140625" customWidth="1" style="136"/>
    <col min="13825" max="13825" bestFit="1" width="15" customWidth="1" style="136"/>
    <col min="13826" max="13826" width="11.28515625" customWidth="1" style="136"/>
    <col min="13827" max="13827" width="7.42578125" customWidth="1" style="136"/>
    <col min="13828" max="13831" width="8.7109375" customWidth="1" style="136"/>
    <col min="13832" max="13832" width="3.7109375" customWidth="1" style="136"/>
    <col min="13833" max="13836" width="8.7109375" customWidth="1" style="136"/>
    <col min="13837" max="13837" width="3.7109375" customWidth="1" style="136"/>
    <col min="13838" max="13841" width="8.7109375" customWidth="1" style="136"/>
    <col min="13842" max="13842" width="5.28515625" customWidth="1" style="136"/>
    <col min="13843" max="13843" width="8.7109375" customWidth="1" style="136"/>
    <col min="13844" max="13844" width="3.7109375" customWidth="1" style="136"/>
    <col min="13845" max="13845" width="8.7109375" customWidth="1" style="136"/>
    <col min="13846" max="13846" width="6.85546875" customWidth="1" style="136"/>
    <col min="13847" max="13847" width="6.42578125" customWidth="1" style="136"/>
    <col min="13848" max="13848" width="10.140625" customWidth="1" style="136"/>
    <col min="13849" max="14080" width="9.140625" customWidth="1" style="136"/>
    <col min="14081" max="14081" bestFit="1" width="15" customWidth="1" style="136"/>
    <col min="14082" max="14082" width="11.28515625" customWidth="1" style="136"/>
    <col min="14083" max="14083" width="7.42578125" customWidth="1" style="136"/>
    <col min="14084" max="14087" width="8.7109375" customWidth="1" style="136"/>
    <col min="14088" max="14088" width="3.7109375" customWidth="1" style="136"/>
    <col min="14089" max="14092" width="8.7109375" customWidth="1" style="136"/>
    <col min="14093" max="14093" width="3.7109375" customWidth="1" style="136"/>
    <col min="14094" max="14097" width="8.7109375" customWidth="1" style="136"/>
    <col min="14098" max="14098" width="5.28515625" customWidth="1" style="136"/>
    <col min="14099" max="14099" width="8.7109375" customWidth="1" style="136"/>
    <col min="14100" max="14100" width="3.7109375" customWidth="1" style="136"/>
    <col min="14101" max="14101" width="8.7109375" customWidth="1" style="136"/>
    <col min="14102" max="14102" width="6.85546875" customWidth="1" style="136"/>
    <col min="14103" max="14103" width="6.42578125" customWidth="1" style="136"/>
    <col min="14104" max="14104" width="10.140625" customWidth="1" style="136"/>
    <col min="14105" max="14336" width="9.140625" customWidth="1" style="136"/>
    <col min="14337" max="14337" bestFit="1" width="15" customWidth="1" style="136"/>
    <col min="14338" max="14338" width="11.28515625" customWidth="1" style="136"/>
    <col min="14339" max="14339" width="7.42578125" customWidth="1" style="136"/>
    <col min="14340" max="14343" width="8.7109375" customWidth="1" style="136"/>
    <col min="14344" max="14344" width="3.7109375" customWidth="1" style="136"/>
    <col min="14345" max="14348" width="8.7109375" customWidth="1" style="136"/>
    <col min="14349" max="14349" width="3.7109375" customWidth="1" style="136"/>
    <col min="14350" max="14353" width="8.7109375" customWidth="1" style="136"/>
    <col min="14354" max="14354" width="5.28515625" customWidth="1" style="136"/>
    <col min="14355" max="14355" width="8.7109375" customWidth="1" style="136"/>
    <col min="14356" max="14356" width="3.7109375" customWidth="1" style="136"/>
    <col min="14357" max="14357" width="8.7109375" customWidth="1" style="136"/>
    <col min="14358" max="14358" width="6.85546875" customWidth="1" style="136"/>
    <col min="14359" max="14359" width="6.42578125" customWidth="1" style="136"/>
    <col min="14360" max="14360" width="10.140625" customWidth="1" style="136"/>
    <col min="14361" max="14592" width="9.140625" customWidth="1" style="136"/>
    <col min="14593" max="14593" bestFit="1" width="15" customWidth="1" style="136"/>
    <col min="14594" max="14594" width="11.28515625" customWidth="1" style="136"/>
    <col min="14595" max="14595" width="7.42578125" customWidth="1" style="136"/>
    <col min="14596" max="14599" width="8.7109375" customWidth="1" style="136"/>
    <col min="14600" max="14600" width="3.7109375" customWidth="1" style="136"/>
    <col min="14601" max="14604" width="8.7109375" customWidth="1" style="136"/>
    <col min="14605" max="14605" width="3.7109375" customWidth="1" style="136"/>
    <col min="14606" max="14609" width="8.7109375" customWidth="1" style="136"/>
    <col min="14610" max="14610" width="5.28515625" customWidth="1" style="136"/>
    <col min="14611" max="14611" width="8.7109375" customWidth="1" style="136"/>
    <col min="14612" max="14612" width="3.7109375" customWidth="1" style="136"/>
    <col min="14613" max="14613" width="8.7109375" customWidth="1" style="136"/>
    <col min="14614" max="14614" width="6.85546875" customWidth="1" style="136"/>
    <col min="14615" max="14615" width="6.42578125" customWidth="1" style="136"/>
    <col min="14616" max="14616" width="10.140625" customWidth="1" style="136"/>
    <col min="14617" max="14848" width="9.140625" customWidth="1" style="136"/>
    <col min="14849" max="14849" bestFit="1" width="15" customWidth="1" style="136"/>
    <col min="14850" max="14850" width="11.28515625" customWidth="1" style="136"/>
    <col min="14851" max="14851" width="7.42578125" customWidth="1" style="136"/>
    <col min="14852" max="14855" width="8.7109375" customWidth="1" style="136"/>
    <col min="14856" max="14856" width="3.7109375" customWidth="1" style="136"/>
    <col min="14857" max="14860" width="8.7109375" customWidth="1" style="136"/>
    <col min="14861" max="14861" width="3.7109375" customWidth="1" style="136"/>
    <col min="14862" max="14865" width="8.7109375" customWidth="1" style="136"/>
    <col min="14866" max="14866" width="5.28515625" customWidth="1" style="136"/>
    <col min="14867" max="14867" width="8.7109375" customWidth="1" style="136"/>
    <col min="14868" max="14868" width="3.7109375" customWidth="1" style="136"/>
    <col min="14869" max="14869" width="8.7109375" customWidth="1" style="136"/>
    <col min="14870" max="14870" width="6.85546875" customWidth="1" style="136"/>
    <col min="14871" max="14871" width="6.42578125" customWidth="1" style="136"/>
    <col min="14872" max="14872" width="10.140625" customWidth="1" style="136"/>
    <col min="14873" max="15104" width="9.140625" customWidth="1" style="136"/>
    <col min="15105" max="15105" bestFit="1" width="15" customWidth="1" style="136"/>
    <col min="15106" max="15106" width="11.28515625" customWidth="1" style="136"/>
    <col min="15107" max="15107" width="7.42578125" customWidth="1" style="136"/>
    <col min="15108" max="15111" width="8.7109375" customWidth="1" style="136"/>
    <col min="15112" max="15112" width="3.7109375" customWidth="1" style="136"/>
    <col min="15113" max="15116" width="8.7109375" customWidth="1" style="136"/>
    <col min="15117" max="15117" width="3.7109375" customWidth="1" style="136"/>
    <col min="15118" max="15121" width="8.7109375" customWidth="1" style="136"/>
    <col min="15122" max="15122" width="5.28515625" customWidth="1" style="136"/>
    <col min="15123" max="15123" width="8.7109375" customWidth="1" style="136"/>
    <col min="15124" max="15124" width="3.7109375" customWidth="1" style="136"/>
    <col min="15125" max="15125" width="8.7109375" customWidth="1" style="136"/>
    <col min="15126" max="15126" width="6.85546875" customWidth="1" style="136"/>
    <col min="15127" max="15127" width="6.42578125" customWidth="1" style="136"/>
    <col min="15128" max="15128" width="10.140625" customWidth="1" style="136"/>
    <col min="15129" max="15360" width="9.140625" customWidth="1" style="136"/>
    <col min="15361" max="15361" bestFit="1" width="15" customWidth="1" style="136"/>
    <col min="15362" max="15362" width="11.28515625" customWidth="1" style="136"/>
    <col min="15363" max="15363" width="7.42578125" customWidth="1" style="136"/>
    <col min="15364" max="15367" width="8.7109375" customWidth="1" style="136"/>
    <col min="15368" max="15368" width="3.7109375" customWidth="1" style="136"/>
    <col min="15369" max="15372" width="8.7109375" customWidth="1" style="136"/>
    <col min="15373" max="15373" width="3.7109375" customWidth="1" style="136"/>
    <col min="15374" max="15377" width="8.7109375" customWidth="1" style="136"/>
    <col min="15378" max="15378" width="5.28515625" customWidth="1" style="136"/>
    <col min="15379" max="15379" width="8.7109375" customWidth="1" style="136"/>
    <col min="15380" max="15380" width="3.7109375" customWidth="1" style="136"/>
    <col min="15381" max="15381" width="8.7109375" customWidth="1" style="136"/>
    <col min="15382" max="15382" width="6.85546875" customWidth="1" style="136"/>
    <col min="15383" max="15383" width="6.42578125" customWidth="1" style="136"/>
    <col min="15384" max="15384" width="10.140625" customWidth="1" style="136"/>
    <col min="15385" max="15616" width="9.140625" customWidth="1" style="136"/>
    <col min="15617" max="15617" bestFit="1" width="15" customWidth="1" style="136"/>
    <col min="15618" max="15618" width="11.28515625" customWidth="1" style="136"/>
    <col min="15619" max="15619" width="7.42578125" customWidth="1" style="136"/>
    <col min="15620" max="15623" width="8.7109375" customWidth="1" style="136"/>
    <col min="15624" max="15624" width="3.7109375" customWidth="1" style="136"/>
    <col min="15625" max="15628" width="8.7109375" customWidth="1" style="136"/>
    <col min="15629" max="15629" width="3.7109375" customWidth="1" style="136"/>
    <col min="15630" max="15633" width="8.7109375" customWidth="1" style="136"/>
    <col min="15634" max="15634" width="5.28515625" customWidth="1" style="136"/>
    <col min="15635" max="15635" width="8.7109375" customWidth="1" style="136"/>
    <col min="15636" max="15636" width="3.7109375" customWidth="1" style="136"/>
    <col min="15637" max="15637" width="8.7109375" customWidth="1" style="136"/>
    <col min="15638" max="15638" width="6.85546875" customWidth="1" style="136"/>
    <col min="15639" max="15639" width="6.42578125" customWidth="1" style="136"/>
    <col min="15640" max="15640" width="10.140625" customWidth="1" style="136"/>
    <col min="15641" max="15872" width="9.140625" customWidth="1" style="136"/>
    <col min="15873" max="15873" bestFit="1" width="15" customWidth="1" style="136"/>
    <col min="15874" max="15874" width="11.28515625" customWidth="1" style="136"/>
    <col min="15875" max="15875" width="7.42578125" customWidth="1" style="136"/>
    <col min="15876" max="15879" width="8.7109375" customWidth="1" style="136"/>
    <col min="15880" max="15880" width="3.7109375" customWidth="1" style="136"/>
    <col min="15881" max="15884" width="8.7109375" customWidth="1" style="136"/>
    <col min="15885" max="15885" width="3.7109375" customWidth="1" style="136"/>
    <col min="15886" max="15889" width="8.7109375" customWidth="1" style="136"/>
    <col min="15890" max="15890" width="5.28515625" customWidth="1" style="136"/>
    <col min="15891" max="15891" width="8.7109375" customWidth="1" style="136"/>
    <col min="15892" max="15892" width="3.7109375" customWidth="1" style="136"/>
    <col min="15893" max="15893" width="8.7109375" customWidth="1" style="136"/>
    <col min="15894" max="15894" width="6.85546875" customWidth="1" style="136"/>
    <col min="15895" max="15895" width="6.42578125" customWidth="1" style="136"/>
    <col min="15896" max="15896" width="10.140625" customWidth="1" style="136"/>
    <col min="15897" max="16128" width="9.140625" customWidth="1" style="136"/>
    <col min="16129" max="16129" bestFit="1" width="15" customWidth="1" style="136"/>
    <col min="16130" max="16130" width="11.28515625" customWidth="1" style="136"/>
    <col min="16131" max="16131" width="7.42578125" customWidth="1" style="136"/>
    <col min="16132" max="16135" width="8.7109375" customWidth="1" style="136"/>
    <col min="16136" max="16136" width="3.7109375" customWidth="1" style="136"/>
    <col min="16137" max="16140" width="8.7109375" customWidth="1" style="136"/>
    <col min="16141" max="16141" width="3.7109375" customWidth="1" style="136"/>
    <col min="16142" max="16145" width="8.7109375" customWidth="1" style="136"/>
    <col min="16146" max="16146" width="5.28515625" customWidth="1" style="136"/>
    <col min="16147" max="16147" width="8.7109375" customWidth="1" style="136"/>
    <col min="16148" max="16148" width="3.7109375" customWidth="1" style="136"/>
    <col min="16149" max="16149" width="8.7109375" customWidth="1" style="136"/>
    <col min="16150" max="16150" width="6.85546875" customWidth="1" style="136"/>
    <col min="16151" max="16151" width="6.42578125" customWidth="1" style="136"/>
    <col min="16152" max="16152" width="10.140625" customWidth="1" style="136"/>
    <col min="16153" max="16384" width="9.140625" customWidth="1" style="136"/>
  </cols>
  <sheetData>
    <row r="1" ht="15.75"/>
    <row r="2" ht="21.75" customHeight="1">
      <c r="A2" s="793" t="s">
        <v>0</v>
      </c>
      <c r="B2" s="794"/>
      <c r="C2" s="794"/>
      <c r="D2" s="794"/>
      <c r="E2" s="794"/>
      <c r="F2" s="137"/>
      <c r="G2" s="137"/>
      <c r="H2" s="137"/>
      <c r="I2" s="137"/>
      <c r="J2" s="138"/>
      <c r="K2" s="795" t="s">
        <v>1</v>
      </c>
      <c r="L2" s="795"/>
      <c r="M2" s="795"/>
      <c r="N2" s="795"/>
      <c r="O2" s="795"/>
      <c r="P2" s="796">
        <f>+I3*8.5</f>
      </c>
      <c r="Q2" s="796"/>
      <c r="R2" s="797" t="s">
        <v>2</v>
      </c>
      <c r="S2" s="797"/>
      <c r="T2" s="797"/>
      <c r="U2" s="797"/>
      <c r="V2" s="796">
        <v>124</v>
      </c>
      <c r="W2" s="798"/>
    </row>
    <row r="3" ht="21.75" customHeight="1">
      <c r="A3" s="139" t="s">
        <v>3</v>
      </c>
      <c r="B3" s="790">
        <v>42005</v>
      </c>
      <c r="C3" s="790"/>
      <c r="D3" s="790"/>
      <c r="E3" s="790"/>
      <c r="F3" s="791" t="s">
        <v>4</v>
      </c>
      <c r="G3" s="791"/>
      <c r="H3" s="791"/>
      <c r="I3" s="140">
        <v>25</v>
      </c>
      <c r="J3" s="141"/>
      <c r="K3" s="792" t="s">
        <v>5</v>
      </c>
      <c r="L3" s="792"/>
      <c r="M3" s="792"/>
      <c r="N3" s="792"/>
      <c r="O3" s="792"/>
      <c r="P3" s="788">
        <v>12</v>
      </c>
      <c r="Q3" s="788"/>
      <c r="R3" s="799" t="s">
        <v>6</v>
      </c>
      <c r="S3" s="799"/>
      <c r="T3" s="799"/>
      <c r="U3" s="799"/>
      <c r="V3" s="788">
        <f>+S60</f>
      </c>
      <c r="W3" s="789"/>
    </row>
    <row r="4" ht="21.75" customHeight="1">
      <c r="A4" s="139" t="s">
        <v>7</v>
      </c>
      <c r="B4" s="790">
        <v>42035</v>
      </c>
      <c r="C4" s="790"/>
      <c r="D4" s="790"/>
      <c r="E4" s="790"/>
      <c r="F4" s="791" t="s">
        <v>8</v>
      </c>
      <c r="G4" s="791"/>
      <c r="H4" s="791"/>
      <c r="I4" s="140">
        <v>0</v>
      </c>
      <c r="J4" s="141"/>
      <c r="K4" s="792" t="s">
        <v>9</v>
      </c>
      <c r="L4" s="792"/>
      <c r="M4" s="792"/>
      <c r="N4" s="792"/>
      <c r="O4" s="792"/>
      <c r="P4" s="788">
        <f>+P2*P3</f>
      </c>
      <c r="Q4" s="788"/>
      <c r="R4" s="802" t="s">
        <v>10</v>
      </c>
      <c r="S4" s="802"/>
      <c r="T4" s="802"/>
      <c r="U4" s="802"/>
      <c r="V4" s="922">
        <f>G60/P4</f>
      </c>
      <c r="W4" s="923"/>
    </row>
    <row r="5" ht="3" customHeight="1">
      <c r="A5" s="142"/>
      <c r="B5" s="143"/>
      <c r="C5" s="144"/>
      <c r="D5" s="144"/>
      <c r="E5" s="144"/>
      <c r="F5" s="144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4"/>
      <c r="T5" s="144"/>
      <c r="U5" s="144"/>
      <c r="V5" s="144"/>
      <c r="W5" s="145"/>
    </row>
    <row r="6" ht="53.25" customHeight="1">
      <c r="A6" s="890" t="s">
        <v>11</v>
      </c>
      <c r="B6" s="891"/>
      <c r="C6" s="146"/>
      <c r="D6" s="890" t="s">
        <v>12</v>
      </c>
      <c r="E6" s="892"/>
      <c r="F6" s="892"/>
      <c r="G6" s="891"/>
      <c r="H6" s="146"/>
      <c r="I6" s="893" t="s">
        <v>236</v>
      </c>
      <c r="J6" s="894"/>
      <c r="K6" s="894"/>
      <c r="L6" s="895"/>
      <c r="M6" s="146"/>
      <c r="N6" s="896" t="s">
        <v>14</v>
      </c>
      <c r="O6" s="897"/>
      <c r="P6" s="897"/>
      <c r="Q6" s="898"/>
      <c r="R6" s="147"/>
      <c r="S6" s="899" t="s">
        <v>15</v>
      </c>
      <c r="T6" s="900"/>
      <c r="U6" s="900"/>
      <c r="V6" s="900"/>
      <c r="W6" s="901"/>
    </row>
    <row r="7">
      <c r="A7" s="902" t="s">
        <v>16</v>
      </c>
      <c r="B7" s="903"/>
      <c r="C7" s="148"/>
      <c r="D7" s="904">
        <f>+D60</f>
      </c>
      <c r="E7" s="905"/>
      <c r="F7" s="905"/>
      <c r="G7" s="906"/>
      <c r="H7" s="148"/>
      <c r="I7" s="904">
        <v>308000000</v>
      </c>
      <c r="J7" s="905"/>
      <c r="K7" s="905"/>
      <c r="L7" s="906"/>
      <c r="M7" s="148"/>
      <c r="N7" s="907">
        <f>+I7-D7</f>
      </c>
      <c r="O7" s="908"/>
      <c r="P7" s="908"/>
      <c r="Q7" s="909"/>
      <c r="R7" s="148"/>
      <c r="S7" s="916">
        <f>+N7/I4</f>
      </c>
      <c r="T7" s="917"/>
      <c r="U7" s="917"/>
      <c r="V7" s="917"/>
      <c r="W7" s="918"/>
    </row>
    <row r="8">
      <c r="A8" s="902"/>
      <c r="B8" s="903"/>
      <c r="C8" s="148"/>
      <c r="D8" s="904"/>
      <c r="E8" s="905"/>
      <c r="F8" s="905"/>
      <c r="G8" s="906"/>
      <c r="H8" s="148"/>
      <c r="I8" s="904"/>
      <c r="J8" s="905"/>
      <c r="K8" s="905"/>
      <c r="L8" s="906"/>
      <c r="M8" s="148"/>
      <c r="N8" s="910"/>
      <c r="O8" s="911"/>
      <c r="P8" s="911"/>
      <c r="Q8" s="912"/>
      <c r="R8" s="148"/>
      <c r="S8" s="910"/>
      <c r="T8" s="911"/>
      <c r="U8" s="911"/>
      <c r="V8" s="911"/>
      <c r="W8" s="912"/>
    </row>
    <row r="9">
      <c r="A9" s="902"/>
      <c r="B9" s="903"/>
      <c r="C9" s="148"/>
      <c r="D9" s="904"/>
      <c r="E9" s="905"/>
      <c r="F9" s="905"/>
      <c r="G9" s="906"/>
      <c r="H9" s="148"/>
      <c r="I9" s="904"/>
      <c r="J9" s="905"/>
      <c r="K9" s="905"/>
      <c r="L9" s="906"/>
      <c r="M9" s="148"/>
      <c r="N9" s="910"/>
      <c r="O9" s="911"/>
      <c r="P9" s="911"/>
      <c r="Q9" s="912"/>
      <c r="R9" s="148"/>
      <c r="S9" s="910"/>
      <c r="T9" s="911"/>
      <c r="U9" s="911"/>
      <c r="V9" s="911"/>
      <c r="W9" s="912"/>
    </row>
    <row r="10">
      <c r="A10" s="902"/>
      <c r="B10" s="903"/>
      <c r="C10" s="148"/>
      <c r="D10" s="904"/>
      <c r="E10" s="905"/>
      <c r="F10" s="905"/>
      <c r="G10" s="906"/>
      <c r="H10" s="148"/>
      <c r="I10" s="904"/>
      <c r="J10" s="905"/>
      <c r="K10" s="905"/>
      <c r="L10" s="906"/>
      <c r="M10" s="148"/>
      <c r="N10" s="913"/>
      <c r="O10" s="914"/>
      <c r="P10" s="914"/>
      <c r="Q10" s="915"/>
      <c r="R10" s="148"/>
      <c r="S10" s="919"/>
      <c r="T10" s="920"/>
      <c r="U10" s="920"/>
      <c r="V10" s="920"/>
      <c r="W10" s="921"/>
    </row>
    <row r="11">
      <c r="A11" s="870" t="s">
        <v>17</v>
      </c>
      <c r="B11" s="871"/>
      <c r="C11" s="148"/>
      <c r="D11" s="872">
        <f>+G60</f>
      </c>
      <c r="E11" s="873"/>
      <c r="F11" s="873"/>
      <c r="G11" s="874"/>
      <c r="H11" s="148"/>
      <c r="I11" s="872">
        <v>85766109</v>
      </c>
      <c r="J11" s="873"/>
      <c r="K11" s="873"/>
      <c r="L11" s="874"/>
      <c r="M11" s="148"/>
      <c r="N11" s="875">
        <f>+I11-D11</f>
      </c>
      <c r="O11" s="876"/>
      <c r="P11" s="876"/>
      <c r="Q11" s="877"/>
      <c r="R11" s="148"/>
      <c r="S11" s="884">
        <f>+N11/I4</f>
      </c>
      <c r="T11" s="885"/>
      <c r="U11" s="885"/>
      <c r="V11" s="885"/>
      <c r="W11" s="886"/>
    </row>
    <row r="12">
      <c r="A12" s="870"/>
      <c r="B12" s="871"/>
      <c r="C12" s="148"/>
      <c r="D12" s="872"/>
      <c r="E12" s="873"/>
      <c r="F12" s="873"/>
      <c r="G12" s="874"/>
      <c r="H12" s="148"/>
      <c r="I12" s="872"/>
      <c r="J12" s="873"/>
      <c r="K12" s="873"/>
      <c r="L12" s="874"/>
      <c r="M12" s="148"/>
      <c r="N12" s="878"/>
      <c r="O12" s="879"/>
      <c r="P12" s="879"/>
      <c r="Q12" s="880"/>
      <c r="R12" s="148"/>
      <c r="S12" s="878"/>
      <c r="T12" s="879"/>
      <c r="U12" s="879"/>
      <c r="V12" s="879"/>
      <c r="W12" s="880"/>
    </row>
    <row r="13">
      <c r="A13" s="870"/>
      <c r="B13" s="871"/>
      <c r="C13" s="148"/>
      <c r="D13" s="872"/>
      <c r="E13" s="873"/>
      <c r="F13" s="873"/>
      <c r="G13" s="874"/>
      <c r="H13" s="148"/>
      <c r="I13" s="872"/>
      <c r="J13" s="873"/>
      <c r="K13" s="873"/>
      <c r="L13" s="874"/>
      <c r="M13" s="148"/>
      <c r="N13" s="878"/>
      <c r="O13" s="879"/>
      <c r="P13" s="879"/>
      <c r="Q13" s="880"/>
      <c r="R13" s="148"/>
      <c r="S13" s="878"/>
      <c r="T13" s="879"/>
      <c r="U13" s="879"/>
      <c r="V13" s="879"/>
      <c r="W13" s="880"/>
    </row>
    <row r="14">
      <c r="A14" s="870"/>
      <c r="B14" s="871"/>
      <c r="C14" s="148"/>
      <c r="D14" s="872"/>
      <c r="E14" s="873"/>
      <c r="F14" s="873"/>
      <c r="G14" s="874"/>
      <c r="H14" s="148"/>
      <c r="I14" s="872"/>
      <c r="J14" s="873"/>
      <c r="K14" s="873"/>
      <c r="L14" s="874"/>
      <c r="M14" s="148"/>
      <c r="N14" s="881"/>
      <c r="O14" s="882"/>
      <c r="P14" s="882"/>
      <c r="Q14" s="883"/>
      <c r="R14" s="148"/>
      <c r="S14" s="887"/>
      <c r="T14" s="888"/>
      <c r="U14" s="888"/>
      <c r="V14" s="888"/>
      <c r="W14" s="889"/>
    </row>
    <row r="15">
      <c r="A15" s="736" t="s">
        <v>18</v>
      </c>
      <c r="B15" s="737"/>
      <c r="C15" s="148"/>
      <c r="D15" s="738">
        <f>+K60</f>
      </c>
      <c r="E15" s="739"/>
      <c r="F15" s="739"/>
      <c r="G15" s="740"/>
      <c r="H15" s="148"/>
      <c r="I15" s="738"/>
      <c r="J15" s="739"/>
      <c r="K15" s="739"/>
      <c r="L15" s="740"/>
      <c r="M15" s="148"/>
      <c r="N15" s="741">
        <v>0</v>
      </c>
      <c r="O15" s="742"/>
      <c r="P15" s="742"/>
      <c r="Q15" s="743"/>
      <c r="R15" s="148"/>
      <c r="S15" s="750">
        <v>0</v>
      </c>
      <c r="T15" s="751"/>
      <c r="U15" s="751"/>
      <c r="V15" s="751"/>
      <c r="W15" s="752"/>
    </row>
    <row r="16">
      <c r="A16" s="736"/>
      <c r="B16" s="737"/>
      <c r="C16" s="148"/>
      <c r="D16" s="738"/>
      <c r="E16" s="739"/>
      <c r="F16" s="739"/>
      <c r="G16" s="740"/>
      <c r="H16" s="148"/>
      <c r="I16" s="738"/>
      <c r="J16" s="739"/>
      <c r="K16" s="739"/>
      <c r="L16" s="740"/>
      <c r="M16" s="148"/>
      <c r="N16" s="744"/>
      <c r="O16" s="745"/>
      <c r="P16" s="745"/>
      <c r="Q16" s="746"/>
      <c r="R16" s="148"/>
      <c r="S16" s="744"/>
      <c r="T16" s="745"/>
      <c r="U16" s="745"/>
      <c r="V16" s="745"/>
      <c r="W16" s="746"/>
    </row>
    <row r="17">
      <c r="A17" s="736"/>
      <c r="B17" s="737"/>
      <c r="C17" s="148"/>
      <c r="D17" s="738"/>
      <c r="E17" s="739"/>
      <c r="F17" s="739"/>
      <c r="G17" s="740"/>
      <c r="H17" s="148"/>
      <c r="I17" s="738"/>
      <c r="J17" s="739"/>
      <c r="K17" s="739"/>
      <c r="L17" s="740"/>
      <c r="M17" s="148"/>
      <c r="N17" s="744"/>
      <c r="O17" s="745"/>
      <c r="P17" s="745"/>
      <c r="Q17" s="746"/>
      <c r="R17" s="148"/>
      <c r="S17" s="744"/>
      <c r="T17" s="745"/>
      <c r="U17" s="745"/>
      <c r="V17" s="745"/>
      <c r="W17" s="746"/>
    </row>
    <row r="18">
      <c r="A18" s="736"/>
      <c r="B18" s="737"/>
      <c r="C18" s="148"/>
      <c r="D18" s="738"/>
      <c r="E18" s="739"/>
      <c r="F18" s="739"/>
      <c r="G18" s="740"/>
      <c r="H18" s="148"/>
      <c r="I18" s="738"/>
      <c r="J18" s="739"/>
      <c r="K18" s="739"/>
      <c r="L18" s="740"/>
      <c r="M18" s="148"/>
      <c r="N18" s="747"/>
      <c r="O18" s="748"/>
      <c r="P18" s="748"/>
      <c r="Q18" s="749"/>
      <c r="R18" s="148"/>
      <c r="S18" s="753"/>
      <c r="T18" s="754"/>
      <c r="U18" s="754"/>
      <c r="V18" s="754"/>
      <c r="W18" s="755"/>
    </row>
    <row r="19">
      <c r="A19" s="851" t="s">
        <v>19</v>
      </c>
      <c r="B19" s="852"/>
      <c r="C19" s="148"/>
      <c r="D19" s="855">
        <f>+D7+D11+D15</f>
      </c>
      <c r="E19" s="856"/>
      <c r="F19" s="856"/>
      <c r="G19" s="857"/>
      <c r="H19" s="148"/>
      <c r="I19" s="855">
        <f>+I7+I11</f>
      </c>
      <c r="J19" s="856"/>
      <c r="K19" s="856"/>
      <c r="L19" s="857"/>
      <c r="M19" s="148"/>
      <c r="N19" s="855">
        <f>+N11+N7</f>
      </c>
      <c r="O19" s="856"/>
      <c r="P19" s="856"/>
      <c r="Q19" s="857"/>
      <c r="R19" s="148"/>
      <c r="S19" s="861">
        <f>+S11+S7</f>
      </c>
      <c r="T19" s="862"/>
      <c r="U19" s="862"/>
      <c r="V19" s="862"/>
      <c r="W19" s="863"/>
    </row>
    <row r="20">
      <c r="A20" s="851"/>
      <c r="B20" s="852"/>
      <c r="C20" s="148"/>
      <c r="D20" s="855"/>
      <c r="E20" s="856"/>
      <c r="F20" s="856"/>
      <c r="G20" s="857"/>
      <c r="H20" s="148"/>
      <c r="I20" s="855"/>
      <c r="J20" s="856"/>
      <c r="K20" s="856"/>
      <c r="L20" s="857"/>
      <c r="M20" s="148"/>
      <c r="N20" s="855"/>
      <c r="O20" s="856"/>
      <c r="P20" s="856"/>
      <c r="Q20" s="857"/>
      <c r="R20" s="148"/>
      <c r="S20" s="864"/>
      <c r="T20" s="865"/>
      <c r="U20" s="865"/>
      <c r="V20" s="865"/>
      <c r="W20" s="866"/>
    </row>
    <row r="21">
      <c r="A21" s="851"/>
      <c r="B21" s="852"/>
      <c r="C21" s="148"/>
      <c r="D21" s="855"/>
      <c r="E21" s="856"/>
      <c r="F21" s="856"/>
      <c r="G21" s="857"/>
      <c r="H21" s="148"/>
      <c r="I21" s="855"/>
      <c r="J21" s="856"/>
      <c r="K21" s="856"/>
      <c r="L21" s="857"/>
      <c r="M21" s="148"/>
      <c r="N21" s="855"/>
      <c r="O21" s="856"/>
      <c r="P21" s="856"/>
      <c r="Q21" s="857"/>
      <c r="R21" s="148"/>
      <c r="S21" s="864"/>
      <c r="T21" s="865"/>
      <c r="U21" s="865"/>
      <c r="V21" s="865"/>
      <c r="W21" s="866"/>
    </row>
    <row r="22">
      <c r="A22" s="853"/>
      <c r="B22" s="854"/>
      <c r="C22" s="149"/>
      <c r="D22" s="858"/>
      <c r="E22" s="859"/>
      <c r="F22" s="859"/>
      <c r="G22" s="860"/>
      <c r="H22" s="149"/>
      <c r="I22" s="858"/>
      <c r="J22" s="859"/>
      <c r="K22" s="859"/>
      <c r="L22" s="860"/>
      <c r="M22" s="149"/>
      <c r="N22" s="858"/>
      <c r="O22" s="859"/>
      <c r="P22" s="859"/>
      <c r="Q22" s="860"/>
      <c r="R22" s="149"/>
      <c r="S22" s="867"/>
      <c r="T22" s="868"/>
      <c r="U22" s="868"/>
      <c r="V22" s="868"/>
      <c r="W22" s="869"/>
    </row>
    <row r="23" ht="3" customHeight="1">
      <c r="A23" s="142"/>
      <c r="B23" s="143"/>
      <c r="C23" s="144"/>
      <c r="D23" s="144"/>
      <c r="E23" s="144"/>
      <c r="F23" s="144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4"/>
      <c r="T23" s="144"/>
      <c r="U23" s="144"/>
      <c r="V23" s="144"/>
      <c r="W23" s="145"/>
    </row>
    <row r="24" ht="22.5">
      <c r="A24" s="713" t="s">
        <v>237</v>
      </c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4"/>
      <c r="P24" s="714"/>
      <c r="Q24" s="714"/>
      <c r="R24" s="714"/>
      <c r="S24" s="714"/>
      <c r="T24" s="714"/>
      <c r="U24" s="714"/>
      <c r="V24" s="714"/>
      <c r="W24" s="715"/>
    </row>
    <row r="25" ht="3" customHeight="1">
      <c r="A25" s="150"/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51"/>
    </row>
    <row r="26" ht="16.5">
      <c r="A26" s="848" t="s">
        <v>21</v>
      </c>
      <c r="B26" s="848"/>
      <c r="C26" s="848"/>
      <c r="D26" s="847" t="s">
        <v>22</v>
      </c>
      <c r="E26" s="847"/>
      <c r="F26" s="847"/>
      <c r="G26" s="847" t="s">
        <v>23</v>
      </c>
      <c r="H26" s="847"/>
      <c r="I26" s="847"/>
      <c r="J26" s="847"/>
      <c r="K26" s="847" t="s">
        <v>24</v>
      </c>
      <c r="L26" s="847"/>
      <c r="M26" s="847"/>
      <c r="N26" s="847"/>
      <c r="O26" s="849" t="s">
        <v>25</v>
      </c>
      <c r="P26" s="850"/>
      <c r="Q26" s="847" t="s">
        <v>26</v>
      </c>
      <c r="R26" s="847"/>
      <c r="S26" s="847"/>
      <c r="T26" s="847"/>
      <c r="U26" s="847" t="s">
        <v>27</v>
      </c>
      <c r="V26" s="847"/>
      <c r="W26" s="847"/>
    </row>
    <row r="27" ht="3" customHeight="1">
      <c r="A27" s="150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51"/>
    </row>
    <row r="28" ht="15.75">
      <c r="A28" s="683">
        <v>42005</v>
      </c>
      <c r="B28" s="684"/>
      <c r="C28" s="684"/>
      <c r="D28" s="685">
        <v>0</v>
      </c>
      <c r="E28" s="685"/>
      <c r="F28" s="685"/>
      <c r="G28" s="685">
        <v>0</v>
      </c>
      <c r="H28" s="685"/>
      <c r="I28" s="685"/>
      <c r="J28" s="685"/>
      <c r="K28" s="685">
        <v>0</v>
      </c>
      <c r="L28" s="685"/>
      <c r="M28" s="685"/>
      <c r="N28" s="685"/>
      <c r="O28" s="685">
        <f ref="O28:O50" t="shared" si="0">+D28+G28+K28</f>
      </c>
      <c r="P28" s="685"/>
      <c r="Q28" s="686">
        <v>0</v>
      </c>
      <c r="R28" s="686"/>
      <c r="S28" s="686"/>
      <c r="T28" s="686"/>
      <c r="U28" s="686">
        <v>0</v>
      </c>
      <c r="V28" s="686"/>
      <c r="W28" s="687"/>
      <c r="X28" s="152"/>
    </row>
    <row r="29" ht="15.75">
      <c r="A29" s="670">
        <v>42006</v>
      </c>
      <c r="B29" s="671"/>
      <c r="C29" s="671"/>
      <c r="D29" s="672">
        <v>0</v>
      </c>
      <c r="E29" s="672"/>
      <c r="F29" s="672"/>
      <c r="G29" s="672">
        <v>0</v>
      </c>
      <c r="H29" s="672"/>
      <c r="I29" s="672"/>
      <c r="J29" s="672"/>
      <c r="K29" s="672">
        <v>0</v>
      </c>
      <c r="L29" s="672"/>
      <c r="M29" s="672"/>
      <c r="N29" s="672"/>
      <c r="O29" s="672">
        <f t="shared" si="0"/>
      </c>
      <c r="P29" s="672"/>
      <c r="Q29" s="663">
        <v>0</v>
      </c>
      <c r="R29" s="663"/>
      <c r="S29" s="663"/>
      <c r="T29" s="663"/>
      <c r="U29" s="663">
        <v>0</v>
      </c>
      <c r="V29" s="663"/>
      <c r="W29" s="664"/>
      <c r="X29" s="152"/>
    </row>
    <row r="30" ht="15.75">
      <c r="A30" s="670">
        <v>42007</v>
      </c>
      <c r="B30" s="671"/>
      <c r="C30" s="671"/>
      <c r="D30" s="672">
        <v>0</v>
      </c>
      <c r="E30" s="672"/>
      <c r="F30" s="672"/>
      <c r="G30" s="672">
        <v>0</v>
      </c>
      <c r="H30" s="672"/>
      <c r="I30" s="672"/>
      <c r="J30" s="672"/>
      <c r="K30" s="672">
        <v>0</v>
      </c>
      <c r="L30" s="672"/>
      <c r="M30" s="672"/>
      <c r="N30" s="672"/>
      <c r="O30" s="672">
        <f t="shared" si="0"/>
      </c>
      <c r="P30" s="672"/>
      <c r="Q30" s="663">
        <v>0</v>
      </c>
      <c r="R30" s="663"/>
      <c r="S30" s="663"/>
      <c r="T30" s="663"/>
      <c r="U30" s="663">
        <v>0</v>
      </c>
      <c r="V30" s="663"/>
      <c r="W30" s="664"/>
      <c r="X30" s="152"/>
    </row>
    <row r="31" ht="15.75">
      <c r="A31" s="676">
        <v>42008</v>
      </c>
      <c r="B31" s="677"/>
      <c r="C31" s="677"/>
      <c r="D31" s="675">
        <v>0</v>
      </c>
      <c r="E31" s="675"/>
      <c r="F31" s="675"/>
      <c r="G31" s="675">
        <v>0</v>
      </c>
      <c r="H31" s="675"/>
      <c r="I31" s="675"/>
      <c r="J31" s="675"/>
      <c r="K31" s="675">
        <v>0</v>
      </c>
      <c r="L31" s="675"/>
      <c r="M31" s="675"/>
      <c r="N31" s="675"/>
      <c r="O31" s="675">
        <f t="shared" si="0"/>
      </c>
      <c r="P31" s="675"/>
      <c r="Q31" s="673">
        <v>0</v>
      </c>
      <c r="R31" s="673"/>
      <c r="S31" s="673"/>
      <c r="T31" s="673"/>
      <c r="U31" s="673">
        <v>0</v>
      </c>
      <c r="V31" s="673"/>
      <c r="W31" s="674"/>
      <c r="X31" s="152"/>
    </row>
    <row r="32" ht="15.75">
      <c r="A32" s="670">
        <v>42009</v>
      </c>
      <c r="B32" s="671"/>
      <c r="C32" s="671"/>
      <c r="D32" s="672">
        <v>48424393</v>
      </c>
      <c r="E32" s="672"/>
      <c r="F32" s="672"/>
      <c r="G32" s="672">
        <v>17751007</v>
      </c>
      <c r="H32" s="672"/>
      <c r="I32" s="672"/>
      <c r="J32" s="672"/>
      <c r="K32" s="672">
        <v>9683900</v>
      </c>
      <c r="L32" s="672"/>
      <c r="M32" s="672"/>
      <c r="N32" s="672"/>
      <c r="O32" s="672">
        <f t="shared" si="0"/>
      </c>
      <c r="P32" s="672"/>
      <c r="Q32" s="663">
        <v>13</v>
      </c>
      <c r="R32" s="663"/>
      <c r="S32" s="663"/>
      <c r="T32" s="663"/>
      <c r="U32" s="663">
        <v>20</v>
      </c>
      <c r="V32" s="663"/>
      <c r="W32" s="664"/>
      <c r="X32" s="152"/>
    </row>
    <row r="33" ht="15.75">
      <c r="A33" s="670">
        <v>42010</v>
      </c>
      <c r="B33" s="671"/>
      <c r="C33" s="671"/>
      <c r="D33" s="672">
        <v>0</v>
      </c>
      <c r="E33" s="672"/>
      <c r="F33" s="672"/>
      <c r="G33" s="672">
        <v>0</v>
      </c>
      <c r="H33" s="672"/>
      <c r="I33" s="672"/>
      <c r="J33" s="672"/>
      <c r="K33" s="672">
        <v>0</v>
      </c>
      <c r="L33" s="672"/>
      <c r="M33" s="672"/>
      <c r="N33" s="672"/>
      <c r="O33" s="672">
        <v>0</v>
      </c>
      <c r="P33" s="672"/>
      <c r="Q33" s="663">
        <v>9</v>
      </c>
      <c r="R33" s="663"/>
      <c r="S33" s="663"/>
      <c r="T33" s="663"/>
      <c r="U33" s="663">
        <v>0</v>
      </c>
      <c r="V33" s="663"/>
      <c r="W33" s="664"/>
      <c r="X33" s="152"/>
    </row>
    <row r="34" ht="15.75" s="154" customFormat="1">
      <c r="A34" s="670">
        <v>42011</v>
      </c>
      <c r="B34" s="671"/>
      <c r="C34" s="671"/>
      <c r="D34" s="846">
        <f>19175523+63656</f>
      </c>
      <c r="E34" s="846"/>
      <c r="F34" s="846"/>
      <c r="G34" s="846">
        <v>6893258</v>
      </c>
      <c r="H34" s="846"/>
      <c r="I34" s="846"/>
      <c r="J34" s="846"/>
      <c r="K34" s="846">
        <v>6508621</v>
      </c>
      <c r="L34" s="846"/>
      <c r="M34" s="846"/>
      <c r="N34" s="846"/>
      <c r="O34" s="846">
        <f t="shared" si="0"/>
      </c>
      <c r="P34" s="846"/>
      <c r="Q34" s="844">
        <v>4</v>
      </c>
      <c r="R34" s="844"/>
      <c r="S34" s="844"/>
      <c r="T34" s="844"/>
      <c r="U34" s="844">
        <v>9</v>
      </c>
      <c r="V34" s="844"/>
      <c r="W34" s="845"/>
      <c r="X34" s="153"/>
    </row>
    <row r="35" ht="15.75">
      <c r="A35" s="670">
        <v>42012</v>
      </c>
      <c r="B35" s="671"/>
      <c r="C35" s="671"/>
      <c r="D35" s="846">
        <v>0</v>
      </c>
      <c r="E35" s="846"/>
      <c r="F35" s="846"/>
      <c r="G35" s="846">
        <v>0</v>
      </c>
      <c r="H35" s="846"/>
      <c r="I35" s="846"/>
      <c r="J35" s="846"/>
      <c r="K35" s="846">
        <v>0</v>
      </c>
      <c r="L35" s="846"/>
      <c r="M35" s="846"/>
      <c r="N35" s="846"/>
      <c r="O35" s="846">
        <f t="shared" si="0"/>
      </c>
      <c r="P35" s="846"/>
      <c r="Q35" s="663">
        <v>0</v>
      </c>
      <c r="R35" s="663"/>
      <c r="S35" s="663"/>
      <c r="T35" s="663"/>
      <c r="U35" s="680">
        <v>0</v>
      </c>
      <c r="V35" s="680"/>
      <c r="W35" s="681"/>
      <c r="X35" s="152"/>
    </row>
    <row r="36" ht="15.75">
      <c r="A36" s="670">
        <v>42013</v>
      </c>
      <c r="B36" s="671"/>
      <c r="C36" s="671"/>
      <c r="D36" s="672">
        <v>0</v>
      </c>
      <c r="E36" s="672"/>
      <c r="F36" s="672"/>
      <c r="G36" s="672">
        <v>0</v>
      </c>
      <c r="H36" s="672"/>
      <c r="I36" s="672"/>
      <c r="J36" s="672"/>
      <c r="K36" s="672">
        <v>0</v>
      </c>
      <c r="L36" s="672"/>
      <c r="M36" s="672"/>
      <c r="N36" s="672"/>
      <c r="O36" s="672">
        <f t="shared" si="0"/>
      </c>
      <c r="P36" s="672"/>
      <c r="Q36" s="663">
        <v>0</v>
      </c>
      <c r="R36" s="663"/>
      <c r="S36" s="663"/>
      <c r="T36" s="663"/>
      <c r="U36" s="680">
        <v>0</v>
      </c>
      <c r="V36" s="680"/>
      <c r="W36" s="681"/>
      <c r="X36" s="152"/>
    </row>
    <row r="37" ht="15.75">
      <c r="A37" s="670">
        <v>42014</v>
      </c>
      <c r="B37" s="671"/>
      <c r="C37" s="671"/>
      <c r="D37" s="672">
        <v>15926711</v>
      </c>
      <c r="E37" s="672"/>
      <c r="F37" s="672"/>
      <c r="G37" s="672">
        <v>3961569</v>
      </c>
      <c r="H37" s="672"/>
      <c r="I37" s="672"/>
      <c r="J37" s="672"/>
      <c r="K37" s="672">
        <v>2172412</v>
      </c>
      <c r="L37" s="672"/>
      <c r="M37" s="672"/>
      <c r="N37" s="672"/>
      <c r="O37" s="672">
        <f t="shared" si="0"/>
      </c>
      <c r="P37" s="672"/>
      <c r="Q37" s="663">
        <v>1</v>
      </c>
      <c r="R37" s="663"/>
      <c r="S37" s="663"/>
      <c r="T37" s="663"/>
      <c r="U37" s="680">
        <v>6</v>
      </c>
      <c r="V37" s="680"/>
      <c r="W37" s="681"/>
      <c r="X37" s="152"/>
    </row>
    <row r="38" ht="15.75">
      <c r="A38" s="676">
        <v>42015</v>
      </c>
      <c r="B38" s="677"/>
      <c r="C38" s="677"/>
      <c r="D38" s="675">
        <v>0</v>
      </c>
      <c r="E38" s="675"/>
      <c r="F38" s="675"/>
      <c r="G38" s="675">
        <v>0</v>
      </c>
      <c r="H38" s="675"/>
      <c r="I38" s="675"/>
      <c r="J38" s="675"/>
      <c r="K38" s="675">
        <v>0</v>
      </c>
      <c r="L38" s="675"/>
      <c r="M38" s="675"/>
      <c r="N38" s="675"/>
      <c r="O38" s="675">
        <f t="shared" si="0"/>
      </c>
      <c r="P38" s="675"/>
      <c r="Q38" s="673">
        <v>0</v>
      </c>
      <c r="R38" s="673"/>
      <c r="S38" s="673"/>
      <c r="T38" s="673"/>
      <c r="U38" s="678">
        <v>0</v>
      </c>
      <c r="V38" s="678"/>
      <c r="W38" s="679"/>
      <c r="X38" s="152"/>
    </row>
    <row r="39" ht="15.75">
      <c r="A39" s="676">
        <v>42016</v>
      </c>
      <c r="B39" s="677"/>
      <c r="C39" s="677"/>
      <c r="D39" s="675">
        <v>0</v>
      </c>
      <c r="E39" s="675"/>
      <c r="F39" s="675"/>
      <c r="G39" s="675">
        <v>0</v>
      </c>
      <c r="H39" s="675"/>
      <c r="I39" s="675"/>
      <c r="J39" s="675"/>
      <c r="K39" s="675">
        <v>0</v>
      </c>
      <c r="L39" s="675"/>
      <c r="M39" s="675"/>
      <c r="N39" s="675"/>
      <c r="O39" s="675">
        <f t="shared" si="0"/>
      </c>
      <c r="P39" s="675"/>
      <c r="Q39" s="673">
        <v>0</v>
      </c>
      <c r="R39" s="673"/>
      <c r="S39" s="673"/>
      <c r="T39" s="673"/>
      <c r="U39" s="678">
        <v>0</v>
      </c>
      <c r="V39" s="678"/>
      <c r="W39" s="679"/>
    </row>
    <row r="40" ht="15.75">
      <c r="A40" s="670">
        <v>42017</v>
      </c>
      <c r="B40" s="671"/>
      <c r="C40" s="671"/>
      <c r="D40" s="846">
        <v>10624076</v>
      </c>
      <c r="E40" s="846"/>
      <c r="F40" s="846"/>
      <c r="G40" s="846">
        <v>5703608</v>
      </c>
      <c r="H40" s="846"/>
      <c r="I40" s="846"/>
      <c r="J40" s="846"/>
      <c r="K40" s="846">
        <v>3729311</v>
      </c>
      <c r="L40" s="846"/>
      <c r="M40" s="846"/>
      <c r="N40" s="846"/>
      <c r="O40" s="846">
        <f t="shared" si="0"/>
      </c>
      <c r="P40" s="846"/>
      <c r="Q40" s="844">
        <v>8</v>
      </c>
      <c r="R40" s="844"/>
      <c r="S40" s="844"/>
      <c r="T40" s="844"/>
      <c r="U40" s="844">
        <v>7</v>
      </c>
      <c r="V40" s="844"/>
      <c r="W40" s="845"/>
    </row>
    <row r="41" ht="15.75" s="154" customFormat="1">
      <c r="A41" s="670">
        <v>42018</v>
      </c>
      <c r="B41" s="671"/>
      <c r="C41" s="671"/>
      <c r="D41" s="846">
        <v>16882872</v>
      </c>
      <c r="E41" s="846"/>
      <c r="F41" s="846"/>
      <c r="G41" s="846">
        <v>7100214</v>
      </c>
      <c r="H41" s="846"/>
      <c r="I41" s="846"/>
      <c r="J41" s="846"/>
      <c r="K41" s="846">
        <v>2918593</v>
      </c>
      <c r="L41" s="846"/>
      <c r="M41" s="846"/>
      <c r="N41" s="846"/>
      <c r="O41" s="846">
        <f t="shared" si="0"/>
      </c>
      <c r="P41" s="846"/>
      <c r="Q41" s="844">
        <v>9</v>
      </c>
      <c r="R41" s="844"/>
      <c r="S41" s="844"/>
      <c r="T41" s="844"/>
      <c r="U41" s="844">
        <v>6</v>
      </c>
      <c r="V41" s="844"/>
      <c r="W41" s="845"/>
    </row>
    <row r="42" ht="15.75">
      <c r="A42" s="670">
        <v>42019</v>
      </c>
      <c r="B42" s="671"/>
      <c r="C42" s="671"/>
      <c r="D42" s="846">
        <v>3141793</v>
      </c>
      <c r="E42" s="846"/>
      <c r="F42" s="846"/>
      <c r="G42" s="846">
        <v>1490000</v>
      </c>
      <c r="H42" s="846"/>
      <c r="I42" s="846"/>
      <c r="J42" s="846"/>
      <c r="K42" s="846">
        <v>531034</v>
      </c>
      <c r="L42" s="846"/>
      <c r="M42" s="846"/>
      <c r="N42" s="846"/>
      <c r="O42" s="846">
        <f t="shared" si="0"/>
      </c>
      <c r="P42" s="846"/>
      <c r="Q42" s="844">
        <v>3</v>
      </c>
      <c r="R42" s="844"/>
      <c r="S42" s="844"/>
      <c r="T42" s="844"/>
      <c r="U42" s="844">
        <v>2</v>
      </c>
      <c r="V42" s="844"/>
      <c r="W42" s="845"/>
    </row>
    <row r="43" ht="15.75">
      <c r="A43" s="670">
        <v>42020</v>
      </c>
      <c r="B43" s="671"/>
      <c r="C43" s="671"/>
      <c r="D43" s="846">
        <v>5129401</v>
      </c>
      <c r="E43" s="846"/>
      <c r="F43" s="846"/>
      <c r="G43" s="846">
        <v>1599419</v>
      </c>
      <c r="H43" s="846"/>
      <c r="I43" s="846"/>
      <c r="J43" s="846"/>
      <c r="K43" s="846">
        <v>1663906</v>
      </c>
      <c r="L43" s="846"/>
      <c r="M43" s="846"/>
      <c r="N43" s="846"/>
      <c r="O43" s="846">
        <f t="shared" si="0"/>
      </c>
      <c r="P43" s="846"/>
      <c r="Q43" s="844">
        <v>4</v>
      </c>
      <c r="R43" s="844"/>
      <c r="S43" s="844"/>
      <c r="T43" s="844"/>
      <c r="U43" s="844">
        <v>3</v>
      </c>
      <c r="V43" s="844"/>
      <c r="W43" s="845"/>
    </row>
    <row r="44" ht="15.75">
      <c r="A44" s="670">
        <v>42021</v>
      </c>
      <c r="B44" s="671"/>
      <c r="C44" s="671"/>
      <c r="D44" s="846">
        <v>6480943</v>
      </c>
      <c r="E44" s="846"/>
      <c r="F44" s="846"/>
      <c r="G44" s="846">
        <v>3730937</v>
      </c>
      <c r="H44" s="846"/>
      <c r="I44" s="846"/>
      <c r="J44" s="846"/>
      <c r="K44" s="846">
        <v>1021189</v>
      </c>
      <c r="L44" s="846"/>
      <c r="M44" s="846"/>
      <c r="N44" s="846"/>
      <c r="O44" s="846">
        <f t="shared" si="0"/>
      </c>
      <c r="P44" s="846"/>
      <c r="Q44" s="844">
        <v>2</v>
      </c>
      <c r="R44" s="844"/>
      <c r="S44" s="844"/>
      <c r="T44" s="844"/>
      <c r="U44" s="844">
        <v>1</v>
      </c>
      <c r="V44" s="844"/>
      <c r="W44" s="845"/>
    </row>
    <row r="45" ht="15.75">
      <c r="A45" s="676">
        <v>42022</v>
      </c>
      <c r="B45" s="677"/>
      <c r="C45" s="677"/>
      <c r="D45" s="675">
        <v>0</v>
      </c>
      <c r="E45" s="675"/>
      <c r="F45" s="675"/>
      <c r="G45" s="675">
        <v>0</v>
      </c>
      <c r="H45" s="675"/>
      <c r="I45" s="675"/>
      <c r="J45" s="675"/>
      <c r="K45" s="675">
        <v>0</v>
      </c>
      <c r="L45" s="675"/>
      <c r="M45" s="675"/>
      <c r="N45" s="675"/>
      <c r="O45" s="675">
        <v>0</v>
      </c>
      <c r="P45" s="675"/>
      <c r="Q45" s="673">
        <v>0</v>
      </c>
      <c r="R45" s="673"/>
      <c r="S45" s="673"/>
      <c r="T45" s="673"/>
      <c r="U45" s="673">
        <v>0</v>
      </c>
      <c r="V45" s="673"/>
      <c r="W45" s="674"/>
    </row>
    <row r="46" ht="15.75">
      <c r="A46" s="670">
        <v>42023</v>
      </c>
      <c r="B46" s="671"/>
      <c r="C46" s="671"/>
      <c r="D46" s="672">
        <v>17921049</v>
      </c>
      <c r="E46" s="672"/>
      <c r="F46" s="672"/>
      <c r="G46" s="672">
        <v>4416139</v>
      </c>
      <c r="H46" s="672"/>
      <c r="I46" s="672"/>
      <c r="J46" s="672"/>
      <c r="K46" s="672">
        <v>4051906</v>
      </c>
      <c r="L46" s="672"/>
      <c r="M46" s="672"/>
      <c r="N46" s="672"/>
      <c r="O46" s="672">
        <f t="shared" si="0"/>
      </c>
      <c r="P46" s="672"/>
      <c r="Q46" s="663">
        <v>5</v>
      </c>
      <c r="R46" s="663"/>
      <c r="S46" s="663"/>
      <c r="T46" s="663"/>
      <c r="U46" s="663">
        <v>3</v>
      </c>
      <c r="V46" s="663"/>
      <c r="W46" s="664"/>
    </row>
    <row r="47" ht="15.75">
      <c r="A47" s="670">
        <v>42024</v>
      </c>
      <c r="B47" s="671"/>
      <c r="C47" s="671"/>
      <c r="D47" s="672">
        <v>8891028</v>
      </c>
      <c r="E47" s="672"/>
      <c r="F47" s="672"/>
      <c r="G47" s="672">
        <v>1826764</v>
      </c>
      <c r="H47" s="672"/>
      <c r="I47" s="672"/>
      <c r="J47" s="672"/>
      <c r="K47" s="672">
        <v>1605809</v>
      </c>
      <c r="L47" s="672"/>
      <c r="M47" s="672"/>
      <c r="N47" s="672"/>
      <c r="O47" s="672">
        <f t="shared" si="0"/>
      </c>
      <c r="P47" s="672"/>
      <c r="Q47" s="663">
        <v>6</v>
      </c>
      <c r="R47" s="663"/>
      <c r="S47" s="663"/>
      <c r="T47" s="663"/>
      <c r="U47" s="663">
        <v>2</v>
      </c>
      <c r="V47" s="663"/>
      <c r="W47" s="664"/>
    </row>
    <row r="48" ht="15.75" s="154" customFormat="1">
      <c r="A48" s="670">
        <v>42025</v>
      </c>
      <c r="B48" s="671"/>
      <c r="C48" s="671"/>
      <c r="D48" s="672">
        <f>10276039+31441+24785</f>
      </c>
      <c r="E48" s="672"/>
      <c r="F48" s="672"/>
      <c r="G48" s="672">
        <v>2920311</v>
      </c>
      <c r="H48" s="672"/>
      <c r="I48" s="672"/>
      <c r="J48" s="672"/>
      <c r="K48" s="672">
        <v>1062069</v>
      </c>
      <c r="L48" s="672"/>
      <c r="M48" s="672"/>
      <c r="N48" s="672"/>
      <c r="O48" s="672">
        <f t="shared" si="0"/>
      </c>
      <c r="P48" s="672"/>
      <c r="Q48" s="663">
        <v>6</v>
      </c>
      <c r="R48" s="663"/>
      <c r="S48" s="663"/>
      <c r="T48" s="663"/>
      <c r="U48" s="663">
        <v>4</v>
      </c>
      <c r="V48" s="663"/>
      <c r="W48" s="664"/>
    </row>
    <row r="49" ht="15.75">
      <c r="A49" s="670">
        <v>42026</v>
      </c>
      <c r="B49" s="671"/>
      <c r="C49" s="671"/>
      <c r="D49" s="672">
        <v>5551357</v>
      </c>
      <c r="E49" s="672"/>
      <c r="F49" s="672"/>
      <c r="G49" s="672">
        <v>3353342</v>
      </c>
      <c r="H49" s="672"/>
      <c r="I49" s="672"/>
      <c r="J49" s="672"/>
      <c r="K49" s="672">
        <v>1134483</v>
      </c>
      <c r="L49" s="672"/>
      <c r="M49" s="672"/>
      <c r="N49" s="672"/>
      <c r="O49" s="672">
        <f t="shared" si="0"/>
      </c>
      <c r="P49" s="672"/>
      <c r="Q49" s="663">
        <v>4</v>
      </c>
      <c r="R49" s="663"/>
      <c r="S49" s="663"/>
      <c r="T49" s="663"/>
      <c r="U49" s="663">
        <v>5</v>
      </c>
      <c r="V49" s="663"/>
      <c r="W49" s="664"/>
    </row>
    <row r="50" ht="15.75">
      <c r="A50" s="670">
        <v>42027</v>
      </c>
      <c r="B50" s="671"/>
      <c r="C50" s="671"/>
      <c r="D50" s="672">
        <v>8221777</v>
      </c>
      <c r="E50" s="672"/>
      <c r="F50" s="672"/>
      <c r="G50" s="672">
        <v>2473887</v>
      </c>
      <c r="H50" s="672"/>
      <c r="I50" s="672"/>
      <c r="J50" s="672"/>
      <c r="K50" s="672">
        <v>531034</v>
      </c>
      <c r="L50" s="672"/>
      <c r="M50" s="672"/>
      <c r="N50" s="672"/>
      <c r="O50" s="672">
        <f t="shared" si="0"/>
      </c>
      <c r="P50" s="672"/>
      <c r="Q50" s="663">
        <v>3</v>
      </c>
      <c r="R50" s="663"/>
      <c r="S50" s="663"/>
      <c r="T50" s="663"/>
      <c r="U50" s="663">
        <v>2</v>
      </c>
      <c r="V50" s="663"/>
      <c r="W50" s="664"/>
    </row>
    <row r="51" ht="15.75">
      <c r="A51" s="670">
        <v>42028</v>
      </c>
      <c r="B51" s="671"/>
      <c r="C51" s="671"/>
      <c r="D51" s="672">
        <v>346983</v>
      </c>
      <c r="E51" s="672"/>
      <c r="F51" s="672"/>
      <c r="G51" s="672">
        <v>0</v>
      </c>
      <c r="H51" s="672"/>
      <c r="I51" s="672"/>
      <c r="J51" s="672"/>
      <c r="K51" s="672">
        <v>0</v>
      </c>
      <c r="L51" s="672"/>
      <c r="M51" s="672"/>
      <c r="N51" s="672"/>
      <c r="O51" s="672">
        <f ref="O51:O58" t="shared" si="1">+D51+G51+K51</f>
      </c>
      <c r="P51" s="672"/>
      <c r="Q51" s="663">
        <v>2</v>
      </c>
      <c r="R51" s="663"/>
      <c r="S51" s="663"/>
      <c r="T51" s="663"/>
      <c r="U51" s="663">
        <v>0</v>
      </c>
      <c r="V51" s="663"/>
      <c r="W51" s="664"/>
    </row>
    <row r="52" ht="15.75">
      <c r="A52" s="676">
        <v>42029</v>
      </c>
      <c r="B52" s="677"/>
      <c r="C52" s="677"/>
      <c r="D52" s="675">
        <v>0</v>
      </c>
      <c r="E52" s="675"/>
      <c r="F52" s="675"/>
      <c r="G52" s="675">
        <v>0</v>
      </c>
      <c r="H52" s="675"/>
      <c r="I52" s="675"/>
      <c r="J52" s="675"/>
      <c r="K52" s="675">
        <v>0</v>
      </c>
      <c r="L52" s="675"/>
      <c r="M52" s="675"/>
      <c r="N52" s="675"/>
      <c r="O52" s="843">
        <f t="shared" si="1"/>
      </c>
      <c r="P52" s="843"/>
      <c r="Q52" s="673">
        <v>0</v>
      </c>
      <c r="R52" s="673"/>
      <c r="S52" s="673"/>
      <c r="T52" s="673"/>
      <c r="U52" s="673">
        <v>0</v>
      </c>
      <c r="V52" s="673"/>
      <c r="W52" s="674"/>
    </row>
    <row r="53" ht="15.75">
      <c r="A53" s="670">
        <v>42030</v>
      </c>
      <c r="B53" s="671"/>
      <c r="C53" s="671"/>
      <c r="D53" s="672">
        <v>0</v>
      </c>
      <c r="E53" s="672"/>
      <c r="F53" s="672"/>
      <c r="G53" s="672">
        <v>0</v>
      </c>
      <c r="H53" s="672"/>
      <c r="I53" s="672"/>
      <c r="J53" s="672"/>
      <c r="K53" s="672">
        <v>0</v>
      </c>
      <c r="L53" s="672"/>
      <c r="M53" s="672"/>
      <c r="N53" s="672"/>
      <c r="O53" s="672">
        <f t="shared" si="1"/>
      </c>
      <c r="P53" s="672"/>
      <c r="Q53" s="663">
        <v>8</v>
      </c>
      <c r="R53" s="663"/>
      <c r="S53" s="663"/>
      <c r="T53" s="663"/>
      <c r="U53" s="663">
        <v>0</v>
      </c>
      <c r="V53" s="663"/>
      <c r="W53" s="664"/>
    </row>
    <row r="54" ht="15.75">
      <c r="A54" s="670">
        <v>42031</v>
      </c>
      <c r="B54" s="671"/>
      <c r="C54" s="671"/>
      <c r="D54" s="672">
        <v>0</v>
      </c>
      <c r="E54" s="672"/>
      <c r="F54" s="672"/>
      <c r="G54" s="672">
        <v>250000</v>
      </c>
      <c r="H54" s="672"/>
      <c r="I54" s="672"/>
      <c r="J54" s="672"/>
      <c r="K54" s="672">
        <v>0</v>
      </c>
      <c r="L54" s="672"/>
      <c r="M54" s="672"/>
      <c r="N54" s="672"/>
      <c r="O54" s="672">
        <f t="shared" si="1"/>
      </c>
      <c r="P54" s="672"/>
      <c r="Q54" s="663">
        <v>8</v>
      </c>
      <c r="R54" s="663"/>
      <c r="S54" s="663"/>
      <c r="T54" s="663"/>
      <c r="U54" s="663">
        <v>1</v>
      </c>
      <c r="V54" s="663"/>
      <c r="W54" s="664"/>
    </row>
    <row r="55" ht="15.75" s="154" customFormat="1">
      <c r="A55" s="670">
        <v>42032</v>
      </c>
      <c r="B55" s="671"/>
      <c r="C55" s="671"/>
      <c r="D55" s="672">
        <v>1559325</v>
      </c>
      <c r="E55" s="672"/>
      <c r="F55" s="672"/>
      <c r="G55" s="672">
        <v>475321</v>
      </c>
      <c r="H55" s="672"/>
      <c r="I55" s="672"/>
      <c r="J55" s="672"/>
      <c r="K55" s="672">
        <v>543103</v>
      </c>
      <c r="L55" s="672"/>
      <c r="M55" s="672"/>
      <c r="N55" s="672"/>
      <c r="O55" s="672">
        <f t="shared" si="1"/>
      </c>
      <c r="P55" s="672"/>
      <c r="Q55" s="663">
        <v>4</v>
      </c>
      <c r="R55" s="663"/>
      <c r="S55" s="663"/>
      <c r="T55" s="663"/>
      <c r="U55" s="663">
        <v>1</v>
      </c>
      <c r="V55" s="663"/>
      <c r="W55" s="664"/>
    </row>
    <row r="56" ht="15.75">
      <c r="A56" s="670">
        <v>42033</v>
      </c>
      <c r="B56" s="671"/>
      <c r="C56" s="671"/>
      <c r="D56" s="672">
        <v>463527</v>
      </c>
      <c r="E56" s="672"/>
      <c r="F56" s="672"/>
      <c r="G56" s="672"/>
      <c r="H56" s="672"/>
      <c r="I56" s="672"/>
      <c r="J56" s="672"/>
      <c r="K56" s="672"/>
      <c r="L56" s="672"/>
      <c r="M56" s="672"/>
      <c r="N56" s="672"/>
      <c r="O56" s="672">
        <f t="shared" si="1"/>
      </c>
      <c r="P56" s="672"/>
      <c r="Q56" s="663">
        <v>5</v>
      </c>
      <c r="R56" s="663"/>
      <c r="S56" s="663"/>
      <c r="T56" s="663"/>
      <c r="U56" s="663">
        <v>0</v>
      </c>
      <c r="V56" s="663"/>
      <c r="W56" s="664"/>
    </row>
    <row r="57" ht="15.75">
      <c r="A57" s="670">
        <v>42034</v>
      </c>
      <c r="B57" s="671"/>
      <c r="C57" s="671"/>
      <c r="D57" s="672">
        <v>56349402</v>
      </c>
      <c r="E57" s="672"/>
      <c r="F57" s="672"/>
      <c r="G57" s="672">
        <v>7686857</v>
      </c>
      <c r="H57" s="672"/>
      <c r="I57" s="672"/>
      <c r="J57" s="672"/>
      <c r="K57" s="672">
        <v>2715521</v>
      </c>
      <c r="L57" s="672"/>
      <c r="M57" s="672"/>
      <c r="N57" s="672"/>
      <c r="O57" s="672">
        <f t="shared" si="1"/>
      </c>
      <c r="P57" s="672"/>
      <c r="Q57" s="663">
        <v>2</v>
      </c>
      <c r="R57" s="663"/>
      <c r="S57" s="663"/>
      <c r="T57" s="663"/>
      <c r="U57" s="663">
        <v>11</v>
      </c>
      <c r="V57" s="663"/>
      <c r="W57" s="664"/>
    </row>
    <row r="58" ht="16.5">
      <c r="A58" s="665">
        <v>42035</v>
      </c>
      <c r="B58" s="666"/>
      <c r="C58" s="666"/>
      <c r="D58" s="667">
        <v>517241</v>
      </c>
      <c r="E58" s="667"/>
      <c r="F58" s="667"/>
      <c r="G58" s="667">
        <v>0</v>
      </c>
      <c r="H58" s="667"/>
      <c r="I58" s="667"/>
      <c r="J58" s="667"/>
      <c r="K58" s="667">
        <v>0</v>
      </c>
      <c r="L58" s="667"/>
      <c r="M58" s="667"/>
      <c r="N58" s="667"/>
      <c r="O58" s="667">
        <f t="shared" si="1"/>
      </c>
      <c r="P58" s="667"/>
      <c r="Q58" s="668">
        <v>0</v>
      </c>
      <c r="R58" s="668"/>
      <c r="S58" s="668"/>
      <c r="T58" s="668"/>
      <c r="U58" s="668">
        <v>1</v>
      </c>
      <c r="V58" s="668"/>
      <c r="W58" s="669"/>
    </row>
    <row r="59" ht="15.75">
      <c r="A59" s="150"/>
      <c r="B59" s="148"/>
      <c r="C59" s="148"/>
      <c r="D59" s="148"/>
      <c r="E59" s="155" t="s">
        <v>16</v>
      </c>
      <c r="F59" s="155"/>
      <c r="G59" s="155"/>
      <c r="H59" s="156" t="s">
        <v>17</v>
      </c>
      <c r="I59" s="156"/>
      <c r="J59" s="155"/>
      <c r="K59" s="155"/>
      <c r="L59" s="155" t="s">
        <v>18</v>
      </c>
      <c r="M59" s="155"/>
      <c r="N59" s="155"/>
      <c r="O59" s="656" t="s">
        <v>28</v>
      </c>
      <c r="P59" s="656"/>
      <c r="Q59" s="656"/>
      <c r="R59" s="656"/>
      <c r="S59" s="656" t="s">
        <v>29</v>
      </c>
      <c r="T59" s="656"/>
      <c r="U59" s="656"/>
      <c r="V59" s="656"/>
      <c r="W59" s="148"/>
    </row>
    <row r="60">
      <c r="A60" s="657" t="s">
        <v>30</v>
      </c>
      <c r="B60" s="657"/>
      <c r="C60" s="657"/>
      <c r="D60" s="659">
        <f>SUM(D28:F58)-1741484</f>
      </c>
      <c r="E60" s="659"/>
      <c r="F60" s="659"/>
      <c r="G60" s="659">
        <v>70621886</v>
      </c>
      <c r="H60" s="659"/>
      <c r="I60" s="659"/>
      <c r="J60" s="659"/>
      <c r="K60" s="659">
        <v>39271053</v>
      </c>
      <c r="L60" s="659"/>
      <c r="M60" s="659"/>
      <c r="N60" s="659"/>
      <c r="O60" s="841">
        <f>SUM(Q28:T58)</f>
      </c>
      <c r="P60" s="841"/>
      <c r="Q60" s="841"/>
      <c r="R60" s="841"/>
      <c r="S60" s="841">
        <f>SUM(U28:W58)</f>
      </c>
      <c r="T60" s="841"/>
      <c r="U60" s="841"/>
      <c r="V60" s="841"/>
    </row>
    <row r="61" ht="15.75">
      <c r="A61" s="658"/>
      <c r="B61" s="658"/>
      <c r="C61" s="658"/>
      <c r="D61" s="660"/>
      <c r="E61" s="660"/>
      <c r="F61" s="660"/>
      <c r="G61" s="660"/>
      <c r="H61" s="660"/>
      <c r="I61" s="660"/>
      <c r="J61" s="660"/>
      <c r="K61" s="660"/>
      <c r="L61" s="660"/>
      <c r="M61" s="660"/>
      <c r="N61" s="660"/>
      <c r="O61" s="842"/>
      <c r="P61" s="842"/>
      <c r="Q61" s="842"/>
      <c r="R61" s="842"/>
      <c r="S61" s="842"/>
      <c r="T61" s="842"/>
      <c r="U61" s="842"/>
      <c r="V61" s="842"/>
    </row>
    <row r="62" ht="9" customHeight="1">
      <c r="A62" s="157"/>
      <c r="B62" s="157"/>
      <c r="C62" s="157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9"/>
      <c r="R62" s="159"/>
      <c r="S62" s="159"/>
      <c r="T62" s="159"/>
      <c r="U62" s="159"/>
      <c r="V62" s="159"/>
      <c r="W62" s="159"/>
    </row>
    <row r="63" ht="21.75">
      <c r="D63" s="641" t="s">
        <v>31</v>
      </c>
      <c r="E63" s="641"/>
      <c r="F63" s="641"/>
      <c r="G63" s="641"/>
      <c r="H63" s="641"/>
      <c r="I63" s="641"/>
      <c r="J63" s="641"/>
      <c r="K63" s="641" t="s">
        <v>18</v>
      </c>
      <c r="L63" s="641"/>
      <c r="M63" s="641"/>
      <c r="N63" s="641"/>
      <c r="O63" s="160"/>
      <c r="P63" s="160"/>
    </row>
    <row r="64">
      <c r="A64" s="642" t="s">
        <v>32</v>
      </c>
      <c r="B64" s="643"/>
      <c r="C64" s="644"/>
      <c r="D64" s="648">
        <f>+D60+G60</f>
      </c>
      <c r="E64" s="643"/>
      <c r="F64" s="643"/>
      <c r="G64" s="643"/>
      <c r="H64" s="643"/>
      <c r="I64" s="643"/>
      <c r="J64" s="644"/>
      <c r="K64" s="648">
        <f>+K60</f>
      </c>
      <c r="L64" s="649"/>
      <c r="M64" s="649"/>
      <c r="N64" s="650"/>
      <c r="O64" s="161"/>
      <c r="P64" s="161"/>
    </row>
    <row r="65" ht="15.75" customHeight="1">
      <c r="A65" s="645"/>
      <c r="B65" s="646"/>
      <c r="C65" s="647"/>
      <c r="D65" s="645"/>
      <c r="E65" s="646"/>
      <c r="F65" s="646"/>
      <c r="G65" s="646"/>
      <c r="H65" s="646"/>
      <c r="I65" s="646"/>
      <c r="J65" s="647"/>
      <c r="K65" s="651"/>
      <c r="L65" s="652"/>
      <c r="M65" s="652"/>
      <c r="N65" s="653"/>
      <c r="O65" s="161"/>
      <c r="P65" s="161"/>
    </row>
    <row r="67">
      <c r="E67" s="654"/>
      <c r="F67" s="655"/>
      <c r="G67" s="655"/>
      <c r="H67" s="655"/>
      <c r="I67" s="655"/>
    </row>
  </sheetData>
  <mergeCells>
    <mergeCell ref="V3:W3"/>
    <mergeCell ref="B4:E4"/>
    <mergeCell ref="F4:H4"/>
    <mergeCell ref="K4:O4"/>
    <mergeCell ref="P4:Q4"/>
    <mergeCell ref="A2:E2"/>
    <mergeCell ref="K2:O2"/>
    <mergeCell ref="P2:Q2"/>
    <mergeCell ref="R2:U2"/>
    <mergeCell ref="V2:W2"/>
    <mergeCell ref="B3:E3"/>
    <mergeCell ref="F3:H3"/>
    <mergeCell ref="K3:O3"/>
    <mergeCell ref="P3:Q3"/>
    <mergeCell ref="R3:U3"/>
    <mergeCell ref="R4:U4"/>
    <mergeCell ref="V4:W4"/>
    <mergeCell ref="A6:B6"/>
    <mergeCell ref="D6:G6"/>
    <mergeCell ref="I6:L6"/>
    <mergeCell ref="N6:Q6"/>
    <mergeCell ref="S6:W6"/>
    <mergeCell ref="A7:B10"/>
    <mergeCell ref="D7:G10"/>
    <mergeCell ref="I7:L10"/>
    <mergeCell ref="N7:Q10"/>
    <mergeCell ref="S7:W10"/>
    <mergeCell ref="A19:B22"/>
    <mergeCell ref="D19:G22"/>
    <mergeCell ref="I19:L22"/>
    <mergeCell ref="N19:Q22"/>
    <mergeCell ref="S19:W22"/>
    <mergeCell ref="A24:W24"/>
    <mergeCell ref="A11:B14"/>
    <mergeCell ref="D11:G14"/>
    <mergeCell ref="I11:L14"/>
    <mergeCell ref="N11:Q14"/>
    <mergeCell ref="S11:W14"/>
    <mergeCell ref="A15:B18"/>
    <mergeCell ref="D15:G18"/>
    <mergeCell ref="I15:L18"/>
    <mergeCell ref="N15:Q18"/>
    <mergeCell ref="S15:W18"/>
    <mergeCell ref="U26:W26"/>
    <mergeCell ref="A28:C28"/>
    <mergeCell ref="D28:F28"/>
    <mergeCell ref="G28:J28"/>
    <mergeCell ref="K28:N28"/>
    <mergeCell ref="O28:P28"/>
    <mergeCell ref="Q28:T28"/>
    <mergeCell ref="U28:W28"/>
    <mergeCell ref="A26:C26"/>
    <mergeCell ref="D26:F26"/>
    <mergeCell ref="G26:J26"/>
    <mergeCell ref="K26:N26"/>
    <mergeCell ref="O26:P26"/>
    <mergeCell ref="Q26:T26"/>
    <mergeCell ref="U29:W29"/>
    <mergeCell ref="A30:C30"/>
    <mergeCell ref="D30:F30"/>
    <mergeCell ref="G30:J30"/>
    <mergeCell ref="K30:N30"/>
    <mergeCell ref="O30:P30"/>
    <mergeCell ref="Q30:T30"/>
    <mergeCell ref="U30:W30"/>
    <mergeCell ref="A29:C29"/>
    <mergeCell ref="D29:F29"/>
    <mergeCell ref="G29:J29"/>
    <mergeCell ref="K29:N29"/>
    <mergeCell ref="O29:P29"/>
    <mergeCell ref="Q29:T29"/>
    <mergeCell ref="U31:W31"/>
    <mergeCell ref="A32:C32"/>
    <mergeCell ref="D32:F32"/>
    <mergeCell ref="G32:J32"/>
    <mergeCell ref="K32:N32"/>
    <mergeCell ref="O32:P32"/>
    <mergeCell ref="Q32:T32"/>
    <mergeCell ref="U32:W32"/>
    <mergeCell ref="A31:C31"/>
    <mergeCell ref="D31:F31"/>
    <mergeCell ref="G31:J31"/>
    <mergeCell ref="K31:N31"/>
    <mergeCell ref="O31:P31"/>
    <mergeCell ref="Q31:T31"/>
    <mergeCell ref="U33:W33"/>
    <mergeCell ref="A34:C34"/>
    <mergeCell ref="D34:F34"/>
    <mergeCell ref="G34:J34"/>
    <mergeCell ref="K34:N34"/>
    <mergeCell ref="O34:P34"/>
    <mergeCell ref="Q34:T34"/>
    <mergeCell ref="U34:W34"/>
    <mergeCell ref="A33:C33"/>
    <mergeCell ref="D33:F33"/>
    <mergeCell ref="G33:J33"/>
    <mergeCell ref="K33:N33"/>
    <mergeCell ref="O33:P33"/>
    <mergeCell ref="Q33:T33"/>
    <mergeCell ref="U35:W35"/>
    <mergeCell ref="A36:C36"/>
    <mergeCell ref="D36:F36"/>
    <mergeCell ref="G36:J36"/>
    <mergeCell ref="K36:N36"/>
    <mergeCell ref="O36:P36"/>
    <mergeCell ref="Q36:T36"/>
    <mergeCell ref="U36:W36"/>
    <mergeCell ref="A35:C35"/>
    <mergeCell ref="D35:F35"/>
    <mergeCell ref="G35:J35"/>
    <mergeCell ref="K35:N35"/>
    <mergeCell ref="O35:P35"/>
    <mergeCell ref="Q35:T35"/>
    <mergeCell ref="U37:W37"/>
    <mergeCell ref="A38:C38"/>
    <mergeCell ref="D38:F38"/>
    <mergeCell ref="G38:J38"/>
    <mergeCell ref="K38:N38"/>
    <mergeCell ref="O38:P38"/>
    <mergeCell ref="Q38:T38"/>
    <mergeCell ref="U38:W38"/>
    <mergeCell ref="A37:C37"/>
    <mergeCell ref="D37:F37"/>
    <mergeCell ref="G37:J37"/>
    <mergeCell ref="K37:N37"/>
    <mergeCell ref="O37:P37"/>
    <mergeCell ref="Q37:T37"/>
    <mergeCell ref="U39:W39"/>
    <mergeCell ref="A40:C40"/>
    <mergeCell ref="D40:F40"/>
    <mergeCell ref="G40:J40"/>
    <mergeCell ref="K40:N40"/>
    <mergeCell ref="O40:P40"/>
    <mergeCell ref="Q40:T40"/>
    <mergeCell ref="U40:W40"/>
    <mergeCell ref="A39:C39"/>
    <mergeCell ref="D39:F39"/>
    <mergeCell ref="G39:J39"/>
    <mergeCell ref="K39:N39"/>
    <mergeCell ref="O39:P39"/>
    <mergeCell ref="Q39:T39"/>
    <mergeCell ref="U41:W41"/>
    <mergeCell ref="A42:C42"/>
    <mergeCell ref="D42:F42"/>
    <mergeCell ref="G42:J42"/>
    <mergeCell ref="K42:N42"/>
    <mergeCell ref="O42:P42"/>
    <mergeCell ref="Q42:T42"/>
    <mergeCell ref="U42:W42"/>
    <mergeCell ref="A41:C41"/>
    <mergeCell ref="D41:F41"/>
    <mergeCell ref="G41:J41"/>
    <mergeCell ref="K41:N41"/>
    <mergeCell ref="O41:P41"/>
    <mergeCell ref="Q41:T41"/>
    <mergeCell ref="U43:W43"/>
    <mergeCell ref="A44:C44"/>
    <mergeCell ref="D44:F44"/>
    <mergeCell ref="G44:J44"/>
    <mergeCell ref="K44:N44"/>
    <mergeCell ref="O44:P44"/>
    <mergeCell ref="Q44:T44"/>
    <mergeCell ref="U44:W44"/>
    <mergeCell ref="A43:C43"/>
    <mergeCell ref="D43:F43"/>
    <mergeCell ref="G43:J43"/>
    <mergeCell ref="K43:N43"/>
    <mergeCell ref="O43:P43"/>
    <mergeCell ref="Q43:T43"/>
    <mergeCell ref="U45:W45"/>
    <mergeCell ref="A46:C46"/>
    <mergeCell ref="D46:F46"/>
    <mergeCell ref="G46:J46"/>
    <mergeCell ref="K46:N46"/>
    <mergeCell ref="O46:P46"/>
    <mergeCell ref="Q46:T46"/>
    <mergeCell ref="U46:W46"/>
    <mergeCell ref="A45:C45"/>
    <mergeCell ref="D45:F45"/>
    <mergeCell ref="G45:J45"/>
    <mergeCell ref="K45:N45"/>
    <mergeCell ref="O45:P45"/>
    <mergeCell ref="Q45:T45"/>
    <mergeCell ref="U47:W47"/>
    <mergeCell ref="A48:C48"/>
    <mergeCell ref="D48:F48"/>
    <mergeCell ref="G48:J48"/>
    <mergeCell ref="K48:N48"/>
    <mergeCell ref="O48:P48"/>
    <mergeCell ref="Q48:T48"/>
    <mergeCell ref="U48:W48"/>
    <mergeCell ref="A47:C47"/>
    <mergeCell ref="D47:F47"/>
    <mergeCell ref="G47:J47"/>
    <mergeCell ref="K47:N47"/>
    <mergeCell ref="O47:P47"/>
    <mergeCell ref="Q47:T47"/>
    <mergeCell ref="U49:W49"/>
    <mergeCell ref="A50:C50"/>
    <mergeCell ref="D50:F50"/>
    <mergeCell ref="G50:J50"/>
    <mergeCell ref="K50:N50"/>
    <mergeCell ref="O50:P50"/>
    <mergeCell ref="Q50:T50"/>
    <mergeCell ref="U50:W50"/>
    <mergeCell ref="A49:C49"/>
    <mergeCell ref="D49:F49"/>
    <mergeCell ref="G49:J49"/>
    <mergeCell ref="K49:N49"/>
    <mergeCell ref="O49:P49"/>
    <mergeCell ref="Q49:T49"/>
    <mergeCell ref="U51:W51"/>
    <mergeCell ref="A52:C52"/>
    <mergeCell ref="D52:F52"/>
    <mergeCell ref="G52:J52"/>
    <mergeCell ref="K52:N52"/>
    <mergeCell ref="O52:P52"/>
    <mergeCell ref="Q52:T52"/>
    <mergeCell ref="U52:W52"/>
    <mergeCell ref="A51:C51"/>
    <mergeCell ref="D51:F51"/>
    <mergeCell ref="G51:J51"/>
    <mergeCell ref="K51:N51"/>
    <mergeCell ref="O51:P51"/>
    <mergeCell ref="Q51:T51"/>
    <mergeCell ref="U53:W53"/>
    <mergeCell ref="A54:C54"/>
    <mergeCell ref="D54:F54"/>
    <mergeCell ref="G54:J54"/>
    <mergeCell ref="K54:N54"/>
    <mergeCell ref="O54:P54"/>
    <mergeCell ref="Q54:T54"/>
    <mergeCell ref="U54:W54"/>
    <mergeCell ref="A53:C53"/>
    <mergeCell ref="D53:F53"/>
    <mergeCell ref="G53:J53"/>
    <mergeCell ref="K53:N53"/>
    <mergeCell ref="O53:P53"/>
    <mergeCell ref="Q53:T53"/>
    <mergeCell ref="U55:W55"/>
    <mergeCell ref="A56:C56"/>
    <mergeCell ref="D56:F56"/>
    <mergeCell ref="G56:J56"/>
    <mergeCell ref="K56:N56"/>
    <mergeCell ref="O56:P56"/>
    <mergeCell ref="Q56:T56"/>
    <mergeCell ref="U56:W56"/>
    <mergeCell ref="A55:C55"/>
    <mergeCell ref="D55:F55"/>
    <mergeCell ref="G55:J55"/>
    <mergeCell ref="K55:N55"/>
    <mergeCell ref="O55:P55"/>
    <mergeCell ref="Q55:T55"/>
    <mergeCell ref="U57:W57"/>
    <mergeCell ref="A58:C58"/>
    <mergeCell ref="D58:F58"/>
    <mergeCell ref="G58:J58"/>
    <mergeCell ref="K58:N58"/>
    <mergeCell ref="O58:P58"/>
    <mergeCell ref="Q58:T58"/>
    <mergeCell ref="U58:W58"/>
    <mergeCell ref="A57:C57"/>
    <mergeCell ref="D57:F57"/>
    <mergeCell ref="G57:J57"/>
    <mergeCell ref="K57:N57"/>
    <mergeCell ref="O57:P57"/>
    <mergeCell ref="Q57:T57"/>
    <mergeCell ref="D63:J63"/>
    <mergeCell ref="K63:N63"/>
    <mergeCell ref="A64:C65"/>
    <mergeCell ref="D64:J65"/>
    <mergeCell ref="K64:N65"/>
    <mergeCell ref="E67:I67"/>
    <mergeCell ref="O59:R59"/>
    <mergeCell ref="S59:V59"/>
    <mergeCell ref="A60:C61"/>
    <mergeCell ref="D60:F61"/>
    <mergeCell ref="G60:J61"/>
    <mergeCell ref="K60:N61"/>
    <mergeCell ref="O60:R61"/>
    <mergeCell ref="S60:V61"/>
  </mergeCells>
  <pageMargins left="0.7" right="0.7" top="0.75" bottom="0.75" header="0.3" footer="0.3"/>
  <pageSetup orientation="portrait" verticalDpi="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4"/>
  <sheetViews>
    <sheetView topLeftCell="A25" zoomScale="90" zoomScaleNormal="90" workbookViewId="0">
      <selection activeCell="D31" sqref="D31:F31"/>
    </sheetView>
  </sheetViews>
  <sheetFormatPr baseColWidth="10" defaultColWidth="9.140625" defaultRowHeight="15" x14ac:dyDescent="0.25"/>
  <cols>
    <col min="1" max="1" bestFit="1" width="15" customWidth="1" style="164"/>
    <col min="2" max="2" width="11.28515625" customWidth="1" style="164"/>
    <col min="3" max="3" width="7.42578125" customWidth="1" style="164"/>
    <col min="4" max="7" width="8.7109375" customWidth="1" style="164"/>
    <col min="8" max="8" width="3.7109375" customWidth="1" style="164"/>
    <col min="9" max="12" width="8.7109375" customWidth="1" style="164"/>
    <col min="13" max="13" width="3.7109375" customWidth="1" style="164"/>
    <col min="14" max="17" width="8.7109375" customWidth="1" style="164"/>
    <col min="18" max="18" width="5.28515625" customWidth="1" style="164"/>
    <col min="19" max="19" width="8.7109375" customWidth="1" style="164"/>
    <col min="20" max="20" width="3.7109375" customWidth="1" style="164"/>
    <col min="21" max="21" width="8.7109375" customWidth="1" style="164"/>
    <col min="22" max="22" width="6.85546875" customWidth="1" style="164"/>
    <col min="23" max="23" width="6.42578125" customWidth="1" style="164"/>
    <col min="24" max="24" width="10.140625" customWidth="1" style="164"/>
    <col min="25" max="256" width="9.140625" customWidth="1" style="164"/>
    <col min="257" max="257" bestFit="1" width="15" customWidth="1" style="164"/>
    <col min="258" max="258" width="11.28515625" customWidth="1" style="164"/>
    <col min="259" max="259" width="7.42578125" customWidth="1" style="164"/>
    <col min="260" max="263" width="8.7109375" customWidth="1" style="164"/>
    <col min="264" max="264" width="3.7109375" customWidth="1" style="164"/>
    <col min="265" max="268" width="8.7109375" customWidth="1" style="164"/>
    <col min="269" max="269" width="3.7109375" customWidth="1" style="164"/>
    <col min="270" max="273" width="8.7109375" customWidth="1" style="164"/>
    <col min="274" max="274" width="5.28515625" customWidth="1" style="164"/>
    <col min="275" max="275" width="8.7109375" customWidth="1" style="164"/>
    <col min="276" max="276" width="3.7109375" customWidth="1" style="164"/>
    <col min="277" max="277" width="8.7109375" customWidth="1" style="164"/>
    <col min="278" max="278" width="6.85546875" customWidth="1" style="164"/>
    <col min="279" max="279" width="6.42578125" customWidth="1" style="164"/>
    <col min="280" max="280" width="10.140625" customWidth="1" style="164"/>
    <col min="281" max="512" width="9.140625" customWidth="1" style="164"/>
    <col min="513" max="513" bestFit="1" width="15" customWidth="1" style="164"/>
    <col min="514" max="514" width="11.28515625" customWidth="1" style="164"/>
    <col min="515" max="515" width="7.42578125" customWidth="1" style="164"/>
    <col min="516" max="519" width="8.7109375" customWidth="1" style="164"/>
    <col min="520" max="520" width="3.7109375" customWidth="1" style="164"/>
    <col min="521" max="524" width="8.7109375" customWidth="1" style="164"/>
    <col min="525" max="525" width="3.7109375" customWidth="1" style="164"/>
    <col min="526" max="529" width="8.7109375" customWidth="1" style="164"/>
    <col min="530" max="530" width="5.28515625" customWidth="1" style="164"/>
    <col min="531" max="531" width="8.7109375" customWidth="1" style="164"/>
    <col min="532" max="532" width="3.7109375" customWidth="1" style="164"/>
    <col min="533" max="533" width="8.7109375" customWidth="1" style="164"/>
    <col min="534" max="534" width="6.85546875" customWidth="1" style="164"/>
    <col min="535" max="535" width="6.42578125" customWidth="1" style="164"/>
    <col min="536" max="536" width="10.140625" customWidth="1" style="164"/>
    <col min="537" max="768" width="9.140625" customWidth="1" style="164"/>
    <col min="769" max="769" bestFit="1" width="15" customWidth="1" style="164"/>
    <col min="770" max="770" width="11.28515625" customWidth="1" style="164"/>
    <col min="771" max="771" width="7.42578125" customWidth="1" style="164"/>
    <col min="772" max="775" width="8.7109375" customWidth="1" style="164"/>
    <col min="776" max="776" width="3.7109375" customWidth="1" style="164"/>
    <col min="777" max="780" width="8.7109375" customWidth="1" style="164"/>
    <col min="781" max="781" width="3.7109375" customWidth="1" style="164"/>
    <col min="782" max="785" width="8.7109375" customWidth="1" style="164"/>
    <col min="786" max="786" width="5.28515625" customWidth="1" style="164"/>
    <col min="787" max="787" width="8.7109375" customWidth="1" style="164"/>
    <col min="788" max="788" width="3.7109375" customWidth="1" style="164"/>
    <col min="789" max="789" width="8.7109375" customWidth="1" style="164"/>
    <col min="790" max="790" width="6.85546875" customWidth="1" style="164"/>
    <col min="791" max="791" width="6.42578125" customWidth="1" style="164"/>
    <col min="792" max="792" width="10.140625" customWidth="1" style="164"/>
    <col min="793" max="1024" width="9.140625" customWidth="1" style="164"/>
    <col min="1025" max="1025" bestFit="1" width="15" customWidth="1" style="164"/>
    <col min="1026" max="1026" width="11.28515625" customWidth="1" style="164"/>
    <col min="1027" max="1027" width="7.42578125" customWidth="1" style="164"/>
    <col min="1028" max="1031" width="8.7109375" customWidth="1" style="164"/>
    <col min="1032" max="1032" width="3.7109375" customWidth="1" style="164"/>
    <col min="1033" max="1036" width="8.7109375" customWidth="1" style="164"/>
    <col min="1037" max="1037" width="3.7109375" customWidth="1" style="164"/>
    <col min="1038" max="1041" width="8.7109375" customWidth="1" style="164"/>
    <col min="1042" max="1042" width="5.28515625" customWidth="1" style="164"/>
    <col min="1043" max="1043" width="8.7109375" customWidth="1" style="164"/>
    <col min="1044" max="1044" width="3.7109375" customWidth="1" style="164"/>
    <col min="1045" max="1045" width="8.7109375" customWidth="1" style="164"/>
    <col min="1046" max="1046" width="6.85546875" customWidth="1" style="164"/>
    <col min="1047" max="1047" width="6.42578125" customWidth="1" style="164"/>
    <col min="1048" max="1048" width="10.140625" customWidth="1" style="164"/>
    <col min="1049" max="1280" width="9.140625" customWidth="1" style="164"/>
    <col min="1281" max="1281" bestFit="1" width="15" customWidth="1" style="164"/>
    <col min="1282" max="1282" width="11.28515625" customWidth="1" style="164"/>
    <col min="1283" max="1283" width="7.42578125" customWidth="1" style="164"/>
    <col min="1284" max="1287" width="8.7109375" customWidth="1" style="164"/>
    <col min="1288" max="1288" width="3.7109375" customWidth="1" style="164"/>
    <col min="1289" max="1292" width="8.7109375" customWidth="1" style="164"/>
    <col min="1293" max="1293" width="3.7109375" customWidth="1" style="164"/>
    <col min="1294" max="1297" width="8.7109375" customWidth="1" style="164"/>
    <col min="1298" max="1298" width="5.28515625" customWidth="1" style="164"/>
    <col min="1299" max="1299" width="8.7109375" customWidth="1" style="164"/>
    <col min="1300" max="1300" width="3.7109375" customWidth="1" style="164"/>
    <col min="1301" max="1301" width="8.7109375" customWidth="1" style="164"/>
    <col min="1302" max="1302" width="6.85546875" customWidth="1" style="164"/>
    <col min="1303" max="1303" width="6.42578125" customWidth="1" style="164"/>
    <col min="1304" max="1304" width="10.140625" customWidth="1" style="164"/>
    <col min="1305" max="1536" width="9.140625" customWidth="1" style="164"/>
    <col min="1537" max="1537" bestFit="1" width="15" customWidth="1" style="164"/>
    <col min="1538" max="1538" width="11.28515625" customWidth="1" style="164"/>
    <col min="1539" max="1539" width="7.42578125" customWidth="1" style="164"/>
    <col min="1540" max="1543" width="8.7109375" customWidth="1" style="164"/>
    <col min="1544" max="1544" width="3.7109375" customWidth="1" style="164"/>
    <col min="1545" max="1548" width="8.7109375" customWidth="1" style="164"/>
    <col min="1549" max="1549" width="3.7109375" customWidth="1" style="164"/>
    <col min="1550" max="1553" width="8.7109375" customWidth="1" style="164"/>
    <col min="1554" max="1554" width="5.28515625" customWidth="1" style="164"/>
    <col min="1555" max="1555" width="8.7109375" customWidth="1" style="164"/>
    <col min="1556" max="1556" width="3.7109375" customWidth="1" style="164"/>
    <col min="1557" max="1557" width="8.7109375" customWidth="1" style="164"/>
    <col min="1558" max="1558" width="6.85546875" customWidth="1" style="164"/>
    <col min="1559" max="1559" width="6.42578125" customWidth="1" style="164"/>
    <col min="1560" max="1560" width="10.140625" customWidth="1" style="164"/>
    <col min="1561" max="1792" width="9.140625" customWidth="1" style="164"/>
    <col min="1793" max="1793" bestFit="1" width="15" customWidth="1" style="164"/>
    <col min="1794" max="1794" width="11.28515625" customWidth="1" style="164"/>
    <col min="1795" max="1795" width="7.42578125" customWidth="1" style="164"/>
    <col min="1796" max="1799" width="8.7109375" customWidth="1" style="164"/>
    <col min="1800" max="1800" width="3.7109375" customWidth="1" style="164"/>
    <col min="1801" max="1804" width="8.7109375" customWidth="1" style="164"/>
    <col min="1805" max="1805" width="3.7109375" customWidth="1" style="164"/>
    <col min="1806" max="1809" width="8.7109375" customWidth="1" style="164"/>
    <col min="1810" max="1810" width="5.28515625" customWidth="1" style="164"/>
    <col min="1811" max="1811" width="8.7109375" customWidth="1" style="164"/>
    <col min="1812" max="1812" width="3.7109375" customWidth="1" style="164"/>
    <col min="1813" max="1813" width="8.7109375" customWidth="1" style="164"/>
    <col min="1814" max="1814" width="6.85546875" customWidth="1" style="164"/>
    <col min="1815" max="1815" width="6.42578125" customWidth="1" style="164"/>
    <col min="1816" max="1816" width="10.140625" customWidth="1" style="164"/>
    <col min="1817" max="2048" width="9.140625" customWidth="1" style="164"/>
    <col min="2049" max="2049" bestFit="1" width="15" customWidth="1" style="164"/>
    <col min="2050" max="2050" width="11.28515625" customWidth="1" style="164"/>
    <col min="2051" max="2051" width="7.42578125" customWidth="1" style="164"/>
    <col min="2052" max="2055" width="8.7109375" customWidth="1" style="164"/>
    <col min="2056" max="2056" width="3.7109375" customWidth="1" style="164"/>
    <col min="2057" max="2060" width="8.7109375" customWidth="1" style="164"/>
    <col min="2061" max="2061" width="3.7109375" customWidth="1" style="164"/>
    <col min="2062" max="2065" width="8.7109375" customWidth="1" style="164"/>
    <col min="2066" max="2066" width="5.28515625" customWidth="1" style="164"/>
    <col min="2067" max="2067" width="8.7109375" customWidth="1" style="164"/>
    <col min="2068" max="2068" width="3.7109375" customWidth="1" style="164"/>
    <col min="2069" max="2069" width="8.7109375" customWidth="1" style="164"/>
    <col min="2070" max="2070" width="6.85546875" customWidth="1" style="164"/>
    <col min="2071" max="2071" width="6.42578125" customWidth="1" style="164"/>
    <col min="2072" max="2072" width="10.140625" customWidth="1" style="164"/>
    <col min="2073" max="2304" width="9.140625" customWidth="1" style="164"/>
    <col min="2305" max="2305" bestFit="1" width="15" customWidth="1" style="164"/>
    <col min="2306" max="2306" width="11.28515625" customWidth="1" style="164"/>
    <col min="2307" max="2307" width="7.42578125" customWidth="1" style="164"/>
    <col min="2308" max="2311" width="8.7109375" customWidth="1" style="164"/>
    <col min="2312" max="2312" width="3.7109375" customWidth="1" style="164"/>
    <col min="2313" max="2316" width="8.7109375" customWidth="1" style="164"/>
    <col min="2317" max="2317" width="3.7109375" customWidth="1" style="164"/>
    <col min="2318" max="2321" width="8.7109375" customWidth="1" style="164"/>
    <col min="2322" max="2322" width="5.28515625" customWidth="1" style="164"/>
    <col min="2323" max="2323" width="8.7109375" customWidth="1" style="164"/>
    <col min="2324" max="2324" width="3.7109375" customWidth="1" style="164"/>
    <col min="2325" max="2325" width="8.7109375" customWidth="1" style="164"/>
    <col min="2326" max="2326" width="6.85546875" customWidth="1" style="164"/>
    <col min="2327" max="2327" width="6.42578125" customWidth="1" style="164"/>
    <col min="2328" max="2328" width="10.140625" customWidth="1" style="164"/>
    <col min="2329" max="2560" width="9.140625" customWidth="1" style="164"/>
    <col min="2561" max="2561" bestFit="1" width="15" customWidth="1" style="164"/>
    <col min="2562" max="2562" width="11.28515625" customWidth="1" style="164"/>
    <col min="2563" max="2563" width="7.42578125" customWidth="1" style="164"/>
    <col min="2564" max="2567" width="8.7109375" customWidth="1" style="164"/>
    <col min="2568" max="2568" width="3.7109375" customWidth="1" style="164"/>
    <col min="2569" max="2572" width="8.7109375" customWidth="1" style="164"/>
    <col min="2573" max="2573" width="3.7109375" customWidth="1" style="164"/>
    <col min="2574" max="2577" width="8.7109375" customWidth="1" style="164"/>
    <col min="2578" max="2578" width="5.28515625" customWidth="1" style="164"/>
    <col min="2579" max="2579" width="8.7109375" customWidth="1" style="164"/>
    <col min="2580" max="2580" width="3.7109375" customWidth="1" style="164"/>
    <col min="2581" max="2581" width="8.7109375" customWidth="1" style="164"/>
    <col min="2582" max="2582" width="6.85546875" customWidth="1" style="164"/>
    <col min="2583" max="2583" width="6.42578125" customWidth="1" style="164"/>
    <col min="2584" max="2584" width="10.140625" customWidth="1" style="164"/>
    <col min="2585" max="2816" width="9.140625" customWidth="1" style="164"/>
    <col min="2817" max="2817" bestFit="1" width="15" customWidth="1" style="164"/>
    <col min="2818" max="2818" width="11.28515625" customWidth="1" style="164"/>
    <col min="2819" max="2819" width="7.42578125" customWidth="1" style="164"/>
    <col min="2820" max="2823" width="8.7109375" customWidth="1" style="164"/>
    <col min="2824" max="2824" width="3.7109375" customWidth="1" style="164"/>
    <col min="2825" max="2828" width="8.7109375" customWidth="1" style="164"/>
    <col min="2829" max="2829" width="3.7109375" customWidth="1" style="164"/>
    <col min="2830" max="2833" width="8.7109375" customWidth="1" style="164"/>
    <col min="2834" max="2834" width="5.28515625" customWidth="1" style="164"/>
    <col min="2835" max="2835" width="8.7109375" customWidth="1" style="164"/>
    <col min="2836" max="2836" width="3.7109375" customWidth="1" style="164"/>
    <col min="2837" max="2837" width="8.7109375" customWidth="1" style="164"/>
    <col min="2838" max="2838" width="6.85546875" customWidth="1" style="164"/>
    <col min="2839" max="2839" width="6.42578125" customWidth="1" style="164"/>
    <col min="2840" max="2840" width="10.140625" customWidth="1" style="164"/>
    <col min="2841" max="3072" width="9.140625" customWidth="1" style="164"/>
    <col min="3073" max="3073" bestFit="1" width="15" customWidth="1" style="164"/>
    <col min="3074" max="3074" width="11.28515625" customWidth="1" style="164"/>
    <col min="3075" max="3075" width="7.42578125" customWidth="1" style="164"/>
    <col min="3076" max="3079" width="8.7109375" customWidth="1" style="164"/>
    <col min="3080" max="3080" width="3.7109375" customWidth="1" style="164"/>
    <col min="3081" max="3084" width="8.7109375" customWidth="1" style="164"/>
    <col min="3085" max="3085" width="3.7109375" customWidth="1" style="164"/>
    <col min="3086" max="3089" width="8.7109375" customWidth="1" style="164"/>
    <col min="3090" max="3090" width="5.28515625" customWidth="1" style="164"/>
    <col min="3091" max="3091" width="8.7109375" customWidth="1" style="164"/>
    <col min="3092" max="3092" width="3.7109375" customWidth="1" style="164"/>
    <col min="3093" max="3093" width="8.7109375" customWidth="1" style="164"/>
    <col min="3094" max="3094" width="6.85546875" customWidth="1" style="164"/>
    <col min="3095" max="3095" width="6.42578125" customWidth="1" style="164"/>
    <col min="3096" max="3096" width="10.140625" customWidth="1" style="164"/>
    <col min="3097" max="3328" width="9.140625" customWidth="1" style="164"/>
    <col min="3329" max="3329" bestFit="1" width="15" customWidth="1" style="164"/>
    <col min="3330" max="3330" width="11.28515625" customWidth="1" style="164"/>
    <col min="3331" max="3331" width="7.42578125" customWidth="1" style="164"/>
    <col min="3332" max="3335" width="8.7109375" customWidth="1" style="164"/>
    <col min="3336" max="3336" width="3.7109375" customWidth="1" style="164"/>
    <col min="3337" max="3340" width="8.7109375" customWidth="1" style="164"/>
    <col min="3341" max="3341" width="3.7109375" customWidth="1" style="164"/>
    <col min="3342" max="3345" width="8.7109375" customWidth="1" style="164"/>
    <col min="3346" max="3346" width="5.28515625" customWidth="1" style="164"/>
    <col min="3347" max="3347" width="8.7109375" customWidth="1" style="164"/>
    <col min="3348" max="3348" width="3.7109375" customWidth="1" style="164"/>
    <col min="3349" max="3349" width="8.7109375" customWidth="1" style="164"/>
    <col min="3350" max="3350" width="6.85546875" customWidth="1" style="164"/>
    <col min="3351" max="3351" width="6.42578125" customWidth="1" style="164"/>
    <col min="3352" max="3352" width="10.140625" customWidth="1" style="164"/>
    <col min="3353" max="3584" width="9.140625" customWidth="1" style="164"/>
    <col min="3585" max="3585" bestFit="1" width="15" customWidth="1" style="164"/>
    <col min="3586" max="3586" width="11.28515625" customWidth="1" style="164"/>
    <col min="3587" max="3587" width="7.42578125" customWidth="1" style="164"/>
    <col min="3588" max="3591" width="8.7109375" customWidth="1" style="164"/>
    <col min="3592" max="3592" width="3.7109375" customWidth="1" style="164"/>
    <col min="3593" max="3596" width="8.7109375" customWidth="1" style="164"/>
    <col min="3597" max="3597" width="3.7109375" customWidth="1" style="164"/>
    <col min="3598" max="3601" width="8.7109375" customWidth="1" style="164"/>
    <col min="3602" max="3602" width="5.28515625" customWidth="1" style="164"/>
    <col min="3603" max="3603" width="8.7109375" customWidth="1" style="164"/>
    <col min="3604" max="3604" width="3.7109375" customWidth="1" style="164"/>
    <col min="3605" max="3605" width="8.7109375" customWidth="1" style="164"/>
    <col min="3606" max="3606" width="6.85546875" customWidth="1" style="164"/>
    <col min="3607" max="3607" width="6.42578125" customWidth="1" style="164"/>
    <col min="3608" max="3608" width="10.140625" customWidth="1" style="164"/>
    <col min="3609" max="3840" width="9.140625" customWidth="1" style="164"/>
    <col min="3841" max="3841" bestFit="1" width="15" customWidth="1" style="164"/>
    <col min="3842" max="3842" width="11.28515625" customWidth="1" style="164"/>
    <col min="3843" max="3843" width="7.42578125" customWidth="1" style="164"/>
    <col min="3844" max="3847" width="8.7109375" customWidth="1" style="164"/>
    <col min="3848" max="3848" width="3.7109375" customWidth="1" style="164"/>
    <col min="3849" max="3852" width="8.7109375" customWidth="1" style="164"/>
    <col min="3853" max="3853" width="3.7109375" customWidth="1" style="164"/>
    <col min="3854" max="3857" width="8.7109375" customWidth="1" style="164"/>
    <col min="3858" max="3858" width="5.28515625" customWidth="1" style="164"/>
    <col min="3859" max="3859" width="8.7109375" customWidth="1" style="164"/>
    <col min="3860" max="3860" width="3.7109375" customWidth="1" style="164"/>
    <col min="3861" max="3861" width="8.7109375" customWidth="1" style="164"/>
    <col min="3862" max="3862" width="6.85546875" customWidth="1" style="164"/>
    <col min="3863" max="3863" width="6.42578125" customWidth="1" style="164"/>
    <col min="3864" max="3864" width="10.140625" customWidth="1" style="164"/>
    <col min="3865" max="4096" width="9.140625" customWidth="1" style="164"/>
    <col min="4097" max="4097" bestFit="1" width="15" customWidth="1" style="164"/>
    <col min="4098" max="4098" width="11.28515625" customWidth="1" style="164"/>
    <col min="4099" max="4099" width="7.42578125" customWidth="1" style="164"/>
    <col min="4100" max="4103" width="8.7109375" customWidth="1" style="164"/>
    <col min="4104" max="4104" width="3.7109375" customWidth="1" style="164"/>
    <col min="4105" max="4108" width="8.7109375" customWidth="1" style="164"/>
    <col min="4109" max="4109" width="3.7109375" customWidth="1" style="164"/>
    <col min="4110" max="4113" width="8.7109375" customWidth="1" style="164"/>
    <col min="4114" max="4114" width="5.28515625" customWidth="1" style="164"/>
    <col min="4115" max="4115" width="8.7109375" customWidth="1" style="164"/>
    <col min="4116" max="4116" width="3.7109375" customWidth="1" style="164"/>
    <col min="4117" max="4117" width="8.7109375" customWidth="1" style="164"/>
    <col min="4118" max="4118" width="6.85546875" customWidth="1" style="164"/>
    <col min="4119" max="4119" width="6.42578125" customWidth="1" style="164"/>
    <col min="4120" max="4120" width="10.140625" customWidth="1" style="164"/>
    <col min="4121" max="4352" width="9.140625" customWidth="1" style="164"/>
    <col min="4353" max="4353" bestFit="1" width="15" customWidth="1" style="164"/>
    <col min="4354" max="4354" width="11.28515625" customWidth="1" style="164"/>
    <col min="4355" max="4355" width="7.42578125" customWidth="1" style="164"/>
    <col min="4356" max="4359" width="8.7109375" customWidth="1" style="164"/>
    <col min="4360" max="4360" width="3.7109375" customWidth="1" style="164"/>
    <col min="4361" max="4364" width="8.7109375" customWidth="1" style="164"/>
    <col min="4365" max="4365" width="3.7109375" customWidth="1" style="164"/>
    <col min="4366" max="4369" width="8.7109375" customWidth="1" style="164"/>
    <col min="4370" max="4370" width="5.28515625" customWidth="1" style="164"/>
    <col min="4371" max="4371" width="8.7109375" customWidth="1" style="164"/>
    <col min="4372" max="4372" width="3.7109375" customWidth="1" style="164"/>
    <col min="4373" max="4373" width="8.7109375" customWidth="1" style="164"/>
    <col min="4374" max="4374" width="6.85546875" customWidth="1" style="164"/>
    <col min="4375" max="4375" width="6.42578125" customWidth="1" style="164"/>
    <col min="4376" max="4376" width="10.140625" customWidth="1" style="164"/>
    <col min="4377" max="4608" width="9.140625" customWidth="1" style="164"/>
    <col min="4609" max="4609" bestFit="1" width="15" customWidth="1" style="164"/>
    <col min="4610" max="4610" width="11.28515625" customWidth="1" style="164"/>
    <col min="4611" max="4611" width="7.42578125" customWidth="1" style="164"/>
    <col min="4612" max="4615" width="8.7109375" customWidth="1" style="164"/>
    <col min="4616" max="4616" width="3.7109375" customWidth="1" style="164"/>
    <col min="4617" max="4620" width="8.7109375" customWidth="1" style="164"/>
    <col min="4621" max="4621" width="3.7109375" customWidth="1" style="164"/>
    <col min="4622" max="4625" width="8.7109375" customWidth="1" style="164"/>
    <col min="4626" max="4626" width="5.28515625" customWidth="1" style="164"/>
    <col min="4627" max="4627" width="8.7109375" customWidth="1" style="164"/>
    <col min="4628" max="4628" width="3.7109375" customWidth="1" style="164"/>
    <col min="4629" max="4629" width="8.7109375" customWidth="1" style="164"/>
    <col min="4630" max="4630" width="6.85546875" customWidth="1" style="164"/>
    <col min="4631" max="4631" width="6.42578125" customWidth="1" style="164"/>
    <col min="4632" max="4632" width="10.140625" customWidth="1" style="164"/>
    <col min="4633" max="4864" width="9.140625" customWidth="1" style="164"/>
    <col min="4865" max="4865" bestFit="1" width="15" customWidth="1" style="164"/>
    <col min="4866" max="4866" width="11.28515625" customWidth="1" style="164"/>
    <col min="4867" max="4867" width="7.42578125" customWidth="1" style="164"/>
    <col min="4868" max="4871" width="8.7109375" customWidth="1" style="164"/>
    <col min="4872" max="4872" width="3.7109375" customWidth="1" style="164"/>
    <col min="4873" max="4876" width="8.7109375" customWidth="1" style="164"/>
    <col min="4877" max="4877" width="3.7109375" customWidth="1" style="164"/>
    <col min="4878" max="4881" width="8.7109375" customWidth="1" style="164"/>
    <col min="4882" max="4882" width="5.28515625" customWidth="1" style="164"/>
    <col min="4883" max="4883" width="8.7109375" customWidth="1" style="164"/>
    <col min="4884" max="4884" width="3.7109375" customWidth="1" style="164"/>
    <col min="4885" max="4885" width="8.7109375" customWidth="1" style="164"/>
    <col min="4886" max="4886" width="6.85546875" customWidth="1" style="164"/>
    <col min="4887" max="4887" width="6.42578125" customWidth="1" style="164"/>
    <col min="4888" max="4888" width="10.140625" customWidth="1" style="164"/>
    <col min="4889" max="5120" width="9.140625" customWidth="1" style="164"/>
    <col min="5121" max="5121" bestFit="1" width="15" customWidth="1" style="164"/>
    <col min="5122" max="5122" width="11.28515625" customWidth="1" style="164"/>
    <col min="5123" max="5123" width="7.42578125" customWidth="1" style="164"/>
    <col min="5124" max="5127" width="8.7109375" customWidth="1" style="164"/>
    <col min="5128" max="5128" width="3.7109375" customWidth="1" style="164"/>
    <col min="5129" max="5132" width="8.7109375" customWidth="1" style="164"/>
    <col min="5133" max="5133" width="3.7109375" customWidth="1" style="164"/>
    <col min="5134" max="5137" width="8.7109375" customWidth="1" style="164"/>
    <col min="5138" max="5138" width="5.28515625" customWidth="1" style="164"/>
    <col min="5139" max="5139" width="8.7109375" customWidth="1" style="164"/>
    <col min="5140" max="5140" width="3.7109375" customWidth="1" style="164"/>
    <col min="5141" max="5141" width="8.7109375" customWidth="1" style="164"/>
    <col min="5142" max="5142" width="6.85546875" customWidth="1" style="164"/>
    <col min="5143" max="5143" width="6.42578125" customWidth="1" style="164"/>
    <col min="5144" max="5144" width="10.140625" customWidth="1" style="164"/>
    <col min="5145" max="5376" width="9.140625" customWidth="1" style="164"/>
    <col min="5377" max="5377" bestFit="1" width="15" customWidth="1" style="164"/>
    <col min="5378" max="5378" width="11.28515625" customWidth="1" style="164"/>
    <col min="5379" max="5379" width="7.42578125" customWidth="1" style="164"/>
    <col min="5380" max="5383" width="8.7109375" customWidth="1" style="164"/>
    <col min="5384" max="5384" width="3.7109375" customWidth="1" style="164"/>
    <col min="5385" max="5388" width="8.7109375" customWidth="1" style="164"/>
    <col min="5389" max="5389" width="3.7109375" customWidth="1" style="164"/>
    <col min="5390" max="5393" width="8.7109375" customWidth="1" style="164"/>
    <col min="5394" max="5394" width="5.28515625" customWidth="1" style="164"/>
    <col min="5395" max="5395" width="8.7109375" customWidth="1" style="164"/>
    <col min="5396" max="5396" width="3.7109375" customWidth="1" style="164"/>
    <col min="5397" max="5397" width="8.7109375" customWidth="1" style="164"/>
    <col min="5398" max="5398" width="6.85546875" customWidth="1" style="164"/>
    <col min="5399" max="5399" width="6.42578125" customWidth="1" style="164"/>
    <col min="5400" max="5400" width="10.140625" customWidth="1" style="164"/>
    <col min="5401" max="5632" width="9.140625" customWidth="1" style="164"/>
    <col min="5633" max="5633" bestFit="1" width="15" customWidth="1" style="164"/>
    <col min="5634" max="5634" width="11.28515625" customWidth="1" style="164"/>
    <col min="5635" max="5635" width="7.42578125" customWidth="1" style="164"/>
    <col min="5636" max="5639" width="8.7109375" customWidth="1" style="164"/>
    <col min="5640" max="5640" width="3.7109375" customWidth="1" style="164"/>
    <col min="5641" max="5644" width="8.7109375" customWidth="1" style="164"/>
    <col min="5645" max="5645" width="3.7109375" customWidth="1" style="164"/>
    <col min="5646" max="5649" width="8.7109375" customWidth="1" style="164"/>
    <col min="5650" max="5650" width="5.28515625" customWidth="1" style="164"/>
    <col min="5651" max="5651" width="8.7109375" customWidth="1" style="164"/>
    <col min="5652" max="5652" width="3.7109375" customWidth="1" style="164"/>
    <col min="5653" max="5653" width="8.7109375" customWidth="1" style="164"/>
    <col min="5654" max="5654" width="6.85546875" customWidth="1" style="164"/>
    <col min="5655" max="5655" width="6.42578125" customWidth="1" style="164"/>
    <col min="5656" max="5656" width="10.140625" customWidth="1" style="164"/>
    <col min="5657" max="5888" width="9.140625" customWidth="1" style="164"/>
    <col min="5889" max="5889" bestFit="1" width="15" customWidth="1" style="164"/>
    <col min="5890" max="5890" width="11.28515625" customWidth="1" style="164"/>
    <col min="5891" max="5891" width="7.42578125" customWidth="1" style="164"/>
    <col min="5892" max="5895" width="8.7109375" customWidth="1" style="164"/>
    <col min="5896" max="5896" width="3.7109375" customWidth="1" style="164"/>
    <col min="5897" max="5900" width="8.7109375" customWidth="1" style="164"/>
    <col min="5901" max="5901" width="3.7109375" customWidth="1" style="164"/>
    <col min="5902" max="5905" width="8.7109375" customWidth="1" style="164"/>
    <col min="5906" max="5906" width="5.28515625" customWidth="1" style="164"/>
    <col min="5907" max="5907" width="8.7109375" customWidth="1" style="164"/>
    <col min="5908" max="5908" width="3.7109375" customWidth="1" style="164"/>
    <col min="5909" max="5909" width="8.7109375" customWidth="1" style="164"/>
    <col min="5910" max="5910" width="6.85546875" customWidth="1" style="164"/>
    <col min="5911" max="5911" width="6.42578125" customWidth="1" style="164"/>
    <col min="5912" max="5912" width="10.140625" customWidth="1" style="164"/>
    <col min="5913" max="6144" width="9.140625" customWidth="1" style="164"/>
    <col min="6145" max="6145" bestFit="1" width="15" customWidth="1" style="164"/>
    <col min="6146" max="6146" width="11.28515625" customWidth="1" style="164"/>
    <col min="6147" max="6147" width="7.42578125" customWidth="1" style="164"/>
    <col min="6148" max="6151" width="8.7109375" customWidth="1" style="164"/>
    <col min="6152" max="6152" width="3.7109375" customWidth="1" style="164"/>
    <col min="6153" max="6156" width="8.7109375" customWidth="1" style="164"/>
    <col min="6157" max="6157" width="3.7109375" customWidth="1" style="164"/>
    <col min="6158" max="6161" width="8.7109375" customWidth="1" style="164"/>
    <col min="6162" max="6162" width="5.28515625" customWidth="1" style="164"/>
    <col min="6163" max="6163" width="8.7109375" customWidth="1" style="164"/>
    <col min="6164" max="6164" width="3.7109375" customWidth="1" style="164"/>
    <col min="6165" max="6165" width="8.7109375" customWidth="1" style="164"/>
    <col min="6166" max="6166" width="6.85546875" customWidth="1" style="164"/>
    <col min="6167" max="6167" width="6.42578125" customWidth="1" style="164"/>
    <col min="6168" max="6168" width="10.140625" customWidth="1" style="164"/>
    <col min="6169" max="6400" width="9.140625" customWidth="1" style="164"/>
    <col min="6401" max="6401" bestFit="1" width="15" customWidth="1" style="164"/>
    <col min="6402" max="6402" width="11.28515625" customWidth="1" style="164"/>
    <col min="6403" max="6403" width="7.42578125" customWidth="1" style="164"/>
    <col min="6404" max="6407" width="8.7109375" customWidth="1" style="164"/>
    <col min="6408" max="6408" width="3.7109375" customWidth="1" style="164"/>
    <col min="6409" max="6412" width="8.7109375" customWidth="1" style="164"/>
    <col min="6413" max="6413" width="3.7109375" customWidth="1" style="164"/>
    <col min="6414" max="6417" width="8.7109375" customWidth="1" style="164"/>
    <col min="6418" max="6418" width="5.28515625" customWidth="1" style="164"/>
    <col min="6419" max="6419" width="8.7109375" customWidth="1" style="164"/>
    <col min="6420" max="6420" width="3.7109375" customWidth="1" style="164"/>
    <col min="6421" max="6421" width="8.7109375" customWidth="1" style="164"/>
    <col min="6422" max="6422" width="6.85546875" customWidth="1" style="164"/>
    <col min="6423" max="6423" width="6.42578125" customWidth="1" style="164"/>
    <col min="6424" max="6424" width="10.140625" customWidth="1" style="164"/>
    <col min="6425" max="6656" width="9.140625" customWidth="1" style="164"/>
    <col min="6657" max="6657" bestFit="1" width="15" customWidth="1" style="164"/>
    <col min="6658" max="6658" width="11.28515625" customWidth="1" style="164"/>
    <col min="6659" max="6659" width="7.42578125" customWidth="1" style="164"/>
    <col min="6660" max="6663" width="8.7109375" customWidth="1" style="164"/>
    <col min="6664" max="6664" width="3.7109375" customWidth="1" style="164"/>
    <col min="6665" max="6668" width="8.7109375" customWidth="1" style="164"/>
    <col min="6669" max="6669" width="3.7109375" customWidth="1" style="164"/>
    <col min="6670" max="6673" width="8.7109375" customWidth="1" style="164"/>
    <col min="6674" max="6674" width="5.28515625" customWidth="1" style="164"/>
    <col min="6675" max="6675" width="8.7109375" customWidth="1" style="164"/>
    <col min="6676" max="6676" width="3.7109375" customWidth="1" style="164"/>
    <col min="6677" max="6677" width="8.7109375" customWidth="1" style="164"/>
    <col min="6678" max="6678" width="6.85546875" customWidth="1" style="164"/>
    <col min="6679" max="6679" width="6.42578125" customWidth="1" style="164"/>
    <col min="6680" max="6680" width="10.140625" customWidth="1" style="164"/>
    <col min="6681" max="6912" width="9.140625" customWidth="1" style="164"/>
    <col min="6913" max="6913" bestFit="1" width="15" customWidth="1" style="164"/>
    <col min="6914" max="6914" width="11.28515625" customWidth="1" style="164"/>
    <col min="6915" max="6915" width="7.42578125" customWidth="1" style="164"/>
    <col min="6916" max="6919" width="8.7109375" customWidth="1" style="164"/>
    <col min="6920" max="6920" width="3.7109375" customWidth="1" style="164"/>
    <col min="6921" max="6924" width="8.7109375" customWidth="1" style="164"/>
    <col min="6925" max="6925" width="3.7109375" customWidth="1" style="164"/>
    <col min="6926" max="6929" width="8.7109375" customWidth="1" style="164"/>
    <col min="6930" max="6930" width="5.28515625" customWidth="1" style="164"/>
    <col min="6931" max="6931" width="8.7109375" customWidth="1" style="164"/>
    <col min="6932" max="6932" width="3.7109375" customWidth="1" style="164"/>
    <col min="6933" max="6933" width="8.7109375" customWidth="1" style="164"/>
    <col min="6934" max="6934" width="6.85546875" customWidth="1" style="164"/>
    <col min="6935" max="6935" width="6.42578125" customWidth="1" style="164"/>
    <col min="6936" max="6936" width="10.140625" customWidth="1" style="164"/>
    <col min="6937" max="7168" width="9.140625" customWidth="1" style="164"/>
    <col min="7169" max="7169" bestFit="1" width="15" customWidth="1" style="164"/>
    <col min="7170" max="7170" width="11.28515625" customWidth="1" style="164"/>
    <col min="7171" max="7171" width="7.42578125" customWidth="1" style="164"/>
    <col min="7172" max="7175" width="8.7109375" customWidth="1" style="164"/>
    <col min="7176" max="7176" width="3.7109375" customWidth="1" style="164"/>
    <col min="7177" max="7180" width="8.7109375" customWidth="1" style="164"/>
    <col min="7181" max="7181" width="3.7109375" customWidth="1" style="164"/>
    <col min="7182" max="7185" width="8.7109375" customWidth="1" style="164"/>
    <col min="7186" max="7186" width="5.28515625" customWidth="1" style="164"/>
    <col min="7187" max="7187" width="8.7109375" customWidth="1" style="164"/>
    <col min="7188" max="7188" width="3.7109375" customWidth="1" style="164"/>
    <col min="7189" max="7189" width="8.7109375" customWidth="1" style="164"/>
    <col min="7190" max="7190" width="6.85546875" customWidth="1" style="164"/>
    <col min="7191" max="7191" width="6.42578125" customWidth="1" style="164"/>
    <col min="7192" max="7192" width="10.140625" customWidth="1" style="164"/>
    <col min="7193" max="7424" width="9.140625" customWidth="1" style="164"/>
    <col min="7425" max="7425" bestFit="1" width="15" customWidth="1" style="164"/>
    <col min="7426" max="7426" width="11.28515625" customWidth="1" style="164"/>
    <col min="7427" max="7427" width="7.42578125" customWidth="1" style="164"/>
    <col min="7428" max="7431" width="8.7109375" customWidth="1" style="164"/>
    <col min="7432" max="7432" width="3.7109375" customWidth="1" style="164"/>
    <col min="7433" max="7436" width="8.7109375" customWidth="1" style="164"/>
    <col min="7437" max="7437" width="3.7109375" customWidth="1" style="164"/>
    <col min="7438" max="7441" width="8.7109375" customWidth="1" style="164"/>
    <col min="7442" max="7442" width="5.28515625" customWidth="1" style="164"/>
    <col min="7443" max="7443" width="8.7109375" customWidth="1" style="164"/>
    <col min="7444" max="7444" width="3.7109375" customWidth="1" style="164"/>
    <col min="7445" max="7445" width="8.7109375" customWidth="1" style="164"/>
    <col min="7446" max="7446" width="6.85546875" customWidth="1" style="164"/>
    <col min="7447" max="7447" width="6.42578125" customWidth="1" style="164"/>
    <col min="7448" max="7448" width="10.140625" customWidth="1" style="164"/>
    <col min="7449" max="7680" width="9.140625" customWidth="1" style="164"/>
    <col min="7681" max="7681" bestFit="1" width="15" customWidth="1" style="164"/>
    <col min="7682" max="7682" width="11.28515625" customWidth="1" style="164"/>
    <col min="7683" max="7683" width="7.42578125" customWidth="1" style="164"/>
    <col min="7684" max="7687" width="8.7109375" customWidth="1" style="164"/>
    <col min="7688" max="7688" width="3.7109375" customWidth="1" style="164"/>
    <col min="7689" max="7692" width="8.7109375" customWidth="1" style="164"/>
    <col min="7693" max="7693" width="3.7109375" customWidth="1" style="164"/>
    <col min="7694" max="7697" width="8.7109375" customWidth="1" style="164"/>
    <col min="7698" max="7698" width="5.28515625" customWidth="1" style="164"/>
    <col min="7699" max="7699" width="8.7109375" customWidth="1" style="164"/>
    <col min="7700" max="7700" width="3.7109375" customWidth="1" style="164"/>
    <col min="7701" max="7701" width="8.7109375" customWidth="1" style="164"/>
    <col min="7702" max="7702" width="6.85546875" customWidth="1" style="164"/>
    <col min="7703" max="7703" width="6.42578125" customWidth="1" style="164"/>
    <col min="7704" max="7704" width="10.140625" customWidth="1" style="164"/>
    <col min="7705" max="7936" width="9.140625" customWidth="1" style="164"/>
    <col min="7937" max="7937" bestFit="1" width="15" customWidth="1" style="164"/>
    <col min="7938" max="7938" width="11.28515625" customWidth="1" style="164"/>
    <col min="7939" max="7939" width="7.42578125" customWidth="1" style="164"/>
    <col min="7940" max="7943" width="8.7109375" customWidth="1" style="164"/>
    <col min="7944" max="7944" width="3.7109375" customWidth="1" style="164"/>
    <col min="7945" max="7948" width="8.7109375" customWidth="1" style="164"/>
    <col min="7949" max="7949" width="3.7109375" customWidth="1" style="164"/>
    <col min="7950" max="7953" width="8.7109375" customWidth="1" style="164"/>
    <col min="7954" max="7954" width="5.28515625" customWidth="1" style="164"/>
    <col min="7955" max="7955" width="8.7109375" customWidth="1" style="164"/>
    <col min="7956" max="7956" width="3.7109375" customWidth="1" style="164"/>
    <col min="7957" max="7957" width="8.7109375" customWidth="1" style="164"/>
    <col min="7958" max="7958" width="6.85546875" customWidth="1" style="164"/>
    <col min="7959" max="7959" width="6.42578125" customWidth="1" style="164"/>
    <col min="7960" max="7960" width="10.140625" customWidth="1" style="164"/>
    <col min="7961" max="8192" width="9.140625" customWidth="1" style="164"/>
    <col min="8193" max="8193" bestFit="1" width="15" customWidth="1" style="164"/>
    <col min="8194" max="8194" width="11.28515625" customWidth="1" style="164"/>
    <col min="8195" max="8195" width="7.42578125" customWidth="1" style="164"/>
    <col min="8196" max="8199" width="8.7109375" customWidth="1" style="164"/>
    <col min="8200" max="8200" width="3.7109375" customWidth="1" style="164"/>
    <col min="8201" max="8204" width="8.7109375" customWidth="1" style="164"/>
    <col min="8205" max="8205" width="3.7109375" customWidth="1" style="164"/>
    <col min="8206" max="8209" width="8.7109375" customWidth="1" style="164"/>
    <col min="8210" max="8210" width="5.28515625" customWidth="1" style="164"/>
    <col min="8211" max="8211" width="8.7109375" customWidth="1" style="164"/>
    <col min="8212" max="8212" width="3.7109375" customWidth="1" style="164"/>
    <col min="8213" max="8213" width="8.7109375" customWidth="1" style="164"/>
    <col min="8214" max="8214" width="6.85546875" customWidth="1" style="164"/>
    <col min="8215" max="8215" width="6.42578125" customWidth="1" style="164"/>
    <col min="8216" max="8216" width="10.140625" customWidth="1" style="164"/>
    <col min="8217" max="8448" width="9.140625" customWidth="1" style="164"/>
    <col min="8449" max="8449" bestFit="1" width="15" customWidth="1" style="164"/>
    <col min="8450" max="8450" width="11.28515625" customWidth="1" style="164"/>
    <col min="8451" max="8451" width="7.42578125" customWidth="1" style="164"/>
    <col min="8452" max="8455" width="8.7109375" customWidth="1" style="164"/>
    <col min="8456" max="8456" width="3.7109375" customWidth="1" style="164"/>
    <col min="8457" max="8460" width="8.7109375" customWidth="1" style="164"/>
    <col min="8461" max="8461" width="3.7109375" customWidth="1" style="164"/>
    <col min="8462" max="8465" width="8.7109375" customWidth="1" style="164"/>
    <col min="8466" max="8466" width="5.28515625" customWidth="1" style="164"/>
    <col min="8467" max="8467" width="8.7109375" customWidth="1" style="164"/>
    <col min="8468" max="8468" width="3.7109375" customWidth="1" style="164"/>
    <col min="8469" max="8469" width="8.7109375" customWidth="1" style="164"/>
    <col min="8470" max="8470" width="6.85546875" customWidth="1" style="164"/>
    <col min="8471" max="8471" width="6.42578125" customWidth="1" style="164"/>
    <col min="8472" max="8472" width="10.140625" customWidth="1" style="164"/>
    <col min="8473" max="8704" width="9.140625" customWidth="1" style="164"/>
    <col min="8705" max="8705" bestFit="1" width="15" customWidth="1" style="164"/>
    <col min="8706" max="8706" width="11.28515625" customWidth="1" style="164"/>
    <col min="8707" max="8707" width="7.42578125" customWidth="1" style="164"/>
    <col min="8708" max="8711" width="8.7109375" customWidth="1" style="164"/>
    <col min="8712" max="8712" width="3.7109375" customWidth="1" style="164"/>
    <col min="8713" max="8716" width="8.7109375" customWidth="1" style="164"/>
    <col min="8717" max="8717" width="3.7109375" customWidth="1" style="164"/>
    <col min="8718" max="8721" width="8.7109375" customWidth="1" style="164"/>
    <col min="8722" max="8722" width="5.28515625" customWidth="1" style="164"/>
    <col min="8723" max="8723" width="8.7109375" customWidth="1" style="164"/>
    <col min="8724" max="8724" width="3.7109375" customWidth="1" style="164"/>
    <col min="8725" max="8725" width="8.7109375" customWidth="1" style="164"/>
    <col min="8726" max="8726" width="6.85546875" customWidth="1" style="164"/>
    <col min="8727" max="8727" width="6.42578125" customWidth="1" style="164"/>
    <col min="8728" max="8728" width="10.140625" customWidth="1" style="164"/>
    <col min="8729" max="8960" width="9.140625" customWidth="1" style="164"/>
    <col min="8961" max="8961" bestFit="1" width="15" customWidth="1" style="164"/>
    <col min="8962" max="8962" width="11.28515625" customWidth="1" style="164"/>
    <col min="8963" max="8963" width="7.42578125" customWidth="1" style="164"/>
    <col min="8964" max="8967" width="8.7109375" customWidth="1" style="164"/>
    <col min="8968" max="8968" width="3.7109375" customWidth="1" style="164"/>
    <col min="8969" max="8972" width="8.7109375" customWidth="1" style="164"/>
    <col min="8973" max="8973" width="3.7109375" customWidth="1" style="164"/>
    <col min="8974" max="8977" width="8.7109375" customWidth="1" style="164"/>
    <col min="8978" max="8978" width="5.28515625" customWidth="1" style="164"/>
    <col min="8979" max="8979" width="8.7109375" customWidth="1" style="164"/>
    <col min="8980" max="8980" width="3.7109375" customWidth="1" style="164"/>
    <col min="8981" max="8981" width="8.7109375" customWidth="1" style="164"/>
    <col min="8982" max="8982" width="6.85546875" customWidth="1" style="164"/>
    <col min="8983" max="8983" width="6.42578125" customWidth="1" style="164"/>
    <col min="8984" max="8984" width="10.140625" customWidth="1" style="164"/>
    <col min="8985" max="9216" width="9.140625" customWidth="1" style="164"/>
    <col min="9217" max="9217" bestFit="1" width="15" customWidth="1" style="164"/>
    <col min="9218" max="9218" width="11.28515625" customWidth="1" style="164"/>
    <col min="9219" max="9219" width="7.42578125" customWidth="1" style="164"/>
    <col min="9220" max="9223" width="8.7109375" customWidth="1" style="164"/>
    <col min="9224" max="9224" width="3.7109375" customWidth="1" style="164"/>
    <col min="9225" max="9228" width="8.7109375" customWidth="1" style="164"/>
    <col min="9229" max="9229" width="3.7109375" customWidth="1" style="164"/>
    <col min="9230" max="9233" width="8.7109375" customWidth="1" style="164"/>
    <col min="9234" max="9234" width="5.28515625" customWidth="1" style="164"/>
    <col min="9235" max="9235" width="8.7109375" customWidth="1" style="164"/>
    <col min="9236" max="9236" width="3.7109375" customWidth="1" style="164"/>
    <col min="9237" max="9237" width="8.7109375" customWidth="1" style="164"/>
    <col min="9238" max="9238" width="6.85546875" customWidth="1" style="164"/>
    <col min="9239" max="9239" width="6.42578125" customWidth="1" style="164"/>
    <col min="9240" max="9240" width="10.140625" customWidth="1" style="164"/>
    <col min="9241" max="9472" width="9.140625" customWidth="1" style="164"/>
    <col min="9473" max="9473" bestFit="1" width="15" customWidth="1" style="164"/>
    <col min="9474" max="9474" width="11.28515625" customWidth="1" style="164"/>
    <col min="9475" max="9475" width="7.42578125" customWidth="1" style="164"/>
    <col min="9476" max="9479" width="8.7109375" customWidth="1" style="164"/>
    <col min="9480" max="9480" width="3.7109375" customWidth="1" style="164"/>
    <col min="9481" max="9484" width="8.7109375" customWidth="1" style="164"/>
    <col min="9485" max="9485" width="3.7109375" customWidth="1" style="164"/>
    <col min="9486" max="9489" width="8.7109375" customWidth="1" style="164"/>
    <col min="9490" max="9490" width="5.28515625" customWidth="1" style="164"/>
    <col min="9491" max="9491" width="8.7109375" customWidth="1" style="164"/>
    <col min="9492" max="9492" width="3.7109375" customWidth="1" style="164"/>
    <col min="9493" max="9493" width="8.7109375" customWidth="1" style="164"/>
    <col min="9494" max="9494" width="6.85546875" customWidth="1" style="164"/>
    <col min="9495" max="9495" width="6.42578125" customWidth="1" style="164"/>
    <col min="9496" max="9496" width="10.140625" customWidth="1" style="164"/>
    <col min="9497" max="9728" width="9.140625" customWidth="1" style="164"/>
    <col min="9729" max="9729" bestFit="1" width="15" customWidth="1" style="164"/>
    <col min="9730" max="9730" width="11.28515625" customWidth="1" style="164"/>
    <col min="9731" max="9731" width="7.42578125" customWidth="1" style="164"/>
    <col min="9732" max="9735" width="8.7109375" customWidth="1" style="164"/>
    <col min="9736" max="9736" width="3.7109375" customWidth="1" style="164"/>
    <col min="9737" max="9740" width="8.7109375" customWidth="1" style="164"/>
    <col min="9741" max="9741" width="3.7109375" customWidth="1" style="164"/>
    <col min="9742" max="9745" width="8.7109375" customWidth="1" style="164"/>
    <col min="9746" max="9746" width="5.28515625" customWidth="1" style="164"/>
    <col min="9747" max="9747" width="8.7109375" customWidth="1" style="164"/>
    <col min="9748" max="9748" width="3.7109375" customWidth="1" style="164"/>
    <col min="9749" max="9749" width="8.7109375" customWidth="1" style="164"/>
    <col min="9750" max="9750" width="6.85546875" customWidth="1" style="164"/>
    <col min="9751" max="9751" width="6.42578125" customWidth="1" style="164"/>
    <col min="9752" max="9752" width="10.140625" customWidth="1" style="164"/>
    <col min="9753" max="9984" width="9.140625" customWidth="1" style="164"/>
    <col min="9985" max="9985" bestFit="1" width="15" customWidth="1" style="164"/>
    <col min="9986" max="9986" width="11.28515625" customWidth="1" style="164"/>
    <col min="9987" max="9987" width="7.42578125" customWidth="1" style="164"/>
    <col min="9988" max="9991" width="8.7109375" customWidth="1" style="164"/>
    <col min="9992" max="9992" width="3.7109375" customWidth="1" style="164"/>
    <col min="9993" max="9996" width="8.7109375" customWidth="1" style="164"/>
    <col min="9997" max="9997" width="3.7109375" customWidth="1" style="164"/>
    <col min="9998" max="10001" width="8.7109375" customWidth="1" style="164"/>
    <col min="10002" max="10002" width="5.28515625" customWidth="1" style="164"/>
    <col min="10003" max="10003" width="8.7109375" customWidth="1" style="164"/>
    <col min="10004" max="10004" width="3.7109375" customWidth="1" style="164"/>
    <col min="10005" max="10005" width="8.7109375" customWidth="1" style="164"/>
    <col min="10006" max="10006" width="6.85546875" customWidth="1" style="164"/>
    <col min="10007" max="10007" width="6.42578125" customWidth="1" style="164"/>
    <col min="10008" max="10008" width="10.140625" customWidth="1" style="164"/>
    <col min="10009" max="10240" width="9.140625" customWidth="1" style="164"/>
    <col min="10241" max="10241" bestFit="1" width="15" customWidth="1" style="164"/>
    <col min="10242" max="10242" width="11.28515625" customWidth="1" style="164"/>
    <col min="10243" max="10243" width="7.42578125" customWidth="1" style="164"/>
    <col min="10244" max="10247" width="8.7109375" customWidth="1" style="164"/>
    <col min="10248" max="10248" width="3.7109375" customWidth="1" style="164"/>
    <col min="10249" max="10252" width="8.7109375" customWidth="1" style="164"/>
    <col min="10253" max="10253" width="3.7109375" customWidth="1" style="164"/>
    <col min="10254" max="10257" width="8.7109375" customWidth="1" style="164"/>
    <col min="10258" max="10258" width="5.28515625" customWidth="1" style="164"/>
    <col min="10259" max="10259" width="8.7109375" customWidth="1" style="164"/>
    <col min="10260" max="10260" width="3.7109375" customWidth="1" style="164"/>
    <col min="10261" max="10261" width="8.7109375" customWidth="1" style="164"/>
    <col min="10262" max="10262" width="6.85546875" customWidth="1" style="164"/>
    <col min="10263" max="10263" width="6.42578125" customWidth="1" style="164"/>
    <col min="10264" max="10264" width="10.140625" customWidth="1" style="164"/>
    <col min="10265" max="10496" width="9.140625" customWidth="1" style="164"/>
    <col min="10497" max="10497" bestFit="1" width="15" customWidth="1" style="164"/>
    <col min="10498" max="10498" width="11.28515625" customWidth="1" style="164"/>
    <col min="10499" max="10499" width="7.42578125" customWidth="1" style="164"/>
    <col min="10500" max="10503" width="8.7109375" customWidth="1" style="164"/>
    <col min="10504" max="10504" width="3.7109375" customWidth="1" style="164"/>
    <col min="10505" max="10508" width="8.7109375" customWidth="1" style="164"/>
    <col min="10509" max="10509" width="3.7109375" customWidth="1" style="164"/>
    <col min="10510" max="10513" width="8.7109375" customWidth="1" style="164"/>
    <col min="10514" max="10514" width="5.28515625" customWidth="1" style="164"/>
    <col min="10515" max="10515" width="8.7109375" customWidth="1" style="164"/>
    <col min="10516" max="10516" width="3.7109375" customWidth="1" style="164"/>
    <col min="10517" max="10517" width="8.7109375" customWidth="1" style="164"/>
    <col min="10518" max="10518" width="6.85546875" customWidth="1" style="164"/>
    <col min="10519" max="10519" width="6.42578125" customWidth="1" style="164"/>
    <col min="10520" max="10520" width="10.140625" customWidth="1" style="164"/>
    <col min="10521" max="10752" width="9.140625" customWidth="1" style="164"/>
    <col min="10753" max="10753" bestFit="1" width="15" customWidth="1" style="164"/>
    <col min="10754" max="10754" width="11.28515625" customWidth="1" style="164"/>
    <col min="10755" max="10755" width="7.42578125" customWidth="1" style="164"/>
    <col min="10756" max="10759" width="8.7109375" customWidth="1" style="164"/>
    <col min="10760" max="10760" width="3.7109375" customWidth="1" style="164"/>
    <col min="10761" max="10764" width="8.7109375" customWidth="1" style="164"/>
    <col min="10765" max="10765" width="3.7109375" customWidth="1" style="164"/>
    <col min="10766" max="10769" width="8.7109375" customWidth="1" style="164"/>
    <col min="10770" max="10770" width="5.28515625" customWidth="1" style="164"/>
    <col min="10771" max="10771" width="8.7109375" customWidth="1" style="164"/>
    <col min="10772" max="10772" width="3.7109375" customWidth="1" style="164"/>
    <col min="10773" max="10773" width="8.7109375" customWidth="1" style="164"/>
    <col min="10774" max="10774" width="6.85546875" customWidth="1" style="164"/>
    <col min="10775" max="10775" width="6.42578125" customWidth="1" style="164"/>
    <col min="10776" max="10776" width="10.140625" customWidth="1" style="164"/>
    <col min="10777" max="11008" width="9.140625" customWidth="1" style="164"/>
    <col min="11009" max="11009" bestFit="1" width="15" customWidth="1" style="164"/>
    <col min="11010" max="11010" width="11.28515625" customWidth="1" style="164"/>
    <col min="11011" max="11011" width="7.42578125" customWidth="1" style="164"/>
    <col min="11012" max="11015" width="8.7109375" customWidth="1" style="164"/>
    <col min="11016" max="11016" width="3.7109375" customWidth="1" style="164"/>
    <col min="11017" max="11020" width="8.7109375" customWidth="1" style="164"/>
    <col min="11021" max="11021" width="3.7109375" customWidth="1" style="164"/>
    <col min="11022" max="11025" width="8.7109375" customWidth="1" style="164"/>
    <col min="11026" max="11026" width="5.28515625" customWidth="1" style="164"/>
    <col min="11027" max="11027" width="8.7109375" customWidth="1" style="164"/>
    <col min="11028" max="11028" width="3.7109375" customWidth="1" style="164"/>
    <col min="11029" max="11029" width="8.7109375" customWidth="1" style="164"/>
    <col min="11030" max="11030" width="6.85546875" customWidth="1" style="164"/>
    <col min="11031" max="11031" width="6.42578125" customWidth="1" style="164"/>
    <col min="11032" max="11032" width="10.140625" customWidth="1" style="164"/>
    <col min="11033" max="11264" width="9.140625" customWidth="1" style="164"/>
    <col min="11265" max="11265" bestFit="1" width="15" customWidth="1" style="164"/>
    <col min="11266" max="11266" width="11.28515625" customWidth="1" style="164"/>
    <col min="11267" max="11267" width="7.42578125" customWidth="1" style="164"/>
    <col min="11268" max="11271" width="8.7109375" customWidth="1" style="164"/>
    <col min="11272" max="11272" width="3.7109375" customWidth="1" style="164"/>
    <col min="11273" max="11276" width="8.7109375" customWidth="1" style="164"/>
    <col min="11277" max="11277" width="3.7109375" customWidth="1" style="164"/>
    <col min="11278" max="11281" width="8.7109375" customWidth="1" style="164"/>
    <col min="11282" max="11282" width="5.28515625" customWidth="1" style="164"/>
    <col min="11283" max="11283" width="8.7109375" customWidth="1" style="164"/>
    <col min="11284" max="11284" width="3.7109375" customWidth="1" style="164"/>
    <col min="11285" max="11285" width="8.7109375" customWidth="1" style="164"/>
    <col min="11286" max="11286" width="6.85546875" customWidth="1" style="164"/>
    <col min="11287" max="11287" width="6.42578125" customWidth="1" style="164"/>
    <col min="11288" max="11288" width="10.140625" customWidth="1" style="164"/>
    <col min="11289" max="11520" width="9.140625" customWidth="1" style="164"/>
    <col min="11521" max="11521" bestFit="1" width="15" customWidth="1" style="164"/>
    <col min="11522" max="11522" width="11.28515625" customWidth="1" style="164"/>
    <col min="11523" max="11523" width="7.42578125" customWidth="1" style="164"/>
    <col min="11524" max="11527" width="8.7109375" customWidth="1" style="164"/>
    <col min="11528" max="11528" width="3.7109375" customWidth="1" style="164"/>
    <col min="11529" max="11532" width="8.7109375" customWidth="1" style="164"/>
    <col min="11533" max="11533" width="3.7109375" customWidth="1" style="164"/>
    <col min="11534" max="11537" width="8.7109375" customWidth="1" style="164"/>
    <col min="11538" max="11538" width="5.28515625" customWidth="1" style="164"/>
    <col min="11539" max="11539" width="8.7109375" customWidth="1" style="164"/>
    <col min="11540" max="11540" width="3.7109375" customWidth="1" style="164"/>
    <col min="11541" max="11541" width="8.7109375" customWidth="1" style="164"/>
    <col min="11542" max="11542" width="6.85546875" customWidth="1" style="164"/>
    <col min="11543" max="11543" width="6.42578125" customWidth="1" style="164"/>
    <col min="11544" max="11544" width="10.140625" customWidth="1" style="164"/>
    <col min="11545" max="11776" width="9.140625" customWidth="1" style="164"/>
    <col min="11777" max="11777" bestFit="1" width="15" customWidth="1" style="164"/>
    <col min="11778" max="11778" width="11.28515625" customWidth="1" style="164"/>
    <col min="11779" max="11779" width="7.42578125" customWidth="1" style="164"/>
    <col min="11780" max="11783" width="8.7109375" customWidth="1" style="164"/>
    <col min="11784" max="11784" width="3.7109375" customWidth="1" style="164"/>
    <col min="11785" max="11788" width="8.7109375" customWidth="1" style="164"/>
    <col min="11789" max="11789" width="3.7109375" customWidth="1" style="164"/>
    <col min="11790" max="11793" width="8.7109375" customWidth="1" style="164"/>
    <col min="11794" max="11794" width="5.28515625" customWidth="1" style="164"/>
    <col min="11795" max="11795" width="8.7109375" customWidth="1" style="164"/>
    <col min="11796" max="11796" width="3.7109375" customWidth="1" style="164"/>
    <col min="11797" max="11797" width="8.7109375" customWidth="1" style="164"/>
    <col min="11798" max="11798" width="6.85546875" customWidth="1" style="164"/>
    <col min="11799" max="11799" width="6.42578125" customWidth="1" style="164"/>
    <col min="11800" max="11800" width="10.140625" customWidth="1" style="164"/>
    <col min="11801" max="12032" width="9.140625" customWidth="1" style="164"/>
    <col min="12033" max="12033" bestFit="1" width="15" customWidth="1" style="164"/>
    <col min="12034" max="12034" width="11.28515625" customWidth="1" style="164"/>
    <col min="12035" max="12035" width="7.42578125" customWidth="1" style="164"/>
    <col min="12036" max="12039" width="8.7109375" customWidth="1" style="164"/>
    <col min="12040" max="12040" width="3.7109375" customWidth="1" style="164"/>
    <col min="12041" max="12044" width="8.7109375" customWidth="1" style="164"/>
    <col min="12045" max="12045" width="3.7109375" customWidth="1" style="164"/>
    <col min="12046" max="12049" width="8.7109375" customWidth="1" style="164"/>
    <col min="12050" max="12050" width="5.28515625" customWidth="1" style="164"/>
    <col min="12051" max="12051" width="8.7109375" customWidth="1" style="164"/>
    <col min="12052" max="12052" width="3.7109375" customWidth="1" style="164"/>
    <col min="12053" max="12053" width="8.7109375" customWidth="1" style="164"/>
    <col min="12054" max="12054" width="6.85546875" customWidth="1" style="164"/>
    <col min="12055" max="12055" width="6.42578125" customWidth="1" style="164"/>
    <col min="12056" max="12056" width="10.140625" customWidth="1" style="164"/>
    <col min="12057" max="12288" width="9.140625" customWidth="1" style="164"/>
    <col min="12289" max="12289" bestFit="1" width="15" customWidth="1" style="164"/>
    <col min="12290" max="12290" width="11.28515625" customWidth="1" style="164"/>
    <col min="12291" max="12291" width="7.42578125" customWidth="1" style="164"/>
    <col min="12292" max="12295" width="8.7109375" customWidth="1" style="164"/>
    <col min="12296" max="12296" width="3.7109375" customWidth="1" style="164"/>
    <col min="12297" max="12300" width="8.7109375" customWidth="1" style="164"/>
    <col min="12301" max="12301" width="3.7109375" customWidth="1" style="164"/>
    <col min="12302" max="12305" width="8.7109375" customWidth="1" style="164"/>
    <col min="12306" max="12306" width="5.28515625" customWidth="1" style="164"/>
    <col min="12307" max="12307" width="8.7109375" customWidth="1" style="164"/>
    <col min="12308" max="12308" width="3.7109375" customWidth="1" style="164"/>
    <col min="12309" max="12309" width="8.7109375" customWidth="1" style="164"/>
    <col min="12310" max="12310" width="6.85546875" customWidth="1" style="164"/>
    <col min="12311" max="12311" width="6.42578125" customWidth="1" style="164"/>
    <col min="12312" max="12312" width="10.140625" customWidth="1" style="164"/>
    <col min="12313" max="12544" width="9.140625" customWidth="1" style="164"/>
    <col min="12545" max="12545" bestFit="1" width="15" customWidth="1" style="164"/>
    <col min="12546" max="12546" width="11.28515625" customWidth="1" style="164"/>
    <col min="12547" max="12547" width="7.42578125" customWidth="1" style="164"/>
    <col min="12548" max="12551" width="8.7109375" customWidth="1" style="164"/>
    <col min="12552" max="12552" width="3.7109375" customWidth="1" style="164"/>
    <col min="12553" max="12556" width="8.7109375" customWidth="1" style="164"/>
    <col min="12557" max="12557" width="3.7109375" customWidth="1" style="164"/>
    <col min="12558" max="12561" width="8.7109375" customWidth="1" style="164"/>
    <col min="12562" max="12562" width="5.28515625" customWidth="1" style="164"/>
    <col min="12563" max="12563" width="8.7109375" customWidth="1" style="164"/>
    <col min="12564" max="12564" width="3.7109375" customWidth="1" style="164"/>
    <col min="12565" max="12565" width="8.7109375" customWidth="1" style="164"/>
    <col min="12566" max="12566" width="6.85546875" customWidth="1" style="164"/>
    <col min="12567" max="12567" width="6.42578125" customWidth="1" style="164"/>
    <col min="12568" max="12568" width="10.140625" customWidth="1" style="164"/>
    <col min="12569" max="12800" width="9.140625" customWidth="1" style="164"/>
    <col min="12801" max="12801" bestFit="1" width="15" customWidth="1" style="164"/>
    <col min="12802" max="12802" width="11.28515625" customWidth="1" style="164"/>
    <col min="12803" max="12803" width="7.42578125" customWidth="1" style="164"/>
    <col min="12804" max="12807" width="8.7109375" customWidth="1" style="164"/>
    <col min="12808" max="12808" width="3.7109375" customWidth="1" style="164"/>
    <col min="12809" max="12812" width="8.7109375" customWidth="1" style="164"/>
    <col min="12813" max="12813" width="3.7109375" customWidth="1" style="164"/>
    <col min="12814" max="12817" width="8.7109375" customWidth="1" style="164"/>
    <col min="12818" max="12818" width="5.28515625" customWidth="1" style="164"/>
    <col min="12819" max="12819" width="8.7109375" customWidth="1" style="164"/>
    <col min="12820" max="12820" width="3.7109375" customWidth="1" style="164"/>
    <col min="12821" max="12821" width="8.7109375" customWidth="1" style="164"/>
    <col min="12822" max="12822" width="6.85546875" customWidth="1" style="164"/>
    <col min="12823" max="12823" width="6.42578125" customWidth="1" style="164"/>
    <col min="12824" max="12824" width="10.140625" customWidth="1" style="164"/>
    <col min="12825" max="13056" width="9.140625" customWidth="1" style="164"/>
    <col min="13057" max="13057" bestFit="1" width="15" customWidth="1" style="164"/>
    <col min="13058" max="13058" width="11.28515625" customWidth="1" style="164"/>
    <col min="13059" max="13059" width="7.42578125" customWidth="1" style="164"/>
    <col min="13060" max="13063" width="8.7109375" customWidth="1" style="164"/>
    <col min="13064" max="13064" width="3.7109375" customWidth="1" style="164"/>
    <col min="13065" max="13068" width="8.7109375" customWidth="1" style="164"/>
    <col min="13069" max="13069" width="3.7109375" customWidth="1" style="164"/>
    <col min="13070" max="13073" width="8.7109375" customWidth="1" style="164"/>
    <col min="13074" max="13074" width="5.28515625" customWidth="1" style="164"/>
    <col min="13075" max="13075" width="8.7109375" customWidth="1" style="164"/>
    <col min="13076" max="13076" width="3.7109375" customWidth="1" style="164"/>
    <col min="13077" max="13077" width="8.7109375" customWidth="1" style="164"/>
    <col min="13078" max="13078" width="6.85546875" customWidth="1" style="164"/>
    <col min="13079" max="13079" width="6.42578125" customWidth="1" style="164"/>
    <col min="13080" max="13080" width="10.140625" customWidth="1" style="164"/>
    <col min="13081" max="13312" width="9.140625" customWidth="1" style="164"/>
    <col min="13313" max="13313" bestFit="1" width="15" customWidth="1" style="164"/>
    <col min="13314" max="13314" width="11.28515625" customWidth="1" style="164"/>
    <col min="13315" max="13315" width="7.42578125" customWidth="1" style="164"/>
    <col min="13316" max="13319" width="8.7109375" customWidth="1" style="164"/>
    <col min="13320" max="13320" width="3.7109375" customWidth="1" style="164"/>
    <col min="13321" max="13324" width="8.7109375" customWidth="1" style="164"/>
    <col min="13325" max="13325" width="3.7109375" customWidth="1" style="164"/>
    <col min="13326" max="13329" width="8.7109375" customWidth="1" style="164"/>
    <col min="13330" max="13330" width="5.28515625" customWidth="1" style="164"/>
    <col min="13331" max="13331" width="8.7109375" customWidth="1" style="164"/>
    <col min="13332" max="13332" width="3.7109375" customWidth="1" style="164"/>
    <col min="13333" max="13333" width="8.7109375" customWidth="1" style="164"/>
    <col min="13334" max="13334" width="6.85546875" customWidth="1" style="164"/>
    <col min="13335" max="13335" width="6.42578125" customWidth="1" style="164"/>
    <col min="13336" max="13336" width="10.140625" customWidth="1" style="164"/>
    <col min="13337" max="13568" width="9.140625" customWidth="1" style="164"/>
    <col min="13569" max="13569" bestFit="1" width="15" customWidth="1" style="164"/>
    <col min="13570" max="13570" width="11.28515625" customWidth="1" style="164"/>
    <col min="13571" max="13571" width="7.42578125" customWidth="1" style="164"/>
    <col min="13572" max="13575" width="8.7109375" customWidth="1" style="164"/>
    <col min="13576" max="13576" width="3.7109375" customWidth="1" style="164"/>
    <col min="13577" max="13580" width="8.7109375" customWidth="1" style="164"/>
    <col min="13581" max="13581" width="3.7109375" customWidth="1" style="164"/>
    <col min="13582" max="13585" width="8.7109375" customWidth="1" style="164"/>
    <col min="13586" max="13586" width="5.28515625" customWidth="1" style="164"/>
    <col min="13587" max="13587" width="8.7109375" customWidth="1" style="164"/>
    <col min="13588" max="13588" width="3.7109375" customWidth="1" style="164"/>
    <col min="13589" max="13589" width="8.7109375" customWidth="1" style="164"/>
    <col min="13590" max="13590" width="6.85546875" customWidth="1" style="164"/>
    <col min="13591" max="13591" width="6.42578125" customWidth="1" style="164"/>
    <col min="13592" max="13592" width="10.140625" customWidth="1" style="164"/>
    <col min="13593" max="13824" width="9.140625" customWidth="1" style="164"/>
    <col min="13825" max="13825" bestFit="1" width="15" customWidth="1" style="164"/>
    <col min="13826" max="13826" width="11.28515625" customWidth="1" style="164"/>
    <col min="13827" max="13827" width="7.42578125" customWidth="1" style="164"/>
    <col min="13828" max="13831" width="8.7109375" customWidth="1" style="164"/>
    <col min="13832" max="13832" width="3.7109375" customWidth="1" style="164"/>
    <col min="13833" max="13836" width="8.7109375" customWidth="1" style="164"/>
    <col min="13837" max="13837" width="3.7109375" customWidth="1" style="164"/>
    <col min="13838" max="13841" width="8.7109375" customWidth="1" style="164"/>
    <col min="13842" max="13842" width="5.28515625" customWidth="1" style="164"/>
    <col min="13843" max="13843" width="8.7109375" customWidth="1" style="164"/>
    <col min="13844" max="13844" width="3.7109375" customWidth="1" style="164"/>
    <col min="13845" max="13845" width="8.7109375" customWidth="1" style="164"/>
    <col min="13846" max="13846" width="6.85546875" customWidth="1" style="164"/>
    <col min="13847" max="13847" width="6.42578125" customWidth="1" style="164"/>
    <col min="13848" max="13848" width="10.140625" customWidth="1" style="164"/>
    <col min="13849" max="14080" width="9.140625" customWidth="1" style="164"/>
    <col min="14081" max="14081" bestFit="1" width="15" customWidth="1" style="164"/>
    <col min="14082" max="14082" width="11.28515625" customWidth="1" style="164"/>
    <col min="14083" max="14083" width="7.42578125" customWidth="1" style="164"/>
    <col min="14084" max="14087" width="8.7109375" customWidth="1" style="164"/>
    <col min="14088" max="14088" width="3.7109375" customWidth="1" style="164"/>
    <col min="14089" max="14092" width="8.7109375" customWidth="1" style="164"/>
    <col min="14093" max="14093" width="3.7109375" customWidth="1" style="164"/>
    <col min="14094" max="14097" width="8.7109375" customWidth="1" style="164"/>
    <col min="14098" max="14098" width="5.28515625" customWidth="1" style="164"/>
    <col min="14099" max="14099" width="8.7109375" customWidth="1" style="164"/>
    <col min="14100" max="14100" width="3.7109375" customWidth="1" style="164"/>
    <col min="14101" max="14101" width="8.7109375" customWidth="1" style="164"/>
    <col min="14102" max="14102" width="6.85546875" customWidth="1" style="164"/>
    <col min="14103" max="14103" width="6.42578125" customWidth="1" style="164"/>
    <col min="14104" max="14104" width="10.140625" customWidth="1" style="164"/>
    <col min="14105" max="14336" width="9.140625" customWidth="1" style="164"/>
    <col min="14337" max="14337" bestFit="1" width="15" customWidth="1" style="164"/>
    <col min="14338" max="14338" width="11.28515625" customWidth="1" style="164"/>
    <col min="14339" max="14339" width="7.42578125" customWidth="1" style="164"/>
    <col min="14340" max="14343" width="8.7109375" customWidth="1" style="164"/>
    <col min="14344" max="14344" width="3.7109375" customWidth="1" style="164"/>
    <col min="14345" max="14348" width="8.7109375" customWidth="1" style="164"/>
    <col min="14349" max="14349" width="3.7109375" customWidth="1" style="164"/>
    <col min="14350" max="14353" width="8.7109375" customWidth="1" style="164"/>
    <col min="14354" max="14354" width="5.28515625" customWidth="1" style="164"/>
    <col min="14355" max="14355" width="8.7109375" customWidth="1" style="164"/>
    <col min="14356" max="14356" width="3.7109375" customWidth="1" style="164"/>
    <col min="14357" max="14357" width="8.7109375" customWidth="1" style="164"/>
    <col min="14358" max="14358" width="6.85546875" customWidth="1" style="164"/>
    <col min="14359" max="14359" width="6.42578125" customWidth="1" style="164"/>
    <col min="14360" max="14360" width="10.140625" customWidth="1" style="164"/>
    <col min="14361" max="14592" width="9.140625" customWidth="1" style="164"/>
    <col min="14593" max="14593" bestFit="1" width="15" customWidth="1" style="164"/>
    <col min="14594" max="14594" width="11.28515625" customWidth="1" style="164"/>
    <col min="14595" max="14595" width="7.42578125" customWidth="1" style="164"/>
    <col min="14596" max="14599" width="8.7109375" customWidth="1" style="164"/>
    <col min="14600" max="14600" width="3.7109375" customWidth="1" style="164"/>
    <col min="14601" max="14604" width="8.7109375" customWidth="1" style="164"/>
    <col min="14605" max="14605" width="3.7109375" customWidth="1" style="164"/>
    <col min="14606" max="14609" width="8.7109375" customWidth="1" style="164"/>
    <col min="14610" max="14610" width="5.28515625" customWidth="1" style="164"/>
    <col min="14611" max="14611" width="8.7109375" customWidth="1" style="164"/>
    <col min="14612" max="14612" width="3.7109375" customWidth="1" style="164"/>
    <col min="14613" max="14613" width="8.7109375" customWidth="1" style="164"/>
    <col min="14614" max="14614" width="6.85546875" customWidth="1" style="164"/>
    <col min="14615" max="14615" width="6.42578125" customWidth="1" style="164"/>
    <col min="14616" max="14616" width="10.140625" customWidth="1" style="164"/>
    <col min="14617" max="14848" width="9.140625" customWidth="1" style="164"/>
    <col min="14849" max="14849" bestFit="1" width="15" customWidth="1" style="164"/>
    <col min="14850" max="14850" width="11.28515625" customWidth="1" style="164"/>
    <col min="14851" max="14851" width="7.42578125" customWidth="1" style="164"/>
    <col min="14852" max="14855" width="8.7109375" customWidth="1" style="164"/>
    <col min="14856" max="14856" width="3.7109375" customWidth="1" style="164"/>
    <col min="14857" max="14860" width="8.7109375" customWidth="1" style="164"/>
    <col min="14861" max="14861" width="3.7109375" customWidth="1" style="164"/>
    <col min="14862" max="14865" width="8.7109375" customWidth="1" style="164"/>
    <col min="14866" max="14866" width="5.28515625" customWidth="1" style="164"/>
    <col min="14867" max="14867" width="8.7109375" customWidth="1" style="164"/>
    <col min="14868" max="14868" width="3.7109375" customWidth="1" style="164"/>
    <col min="14869" max="14869" width="8.7109375" customWidth="1" style="164"/>
    <col min="14870" max="14870" width="6.85546875" customWidth="1" style="164"/>
    <col min="14871" max="14871" width="6.42578125" customWidth="1" style="164"/>
    <col min="14872" max="14872" width="10.140625" customWidth="1" style="164"/>
    <col min="14873" max="15104" width="9.140625" customWidth="1" style="164"/>
    <col min="15105" max="15105" bestFit="1" width="15" customWidth="1" style="164"/>
    <col min="15106" max="15106" width="11.28515625" customWidth="1" style="164"/>
    <col min="15107" max="15107" width="7.42578125" customWidth="1" style="164"/>
    <col min="15108" max="15111" width="8.7109375" customWidth="1" style="164"/>
    <col min="15112" max="15112" width="3.7109375" customWidth="1" style="164"/>
    <col min="15113" max="15116" width="8.7109375" customWidth="1" style="164"/>
    <col min="15117" max="15117" width="3.7109375" customWidth="1" style="164"/>
    <col min="15118" max="15121" width="8.7109375" customWidth="1" style="164"/>
    <col min="15122" max="15122" width="5.28515625" customWidth="1" style="164"/>
    <col min="15123" max="15123" width="8.7109375" customWidth="1" style="164"/>
    <col min="15124" max="15124" width="3.7109375" customWidth="1" style="164"/>
    <col min="15125" max="15125" width="8.7109375" customWidth="1" style="164"/>
    <col min="15126" max="15126" width="6.85546875" customWidth="1" style="164"/>
    <col min="15127" max="15127" width="6.42578125" customWidth="1" style="164"/>
    <col min="15128" max="15128" width="10.140625" customWidth="1" style="164"/>
    <col min="15129" max="15360" width="9.140625" customWidth="1" style="164"/>
    <col min="15361" max="15361" bestFit="1" width="15" customWidth="1" style="164"/>
    <col min="15362" max="15362" width="11.28515625" customWidth="1" style="164"/>
    <col min="15363" max="15363" width="7.42578125" customWidth="1" style="164"/>
    <col min="15364" max="15367" width="8.7109375" customWidth="1" style="164"/>
    <col min="15368" max="15368" width="3.7109375" customWidth="1" style="164"/>
    <col min="15369" max="15372" width="8.7109375" customWidth="1" style="164"/>
    <col min="15373" max="15373" width="3.7109375" customWidth="1" style="164"/>
    <col min="15374" max="15377" width="8.7109375" customWidth="1" style="164"/>
    <col min="15378" max="15378" width="5.28515625" customWidth="1" style="164"/>
    <col min="15379" max="15379" width="8.7109375" customWidth="1" style="164"/>
    <col min="15380" max="15380" width="3.7109375" customWidth="1" style="164"/>
    <col min="15381" max="15381" width="8.7109375" customWidth="1" style="164"/>
    <col min="15382" max="15382" width="6.85546875" customWidth="1" style="164"/>
    <col min="15383" max="15383" width="6.42578125" customWidth="1" style="164"/>
    <col min="15384" max="15384" width="10.140625" customWidth="1" style="164"/>
    <col min="15385" max="15616" width="9.140625" customWidth="1" style="164"/>
    <col min="15617" max="15617" bestFit="1" width="15" customWidth="1" style="164"/>
    <col min="15618" max="15618" width="11.28515625" customWidth="1" style="164"/>
    <col min="15619" max="15619" width="7.42578125" customWidth="1" style="164"/>
    <col min="15620" max="15623" width="8.7109375" customWidth="1" style="164"/>
    <col min="15624" max="15624" width="3.7109375" customWidth="1" style="164"/>
    <col min="15625" max="15628" width="8.7109375" customWidth="1" style="164"/>
    <col min="15629" max="15629" width="3.7109375" customWidth="1" style="164"/>
    <col min="15630" max="15633" width="8.7109375" customWidth="1" style="164"/>
    <col min="15634" max="15634" width="5.28515625" customWidth="1" style="164"/>
    <col min="15635" max="15635" width="8.7109375" customWidth="1" style="164"/>
    <col min="15636" max="15636" width="3.7109375" customWidth="1" style="164"/>
    <col min="15637" max="15637" width="8.7109375" customWidth="1" style="164"/>
    <col min="15638" max="15638" width="6.85546875" customWidth="1" style="164"/>
    <col min="15639" max="15639" width="6.42578125" customWidth="1" style="164"/>
    <col min="15640" max="15640" width="10.140625" customWidth="1" style="164"/>
    <col min="15641" max="15872" width="9.140625" customWidth="1" style="164"/>
    <col min="15873" max="15873" bestFit="1" width="15" customWidth="1" style="164"/>
    <col min="15874" max="15874" width="11.28515625" customWidth="1" style="164"/>
    <col min="15875" max="15875" width="7.42578125" customWidth="1" style="164"/>
    <col min="15876" max="15879" width="8.7109375" customWidth="1" style="164"/>
    <col min="15880" max="15880" width="3.7109375" customWidth="1" style="164"/>
    <col min="15881" max="15884" width="8.7109375" customWidth="1" style="164"/>
    <col min="15885" max="15885" width="3.7109375" customWidth="1" style="164"/>
    <col min="15886" max="15889" width="8.7109375" customWidth="1" style="164"/>
    <col min="15890" max="15890" width="5.28515625" customWidth="1" style="164"/>
    <col min="15891" max="15891" width="8.7109375" customWidth="1" style="164"/>
    <col min="15892" max="15892" width="3.7109375" customWidth="1" style="164"/>
    <col min="15893" max="15893" width="8.7109375" customWidth="1" style="164"/>
    <col min="15894" max="15894" width="6.85546875" customWidth="1" style="164"/>
    <col min="15895" max="15895" width="6.42578125" customWidth="1" style="164"/>
    <col min="15896" max="15896" width="10.140625" customWidth="1" style="164"/>
    <col min="15897" max="16128" width="9.140625" customWidth="1" style="164"/>
    <col min="16129" max="16129" bestFit="1" width="15" customWidth="1" style="164"/>
    <col min="16130" max="16130" width="11.28515625" customWidth="1" style="164"/>
    <col min="16131" max="16131" width="7.42578125" customWidth="1" style="164"/>
    <col min="16132" max="16135" width="8.7109375" customWidth="1" style="164"/>
    <col min="16136" max="16136" width="3.7109375" customWidth="1" style="164"/>
    <col min="16137" max="16140" width="8.7109375" customWidth="1" style="164"/>
    <col min="16141" max="16141" width="3.7109375" customWidth="1" style="164"/>
    <col min="16142" max="16145" width="8.7109375" customWidth="1" style="164"/>
    <col min="16146" max="16146" width="5.28515625" customWidth="1" style="164"/>
    <col min="16147" max="16147" width="8.7109375" customWidth="1" style="164"/>
    <col min="16148" max="16148" width="3.7109375" customWidth="1" style="164"/>
    <col min="16149" max="16149" width="8.7109375" customWidth="1" style="164"/>
    <col min="16150" max="16150" width="6.85546875" customWidth="1" style="164"/>
    <col min="16151" max="16151" width="6.42578125" customWidth="1" style="164"/>
    <col min="16152" max="16152" width="10.140625" customWidth="1" style="164"/>
    <col min="16153" max="16384" width="9.140625" customWidth="1" style="164"/>
  </cols>
  <sheetData>
    <row r="1" ht="15.75"/>
    <row r="2" ht="21.75" customHeight="1">
      <c r="A2" s="793" t="s">
        <v>0</v>
      </c>
      <c r="B2" s="794"/>
      <c r="C2" s="794"/>
      <c r="D2" s="794"/>
      <c r="E2" s="794"/>
      <c r="F2" s="137"/>
      <c r="G2" s="137"/>
      <c r="H2" s="137"/>
      <c r="I2" s="137"/>
      <c r="J2" s="138"/>
      <c r="K2" s="795" t="s">
        <v>1</v>
      </c>
      <c r="L2" s="795"/>
      <c r="M2" s="795"/>
      <c r="N2" s="795"/>
      <c r="O2" s="795"/>
      <c r="P2" s="796">
        <f>+I3*8.5</f>
      </c>
      <c r="Q2" s="796"/>
      <c r="R2" s="797" t="s">
        <v>2</v>
      </c>
      <c r="S2" s="797"/>
      <c r="T2" s="797"/>
      <c r="U2" s="797"/>
      <c r="V2" s="796">
        <f>+O57</f>
      </c>
      <c r="W2" s="798"/>
    </row>
    <row r="3" ht="21.75" customHeight="1">
      <c r="A3" s="139" t="s">
        <v>3</v>
      </c>
      <c r="B3" s="790">
        <v>42036</v>
      </c>
      <c r="C3" s="790"/>
      <c r="D3" s="790"/>
      <c r="E3" s="790"/>
      <c r="F3" s="791" t="s">
        <v>4</v>
      </c>
      <c r="G3" s="791"/>
      <c r="H3" s="791"/>
      <c r="I3" s="140">
        <v>24</v>
      </c>
      <c r="J3" s="141"/>
      <c r="K3" s="792" t="s">
        <v>5</v>
      </c>
      <c r="L3" s="792"/>
      <c r="M3" s="792"/>
      <c r="N3" s="792"/>
      <c r="O3" s="792"/>
      <c r="P3" s="788">
        <v>12</v>
      </c>
      <c r="Q3" s="788"/>
      <c r="R3" s="799" t="s">
        <v>6</v>
      </c>
      <c r="S3" s="799"/>
      <c r="T3" s="799"/>
      <c r="U3" s="799"/>
      <c r="V3" s="788">
        <f>+S57</f>
      </c>
      <c r="W3" s="789"/>
    </row>
    <row r="4" ht="21.75" customHeight="1">
      <c r="A4" s="139" t="s">
        <v>7</v>
      </c>
      <c r="B4" s="790">
        <v>42063</v>
      </c>
      <c r="C4" s="790"/>
      <c r="D4" s="790"/>
      <c r="E4" s="790"/>
      <c r="F4" s="791" t="s">
        <v>8</v>
      </c>
      <c r="G4" s="791"/>
      <c r="H4" s="791"/>
      <c r="I4" s="140">
        <v>0</v>
      </c>
      <c r="J4" s="141"/>
      <c r="K4" s="792" t="s">
        <v>9</v>
      </c>
      <c r="L4" s="792"/>
      <c r="M4" s="792"/>
      <c r="N4" s="792"/>
      <c r="O4" s="792"/>
      <c r="P4" s="788">
        <f>+P2*P3</f>
      </c>
      <c r="Q4" s="788"/>
      <c r="R4" s="802" t="s">
        <v>10</v>
      </c>
      <c r="S4" s="802"/>
      <c r="T4" s="802"/>
      <c r="U4" s="802"/>
      <c r="V4" s="922">
        <f>G57/P4</f>
      </c>
      <c r="W4" s="923"/>
    </row>
    <row r="5" ht="3" customHeight="1">
      <c r="A5" s="205"/>
      <c r="B5" s="203"/>
      <c r="C5" s="144"/>
      <c r="D5" s="199"/>
      <c r="E5" s="199"/>
      <c r="F5" s="199"/>
      <c r="G5" s="203"/>
      <c r="H5" s="143"/>
      <c r="I5" s="203"/>
      <c r="J5" s="203"/>
      <c r="K5" s="203"/>
      <c r="L5" s="203"/>
      <c r="M5" s="143"/>
      <c r="N5" s="203"/>
      <c r="O5" s="203"/>
      <c r="P5" s="203"/>
      <c r="Q5" s="203"/>
      <c r="R5" s="143"/>
      <c r="S5" s="199"/>
      <c r="T5" s="199"/>
      <c r="U5" s="199"/>
      <c r="V5" s="199"/>
      <c r="W5" s="200"/>
    </row>
    <row r="6" ht="53.25" customHeight="1">
      <c r="A6" s="924" t="s">
        <v>11</v>
      </c>
      <c r="B6" s="925"/>
      <c r="C6" s="146"/>
      <c r="D6" s="924" t="s">
        <v>12</v>
      </c>
      <c r="E6" s="926"/>
      <c r="F6" s="926"/>
      <c r="G6" s="925"/>
      <c r="H6" s="146"/>
      <c r="I6" s="927" t="s">
        <v>13</v>
      </c>
      <c r="J6" s="928"/>
      <c r="K6" s="928"/>
      <c r="L6" s="929"/>
      <c r="M6" s="146"/>
      <c r="N6" s="930" t="s">
        <v>14</v>
      </c>
      <c r="O6" s="931"/>
      <c r="P6" s="931"/>
      <c r="Q6" s="932"/>
      <c r="R6" s="147"/>
      <c r="S6" s="933" t="s">
        <v>15</v>
      </c>
      <c r="T6" s="934"/>
      <c r="U6" s="934"/>
      <c r="V6" s="934"/>
      <c r="W6" s="935"/>
    </row>
    <row r="7">
      <c r="A7" s="768" t="s">
        <v>16</v>
      </c>
      <c r="B7" s="769"/>
      <c r="C7" s="148"/>
      <c r="D7" s="770">
        <f>+D57</f>
      </c>
      <c r="E7" s="771"/>
      <c r="F7" s="771"/>
      <c r="G7" s="772"/>
      <c r="H7" s="148"/>
      <c r="I7" s="770">
        <v>338800000</v>
      </c>
      <c r="J7" s="771"/>
      <c r="K7" s="771"/>
      <c r="L7" s="772"/>
      <c r="M7" s="148"/>
      <c r="N7" s="773">
        <f>+I7-D7</f>
      </c>
      <c r="O7" s="774"/>
      <c r="P7" s="774"/>
      <c r="Q7" s="775"/>
      <c r="R7" s="148"/>
      <c r="S7" s="782">
        <f>+N7/I4</f>
      </c>
      <c r="T7" s="783"/>
      <c r="U7" s="783"/>
      <c r="V7" s="783"/>
      <c r="W7" s="784"/>
    </row>
    <row r="8">
      <c r="A8" s="768"/>
      <c r="B8" s="769"/>
      <c r="C8" s="148"/>
      <c r="D8" s="770"/>
      <c r="E8" s="771"/>
      <c r="F8" s="771"/>
      <c r="G8" s="772"/>
      <c r="H8" s="148"/>
      <c r="I8" s="770"/>
      <c r="J8" s="771"/>
      <c r="K8" s="771"/>
      <c r="L8" s="772"/>
      <c r="M8" s="148"/>
      <c r="N8" s="776"/>
      <c r="O8" s="777"/>
      <c r="P8" s="777"/>
      <c r="Q8" s="778"/>
      <c r="R8" s="148"/>
      <c r="S8" s="776"/>
      <c r="T8" s="777"/>
      <c r="U8" s="777"/>
      <c r="V8" s="777"/>
      <c r="W8" s="778"/>
    </row>
    <row r="9">
      <c r="A9" s="768"/>
      <c r="B9" s="769"/>
      <c r="C9" s="148"/>
      <c r="D9" s="770"/>
      <c r="E9" s="771"/>
      <c r="F9" s="771"/>
      <c r="G9" s="772"/>
      <c r="H9" s="148"/>
      <c r="I9" s="770"/>
      <c r="J9" s="771"/>
      <c r="K9" s="771"/>
      <c r="L9" s="772"/>
      <c r="M9" s="148"/>
      <c r="N9" s="776"/>
      <c r="O9" s="777"/>
      <c r="P9" s="777"/>
      <c r="Q9" s="778"/>
      <c r="R9" s="148"/>
      <c r="S9" s="776"/>
      <c r="T9" s="777"/>
      <c r="U9" s="777"/>
      <c r="V9" s="777"/>
      <c r="W9" s="778"/>
    </row>
    <row r="10">
      <c r="A10" s="768"/>
      <c r="B10" s="769"/>
      <c r="C10" s="148"/>
      <c r="D10" s="770"/>
      <c r="E10" s="771"/>
      <c r="F10" s="771"/>
      <c r="G10" s="772"/>
      <c r="H10" s="148"/>
      <c r="I10" s="770"/>
      <c r="J10" s="771"/>
      <c r="K10" s="771"/>
      <c r="L10" s="772"/>
      <c r="M10" s="148"/>
      <c r="N10" s="779"/>
      <c r="O10" s="780"/>
      <c r="P10" s="780"/>
      <c r="Q10" s="781"/>
      <c r="R10" s="148"/>
      <c r="S10" s="785"/>
      <c r="T10" s="786"/>
      <c r="U10" s="786"/>
      <c r="V10" s="786"/>
      <c r="W10" s="787"/>
    </row>
    <row r="11">
      <c r="A11" s="716" t="s">
        <v>17</v>
      </c>
      <c r="B11" s="717"/>
      <c r="C11" s="148"/>
      <c r="D11" s="718">
        <f>+G57</f>
      </c>
      <c r="E11" s="719"/>
      <c r="F11" s="719"/>
      <c r="G11" s="720"/>
      <c r="H11" s="148"/>
      <c r="I11" s="718">
        <v>94342720</v>
      </c>
      <c r="J11" s="719"/>
      <c r="K11" s="719"/>
      <c r="L11" s="720"/>
      <c r="M11" s="148"/>
      <c r="N11" s="721">
        <f>+I11-D11</f>
      </c>
      <c r="O11" s="722"/>
      <c r="P11" s="722"/>
      <c r="Q11" s="723"/>
      <c r="R11" s="148"/>
      <c r="S11" s="730">
        <f>+N11/I4</f>
      </c>
      <c r="T11" s="731"/>
      <c r="U11" s="731"/>
      <c r="V11" s="731"/>
      <c r="W11" s="732"/>
    </row>
    <row r="12">
      <c r="A12" s="716"/>
      <c r="B12" s="717"/>
      <c r="C12" s="148"/>
      <c r="D12" s="718"/>
      <c r="E12" s="719"/>
      <c r="F12" s="719"/>
      <c r="G12" s="720"/>
      <c r="H12" s="148"/>
      <c r="I12" s="718"/>
      <c r="J12" s="719"/>
      <c r="K12" s="719"/>
      <c r="L12" s="720"/>
      <c r="M12" s="148"/>
      <c r="N12" s="724"/>
      <c r="O12" s="725"/>
      <c r="P12" s="725"/>
      <c r="Q12" s="726"/>
      <c r="R12" s="148"/>
      <c r="S12" s="724"/>
      <c r="T12" s="725"/>
      <c r="U12" s="725"/>
      <c r="V12" s="725"/>
      <c r="W12" s="726"/>
    </row>
    <row r="13">
      <c r="A13" s="716"/>
      <c r="B13" s="717"/>
      <c r="C13" s="148"/>
      <c r="D13" s="718"/>
      <c r="E13" s="719"/>
      <c r="F13" s="719"/>
      <c r="G13" s="720"/>
      <c r="H13" s="148"/>
      <c r="I13" s="718"/>
      <c r="J13" s="719"/>
      <c r="K13" s="719"/>
      <c r="L13" s="720"/>
      <c r="M13" s="148"/>
      <c r="N13" s="724"/>
      <c r="O13" s="725"/>
      <c r="P13" s="725"/>
      <c r="Q13" s="726"/>
      <c r="R13" s="148"/>
      <c r="S13" s="724"/>
      <c r="T13" s="725"/>
      <c r="U13" s="725"/>
      <c r="V13" s="725"/>
      <c r="W13" s="726"/>
    </row>
    <row r="14">
      <c r="A14" s="716"/>
      <c r="B14" s="717"/>
      <c r="C14" s="148"/>
      <c r="D14" s="718"/>
      <c r="E14" s="719"/>
      <c r="F14" s="719"/>
      <c r="G14" s="720"/>
      <c r="H14" s="148"/>
      <c r="I14" s="718"/>
      <c r="J14" s="719"/>
      <c r="K14" s="719"/>
      <c r="L14" s="720"/>
      <c r="M14" s="148"/>
      <c r="N14" s="727"/>
      <c r="O14" s="728"/>
      <c r="P14" s="728"/>
      <c r="Q14" s="729"/>
      <c r="R14" s="148"/>
      <c r="S14" s="733"/>
      <c r="T14" s="734"/>
      <c r="U14" s="734"/>
      <c r="V14" s="734"/>
      <c r="W14" s="735"/>
    </row>
    <row r="15">
      <c r="A15" s="736" t="s">
        <v>18</v>
      </c>
      <c r="B15" s="737"/>
      <c r="C15" s="148"/>
      <c r="D15" s="738">
        <f>+K57</f>
      </c>
      <c r="E15" s="739"/>
      <c r="F15" s="739"/>
      <c r="G15" s="740"/>
      <c r="H15" s="148"/>
      <c r="I15" s="738">
        <v>0</v>
      </c>
      <c r="J15" s="739"/>
      <c r="K15" s="739"/>
      <c r="L15" s="740"/>
      <c r="M15" s="148"/>
      <c r="N15" s="741">
        <v>0</v>
      </c>
      <c r="O15" s="742"/>
      <c r="P15" s="742"/>
      <c r="Q15" s="743"/>
      <c r="R15" s="148"/>
      <c r="S15" s="750">
        <v>0</v>
      </c>
      <c r="T15" s="751"/>
      <c r="U15" s="751"/>
      <c r="V15" s="751"/>
      <c r="W15" s="752"/>
    </row>
    <row r="16">
      <c r="A16" s="736"/>
      <c r="B16" s="737"/>
      <c r="C16" s="148"/>
      <c r="D16" s="738"/>
      <c r="E16" s="739"/>
      <c r="F16" s="739"/>
      <c r="G16" s="740"/>
      <c r="H16" s="148"/>
      <c r="I16" s="738"/>
      <c r="J16" s="739"/>
      <c r="K16" s="739"/>
      <c r="L16" s="740"/>
      <c r="M16" s="148"/>
      <c r="N16" s="744"/>
      <c r="O16" s="745"/>
      <c r="P16" s="745"/>
      <c r="Q16" s="746"/>
      <c r="R16" s="148"/>
      <c r="S16" s="744"/>
      <c r="T16" s="745"/>
      <c r="U16" s="745"/>
      <c r="V16" s="745"/>
      <c r="W16" s="746"/>
    </row>
    <row r="17">
      <c r="A17" s="736"/>
      <c r="B17" s="737"/>
      <c r="C17" s="148"/>
      <c r="D17" s="738"/>
      <c r="E17" s="739"/>
      <c r="F17" s="739"/>
      <c r="G17" s="740"/>
      <c r="H17" s="148"/>
      <c r="I17" s="738"/>
      <c r="J17" s="739"/>
      <c r="K17" s="739"/>
      <c r="L17" s="740"/>
      <c r="M17" s="148"/>
      <c r="N17" s="744"/>
      <c r="O17" s="745"/>
      <c r="P17" s="745"/>
      <c r="Q17" s="746"/>
      <c r="R17" s="148"/>
      <c r="S17" s="744"/>
      <c r="T17" s="745"/>
      <c r="U17" s="745"/>
      <c r="V17" s="745"/>
      <c r="W17" s="746"/>
    </row>
    <row r="18">
      <c r="A18" s="941"/>
      <c r="B18" s="942"/>
      <c r="C18" s="148"/>
      <c r="D18" s="943"/>
      <c r="E18" s="944"/>
      <c r="F18" s="944"/>
      <c r="G18" s="945"/>
      <c r="H18" s="148"/>
      <c r="I18" s="943"/>
      <c r="J18" s="944"/>
      <c r="K18" s="944"/>
      <c r="L18" s="945"/>
      <c r="M18" s="148"/>
      <c r="N18" s="744"/>
      <c r="O18" s="745"/>
      <c r="P18" s="745"/>
      <c r="Q18" s="746"/>
      <c r="R18" s="148"/>
      <c r="S18" s="753"/>
      <c r="T18" s="754"/>
      <c r="U18" s="754"/>
      <c r="V18" s="754"/>
      <c r="W18" s="755"/>
    </row>
    <row r="19">
      <c r="A19" s="936" t="s">
        <v>19</v>
      </c>
      <c r="B19" s="937"/>
      <c r="C19" s="148"/>
      <c r="D19" s="938">
        <f>+D7+D11+D15</f>
      </c>
      <c r="E19" s="939"/>
      <c r="F19" s="939"/>
      <c r="G19" s="940"/>
      <c r="H19" s="148"/>
      <c r="I19" s="938">
        <f>+I7+I11</f>
      </c>
      <c r="J19" s="939"/>
      <c r="K19" s="939"/>
      <c r="L19" s="940"/>
      <c r="M19" s="148"/>
      <c r="N19" s="710">
        <f>+N11+N7</f>
      </c>
      <c r="O19" s="711"/>
      <c r="P19" s="711"/>
      <c r="Q19" s="712"/>
      <c r="R19" s="148"/>
      <c r="S19" s="710">
        <f>+S11+S7</f>
      </c>
      <c r="T19" s="711"/>
      <c r="U19" s="711"/>
      <c r="V19" s="711"/>
      <c r="W19" s="712"/>
    </row>
    <row r="20">
      <c r="A20" s="691"/>
      <c r="B20" s="692"/>
      <c r="C20" s="148"/>
      <c r="D20" s="695"/>
      <c r="E20" s="696"/>
      <c r="F20" s="696"/>
      <c r="G20" s="697"/>
      <c r="H20" s="148"/>
      <c r="I20" s="695"/>
      <c r="J20" s="696"/>
      <c r="K20" s="696"/>
      <c r="L20" s="697"/>
      <c r="M20" s="148"/>
      <c r="N20" s="704"/>
      <c r="O20" s="705"/>
      <c r="P20" s="705"/>
      <c r="Q20" s="706"/>
      <c r="R20" s="148"/>
      <c r="S20" s="704"/>
      <c r="T20" s="705"/>
      <c r="U20" s="705"/>
      <c r="V20" s="705"/>
      <c r="W20" s="706"/>
    </row>
    <row r="21">
      <c r="A21" s="691"/>
      <c r="B21" s="692"/>
      <c r="C21" s="148"/>
      <c r="D21" s="695"/>
      <c r="E21" s="696"/>
      <c r="F21" s="696"/>
      <c r="G21" s="697"/>
      <c r="H21" s="148"/>
      <c r="I21" s="695"/>
      <c r="J21" s="696"/>
      <c r="K21" s="696"/>
      <c r="L21" s="697"/>
      <c r="M21" s="148"/>
      <c r="N21" s="704"/>
      <c r="O21" s="705"/>
      <c r="P21" s="705"/>
      <c r="Q21" s="706"/>
      <c r="R21" s="148"/>
      <c r="S21" s="704"/>
      <c r="T21" s="705"/>
      <c r="U21" s="705"/>
      <c r="V21" s="705"/>
      <c r="W21" s="706"/>
    </row>
    <row r="22">
      <c r="A22" s="693"/>
      <c r="B22" s="694"/>
      <c r="C22" s="149"/>
      <c r="D22" s="698"/>
      <c r="E22" s="699"/>
      <c r="F22" s="699"/>
      <c r="G22" s="700"/>
      <c r="H22" s="149"/>
      <c r="I22" s="698"/>
      <c r="J22" s="699"/>
      <c r="K22" s="699"/>
      <c r="L22" s="700"/>
      <c r="M22" s="149"/>
      <c r="N22" s="707"/>
      <c r="O22" s="708"/>
      <c r="P22" s="708"/>
      <c r="Q22" s="709"/>
      <c r="R22" s="149"/>
      <c r="S22" s="707"/>
      <c r="T22" s="708"/>
      <c r="U22" s="708"/>
      <c r="V22" s="708"/>
      <c r="W22" s="709"/>
    </row>
    <row r="23" ht="3" customHeight="1">
      <c r="A23" s="206"/>
      <c r="B23" s="204"/>
      <c r="C23" s="144"/>
      <c r="D23" s="201"/>
      <c r="E23" s="201"/>
      <c r="F23" s="201"/>
      <c r="G23" s="204"/>
      <c r="H23" s="143"/>
      <c r="I23" s="204"/>
      <c r="J23" s="204"/>
      <c r="K23" s="204"/>
      <c r="L23" s="204"/>
      <c r="M23" s="143"/>
      <c r="N23" s="204"/>
      <c r="O23" s="204"/>
      <c r="P23" s="204"/>
      <c r="Q23" s="204"/>
      <c r="R23" s="143"/>
      <c r="S23" s="201"/>
      <c r="T23" s="201"/>
      <c r="U23" s="201"/>
      <c r="V23" s="201"/>
      <c r="W23" s="202"/>
    </row>
    <row r="24" ht="22.5">
      <c r="A24" s="713" t="s">
        <v>238</v>
      </c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4"/>
      <c r="P24" s="714"/>
      <c r="Q24" s="714"/>
      <c r="R24" s="714"/>
      <c r="S24" s="714"/>
      <c r="T24" s="714"/>
      <c r="U24" s="714"/>
      <c r="V24" s="714"/>
      <c r="W24" s="715"/>
    </row>
    <row r="25" ht="3" customHeight="1">
      <c r="A25" s="150"/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51"/>
    </row>
    <row r="26" ht="16.5">
      <c r="A26" s="688" t="s">
        <v>21</v>
      </c>
      <c r="B26" s="688"/>
      <c r="C26" s="688"/>
      <c r="D26" s="682" t="s">
        <v>22</v>
      </c>
      <c r="E26" s="682"/>
      <c r="F26" s="682"/>
      <c r="G26" s="682" t="s">
        <v>23</v>
      </c>
      <c r="H26" s="682"/>
      <c r="I26" s="682"/>
      <c r="J26" s="682"/>
      <c r="K26" s="682" t="s">
        <v>24</v>
      </c>
      <c r="L26" s="682"/>
      <c r="M26" s="682"/>
      <c r="N26" s="682"/>
      <c r="O26" s="689" t="s">
        <v>25</v>
      </c>
      <c r="P26" s="690"/>
      <c r="Q26" s="682" t="s">
        <v>26</v>
      </c>
      <c r="R26" s="682"/>
      <c r="S26" s="682"/>
      <c r="T26" s="682"/>
      <c r="U26" s="682" t="s">
        <v>27</v>
      </c>
      <c r="V26" s="682"/>
      <c r="W26" s="682"/>
    </row>
    <row r="27" ht="3" customHeight="1">
      <c r="A27" s="150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51"/>
    </row>
    <row r="28" ht="15.75">
      <c r="A28" s="946">
        <v>42036</v>
      </c>
      <c r="B28" s="947"/>
      <c r="C28" s="947"/>
      <c r="D28" s="685">
        <v>0</v>
      </c>
      <c r="E28" s="685"/>
      <c r="F28" s="685"/>
      <c r="G28" s="685">
        <v>0</v>
      </c>
      <c r="H28" s="685"/>
      <c r="I28" s="685"/>
      <c r="J28" s="685"/>
      <c r="K28" s="685">
        <v>0</v>
      </c>
      <c r="L28" s="685"/>
      <c r="M28" s="685"/>
      <c r="N28" s="685"/>
      <c r="O28" s="685">
        <f ref="O28:O52" t="shared" si="0">+D28+G28+K28</f>
      </c>
      <c r="P28" s="685"/>
      <c r="Q28" s="686">
        <v>0</v>
      </c>
      <c r="R28" s="686"/>
      <c r="S28" s="686"/>
      <c r="T28" s="686"/>
      <c r="U28" s="686">
        <v>0</v>
      </c>
      <c r="V28" s="686"/>
      <c r="W28" s="687"/>
      <c r="X28" s="163"/>
    </row>
    <row r="29" ht="15.75">
      <c r="A29" s="948">
        <v>42037</v>
      </c>
      <c r="B29" s="949"/>
      <c r="C29" s="949"/>
      <c r="D29" s="672">
        <v>60354999</v>
      </c>
      <c r="E29" s="672"/>
      <c r="F29" s="672"/>
      <c r="G29" s="672">
        <v>18099782</v>
      </c>
      <c r="H29" s="672"/>
      <c r="I29" s="672"/>
      <c r="J29" s="672"/>
      <c r="K29" s="672">
        <v>7579425</v>
      </c>
      <c r="L29" s="672"/>
      <c r="M29" s="672"/>
      <c r="N29" s="672"/>
      <c r="O29" s="672">
        <f t="shared" si="0"/>
      </c>
      <c r="P29" s="672"/>
      <c r="Q29" s="663">
        <v>9</v>
      </c>
      <c r="R29" s="663"/>
      <c r="S29" s="663"/>
      <c r="T29" s="663"/>
      <c r="U29" s="663">
        <v>17</v>
      </c>
      <c r="V29" s="663"/>
      <c r="W29" s="664"/>
      <c r="X29" s="163"/>
    </row>
    <row r="30" ht="15.75">
      <c r="A30" s="948">
        <v>42038</v>
      </c>
      <c r="B30" s="949"/>
      <c r="C30" s="949"/>
      <c r="D30" s="672">
        <v>645369</v>
      </c>
      <c r="E30" s="672"/>
      <c r="F30" s="672"/>
      <c r="G30" s="672">
        <v>683474</v>
      </c>
      <c r="H30" s="672"/>
      <c r="I30" s="672"/>
      <c r="J30" s="672"/>
      <c r="K30" s="672">
        <v>555475</v>
      </c>
      <c r="L30" s="672"/>
      <c r="M30" s="672"/>
      <c r="N30" s="672"/>
      <c r="O30" s="672">
        <f t="shared" si="0"/>
      </c>
      <c r="P30" s="672"/>
      <c r="Q30" s="663">
        <v>0</v>
      </c>
      <c r="R30" s="663"/>
      <c r="S30" s="663"/>
      <c r="T30" s="663"/>
      <c r="U30" s="663">
        <v>1</v>
      </c>
      <c r="V30" s="663"/>
      <c r="W30" s="664"/>
      <c r="X30" s="163"/>
    </row>
    <row r="31" ht="15.75">
      <c r="A31" s="948">
        <v>42039</v>
      </c>
      <c r="B31" s="949"/>
      <c r="C31" s="949"/>
      <c r="D31" s="672" t="s">
        <v>239</v>
      </c>
      <c r="E31" s="672"/>
      <c r="F31" s="672"/>
      <c r="G31" s="672">
        <v>21141867</v>
      </c>
      <c r="H31" s="672"/>
      <c r="I31" s="672"/>
      <c r="J31" s="672"/>
      <c r="K31" s="672">
        <v>8457420</v>
      </c>
      <c r="L31" s="672"/>
      <c r="M31" s="672"/>
      <c r="N31" s="672"/>
      <c r="O31" s="672">
        <f t="shared" si="0"/>
      </c>
      <c r="P31" s="672"/>
      <c r="Q31" s="663">
        <v>12</v>
      </c>
      <c r="R31" s="663"/>
      <c r="S31" s="663"/>
      <c r="T31" s="663"/>
      <c r="U31" s="663">
        <v>16</v>
      </c>
      <c r="V31" s="663"/>
      <c r="W31" s="664"/>
      <c r="X31" s="163"/>
    </row>
    <row r="32" ht="15.75">
      <c r="A32" s="948">
        <v>42040</v>
      </c>
      <c r="B32" s="949"/>
      <c r="C32" s="949"/>
      <c r="D32" s="672">
        <v>22340047</v>
      </c>
      <c r="E32" s="672"/>
      <c r="F32" s="672"/>
      <c r="G32" s="672">
        <v>7089467</v>
      </c>
      <c r="H32" s="672"/>
      <c r="I32" s="672"/>
      <c r="J32" s="672"/>
      <c r="K32" s="672">
        <v>3705784</v>
      </c>
      <c r="L32" s="672"/>
      <c r="M32" s="672"/>
      <c r="N32" s="672"/>
      <c r="O32" s="672">
        <f t="shared" si="0"/>
      </c>
      <c r="P32" s="672"/>
      <c r="Q32" s="663">
        <v>11</v>
      </c>
      <c r="R32" s="663"/>
      <c r="S32" s="663"/>
      <c r="T32" s="663"/>
      <c r="U32" s="663">
        <v>8</v>
      </c>
      <c r="V32" s="663"/>
      <c r="W32" s="664"/>
      <c r="X32" s="163"/>
    </row>
    <row r="33" ht="15.75">
      <c r="A33" s="948">
        <v>42041</v>
      </c>
      <c r="B33" s="949"/>
      <c r="C33" s="949"/>
      <c r="D33" s="672">
        <v>11625563</v>
      </c>
      <c r="E33" s="672"/>
      <c r="F33" s="672"/>
      <c r="G33" s="672">
        <f>93944+1365129+2270042+623350</f>
      </c>
      <c r="H33" s="672"/>
      <c r="I33" s="672"/>
      <c r="J33" s="672"/>
      <c r="K33" s="672">
        <v>1785142</v>
      </c>
      <c r="L33" s="672"/>
      <c r="M33" s="672"/>
      <c r="N33" s="672"/>
      <c r="O33" s="672">
        <f t="shared" si="0"/>
      </c>
      <c r="P33" s="672"/>
      <c r="Q33" s="663">
        <v>5</v>
      </c>
      <c r="R33" s="663"/>
      <c r="S33" s="663"/>
      <c r="T33" s="663"/>
      <c r="U33" s="663">
        <v>11</v>
      </c>
      <c r="V33" s="663"/>
      <c r="W33" s="664"/>
      <c r="X33" s="163"/>
    </row>
    <row r="34" ht="15.75" s="154" customFormat="1">
      <c r="A34" s="948">
        <v>42042</v>
      </c>
      <c r="B34" s="949"/>
      <c r="C34" s="949"/>
      <c r="D34" s="672">
        <v>9160671</v>
      </c>
      <c r="E34" s="672"/>
      <c r="F34" s="672"/>
      <c r="G34" s="672">
        <f>1037162+1288524</f>
      </c>
      <c r="H34" s="672"/>
      <c r="I34" s="672"/>
      <c r="J34" s="672"/>
      <c r="K34" s="672">
        <v>956634</v>
      </c>
      <c r="L34" s="672"/>
      <c r="M34" s="672"/>
      <c r="N34" s="672"/>
      <c r="O34" s="672">
        <f t="shared" si="0"/>
      </c>
      <c r="P34" s="672"/>
      <c r="Q34" s="663">
        <v>3</v>
      </c>
      <c r="R34" s="663"/>
      <c r="S34" s="663"/>
      <c r="T34" s="663"/>
      <c r="U34" s="663">
        <v>3</v>
      </c>
      <c r="V34" s="663"/>
      <c r="W34" s="664"/>
      <c r="X34" s="153"/>
    </row>
    <row r="35" ht="15.75">
      <c r="A35" s="950">
        <v>42043</v>
      </c>
      <c r="B35" s="951"/>
      <c r="C35" s="951"/>
      <c r="D35" s="675">
        <v>0</v>
      </c>
      <c r="E35" s="675"/>
      <c r="F35" s="675"/>
      <c r="G35" s="675">
        <v>0</v>
      </c>
      <c r="H35" s="675"/>
      <c r="I35" s="675"/>
      <c r="J35" s="675"/>
      <c r="K35" s="675">
        <v>0</v>
      </c>
      <c r="L35" s="675"/>
      <c r="M35" s="675"/>
      <c r="N35" s="675"/>
      <c r="O35" s="675">
        <f t="shared" si="0"/>
      </c>
      <c r="P35" s="675"/>
      <c r="Q35" s="673"/>
      <c r="R35" s="673"/>
      <c r="S35" s="673"/>
      <c r="T35" s="673"/>
      <c r="U35" s="678"/>
      <c r="V35" s="678"/>
      <c r="W35" s="679"/>
      <c r="X35" s="163"/>
    </row>
    <row r="36" ht="15.75">
      <c r="A36" s="948">
        <v>42044</v>
      </c>
      <c r="B36" s="949"/>
      <c r="C36" s="949"/>
      <c r="D36" s="672">
        <v>2481873</v>
      </c>
      <c r="E36" s="672"/>
      <c r="F36" s="672"/>
      <c r="G36" s="672">
        <v>1304205</v>
      </c>
      <c r="H36" s="672"/>
      <c r="I36" s="672"/>
      <c r="J36" s="672"/>
      <c r="K36" s="672">
        <v>531035</v>
      </c>
      <c r="L36" s="672"/>
      <c r="M36" s="672"/>
      <c r="N36" s="672"/>
      <c r="O36" s="672">
        <f t="shared" si="0"/>
      </c>
      <c r="P36" s="672"/>
      <c r="Q36" s="663">
        <v>7</v>
      </c>
      <c r="R36" s="663"/>
      <c r="S36" s="663"/>
      <c r="T36" s="663"/>
      <c r="U36" s="680">
        <v>2</v>
      </c>
      <c r="V36" s="680"/>
      <c r="W36" s="681"/>
      <c r="X36" s="163"/>
    </row>
    <row r="37" ht="15.75">
      <c r="A37" s="948">
        <v>42045</v>
      </c>
      <c r="B37" s="949"/>
      <c r="C37" s="949"/>
      <c r="D37" s="672">
        <v>34007790</v>
      </c>
      <c r="E37" s="672"/>
      <c r="F37" s="672"/>
      <c r="G37" s="672">
        <v>4186671</v>
      </c>
      <c r="H37" s="672"/>
      <c r="I37" s="672"/>
      <c r="J37" s="672"/>
      <c r="K37" s="672">
        <v>2289007</v>
      </c>
      <c r="L37" s="672"/>
      <c r="M37" s="672"/>
      <c r="N37" s="672"/>
      <c r="O37" s="672">
        <f t="shared" si="0"/>
      </c>
      <c r="P37" s="672"/>
      <c r="Q37" s="663">
        <v>3</v>
      </c>
      <c r="R37" s="663"/>
      <c r="S37" s="663"/>
      <c r="T37" s="663"/>
      <c r="U37" s="680">
        <v>4</v>
      </c>
      <c r="V37" s="680"/>
      <c r="W37" s="681"/>
      <c r="X37" s="163"/>
    </row>
    <row r="38" ht="15.75">
      <c r="A38" s="948">
        <v>42046</v>
      </c>
      <c r="B38" s="949"/>
      <c r="C38" s="949"/>
      <c r="D38" s="672">
        <v>2119791</v>
      </c>
      <c r="E38" s="672"/>
      <c r="F38" s="672"/>
      <c r="G38" s="672">
        <v>1825971</v>
      </c>
      <c r="H38" s="672"/>
      <c r="I38" s="672"/>
      <c r="J38" s="672"/>
      <c r="K38" s="672">
        <v>603448</v>
      </c>
      <c r="L38" s="672"/>
      <c r="M38" s="672"/>
      <c r="N38" s="672"/>
      <c r="O38" s="672">
        <f t="shared" si="0"/>
      </c>
      <c r="P38" s="672"/>
      <c r="Q38" s="663">
        <v>8</v>
      </c>
      <c r="R38" s="663"/>
      <c r="S38" s="663"/>
      <c r="T38" s="663"/>
      <c r="U38" s="680">
        <v>1</v>
      </c>
      <c r="V38" s="680"/>
      <c r="W38" s="681"/>
      <c r="X38" s="163"/>
    </row>
    <row r="39" ht="15.75">
      <c r="A39" s="948">
        <v>42047</v>
      </c>
      <c r="B39" s="949"/>
      <c r="C39" s="949"/>
      <c r="D39" s="672">
        <v>3565701</v>
      </c>
      <c r="E39" s="672"/>
      <c r="F39" s="672"/>
      <c r="G39" s="672">
        <v>4827639</v>
      </c>
      <c r="H39" s="672"/>
      <c r="I39" s="672"/>
      <c r="J39" s="672"/>
      <c r="K39" s="672">
        <v>2967931</v>
      </c>
      <c r="L39" s="672"/>
      <c r="M39" s="672"/>
      <c r="N39" s="672"/>
      <c r="O39" s="672">
        <f t="shared" si="0"/>
      </c>
      <c r="P39" s="672"/>
      <c r="Q39" s="663">
        <v>4</v>
      </c>
      <c r="R39" s="663"/>
      <c r="S39" s="663"/>
      <c r="T39" s="663"/>
      <c r="U39" s="680">
        <v>7</v>
      </c>
      <c r="V39" s="680"/>
      <c r="W39" s="681"/>
    </row>
    <row r="40" ht="15.75">
      <c r="A40" s="948">
        <v>42048</v>
      </c>
      <c r="B40" s="949"/>
      <c r="C40" s="949"/>
      <c r="D40" s="672">
        <v>13191082</v>
      </c>
      <c r="E40" s="672"/>
      <c r="F40" s="672"/>
      <c r="G40" s="672">
        <f>103540+1761163+2323341+85000</f>
      </c>
      <c r="H40" s="672"/>
      <c r="I40" s="672"/>
      <c r="J40" s="672"/>
      <c r="K40" s="672">
        <v>2425190</v>
      </c>
      <c r="L40" s="672"/>
      <c r="M40" s="672"/>
      <c r="N40" s="672"/>
      <c r="O40" s="672">
        <f t="shared" si="0"/>
      </c>
      <c r="P40" s="672"/>
      <c r="Q40" s="663">
        <v>1</v>
      </c>
      <c r="R40" s="663"/>
      <c r="S40" s="663"/>
      <c r="T40" s="663"/>
      <c r="U40" s="663">
        <v>5</v>
      </c>
      <c r="V40" s="663"/>
      <c r="W40" s="664"/>
    </row>
    <row r="41" ht="15.75" s="154" customFormat="1">
      <c r="A41" s="948">
        <v>42049</v>
      </c>
      <c r="B41" s="949"/>
      <c r="C41" s="949"/>
      <c r="D41" s="672">
        <v>0</v>
      </c>
      <c r="E41" s="672"/>
      <c r="F41" s="672"/>
      <c r="G41" s="672">
        <v>0</v>
      </c>
      <c r="H41" s="672"/>
      <c r="I41" s="672"/>
      <c r="J41" s="672"/>
      <c r="K41" s="672">
        <v>0</v>
      </c>
      <c r="L41" s="672"/>
      <c r="M41" s="672"/>
      <c r="N41" s="672"/>
      <c r="O41" s="672">
        <f t="shared" si="0"/>
      </c>
      <c r="P41" s="672"/>
      <c r="Q41" s="663">
        <v>0</v>
      </c>
      <c r="R41" s="663"/>
      <c r="S41" s="663"/>
      <c r="T41" s="663"/>
      <c r="U41" s="663">
        <v>0</v>
      </c>
      <c r="V41" s="663"/>
      <c r="W41" s="664"/>
    </row>
    <row r="42" ht="15.75">
      <c r="A42" s="950">
        <v>42050</v>
      </c>
      <c r="B42" s="951"/>
      <c r="C42" s="951"/>
      <c r="D42" s="675">
        <v>0</v>
      </c>
      <c r="E42" s="675"/>
      <c r="F42" s="675"/>
      <c r="G42" s="675">
        <v>0</v>
      </c>
      <c r="H42" s="675"/>
      <c r="I42" s="675"/>
      <c r="J42" s="675"/>
      <c r="K42" s="675">
        <v>0</v>
      </c>
      <c r="L42" s="675"/>
      <c r="M42" s="675"/>
      <c r="N42" s="675"/>
      <c r="O42" s="675">
        <f t="shared" si="0"/>
      </c>
      <c r="P42" s="675"/>
      <c r="Q42" s="673">
        <v>0</v>
      </c>
      <c r="R42" s="673"/>
      <c r="S42" s="673"/>
      <c r="T42" s="673"/>
      <c r="U42" s="673">
        <v>0</v>
      </c>
      <c r="V42" s="673"/>
      <c r="W42" s="674"/>
    </row>
    <row r="43" ht="15.75">
      <c r="A43" s="948">
        <v>42051</v>
      </c>
      <c r="B43" s="949"/>
      <c r="C43" s="949"/>
      <c r="D43" s="672">
        <v>0</v>
      </c>
      <c r="E43" s="672"/>
      <c r="F43" s="672"/>
      <c r="G43" s="672">
        <v>0</v>
      </c>
      <c r="H43" s="672"/>
      <c r="I43" s="672"/>
      <c r="J43" s="672"/>
      <c r="K43" s="672">
        <v>0</v>
      </c>
      <c r="L43" s="672"/>
      <c r="M43" s="672"/>
      <c r="N43" s="672"/>
      <c r="O43" s="672">
        <f t="shared" si="0"/>
      </c>
      <c r="P43" s="672"/>
      <c r="Q43" s="663">
        <v>0</v>
      </c>
      <c r="R43" s="663"/>
      <c r="S43" s="663"/>
      <c r="T43" s="663"/>
      <c r="U43" s="663">
        <v>0</v>
      </c>
      <c r="V43" s="663"/>
      <c r="W43" s="664"/>
    </row>
    <row r="44" ht="15.75">
      <c r="A44" s="948">
        <v>42052</v>
      </c>
      <c r="B44" s="949"/>
      <c r="C44" s="949"/>
      <c r="D44" s="672">
        <v>0</v>
      </c>
      <c r="E44" s="672"/>
      <c r="F44" s="672"/>
      <c r="G44" s="672">
        <v>0</v>
      </c>
      <c r="H44" s="672"/>
      <c r="I44" s="672"/>
      <c r="J44" s="672"/>
      <c r="K44" s="672">
        <v>0</v>
      </c>
      <c r="L44" s="672"/>
      <c r="M44" s="672"/>
      <c r="N44" s="672"/>
      <c r="O44" s="672">
        <f t="shared" si="0"/>
      </c>
      <c r="P44" s="672"/>
      <c r="Q44" s="663">
        <v>0</v>
      </c>
      <c r="R44" s="663"/>
      <c r="S44" s="663"/>
      <c r="T44" s="663"/>
      <c r="U44" s="663">
        <v>0</v>
      </c>
      <c r="V44" s="663"/>
      <c r="W44" s="664"/>
    </row>
    <row r="45" ht="15.75">
      <c r="A45" s="948">
        <v>42053</v>
      </c>
      <c r="B45" s="949"/>
      <c r="C45" s="949"/>
      <c r="D45" s="672">
        <v>0</v>
      </c>
      <c r="E45" s="672"/>
      <c r="F45" s="672"/>
      <c r="G45" s="672">
        <v>0</v>
      </c>
      <c r="H45" s="672"/>
      <c r="I45" s="672"/>
      <c r="J45" s="672"/>
      <c r="K45" s="672">
        <v>0</v>
      </c>
      <c r="L45" s="672"/>
      <c r="M45" s="672"/>
      <c r="N45" s="672"/>
      <c r="O45" s="672">
        <v>0</v>
      </c>
      <c r="P45" s="672"/>
      <c r="Q45" s="663">
        <v>6</v>
      </c>
      <c r="R45" s="663"/>
      <c r="S45" s="663"/>
      <c r="T45" s="663"/>
      <c r="U45" s="663">
        <v>0</v>
      </c>
      <c r="V45" s="663"/>
      <c r="W45" s="664"/>
    </row>
    <row r="46" ht="15.75">
      <c r="A46" s="948">
        <v>42054</v>
      </c>
      <c r="B46" s="949"/>
      <c r="C46" s="949"/>
      <c r="D46" s="672">
        <v>11525200</v>
      </c>
      <c r="E46" s="672"/>
      <c r="F46" s="672"/>
      <c r="G46" s="672">
        <v>2678645</v>
      </c>
      <c r="H46" s="672"/>
      <c r="I46" s="672"/>
      <c r="J46" s="672"/>
      <c r="K46" s="672">
        <v>1086206</v>
      </c>
      <c r="L46" s="672"/>
      <c r="M46" s="672"/>
      <c r="N46" s="672"/>
      <c r="O46" s="672">
        <f>+D46+G46+K46</f>
      </c>
      <c r="P46" s="672"/>
      <c r="Q46" s="663">
        <v>9</v>
      </c>
      <c r="R46" s="663"/>
      <c r="S46" s="663"/>
      <c r="T46" s="663"/>
      <c r="U46" s="663">
        <v>4</v>
      </c>
      <c r="V46" s="663"/>
      <c r="W46" s="664"/>
    </row>
    <row r="47" ht="15.75">
      <c r="A47" s="948">
        <v>42055</v>
      </c>
      <c r="B47" s="949"/>
      <c r="C47" s="949"/>
      <c r="D47" s="672">
        <v>1069548</v>
      </c>
      <c r="E47" s="672"/>
      <c r="F47" s="672"/>
      <c r="G47" s="672">
        <v>610000</v>
      </c>
      <c r="H47" s="672"/>
      <c r="I47" s="672"/>
      <c r="J47" s="672"/>
      <c r="K47" s="672">
        <v>0</v>
      </c>
      <c r="L47" s="672"/>
      <c r="M47" s="672"/>
      <c r="N47" s="672"/>
      <c r="O47" s="672">
        <f t="shared" si="0"/>
      </c>
      <c r="P47" s="672"/>
      <c r="Q47" s="663">
        <v>4</v>
      </c>
      <c r="R47" s="663"/>
      <c r="S47" s="663"/>
      <c r="T47" s="663"/>
      <c r="U47" s="663">
        <v>0</v>
      </c>
      <c r="V47" s="663"/>
      <c r="W47" s="664"/>
    </row>
    <row r="48" ht="15.75" s="154" customFormat="1">
      <c r="A48" s="948">
        <v>42056</v>
      </c>
      <c r="B48" s="949"/>
      <c r="C48" s="949"/>
      <c r="D48" s="672">
        <v>9464497</v>
      </c>
      <c r="E48" s="672"/>
      <c r="F48" s="672"/>
      <c r="G48" s="672">
        <v>1918140</v>
      </c>
      <c r="H48" s="672"/>
      <c r="I48" s="672"/>
      <c r="J48" s="672"/>
      <c r="K48" s="672">
        <v>543103</v>
      </c>
      <c r="L48" s="672"/>
      <c r="M48" s="672"/>
      <c r="N48" s="672"/>
      <c r="O48" s="672">
        <f t="shared" si="0"/>
      </c>
      <c r="P48" s="672"/>
      <c r="Q48" s="663">
        <v>5</v>
      </c>
      <c r="R48" s="663"/>
      <c r="S48" s="663"/>
      <c r="T48" s="663"/>
      <c r="U48" s="663">
        <v>3</v>
      </c>
      <c r="V48" s="663"/>
      <c r="W48" s="664"/>
    </row>
    <row r="49" ht="15.75">
      <c r="A49" s="950">
        <v>42057</v>
      </c>
      <c r="B49" s="951"/>
      <c r="C49" s="951"/>
      <c r="D49" s="675">
        <v>0</v>
      </c>
      <c r="E49" s="675"/>
      <c r="F49" s="675"/>
      <c r="G49" s="675">
        <v>0</v>
      </c>
      <c r="H49" s="675"/>
      <c r="I49" s="675"/>
      <c r="J49" s="675"/>
      <c r="K49" s="675">
        <v>0</v>
      </c>
      <c r="L49" s="675"/>
      <c r="M49" s="675"/>
      <c r="N49" s="675"/>
      <c r="O49" s="675">
        <f t="shared" si="0"/>
      </c>
      <c r="P49" s="675"/>
      <c r="Q49" s="673">
        <v>0</v>
      </c>
      <c r="R49" s="673"/>
      <c r="S49" s="673"/>
      <c r="T49" s="673"/>
      <c r="U49" s="673">
        <v>0</v>
      </c>
      <c r="V49" s="673"/>
      <c r="W49" s="674"/>
    </row>
    <row r="50" ht="15.75">
      <c r="A50" s="948">
        <v>42058</v>
      </c>
      <c r="B50" s="949"/>
      <c r="C50" s="949"/>
      <c r="D50" s="672">
        <f>1782527+53362</f>
      </c>
      <c r="E50" s="672"/>
      <c r="F50" s="672"/>
      <c r="G50" s="672">
        <v>640000</v>
      </c>
      <c r="H50" s="672"/>
      <c r="I50" s="672"/>
      <c r="J50" s="672"/>
      <c r="K50" s="672">
        <v>0</v>
      </c>
      <c r="L50" s="672"/>
      <c r="M50" s="672"/>
      <c r="N50" s="672"/>
      <c r="O50" s="672">
        <f t="shared" si="0"/>
      </c>
      <c r="P50" s="672"/>
      <c r="Q50" s="663">
        <v>12</v>
      </c>
      <c r="R50" s="663"/>
      <c r="S50" s="663"/>
      <c r="T50" s="663"/>
      <c r="U50" s="663">
        <v>1</v>
      </c>
      <c r="V50" s="663"/>
      <c r="W50" s="664"/>
    </row>
    <row r="51" ht="15.75">
      <c r="A51" s="948">
        <v>42059</v>
      </c>
      <c r="B51" s="949"/>
      <c r="C51" s="949"/>
      <c r="D51" s="672">
        <v>2517637</v>
      </c>
      <c r="E51" s="672"/>
      <c r="F51" s="672"/>
      <c r="G51" s="672">
        <v>0</v>
      </c>
      <c r="H51" s="672"/>
      <c r="I51" s="672"/>
      <c r="J51" s="672"/>
      <c r="K51" s="672">
        <v>0</v>
      </c>
      <c r="L51" s="672"/>
      <c r="M51" s="672"/>
      <c r="N51" s="672"/>
      <c r="O51" s="672">
        <f>+D51+G51+K51</f>
      </c>
      <c r="P51" s="672"/>
      <c r="Q51" s="663">
        <v>11</v>
      </c>
      <c r="R51" s="663"/>
      <c r="S51" s="663"/>
      <c r="T51" s="663"/>
      <c r="U51" s="663">
        <v>1</v>
      </c>
      <c r="V51" s="663"/>
      <c r="W51" s="664"/>
    </row>
    <row r="52" ht="15.75">
      <c r="A52" s="948">
        <v>42060</v>
      </c>
      <c r="B52" s="949"/>
      <c r="C52" s="949"/>
      <c r="D52" s="672">
        <v>9837152</v>
      </c>
      <c r="E52" s="672"/>
      <c r="F52" s="672"/>
      <c r="G52" s="672">
        <v>4957235</v>
      </c>
      <c r="H52" s="672"/>
      <c r="I52" s="672"/>
      <c r="J52" s="672"/>
      <c r="K52" s="672">
        <v>2160649</v>
      </c>
      <c r="L52" s="672"/>
      <c r="M52" s="672"/>
      <c r="N52" s="672"/>
      <c r="O52" s="672">
        <f t="shared" si="0"/>
      </c>
      <c r="P52" s="672"/>
      <c r="Q52" s="663">
        <v>6</v>
      </c>
      <c r="R52" s="663"/>
      <c r="S52" s="663"/>
      <c r="T52" s="663"/>
      <c r="U52" s="663">
        <v>6</v>
      </c>
      <c r="V52" s="663"/>
      <c r="W52" s="664"/>
    </row>
    <row r="53" ht="15.75">
      <c r="A53" s="948">
        <v>42061</v>
      </c>
      <c r="B53" s="949"/>
      <c r="C53" s="949"/>
      <c r="D53" s="672">
        <v>49516062</v>
      </c>
      <c r="E53" s="672"/>
      <c r="F53" s="672"/>
      <c r="G53" s="672">
        <v>10992380</v>
      </c>
      <c r="H53" s="672"/>
      <c r="I53" s="672"/>
      <c r="J53" s="672"/>
      <c r="K53" s="672">
        <v>0</v>
      </c>
      <c r="L53" s="672"/>
      <c r="M53" s="672"/>
      <c r="N53" s="672"/>
      <c r="O53" s="672">
        <f>+D53+G53+K53</f>
      </c>
      <c r="P53" s="672"/>
      <c r="Q53" s="663">
        <v>5</v>
      </c>
      <c r="R53" s="663"/>
      <c r="S53" s="663"/>
      <c r="T53" s="663"/>
      <c r="U53" s="663">
        <v>5</v>
      </c>
      <c r="V53" s="663"/>
      <c r="W53" s="664"/>
    </row>
    <row r="54" ht="15.75">
      <c r="A54" s="948">
        <v>42062</v>
      </c>
      <c r="B54" s="949"/>
      <c r="C54" s="949"/>
      <c r="D54" s="672">
        <v>11880285</v>
      </c>
      <c r="E54" s="672"/>
      <c r="F54" s="672"/>
      <c r="G54" s="672">
        <v>3498544</v>
      </c>
      <c r="H54" s="672"/>
      <c r="I54" s="672"/>
      <c r="J54" s="672"/>
      <c r="K54" s="672">
        <v>543103</v>
      </c>
      <c r="L54" s="672"/>
      <c r="M54" s="672"/>
      <c r="N54" s="672"/>
      <c r="O54" s="672">
        <f ref="O54:O55" t="shared" si="4">+D54+G54+K54</f>
      </c>
      <c r="P54" s="672"/>
      <c r="Q54" s="663">
        <v>5</v>
      </c>
      <c r="R54" s="663"/>
      <c r="S54" s="663"/>
      <c r="T54" s="663"/>
      <c r="U54" s="663">
        <v>5</v>
      </c>
      <c r="V54" s="663"/>
      <c r="W54" s="664"/>
    </row>
    <row r="55" ht="16.5" s="154" customFormat="1">
      <c r="A55" s="952">
        <v>42063</v>
      </c>
      <c r="B55" s="953"/>
      <c r="C55" s="953"/>
      <c r="D55" s="667">
        <v>5994130</v>
      </c>
      <c r="E55" s="667"/>
      <c r="F55" s="667"/>
      <c r="G55" s="667">
        <v>2856314</v>
      </c>
      <c r="H55" s="667"/>
      <c r="I55" s="667"/>
      <c r="J55" s="667"/>
      <c r="K55" s="667">
        <v>0</v>
      </c>
      <c r="L55" s="667"/>
      <c r="M55" s="667"/>
      <c r="N55" s="667"/>
      <c r="O55" s="667">
        <f t="shared" si="4"/>
      </c>
      <c r="P55" s="667"/>
      <c r="Q55" s="668">
        <v>4</v>
      </c>
      <c r="R55" s="668"/>
      <c r="S55" s="668"/>
      <c r="T55" s="668"/>
      <c r="U55" s="668">
        <v>5</v>
      </c>
      <c r="V55" s="668"/>
      <c r="W55" s="669"/>
    </row>
    <row r="56" ht="15.75">
      <c r="A56" s="150"/>
      <c r="B56" s="148"/>
      <c r="C56" s="148"/>
      <c r="D56" s="148"/>
      <c r="E56" s="155" t="s">
        <v>16</v>
      </c>
      <c r="F56" s="155"/>
      <c r="G56" s="155"/>
      <c r="H56" s="165" t="s">
        <v>17</v>
      </c>
      <c r="I56" s="165"/>
      <c r="J56" s="155"/>
      <c r="K56" s="155"/>
      <c r="L56" s="155" t="s">
        <v>18</v>
      </c>
      <c r="M56" s="155"/>
      <c r="N56" s="155"/>
      <c r="O56" s="656" t="s">
        <v>28</v>
      </c>
      <c r="P56" s="656"/>
      <c r="Q56" s="656"/>
      <c r="R56" s="656"/>
      <c r="S56" s="656" t="s">
        <v>29</v>
      </c>
      <c r="T56" s="656"/>
      <c r="U56" s="656"/>
      <c r="V56" s="656"/>
      <c r="W56" s="148"/>
    </row>
    <row r="57">
      <c r="A57" s="657" t="s">
        <v>30</v>
      </c>
      <c r="B57" s="657"/>
      <c r="C57" s="657"/>
      <c r="D57" s="659">
        <f>SUM(D28:F55)</f>
      </c>
      <c r="E57" s="659"/>
      <c r="F57" s="659"/>
      <c r="G57" s="659">
        <f>SUM(G28:J55)</f>
      </c>
      <c r="H57" s="659"/>
      <c r="I57" s="659"/>
      <c r="J57" s="659"/>
      <c r="K57" s="659">
        <f>SUM(K28:N55)</f>
      </c>
      <c r="L57" s="659"/>
      <c r="M57" s="659"/>
      <c r="N57" s="659"/>
      <c r="O57" s="661">
        <f>SUM(Q28:T55)</f>
      </c>
      <c r="P57" s="661"/>
      <c r="Q57" s="661"/>
      <c r="R57" s="661"/>
      <c r="S57" s="661">
        <f>SUM(U28:W55)</f>
      </c>
      <c r="T57" s="661"/>
      <c r="U57" s="661"/>
      <c r="V57" s="661"/>
    </row>
    <row r="58" ht="15.75">
      <c r="A58" s="658"/>
      <c r="B58" s="658"/>
      <c r="C58" s="658"/>
      <c r="D58" s="660"/>
      <c r="E58" s="660"/>
      <c r="F58" s="660"/>
      <c r="G58" s="660"/>
      <c r="H58" s="660"/>
      <c r="I58" s="660"/>
      <c r="J58" s="660"/>
      <c r="K58" s="660"/>
      <c r="L58" s="660"/>
      <c r="M58" s="660"/>
      <c r="N58" s="660"/>
      <c r="O58" s="662"/>
      <c r="P58" s="662"/>
      <c r="Q58" s="662"/>
      <c r="R58" s="662"/>
      <c r="S58" s="662"/>
      <c r="T58" s="662"/>
      <c r="U58" s="662"/>
      <c r="V58" s="662"/>
    </row>
    <row r="59" ht="9" customHeight="1">
      <c r="A59" s="157"/>
      <c r="B59" s="157"/>
      <c r="C59" s="157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9"/>
      <c r="R59" s="159"/>
      <c r="S59" s="159"/>
      <c r="T59" s="159"/>
      <c r="U59" s="159"/>
      <c r="V59" s="159"/>
      <c r="W59" s="159"/>
    </row>
    <row r="60" ht="21.75">
      <c r="D60" s="641" t="s">
        <v>31</v>
      </c>
      <c r="E60" s="641"/>
      <c r="F60" s="641"/>
      <c r="G60" s="641"/>
      <c r="H60" s="641"/>
      <c r="I60" s="641"/>
      <c r="J60" s="641"/>
      <c r="K60" s="641" t="s">
        <v>18</v>
      </c>
      <c r="L60" s="641"/>
      <c r="M60" s="641"/>
      <c r="N60" s="641"/>
      <c r="O60" s="160"/>
      <c r="P60" s="160"/>
    </row>
    <row r="61">
      <c r="A61" s="642" t="s">
        <v>32</v>
      </c>
      <c r="B61" s="643"/>
      <c r="C61" s="644"/>
      <c r="D61" s="648">
        <f>+D57+G57</f>
      </c>
      <c r="E61" s="643"/>
      <c r="F61" s="643"/>
      <c r="G61" s="643"/>
      <c r="H61" s="643"/>
      <c r="I61" s="643"/>
      <c r="J61" s="644"/>
      <c r="K61" s="648">
        <f>+K57</f>
      </c>
      <c r="L61" s="649"/>
      <c r="M61" s="649"/>
      <c r="N61" s="650"/>
      <c r="O61" s="161"/>
      <c r="P61" s="161"/>
    </row>
    <row r="62" ht="15.75" customHeight="1">
      <c r="A62" s="645"/>
      <c r="B62" s="646"/>
      <c r="C62" s="647"/>
      <c r="D62" s="645"/>
      <c r="E62" s="646"/>
      <c r="F62" s="646"/>
      <c r="G62" s="646"/>
      <c r="H62" s="646"/>
      <c r="I62" s="646"/>
      <c r="J62" s="647"/>
      <c r="K62" s="651"/>
      <c r="L62" s="652"/>
      <c r="M62" s="652"/>
      <c r="N62" s="653"/>
      <c r="O62" s="161"/>
      <c r="P62" s="161"/>
    </row>
    <row r="64">
      <c r="E64" s="654"/>
      <c r="F64" s="655"/>
      <c r="G64" s="655"/>
      <c r="H64" s="655"/>
      <c r="I64" s="655"/>
    </row>
  </sheetData>
  <mergeCells>
    <mergeCell ref="A61:C62"/>
    <mergeCell ref="D61:J62"/>
    <mergeCell ref="K61:N62"/>
    <mergeCell ref="E64:I64"/>
    <mergeCell ref="O56:R56"/>
    <mergeCell ref="S56:V56"/>
    <mergeCell ref="A57:C58"/>
    <mergeCell ref="D57:F58"/>
    <mergeCell ref="G57:J58"/>
    <mergeCell ref="K57:N58"/>
    <mergeCell ref="O57:R58"/>
    <mergeCell ref="S57:V58"/>
    <mergeCell ref="U55:W55"/>
    <mergeCell ref="A55:C55"/>
    <mergeCell ref="D55:F55"/>
    <mergeCell ref="G55:J55"/>
    <mergeCell ref="K55:N55"/>
    <mergeCell ref="O55:P55"/>
    <mergeCell ref="Q55:T55"/>
    <mergeCell ref="D60:J60"/>
    <mergeCell ref="K60:N60"/>
    <mergeCell ref="U53:W53"/>
    <mergeCell ref="A54:C54"/>
    <mergeCell ref="D54:F54"/>
    <mergeCell ref="G54:J54"/>
    <mergeCell ref="K54:N54"/>
    <mergeCell ref="O54:P54"/>
    <mergeCell ref="Q54:T54"/>
    <mergeCell ref="U54:W54"/>
    <mergeCell ref="A53:C53"/>
    <mergeCell ref="D53:F53"/>
    <mergeCell ref="G53:J53"/>
    <mergeCell ref="K53:N53"/>
    <mergeCell ref="O53:P53"/>
    <mergeCell ref="Q53:T53"/>
    <mergeCell ref="U51:W51"/>
    <mergeCell ref="A52:C52"/>
    <mergeCell ref="D52:F52"/>
    <mergeCell ref="G52:J52"/>
    <mergeCell ref="K52:N52"/>
    <mergeCell ref="O52:P52"/>
    <mergeCell ref="Q52:T52"/>
    <mergeCell ref="U52:W52"/>
    <mergeCell ref="A51:C51"/>
    <mergeCell ref="D51:F51"/>
    <mergeCell ref="G51:J51"/>
    <mergeCell ref="K51:N51"/>
    <mergeCell ref="O51:P51"/>
    <mergeCell ref="Q51:T51"/>
    <mergeCell ref="U49:W49"/>
    <mergeCell ref="A50:C50"/>
    <mergeCell ref="D50:F50"/>
    <mergeCell ref="G50:J50"/>
    <mergeCell ref="K50:N50"/>
    <mergeCell ref="O50:P50"/>
    <mergeCell ref="Q50:T50"/>
    <mergeCell ref="U50:W50"/>
    <mergeCell ref="A49:C49"/>
    <mergeCell ref="D49:F49"/>
    <mergeCell ref="G49:J49"/>
    <mergeCell ref="K49:N49"/>
    <mergeCell ref="O49:P49"/>
    <mergeCell ref="Q49:T49"/>
    <mergeCell ref="U47:W47"/>
    <mergeCell ref="A48:C48"/>
    <mergeCell ref="D48:F48"/>
    <mergeCell ref="G48:J48"/>
    <mergeCell ref="K48:N48"/>
    <mergeCell ref="O48:P48"/>
    <mergeCell ref="Q48:T48"/>
    <mergeCell ref="U48:W48"/>
    <mergeCell ref="A47:C47"/>
    <mergeCell ref="D47:F47"/>
    <mergeCell ref="G47:J47"/>
    <mergeCell ref="K47:N47"/>
    <mergeCell ref="O47:P47"/>
    <mergeCell ref="Q47:T47"/>
    <mergeCell ref="U45:W45"/>
    <mergeCell ref="A46:C46"/>
    <mergeCell ref="D46:F46"/>
    <mergeCell ref="G46:J46"/>
    <mergeCell ref="K46:N46"/>
    <mergeCell ref="O46:P46"/>
    <mergeCell ref="Q46:T46"/>
    <mergeCell ref="U46:W46"/>
    <mergeCell ref="A45:C45"/>
    <mergeCell ref="D45:F45"/>
    <mergeCell ref="G45:J45"/>
    <mergeCell ref="K45:N45"/>
    <mergeCell ref="O45:P45"/>
    <mergeCell ref="Q45:T45"/>
    <mergeCell ref="U43:W43"/>
    <mergeCell ref="A44:C44"/>
    <mergeCell ref="D44:F44"/>
    <mergeCell ref="G44:J44"/>
    <mergeCell ref="K44:N44"/>
    <mergeCell ref="O44:P44"/>
    <mergeCell ref="Q44:T44"/>
    <mergeCell ref="U44:W44"/>
    <mergeCell ref="A43:C43"/>
    <mergeCell ref="D43:F43"/>
    <mergeCell ref="G43:J43"/>
    <mergeCell ref="K43:N43"/>
    <mergeCell ref="O43:P43"/>
    <mergeCell ref="Q43:T43"/>
    <mergeCell ref="U41:W41"/>
    <mergeCell ref="A42:C42"/>
    <mergeCell ref="D42:F42"/>
    <mergeCell ref="G42:J42"/>
    <mergeCell ref="K42:N42"/>
    <mergeCell ref="O42:P42"/>
    <mergeCell ref="Q42:T42"/>
    <mergeCell ref="U42:W42"/>
    <mergeCell ref="A41:C41"/>
    <mergeCell ref="D41:F41"/>
    <mergeCell ref="G41:J41"/>
    <mergeCell ref="K41:N41"/>
    <mergeCell ref="O41:P41"/>
    <mergeCell ref="Q41:T41"/>
    <mergeCell ref="U39:W39"/>
    <mergeCell ref="A40:C40"/>
    <mergeCell ref="D40:F40"/>
    <mergeCell ref="G40:J40"/>
    <mergeCell ref="K40:N40"/>
    <mergeCell ref="O40:P40"/>
    <mergeCell ref="Q40:T40"/>
    <mergeCell ref="U40:W40"/>
    <mergeCell ref="A39:C39"/>
    <mergeCell ref="D39:F39"/>
    <mergeCell ref="G39:J39"/>
    <mergeCell ref="K39:N39"/>
    <mergeCell ref="O39:P39"/>
    <mergeCell ref="Q39:T39"/>
    <mergeCell ref="U37:W37"/>
    <mergeCell ref="A38:C38"/>
    <mergeCell ref="D38:F38"/>
    <mergeCell ref="G38:J38"/>
    <mergeCell ref="K38:N38"/>
    <mergeCell ref="O38:P38"/>
    <mergeCell ref="Q38:T38"/>
    <mergeCell ref="U38:W38"/>
    <mergeCell ref="A37:C37"/>
    <mergeCell ref="D37:F37"/>
    <mergeCell ref="G37:J37"/>
    <mergeCell ref="K37:N37"/>
    <mergeCell ref="O37:P37"/>
    <mergeCell ref="Q37:T37"/>
    <mergeCell ref="U35:W35"/>
    <mergeCell ref="A36:C36"/>
    <mergeCell ref="D36:F36"/>
    <mergeCell ref="G36:J36"/>
    <mergeCell ref="K36:N36"/>
    <mergeCell ref="O36:P36"/>
    <mergeCell ref="Q36:T36"/>
    <mergeCell ref="U36:W36"/>
    <mergeCell ref="A35:C35"/>
    <mergeCell ref="D35:F35"/>
    <mergeCell ref="G35:J35"/>
    <mergeCell ref="K35:N35"/>
    <mergeCell ref="O35:P35"/>
    <mergeCell ref="Q35:T35"/>
    <mergeCell ref="U33:W33"/>
    <mergeCell ref="A34:C34"/>
    <mergeCell ref="D34:F34"/>
    <mergeCell ref="G34:J34"/>
    <mergeCell ref="K34:N34"/>
    <mergeCell ref="O34:P34"/>
    <mergeCell ref="Q34:T34"/>
    <mergeCell ref="U34:W34"/>
    <mergeCell ref="A33:C33"/>
    <mergeCell ref="D33:F33"/>
    <mergeCell ref="G33:J33"/>
    <mergeCell ref="K33:N33"/>
    <mergeCell ref="O33:P33"/>
    <mergeCell ref="Q33:T33"/>
    <mergeCell ref="U31:W31"/>
    <mergeCell ref="A32:C32"/>
    <mergeCell ref="D32:F32"/>
    <mergeCell ref="G32:J32"/>
    <mergeCell ref="K32:N32"/>
    <mergeCell ref="O32:P32"/>
    <mergeCell ref="Q32:T32"/>
    <mergeCell ref="U32:W32"/>
    <mergeCell ref="A31:C31"/>
    <mergeCell ref="D31:F31"/>
    <mergeCell ref="G31:J31"/>
    <mergeCell ref="K31:N31"/>
    <mergeCell ref="O31:P31"/>
    <mergeCell ref="Q31:T31"/>
    <mergeCell ref="U29:W29"/>
    <mergeCell ref="A30:C30"/>
    <mergeCell ref="D30:F30"/>
    <mergeCell ref="G30:J30"/>
    <mergeCell ref="K30:N30"/>
    <mergeCell ref="O30:P30"/>
    <mergeCell ref="Q30:T30"/>
    <mergeCell ref="U30:W30"/>
    <mergeCell ref="A29:C29"/>
    <mergeCell ref="D29:F29"/>
    <mergeCell ref="G29:J29"/>
    <mergeCell ref="K29:N29"/>
    <mergeCell ref="O29:P29"/>
    <mergeCell ref="Q29:T29"/>
    <mergeCell ref="U26:W26"/>
    <mergeCell ref="A28:C28"/>
    <mergeCell ref="D28:F28"/>
    <mergeCell ref="G28:J28"/>
    <mergeCell ref="K28:N28"/>
    <mergeCell ref="O28:P28"/>
    <mergeCell ref="Q28:T28"/>
    <mergeCell ref="U28:W28"/>
    <mergeCell ref="A26:C26"/>
    <mergeCell ref="D26:F26"/>
    <mergeCell ref="G26:J26"/>
    <mergeCell ref="K26:N26"/>
    <mergeCell ref="O26:P26"/>
    <mergeCell ref="Q26:T26"/>
    <mergeCell ref="A19:B22"/>
    <mergeCell ref="D19:G22"/>
    <mergeCell ref="I19:L22"/>
    <mergeCell ref="N19:Q22"/>
    <mergeCell ref="S19:W22"/>
    <mergeCell ref="A24:W24"/>
    <mergeCell ref="A11:B14"/>
    <mergeCell ref="D11:G14"/>
    <mergeCell ref="I11:L14"/>
    <mergeCell ref="N11:Q14"/>
    <mergeCell ref="S11:W14"/>
    <mergeCell ref="A15:B18"/>
    <mergeCell ref="D15:G18"/>
    <mergeCell ref="I15:L18"/>
    <mergeCell ref="N15:Q18"/>
    <mergeCell ref="S15:W18"/>
    <mergeCell ref="A6:B6"/>
    <mergeCell ref="D6:G6"/>
    <mergeCell ref="I6:L6"/>
    <mergeCell ref="N6:Q6"/>
    <mergeCell ref="S6:W6"/>
    <mergeCell ref="A7:B10"/>
    <mergeCell ref="D7:G10"/>
    <mergeCell ref="I7:L10"/>
    <mergeCell ref="N7:Q10"/>
    <mergeCell ref="S7:W10"/>
    <mergeCell ref="V3:W3"/>
    <mergeCell ref="B4:E4"/>
    <mergeCell ref="F4:H4"/>
    <mergeCell ref="K4:O4"/>
    <mergeCell ref="P4:Q4"/>
    <mergeCell ref="A2:E2"/>
    <mergeCell ref="K2:O2"/>
    <mergeCell ref="P2:Q2"/>
    <mergeCell ref="R2:U2"/>
    <mergeCell ref="V2:W2"/>
    <mergeCell ref="B3:E3"/>
    <mergeCell ref="F3:H3"/>
    <mergeCell ref="K3:O3"/>
    <mergeCell ref="P3:Q3"/>
    <mergeCell ref="R3:U3"/>
    <mergeCell ref="R4:U4"/>
    <mergeCell ref="V4:W4"/>
  </mergeCells>
  <pageMargins left="0.7" right="0.7" top="0.75" bottom="0.75" header="0.3" footer="0.3"/>
  <pageSetup orientation="portrait" verticalDpi="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7"/>
  <sheetViews>
    <sheetView zoomScale="90" zoomScaleNormal="90" workbookViewId="0">
      <selection activeCell="D15" sqref="D15:G18"/>
    </sheetView>
  </sheetViews>
  <sheetFormatPr baseColWidth="10" defaultColWidth="9.140625" defaultRowHeight="15" x14ac:dyDescent="0.25"/>
  <cols>
    <col min="1" max="1" bestFit="1" width="15" customWidth="1" style="222"/>
    <col min="2" max="2" width="11.28515625" customWidth="1" style="222"/>
    <col min="3" max="3" width="7.42578125" customWidth="1" style="222"/>
    <col min="4" max="7" width="8.7109375" customWidth="1" style="222"/>
    <col min="8" max="8" width="3.7109375" customWidth="1" style="222"/>
    <col min="9" max="12" width="8.7109375" customWidth="1" style="222"/>
    <col min="13" max="13" width="3.7109375" customWidth="1" style="222"/>
    <col min="14" max="17" width="8.7109375" customWidth="1" style="222"/>
    <col min="18" max="18" width="5.28515625" customWidth="1" style="222"/>
    <col min="19" max="19" width="8.7109375" customWidth="1" style="222"/>
    <col min="20" max="20" width="3.7109375" customWidth="1" style="222"/>
    <col min="21" max="21" width="8.7109375" customWidth="1" style="222"/>
    <col min="22" max="22" width="6.85546875" customWidth="1" style="222"/>
    <col min="23" max="23" width="6.42578125" customWidth="1" style="222"/>
    <col min="24" max="24" width="10.140625" customWidth="1" style="222"/>
    <col min="25" max="256" width="9.140625" customWidth="1" style="222"/>
    <col min="257" max="257" bestFit="1" width="15" customWidth="1" style="222"/>
    <col min="258" max="258" width="11.28515625" customWidth="1" style="222"/>
    <col min="259" max="259" width="7.42578125" customWidth="1" style="222"/>
    <col min="260" max="263" width="8.7109375" customWidth="1" style="222"/>
    <col min="264" max="264" width="3.7109375" customWidth="1" style="222"/>
    <col min="265" max="268" width="8.7109375" customWidth="1" style="222"/>
    <col min="269" max="269" width="3.7109375" customWidth="1" style="222"/>
    <col min="270" max="273" width="8.7109375" customWidth="1" style="222"/>
    <col min="274" max="274" width="5.28515625" customWidth="1" style="222"/>
    <col min="275" max="275" width="8.7109375" customWidth="1" style="222"/>
    <col min="276" max="276" width="3.7109375" customWidth="1" style="222"/>
    <col min="277" max="277" width="8.7109375" customWidth="1" style="222"/>
    <col min="278" max="278" width="6.85546875" customWidth="1" style="222"/>
    <col min="279" max="279" width="6.42578125" customWidth="1" style="222"/>
    <col min="280" max="280" width="10.140625" customWidth="1" style="222"/>
    <col min="281" max="512" width="9.140625" customWidth="1" style="222"/>
    <col min="513" max="513" bestFit="1" width="15" customWidth="1" style="222"/>
    <col min="514" max="514" width="11.28515625" customWidth="1" style="222"/>
    <col min="515" max="515" width="7.42578125" customWidth="1" style="222"/>
    <col min="516" max="519" width="8.7109375" customWidth="1" style="222"/>
    <col min="520" max="520" width="3.7109375" customWidth="1" style="222"/>
    <col min="521" max="524" width="8.7109375" customWidth="1" style="222"/>
    <col min="525" max="525" width="3.7109375" customWidth="1" style="222"/>
    <col min="526" max="529" width="8.7109375" customWidth="1" style="222"/>
    <col min="530" max="530" width="5.28515625" customWidth="1" style="222"/>
    <col min="531" max="531" width="8.7109375" customWidth="1" style="222"/>
    <col min="532" max="532" width="3.7109375" customWidth="1" style="222"/>
    <col min="533" max="533" width="8.7109375" customWidth="1" style="222"/>
    <col min="534" max="534" width="6.85546875" customWidth="1" style="222"/>
    <col min="535" max="535" width="6.42578125" customWidth="1" style="222"/>
    <col min="536" max="536" width="10.140625" customWidth="1" style="222"/>
    <col min="537" max="768" width="9.140625" customWidth="1" style="222"/>
    <col min="769" max="769" bestFit="1" width="15" customWidth="1" style="222"/>
    <col min="770" max="770" width="11.28515625" customWidth="1" style="222"/>
    <col min="771" max="771" width="7.42578125" customWidth="1" style="222"/>
    <col min="772" max="775" width="8.7109375" customWidth="1" style="222"/>
    <col min="776" max="776" width="3.7109375" customWidth="1" style="222"/>
    <col min="777" max="780" width="8.7109375" customWidth="1" style="222"/>
    <col min="781" max="781" width="3.7109375" customWidth="1" style="222"/>
    <col min="782" max="785" width="8.7109375" customWidth="1" style="222"/>
    <col min="786" max="786" width="5.28515625" customWidth="1" style="222"/>
    <col min="787" max="787" width="8.7109375" customWidth="1" style="222"/>
    <col min="788" max="788" width="3.7109375" customWidth="1" style="222"/>
    <col min="789" max="789" width="8.7109375" customWidth="1" style="222"/>
    <col min="790" max="790" width="6.85546875" customWidth="1" style="222"/>
    <col min="791" max="791" width="6.42578125" customWidth="1" style="222"/>
    <col min="792" max="792" width="10.140625" customWidth="1" style="222"/>
    <col min="793" max="1024" width="9.140625" customWidth="1" style="222"/>
    <col min="1025" max="1025" bestFit="1" width="15" customWidth="1" style="222"/>
    <col min="1026" max="1026" width="11.28515625" customWidth="1" style="222"/>
    <col min="1027" max="1027" width="7.42578125" customWidth="1" style="222"/>
    <col min="1028" max="1031" width="8.7109375" customWidth="1" style="222"/>
    <col min="1032" max="1032" width="3.7109375" customWidth="1" style="222"/>
    <col min="1033" max="1036" width="8.7109375" customWidth="1" style="222"/>
    <col min="1037" max="1037" width="3.7109375" customWidth="1" style="222"/>
    <col min="1038" max="1041" width="8.7109375" customWidth="1" style="222"/>
    <col min="1042" max="1042" width="5.28515625" customWidth="1" style="222"/>
    <col min="1043" max="1043" width="8.7109375" customWidth="1" style="222"/>
    <col min="1044" max="1044" width="3.7109375" customWidth="1" style="222"/>
    <col min="1045" max="1045" width="8.7109375" customWidth="1" style="222"/>
    <col min="1046" max="1046" width="6.85546875" customWidth="1" style="222"/>
    <col min="1047" max="1047" width="6.42578125" customWidth="1" style="222"/>
    <col min="1048" max="1048" width="10.140625" customWidth="1" style="222"/>
    <col min="1049" max="1280" width="9.140625" customWidth="1" style="222"/>
    <col min="1281" max="1281" bestFit="1" width="15" customWidth="1" style="222"/>
    <col min="1282" max="1282" width="11.28515625" customWidth="1" style="222"/>
    <col min="1283" max="1283" width="7.42578125" customWidth="1" style="222"/>
    <col min="1284" max="1287" width="8.7109375" customWidth="1" style="222"/>
    <col min="1288" max="1288" width="3.7109375" customWidth="1" style="222"/>
    <col min="1289" max="1292" width="8.7109375" customWidth="1" style="222"/>
    <col min="1293" max="1293" width="3.7109375" customWidth="1" style="222"/>
    <col min="1294" max="1297" width="8.7109375" customWidth="1" style="222"/>
    <col min="1298" max="1298" width="5.28515625" customWidth="1" style="222"/>
    <col min="1299" max="1299" width="8.7109375" customWidth="1" style="222"/>
    <col min="1300" max="1300" width="3.7109375" customWidth="1" style="222"/>
    <col min="1301" max="1301" width="8.7109375" customWidth="1" style="222"/>
    <col min="1302" max="1302" width="6.85546875" customWidth="1" style="222"/>
    <col min="1303" max="1303" width="6.42578125" customWidth="1" style="222"/>
    <col min="1304" max="1304" width="10.140625" customWidth="1" style="222"/>
    <col min="1305" max="1536" width="9.140625" customWidth="1" style="222"/>
    <col min="1537" max="1537" bestFit="1" width="15" customWidth="1" style="222"/>
    <col min="1538" max="1538" width="11.28515625" customWidth="1" style="222"/>
    <col min="1539" max="1539" width="7.42578125" customWidth="1" style="222"/>
    <col min="1540" max="1543" width="8.7109375" customWidth="1" style="222"/>
    <col min="1544" max="1544" width="3.7109375" customWidth="1" style="222"/>
    <col min="1545" max="1548" width="8.7109375" customWidth="1" style="222"/>
    <col min="1549" max="1549" width="3.7109375" customWidth="1" style="222"/>
    <col min="1550" max="1553" width="8.7109375" customWidth="1" style="222"/>
    <col min="1554" max="1554" width="5.28515625" customWidth="1" style="222"/>
    <col min="1555" max="1555" width="8.7109375" customWidth="1" style="222"/>
    <col min="1556" max="1556" width="3.7109375" customWidth="1" style="222"/>
    <col min="1557" max="1557" width="8.7109375" customWidth="1" style="222"/>
    <col min="1558" max="1558" width="6.85546875" customWidth="1" style="222"/>
    <col min="1559" max="1559" width="6.42578125" customWidth="1" style="222"/>
    <col min="1560" max="1560" width="10.140625" customWidth="1" style="222"/>
    <col min="1561" max="1792" width="9.140625" customWidth="1" style="222"/>
    <col min="1793" max="1793" bestFit="1" width="15" customWidth="1" style="222"/>
    <col min="1794" max="1794" width="11.28515625" customWidth="1" style="222"/>
    <col min="1795" max="1795" width="7.42578125" customWidth="1" style="222"/>
    <col min="1796" max="1799" width="8.7109375" customWidth="1" style="222"/>
    <col min="1800" max="1800" width="3.7109375" customWidth="1" style="222"/>
    <col min="1801" max="1804" width="8.7109375" customWidth="1" style="222"/>
    <col min="1805" max="1805" width="3.7109375" customWidth="1" style="222"/>
    <col min="1806" max="1809" width="8.7109375" customWidth="1" style="222"/>
    <col min="1810" max="1810" width="5.28515625" customWidth="1" style="222"/>
    <col min="1811" max="1811" width="8.7109375" customWidth="1" style="222"/>
    <col min="1812" max="1812" width="3.7109375" customWidth="1" style="222"/>
    <col min="1813" max="1813" width="8.7109375" customWidth="1" style="222"/>
    <col min="1814" max="1814" width="6.85546875" customWidth="1" style="222"/>
    <col min="1815" max="1815" width="6.42578125" customWidth="1" style="222"/>
    <col min="1816" max="1816" width="10.140625" customWidth="1" style="222"/>
    <col min="1817" max="2048" width="9.140625" customWidth="1" style="222"/>
    <col min="2049" max="2049" bestFit="1" width="15" customWidth="1" style="222"/>
    <col min="2050" max="2050" width="11.28515625" customWidth="1" style="222"/>
    <col min="2051" max="2051" width="7.42578125" customWidth="1" style="222"/>
    <col min="2052" max="2055" width="8.7109375" customWidth="1" style="222"/>
    <col min="2056" max="2056" width="3.7109375" customWidth="1" style="222"/>
    <col min="2057" max="2060" width="8.7109375" customWidth="1" style="222"/>
    <col min="2061" max="2061" width="3.7109375" customWidth="1" style="222"/>
    <col min="2062" max="2065" width="8.7109375" customWidth="1" style="222"/>
    <col min="2066" max="2066" width="5.28515625" customWidth="1" style="222"/>
    <col min="2067" max="2067" width="8.7109375" customWidth="1" style="222"/>
    <col min="2068" max="2068" width="3.7109375" customWidth="1" style="222"/>
    <col min="2069" max="2069" width="8.7109375" customWidth="1" style="222"/>
    <col min="2070" max="2070" width="6.85546875" customWidth="1" style="222"/>
    <col min="2071" max="2071" width="6.42578125" customWidth="1" style="222"/>
    <col min="2072" max="2072" width="10.140625" customWidth="1" style="222"/>
    <col min="2073" max="2304" width="9.140625" customWidth="1" style="222"/>
    <col min="2305" max="2305" bestFit="1" width="15" customWidth="1" style="222"/>
    <col min="2306" max="2306" width="11.28515625" customWidth="1" style="222"/>
    <col min="2307" max="2307" width="7.42578125" customWidth="1" style="222"/>
    <col min="2308" max="2311" width="8.7109375" customWidth="1" style="222"/>
    <col min="2312" max="2312" width="3.7109375" customWidth="1" style="222"/>
    <col min="2313" max="2316" width="8.7109375" customWidth="1" style="222"/>
    <col min="2317" max="2317" width="3.7109375" customWidth="1" style="222"/>
    <col min="2318" max="2321" width="8.7109375" customWidth="1" style="222"/>
    <col min="2322" max="2322" width="5.28515625" customWidth="1" style="222"/>
    <col min="2323" max="2323" width="8.7109375" customWidth="1" style="222"/>
    <col min="2324" max="2324" width="3.7109375" customWidth="1" style="222"/>
    <col min="2325" max="2325" width="8.7109375" customWidth="1" style="222"/>
    <col min="2326" max="2326" width="6.85546875" customWidth="1" style="222"/>
    <col min="2327" max="2327" width="6.42578125" customWidth="1" style="222"/>
    <col min="2328" max="2328" width="10.140625" customWidth="1" style="222"/>
    <col min="2329" max="2560" width="9.140625" customWidth="1" style="222"/>
    <col min="2561" max="2561" bestFit="1" width="15" customWidth="1" style="222"/>
    <col min="2562" max="2562" width="11.28515625" customWidth="1" style="222"/>
    <col min="2563" max="2563" width="7.42578125" customWidth="1" style="222"/>
    <col min="2564" max="2567" width="8.7109375" customWidth="1" style="222"/>
    <col min="2568" max="2568" width="3.7109375" customWidth="1" style="222"/>
    <col min="2569" max="2572" width="8.7109375" customWidth="1" style="222"/>
    <col min="2573" max="2573" width="3.7109375" customWidth="1" style="222"/>
    <col min="2574" max="2577" width="8.7109375" customWidth="1" style="222"/>
    <col min="2578" max="2578" width="5.28515625" customWidth="1" style="222"/>
    <col min="2579" max="2579" width="8.7109375" customWidth="1" style="222"/>
    <col min="2580" max="2580" width="3.7109375" customWidth="1" style="222"/>
    <col min="2581" max="2581" width="8.7109375" customWidth="1" style="222"/>
    <col min="2582" max="2582" width="6.85546875" customWidth="1" style="222"/>
    <col min="2583" max="2583" width="6.42578125" customWidth="1" style="222"/>
    <col min="2584" max="2584" width="10.140625" customWidth="1" style="222"/>
    <col min="2585" max="2816" width="9.140625" customWidth="1" style="222"/>
    <col min="2817" max="2817" bestFit="1" width="15" customWidth="1" style="222"/>
    <col min="2818" max="2818" width="11.28515625" customWidth="1" style="222"/>
    <col min="2819" max="2819" width="7.42578125" customWidth="1" style="222"/>
    <col min="2820" max="2823" width="8.7109375" customWidth="1" style="222"/>
    <col min="2824" max="2824" width="3.7109375" customWidth="1" style="222"/>
    <col min="2825" max="2828" width="8.7109375" customWidth="1" style="222"/>
    <col min="2829" max="2829" width="3.7109375" customWidth="1" style="222"/>
    <col min="2830" max="2833" width="8.7109375" customWidth="1" style="222"/>
    <col min="2834" max="2834" width="5.28515625" customWidth="1" style="222"/>
    <col min="2835" max="2835" width="8.7109375" customWidth="1" style="222"/>
    <col min="2836" max="2836" width="3.7109375" customWidth="1" style="222"/>
    <col min="2837" max="2837" width="8.7109375" customWidth="1" style="222"/>
    <col min="2838" max="2838" width="6.85546875" customWidth="1" style="222"/>
    <col min="2839" max="2839" width="6.42578125" customWidth="1" style="222"/>
    <col min="2840" max="2840" width="10.140625" customWidth="1" style="222"/>
    <col min="2841" max="3072" width="9.140625" customWidth="1" style="222"/>
    <col min="3073" max="3073" bestFit="1" width="15" customWidth="1" style="222"/>
    <col min="3074" max="3074" width="11.28515625" customWidth="1" style="222"/>
    <col min="3075" max="3075" width="7.42578125" customWidth="1" style="222"/>
    <col min="3076" max="3079" width="8.7109375" customWidth="1" style="222"/>
    <col min="3080" max="3080" width="3.7109375" customWidth="1" style="222"/>
    <col min="3081" max="3084" width="8.7109375" customWidth="1" style="222"/>
    <col min="3085" max="3085" width="3.7109375" customWidth="1" style="222"/>
    <col min="3086" max="3089" width="8.7109375" customWidth="1" style="222"/>
    <col min="3090" max="3090" width="5.28515625" customWidth="1" style="222"/>
    <col min="3091" max="3091" width="8.7109375" customWidth="1" style="222"/>
    <col min="3092" max="3092" width="3.7109375" customWidth="1" style="222"/>
    <col min="3093" max="3093" width="8.7109375" customWidth="1" style="222"/>
    <col min="3094" max="3094" width="6.85546875" customWidth="1" style="222"/>
    <col min="3095" max="3095" width="6.42578125" customWidth="1" style="222"/>
    <col min="3096" max="3096" width="10.140625" customWidth="1" style="222"/>
    <col min="3097" max="3328" width="9.140625" customWidth="1" style="222"/>
    <col min="3329" max="3329" bestFit="1" width="15" customWidth="1" style="222"/>
    <col min="3330" max="3330" width="11.28515625" customWidth="1" style="222"/>
    <col min="3331" max="3331" width="7.42578125" customWidth="1" style="222"/>
    <col min="3332" max="3335" width="8.7109375" customWidth="1" style="222"/>
    <col min="3336" max="3336" width="3.7109375" customWidth="1" style="222"/>
    <col min="3337" max="3340" width="8.7109375" customWidth="1" style="222"/>
    <col min="3341" max="3341" width="3.7109375" customWidth="1" style="222"/>
    <col min="3342" max="3345" width="8.7109375" customWidth="1" style="222"/>
    <col min="3346" max="3346" width="5.28515625" customWidth="1" style="222"/>
    <col min="3347" max="3347" width="8.7109375" customWidth="1" style="222"/>
    <col min="3348" max="3348" width="3.7109375" customWidth="1" style="222"/>
    <col min="3349" max="3349" width="8.7109375" customWidth="1" style="222"/>
    <col min="3350" max="3350" width="6.85546875" customWidth="1" style="222"/>
    <col min="3351" max="3351" width="6.42578125" customWidth="1" style="222"/>
    <col min="3352" max="3352" width="10.140625" customWidth="1" style="222"/>
    <col min="3353" max="3584" width="9.140625" customWidth="1" style="222"/>
    <col min="3585" max="3585" bestFit="1" width="15" customWidth="1" style="222"/>
    <col min="3586" max="3586" width="11.28515625" customWidth="1" style="222"/>
    <col min="3587" max="3587" width="7.42578125" customWidth="1" style="222"/>
    <col min="3588" max="3591" width="8.7109375" customWidth="1" style="222"/>
    <col min="3592" max="3592" width="3.7109375" customWidth="1" style="222"/>
    <col min="3593" max="3596" width="8.7109375" customWidth="1" style="222"/>
    <col min="3597" max="3597" width="3.7109375" customWidth="1" style="222"/>
    <col min="3598" max="3601" width="8.7109375" customWidth="1" style="222"/>
    <col min="3602" max="3602" width="5.28515625" customWidth="1" style="222"/>
    <col min="3603" max="3603" width="8.7109375" customWidth="1" style="222"/>
    <col min="3604" max="3604" width="3.7109375" customWidth="1" style="222"/>
    <col min="3605" max="3605" width="8.7109375" customWidth="1" style="222"/>
    <col min="3606" max="3606" width="6.85546875" customWidth="1" style="222"/>
    <col min="3607" max="3607" width="6.42578125" customWidth="1" style="222"/>
    <col min="3608" max="3608" width="10.140625" customWidth="1" style="222"/>
    <col min="3609" max="3840" width="9.140625" customWidth="1" style="222"/>
    <col min="3841" max="3841" bestFit="1" width="15" customWidth="1" style="222"/>
    <col min="3842" max="3842" width="11.28515625" customWidth="1" style="222"/>
    <col min="3843" max="3843" width="7.42578125" customWidth="1" style="222"/>
    <col min="3844" max="3847" width="8.7109375" customWidth="1" style="222"/>
    <col min="3848" max="3848" width="3.7109375" customWidth="1" style="222"/>
    <col min="3849" max="3852" width="8.7109375" customWidth="1" style="222"/>
    <col min="3853" max="3853" width="3.7109375" customWidth="1" style="222"/>
    <col min="3854" max="3857" width="8.7109375" customWidth="1" style="222"/>
    <col min="3858" max="3858" width="5.28515625" customWidth="1" style="222"/>
    <col min="3859" max="3859" width="8.7109375" customWidth="1" style="222"/>
    <col min="3860" max="3860" width="3.7109375" customWidth="1" style="222"/>
    <col min="3861" max="3861" width="8.7109375" customWidth="1" style="222"/>
    <col min="3862" max="3862" width="6.85546875" customWidth="1" style="222"/>
    <col min="3863" max="3863" width="6.42578125" customWidth="1" style="222"/>
    <col min="3864" max="3864" width="10.140625" customWidth="1" style="222"/>
    <col min="3865" max="4096" width="9.140625" customWidth="1" style="222"/>
    <col min="4097" max="4097" bestFit="1" width="15" customWidth="1" style="222"/>
    <col min="4098" max="4098" width="11.28515625" customWidth="1" style="222"/>
    <col min="4099" max="4099" width="7.42578125" customWidth="1" style="222"/>
    <col min="4100" max="4103" width="8.7109375" customWidth="1" style="222"/>
    <col min="4104" max="4104" width="3.7109375" customWidth="1" style="222"/>
    <col min="4105" max="4108" width="8.7109375" customWidth="1" style="222"/>
    <col min="4109" max="4109" width="3.7109375" customWidth="1" style="222"/>
    <col min="4110" max="4113" width="8.7109375" customWidth="1" style="222"/>
    <col min="4114" max="4114" width="5.28515625" customWidth="1" style="222"/>
    <col min="4115" max="4115" width="8.7109375" customWidth="1" style="222"/>
    <col min="4116" max="4116" width="3.7109375" customWidth="1" style="222"/>
    <col min="4117" max="4117" width="8.7109375" customWidth="1" style="222"/>
    <col min="4118" max="4118" width="6.85546875" customWidth="1" style="222"/>
    <col min="4119" max="4119" width="6.42578125" customWidth="1" style="222"/>
    <col min="4120" max="4120" width="10.140625" customWidth="1" style="222"/>
    <col min="4121" max="4352" width="9.140625" customWidth="1" style="222"/>
    <col min="4353" max="4353" bestFit="1" width="15" customWidth="1" style="222"/>
    <col min="4354" max="4354" width="11.28515625" customWidth="1" style="222"/>
    <col min="4355" max="4355" width="7.42578125" customWidth="1" style="222"/>
    <col min="4356" max="4359" width="8.7109375" customWidth="1" style="222"/>
    <col min="4360" max="4360" width="3.7109375" customWidth="1" style="222"/>
    <col min="4361" max="4364" width="8.7109375" customWidth="1" style="222"/>
    <col min="4365" max="4365" width="3.7109375" customWidth="1" style="222"/>
    <col min="4366" max="4369" width="8.7109375" customWidth="1" style="222"/>
    <col min="4370" max="4370" width="5.28515625" customWidth="1" style="222"/>
    <col min="4371" max="4371" width="8.7109375" customWidth="1" style="222"/>
    <col min="4372" max="4372" width="3.7109375" customWidth="1" style="222"/>
    <col min="4373" max="4373" width="8.7109375" customWidth="1" style="222"/>
    <col min="4374" max="4374" width="6.85546875" customWidth="1" style="222"/>
    <col min="4375" max="4375" width="6.42578125" customWidth="1" style="222"/>
    <col min="4376" max="4376" width="10.140625" customWidth="1" style="222"/>
    <col min="4377" max="4608" width="9.140625" customWidth="1" style="222"/>
    <col min="4609" max="4609" bestFit="1" width="15" customWidth="1" style="222"/>
    <col min="4610" max="4610" width="11.28515625" customWidth="1" style="222"/>
    <col min="4611" max="4611" width="7.42578125" customWidth="1" style="222"/>
    <col min="4612" max="4615" width="8.7109375" customWidth="1" style="222"/>
    <col min="4616" max="4616" width="3.7109375" customWidth="1" style="222"/>
    <col min="4617" max="4620" width="8.7109375" customWidth="1" style="222"/>
    <col min="4621" max="4621" width="3.7109375" customWidth="1" style="222"/>
    <col min="4622" max="4625" width="8.7109375" customWidth="1" style="222"/>
    <col min="4626" max="4626" width="5.28515625" customWidth="1" style="222"/>
    <col min="4627" max="4627" width="8.7109375" customWidth="1" style="222"/>
    <col min="4628" max="4628" width="3.7109375" customWidth="1" style="222"/>
    <col min="4629" max="4629" width="8.7109375" customWidth="1" style="222"/>
    <col min="4630" max="4630" width="6.85546875" customWidth="1" style="222"/>
    <col min="4631" max="4631" width="6.42578125" customWidth="1" style="222"/>
    <col min="4632" max="4632" width="10.140625" customWidth="1" style="222"/>
    <col min="4633" max="4864" width="9.140625" customWidth="1" style="222"/>
    <col min="4865" max="4865" bestFit="1" width="15" customWidth="1" style="222"/>
    <col min="4866" max="4866" width="11.28515625" customWidth="1" style="222"/>
    <col min="4867" max="4867" width="7.42578125" customWidth="1" style="222"/>
    <col min="4868" max="4871" width="8.7109375" customWidth="1" style="222"/>
    <col min="4872" max="4872" width="3.7109375" customWidth="1" style="222"/>
    <col min="4873" max="4876" width="8.7109375" customWidth="1" style="222"/>
    <col min="4877" max="4877" width="3.7109375" customWidth="1" style="222"/>
    <col min="4878" max="4881" width="8.7109375" customWidth="1" style="222"/>
    <col min="4882" max="4882" width="5.28515625" customWidth="1" style="222"/>
    <col min="4883" max="4883" width="8.7109375" customWidth="1" style="222"/>
    <col min="4884" max="4884" width="3.7109375" customWidth="1" style="222"/>
    <col min="4885" max="4885" width="8.7109375" customWidth="1" style="222"/>
    <col min="4886" max="4886" width="6.85546875" customWidth="1" style="222"/>
    <col min="4887" max="4887" width="6.42578125" customWidth="1" style="222"/>
    <col min="4888" max="4888" width="10.140625" customWidth="1" style="222"/>
    <col min="4889" max="5120" width="9.140625" customWidth="1" style="222"/>
    <col min="5121" max="5121" bestFit="1" width="15" customWidth="1" style="222"/>
    <col min="5122" max="5122" width="11.28515625" customWidth="1" style="222"/>
    <col min="5123" max="5123" width="7.42578125" customWidth="1" style="222"/>
    <col min="5124" max="5127" width="8.7109375" customWidth="1" style="222"/>
    <col min="5128" max="5128" width="3.7109375" customWidth="1" style="222"/>
    <col min="5129" max="5132" width="8.7109375" customWidth="1" style="222"/>
    <col min="5133" max="5133" width="3.7109375" customWidth="1" style="222"/>
    <col min="5134" max="5137" width="8.7109375" customWidth="1" style="222"/>
    <col min="5138" max="5138" width="5.28515625" customWidth="1" style="222"/>
    <col min="5139" max="5139" width="8.7109375" customWidth="1" style="222"/>
    <col min="5140" max="5140" width="3.7109375" customWidth="1" style="222"/>
    <col min="5141" max="5141" width="8.7109375" customWidth="1" style="222"/>
    <col min="5142" max="5142" width="6.85546875" customWidth="1" style="222"/>
    <col min="5143" max="5143" width="6.42578125" customWidth="1" style="222"/>
    <col min="5144" max="5144" width="10.140625" customWidth="1" style="222"/>
    <col min="5145" max="5376" width="9.140625" customWidth="1" style="222"/>
    <col min="5377" max="5377" bestFit="1" width="15" customWidth="1" style="222"/>
    <col min="5378" max="5378" width="11.28515625" customWidth="1" style="222"/>
    <col min="5379" max="5379" width="7.42578125" customWidth="1" style="222"/>
    <col min="5380" max="5383" width="8.7109375" customWidth="1" style="222"/>
    <col min="5384" max="5384" width="3.7109375" customWidth="1" style="222"/>
    <col min="5385" max="5388" width="8.7109375" customWidth="1" style="222"/>
    <col min="5389" max="5389" width="3.7109375" customWidth="1" style="222"/>
    <col min="5390" max="5393" width="8.7109375" customWidth="1" style="222"/>
    <col min="5394" max="5394" width="5.28515625" customWidth="1" style="222"/>
    <col min="5395" max="5395" width="8.7109375" customWidth="1" style="222"/>
    <col min="5396" max="5396" width="3.7109375" customWidth="1" style="222"/>
    <col min="5397" max="5397" width="8.7109375" customWidth="1" style="222"/>
    <col min="5398" max="5398" width="6.85546875" customWidth="1" style="222"/>
    <col min="5399" max="5399" width="6.42578125" customWidth="1" style="222"/>
    <col min="5400" max="5400" width="10.140625" customWidth="1" style="222"/>
    <col min="5401" max="5632" width="9.140625" customWidth="1" style="222"/>
    <col min="5633" max="5633" bestFit="1" width="15" customWidth="1" style="222"/>
    <col min="5634" max="5634" width="11.28515625" customWidth="1" style="222"/>
    <col min="5635" max="5635" width="7.42578125" customWidth="1" style="222"/>
    <col min="5636" max="5639" width="8.7109375" customWidth="1" style="222"/>
    <col min="5640" max="5640" width="3.7109375" customWidth="1" style="222"/>
    <col min="5641" max="5644" width="8.7109375" customWidth="1" style="222"/>
    <col min="5645" max="5645" width="3.7109375" customWidth="1" style="222"/>
    <col min="5646" max="5649" width="8.7109375" customWidth="1" style="222"/>
    <col min="5650" max="5650" width="5.28515625" customWidth="1" style="222"/>
    <col min="5651" max="5651" width="8.7109375" customWidth="1" style="222"/>
    <col min="5652" max="5652" width="3.7109375" customWidth="1" style="222"/>
    <col min="5653" max="5653" width="8.7109375" customWidth="1" style="222"/>
    <col min="5654" max="5654" width="6.85546875" customWidth="1" style="222"/>
    <col min="5655" max="5655" width="6.42578125" customWidth="1" style="222"/>
    <col min="5656" max="5656" width="10.140625" customWidth="1" style="222"/>
    <col min="5657" max="5888" width="9.140625" customWidth="1" style="222"/>
    <col min="5889" max="5889" bestFit="1" width="15" customWidth="1" style="222"/>
    <col min="5890" max="5890" width="11.28515625" customWidth="1" style="222"/>
    <col min="5891" max="5891" width="7.42578125" customWidth="1" style="222"/>
    <col min="5892" max="5895" width="8.7109375" customWidth="1" style="222"/>
    <col min="5896" max="5896" width="3.7109375" customWidth="1" style="222"/>
    <col min="5897" max="5900" width="8.7109375" customWidth="1" style="222"/>
    <col min="5901" max="5901" width="3.7109375" customWidth="1" style="222"/>
    <col min="5902" max="5905" width="8.7109375" customWidth="1" style="222"/>
    <col min="5906" max="5906" width="5.28515625" customWidth="1" style="222"/>
    <col min="5907" max="5907" width="8.7109375" customWidth="1" style="222"/>
    <col min="5908" max="5908" width="3.7109375" customWidth="1" style="222"/>
    <col min="5909" max="5909" width="8.7109375" customWidth="1" style="222"/>
    <col min="5910" max="5910" width="6.85546875" customWidth="1" style="222"/>
    <col min="5911" max="5911" width="6.42578125" customWidth="1" style="222"/>
    <col min="5912" max="5912" width="10.140625" customWidth="1" style="222"/>
    <col min="5913" max="6144" width="9.140625" customWidth="1" style="222"/>
    <col min="6145" max="6145" bestFit="1" width="15" customWidth="1" style="222"/>
    <col min="6146" max="6146" width="11.28515625" customWidth="1" style="222"/>
    <col min="6147" max="6147" width="7.42578125" customWidth="1" style="222"/>
    <col min="6148" max="6151" width="8.7109375" customWidth="1" style="222"/>
    <col min="6152" max="6152" width="3.7109375" customWidth="1" style="222"/>
    <col min="6153" max="6156" width="8.7109375" customWidth="1" style="222"/>
    <col min="6157" max="6157" width="3.7109375" customWidth="1" style="222"/>
    <col min="6158" max="6161" width="8.7109375" customWidth="1" style="222"/>
    <col min="6162" max="6162" width="5.28515625" customWidth="1" style="222"/>
    <col min="6163" max="6163" width="8.7109375" customWidth="1" style="222"/>
    <col min="6164" max="6164" width="3.7109375" customWidth="1" style="222"/>
    <col min="6165" max="6165" width="8.7109375" customWidth="1" style="222"/>
    <col min="6166" max="6166" width="6.85546875" customWidth="1" style="222"/>
    <col min="6167" max="6167" width="6.42578125" customWidth="1" style="222"/>
    <col min="6168" max="6168" width="10.140625" customWidth="1" style="222"/>
    <col min="6169" max="6400" width="9.140625" customWidth="1" style="222"/>
    <col min="6401" max="6401" bestFit="1" width="15" customWidth="1" style="222"/>
    <col min="6402" max="6402" width="11.28515625" customWidth="1" style="222"/>
    <col min="6403" max="6403" width="7.42578125" customWidth="1" style="222"/>
    <col min="6404" max="6407" width="8.7109375" customWidth="1" style="222"/>
    <col min="6408" max="6408" width="3.7109375" customWidth="1" style="222"/>
    <col min="6409" max="6412" width="8.7109375" customWidth="1" style="222"/>
    <col min="6413" max="6413" width="3.7109375" customWidth="1" style="222"/>
    <col min="6414" max="6417" width="8.7109375" customWidth="1" style="222"/>
    <col min="6418" max="6418" width="5.28515625" customWidth="1" style="222"/>
    <col min="6419" max="6419" width="8.7109375" customWidth="1" style="222"/>
    <col min="6420" max="6420" width="3.7109375" customWidth="1" style="222"/>
    <col min="6421" max="6421" width="8.7109375" customWidth="1" style="222"/>
    <col min="6422" max="6422" width="6.85546875" customWidth="1" style="222"/>
    <col min="6423" max="6423" width="6.42578125" customWidth="1" style="222"/>
    <col min="6424" max="6424" width="10.140625" customWidth="1" style="222"/>
    <col min="6425" max="6656" width="9.140625" customWidth="1" style="222"/>
    <col min="6657" max="6657" bestFit="1" width="15" customWidth="1" style="222"/>
    <col min="6658" max="6658" width="11.28515625" customWidth="1" style="222"/>
    <col min="6659" max="6659" width="7.42578125" customWidth="1" style="222"/>
    <col min="6660" max="6663" width="8.7109375" customWidth="1" style="222"/>
    <col min="6664" max="6664" width="3.7109375" customWidth="1" style="222"/>
    <col min="6665" max="6668" width="8.7109375" customWidth="1" style="222"/>
    <col min="6669" max="6669" width="3.7109375" customWidth="1" style="222"/>
    <col min="6670" max="6673" width="8.7109375" customWidth="1" style="222"/>
    <col min="6674" max="6674" width="5.28515625" customWidth="1" style="222"/>
    <col min="6675" max="6675" width="8.7109375" customWidth="1" style="222"/>
    <col min="6676" max="6676" width="3.7109375" customWidth="1" style="222"/>
    <col min="6677" max="6677" width="8.7109375" customWidth="1" style="222"/>
    <col min="6678" max="6678" width="6.85546875" customWidth="1" style="222"/>
    <col min="6679" max="6679" width="6.42578125" customWidth="1" style="222"/>
    <col min="6680" max="6680" width="10.140625" customWidth="1" style="222"/>
    <col min="6681" max="6912" width="9.140625" customWidth="1" style="222"/>
    <col min="6913" max="6913" bestFit="1" width="15" customWidth="1" style="222"/>
    <col min="6914" max="6914" width="11.28515625" customWidth="1" style="222"/>
    <col min="6915" max="6915" width="7.42578125" customWidth="1" style="222"/>
    <col min="6916" max="6919" width="8.7109375" customWidth="1" style="222"/>
    <col min="6920" max="6920" width="3.7109375" customWidth="1" style="222"/>
    <col min="6921" max="6924" width="8.7109375" customWidth="1" style="222"/>
    <col min="6925" max="6925" width="3.7109375" customWidth="1" style="222"/>
    <col min="6926" max="6929" width="8.7109375" customWidth="1" style="222"/>
    <col min="6930" max="6930" width="5.28515625" customWidth="1" style="222"/>
    <col min="6931" max="6931" width="8.7109375" customWidth="1" style="222"/>
    <col min="6932" max="6932" width="3.7109375" customWidth="1" style="222"/>
    <col min="6933" max="6933" width="8.7109375" customWidth="1" style="222"/>
    <col min="6934" max="6934" width="6.85546875" customWidth="1" style="222"/>
    <col min="6935" max="6935" width="6.42578125" customWidth="1" style="222"/>
    <col min="6936" max="6936" width="10.140625" customWidth="1" style="222"/>
    <col min="6937" max="7168" width="9.140625" customWidth="1" style="222"/>
    <col min="7169" max="7169" bestFit="1" width="15" customWidth="1" style="222"/>
    <col min="7170" max="7170" width="11.28515625" customWidth="1" style="222"/>
    <col min="7171" max="7171" width="7.42578125" customWidth="1" style="222"/>
    <col min="7172" max="7175" width="8.7109375" customWidth="1" style="222"/>
    <col min="7176" max="7176" width="3.7109375" customWidth="1" style="222"/>
    <col min="7177" max="7180" width="8.7109375" customWidth="1" style="222"/>
    <col min="7181" max="7181" width="3.7109375" customWidth="1" style="222"/>
    <col min="7182" max="7185" width="8.7109375" customWidth="1" style="222"/>
    <col min="7186" max="7186" width="5.28515625" customWidth="1" style="222"/>
    <col min="7187" max="7187" width="8.7109375" customWidth="1" style="222"/>
    <col min="7188" max="7188" width="3.7109375" customWidth="1" style="222"/>
    <col min="7189" max="7189" width="8.7109375" customWidth="1" style="222"/>
    <col min="7190" max="7190" width="6.85546875" customWidth="1" style="222"/>
    <col min="7191" max="7191" width="6.42578125" customWidth="1" style="222"/>
    <col min="7192" max="7192" width="10.140625" customWidth="1" style="222"/>
    <col min="7193" max="7424" width="9.140625" customWidth="1" style="222"/>
    <col min="7425" max="7425" bestFit="1" width="15" customWidth="1" style="222"/>
    <col min="7426" max="7426" width="11.28515625" customWidth="1" style="222"/>
    <col min="7427" max="7427" width="7.42578125" customWidth="1" style="222"/>
    <col min="7428" max="7431" width="8.7109375" customWidth="1" style="222"/>
    <col min="7432" max="7432" width="3.7109375" customWidth="1" style="222"/>
    <col min="7433" max="7436" width="8.7109375" customWidth="1" style="222"/>
    <col min="7437" max="7437" width="3.7109375" customWidth="1" style="222"/>
    <col min="7438" max="7441" width="8.7109375" customWidth="1" style="222"/>
    <col min="7442" max="7442" width="5.28515625" customWidth="1" style="222"/>
    <col min="7443" max="7443" width="8.7109375" customWidth="1" style="222"/>
    <col min="7444" max="7444" width="3.7109375" customWidth="1" style="222"/>
    <col min="7445" max="7445" width="8.7109375" customWidth="1" style="222"/>
    <col min="7446" max="7446" width="6.85546875" customWidth="1" style="222"/>
    <col min="7447" max="7447" width="6.42578125" customWidth="1" style="222"/>
    <col min="7448" max="7448" width="10.140625" customWidth="1" style="222"/>
    <col min="7449" max="7680" width="9.140625" customWidth="1" style="222"/>
    <col min="7681" max="7681" bestFit="1" width="15" customWidth="1" style="222"/>
    <col min="7682" max="7682" width="11.28515625" customWidth="1" style="222"/>
    <col min="7683" max="7683" width="7.42578125" customWidth="1" style="222"/>
    <col min="7684" max="7687" width="8.7109375" customWidth="1" style="222"/>
    <col min="7688" max="7688" width="3.7109375" customWidth="1" style="222"/>
    <col min="7689" max="7692" width="8.7109375" customWidth="1" style="222"/>
    <col min="7693" max="7693" width="3.7109375" customWidth="1" style="222"/>
    <col min="7694" max="7697" width="8.7109375" customWidth="1" style="222"/>
    <col min="7698" max="7698" width="5.28515625" customWidth="1" style="222"/>
    <col min="7699" max="7699" width="8.7109375" customWidth="1" style="222"/>
    <col min="7700" max="7700" width="3.7109375" customWidth="1" style="222"/>
    <col min="7701" max="7701" width="8.7109375" customWidth="1" style="222"/>
    <col min="7702" max="7702" width="6.85546875" customWidth="1" style="222"/>
    <col min="7703" max="7703" width="6.42578125" customWidth="1" style="222"/>
    <col min="7704" max="7704" width="10.140625" customWidth="1" style="222"/>
    <col min="7705" max="7936" width="9.140625" customWidth="1" style="222"/>
    <col min="7937" max="7937" bestFit="1" width="15" customWidth="1" style="222"/>
    <col min="7938" max="7938" width="11.28515625" customWidth="1" style="222"/>
    <col min="7939" max="7939" width="7.42578125" customWidth="1" style="222"/>
    <col min="7940" max="7943" width="8.7109375" customWidth="1" style="222"/>
    <col min="7944" max="7944" width="3.7109375" customWidth="1" style="222"/>
    <col min="7945" max="7948" width="8.7109375" customWidth="1" style="222"/>
    <col min="7949" max="7949" width="3.7109375" customWidth="1" style="222"/>
    <col min="7950" max="7953" width="8.7109375" customWidth="1" style="222"/>
    <col min="7954" max="7954" width="5.28515625" customWidth="1" style="222"/>
    <col min="7955" max="7955" width="8.7109375" customWidth="1" style="222"/>
    <col min="7956" max="7956" width="3.7109375" customWidth="1" style="222"/>
    <col min="7957" max="7957" width="8.7109375" customWidth="1" style="222"/>
    <col min="7958" max="7958" width="6.85546875" customWidth="1" style="222"/>
    <col min="7959" max="7959" width="6.42578125" customWidth="1" style="222"/>
    <col min="7960" max="7960" width="10.140625" customWidth="1" style="222"/>
    <col min="7961" max="8192" width="9.140625" customWidth="1" style="222"/>
    <col min="8193" max="8193" bestFit="1" width="15" customWidth="1" style="222"/>
    <col min="8194" max="8194" width="11.28515625" customWidth="1" style="222"/>
    <col min="8195" max="8195" width="7.42578125" customWidth="1" style="222"/>
    <col min="8196" max="8199" width="8.7109375" customWidth="1" style="222"/>
    <col min="8200" max="8200" width="3.7109375" customWidth="1" style="222"/>
    <col min="8201" max="8204" width="8.7109375" customWidth="1" style="222"/>
    <col min="8205" max="8205" width="3.7109375" customWidth="1" style="222"/>
    <col min="8206" max="8209" width="8.7109375" customWidth="1" style="222"/>
    <col min="8210" max="8210" width="5.28515625" customWidth="1" style="222"/>
    <col min="8211" max="8211" width="8.7109375" customWidth="1" style="222"/>
    <col min="8212" max="8212" width="3.7109375" customWidth="1" style="222"/>
    <col min="8213" max="8213" width="8.7109375" customWidth="1" style="222"/>
    <col min="8214" max="8214" width="6.85546875" customWidth="1" style="222"/>
    <col min="8215" max="8215" width="6.42578125" customWidth="1" style="222"/>
    <col min="8216" max="8216" width="10.140625" customWidth="1" style="222"/>
    <col min="8217" max="8448" width="9.140625" customWidth="1" style="222"/>
    <col min="8449" max="8449" bestFit="1" width="15" customWidth="1" style="222"/>
    <col min="8450" max="8450" width="11.28515625" customWidth="1" style="222"/>
    <col min="8451" max="8451" width="7.42578125" customWidth="1" style="222"/>
    <col min="8452" max="8455" width="8.7109375" customWidth="1" style="222"/>
    <col min="8456" max="8456" width="3.7109375" customWidth="1" style="222"/>
    <col min="8457" max="8460" width="8.7109375" customWidth="1" style="222"/>
    <col min="8461" max="8461" width="3.7109375" customWidth="1" style="222"/>
    <col min="8462" max="8465" width="8.7109375" customWidth="1" style="222"/>
    <col min="8466" max="8466" width="5.28515625" customWidth="1" style="222"/>
    <col min="8467" max="8467" width="8.7109375" customWidth="1" style="222"/>
    <col min="8468" max="8468" width="3.7109375" customWidth="1" style="222"/>
    <col min="8469" max="8469" width="8.7109375" customWidth="1" style="222"/>
    <col min="8470" max="8470" width="6.85546875" customWidth="1" style="222"/>
    <col min="8471" max="8471" width="6.42578125" customWidth="1" style="222"/>
    <col min="8472" max="8472" width="10.140625" customWidth="1" style="222"/>
    <col min="8473" max="8704" width="9.140625" customWidth="1" style="222"/>
    <col min="8705" max="8705" bestFit="1" width="15" customWidth="1" style="222"/>
    <col min="8706" max="8706" width="11.28515625" customWidth="1" style="222"/>
    <col min="8707" max="8707" width="7.42578125" customWidth="1" style="222"/>
    <col min="8708" max="8711" width="8.7109375" customWidth="1" style="222"/>
    <col min="8712" max="8712" width="3.7109375" customWidth="1" style="222"/>
    <col min="8713" max="8716" width="8.7109375" customWidth="1" style="222"/>
    <col min="8717" max="8717" width="3.7109375" customWidth="1" style="222"/>
    <col min="8718" max="8721" width="8.7109375" customWidth="1" style="222"/>
    <col min="8722" max="8722" width="5.28515625" customWidth="1" style="222"/>
    <col min="8723" max="8723" width="8.7109375" customWidth="1" style="222"/>
    <col min="8724" max="8724" width="3.7109375" customWidth="1" style="222"/>
    <col min="8725" max="8725" width="8.7109375" customWidth="1" style="222"/>
    <col min="8726" max="8726" width="6.85546875" customWidth="1" style="222"/>
    <col min="8727" max="8727" width="6.42578125" customWidth="1" style="222"/>
    <col min="8728" max="8728" width="10.140625" customWidth="1" style="222"/>
    <col min="8729" max="8960" width="9.140625" customWidth="1" style="222"/>
    <col min="8961" max="8961" bestFit="1" width="15" customWidth="1" style="222"/>
    <col min="8962" max="8962" width="11.28515625" customWidth="1" style="222"/>
    <col min="8963" max="8963" width="7.42578125" customWidth="1" style="222"/>
    <col min="8964" max="8967" width="8.7109375" customWidth="1" style="222"/>
    <col min="8968" max="8968" width="3.7109375" customWidth="1" style="222"/>
    <col min="8969" max="8972" width="8.7109375" customWidth="1" style="222"/>
    <col min="8973" max="8973" width="3.7109375" customWidth="1" style="222"/>
    <col min="8974" max="8977" width="8.7109375" customWidth="1" style="222"/>
    <col min="8978" max="8978" width="5.28515625" customWidth="1" style="222"/>
    <col min="8979" max="8979" width="8.7109375" customWidth="1" style="222"/>
    <col min="8980" max="8980" width="3.7109375" customWidth="1" style="222"/>
    <col min="8981" max="8981" width="8.7109375" customWidth="1" style="222"/>
    <col min="8982" max="8982" width="6.85546875" customWidth="1" style="222"/>
    <col min="8983" max="8983" width="6.42578125" customWidth="1" style="222"/>
    <col min="8984" max="8984" width="10.140625" customWidth="1" style="222"/>
    <col min="8985" max="9216" width="9.140625" customWidth="1" style="222"/>
    <col min="9217" max="9217" bestFit="1" width="15" customWidth="1" style="222"/>
    <col min="9218" max="9218" width="11.28515625" customWidth="1" style="222"/>
    <col min="9219" max="9219" width="7.42578125" customWidth="1" style="222"/>
    <col min="9220" max="9223" width="8.7109375" customWidth="1" style="222"/>
    <col min="9224" max="9224" width="3.7109375" customWidth="1" style="222"/>
    <col min="9225" max="9228" width="8.7109375" customWidth="1" style="222"/>
    <col min="9229" max="9229" width="3.7109375" customWidth="1" style="222"/>
    <col min="9230" max="9233" width="8.7109375" customWidth="1" style="222"/>
    <col min="9234" max="9234" width="5.28515625" customWidth="1" style="222"/>
    <col min="9235" max="9235" width="8.7109375" customWidth="1" style="222"/>
    <col min="9236" max="9236" width="3.7109375" customWidth="1" style="222"/>
    <col min="9237" max="9237" width="8.7109375" customWidth="1" style="222"/>
    <col min="9238" max="9238" width="6.85546875" customWidth="1" style="222"/>
    <col min="9239" max="9239" width="6.42578125" customWidth="1" style="222"/>
    <col min="9240" max="9240" width="10.140625" customWidth="1" style="222"/>
    <col min="9241" max="9472" width="9.140625" customWidth="1" style="222"/>
    <col min="9473" max="9473" bestFit="1" width="15" customWidth="1" style="222"/>
    <col min="9474" max="9474" width="11.28515625" customWidth="1" style="222"/>
    <col min="9475" max="9475" width="7.42578125" customWidth="1" style="222"/>
    <col min="9476" max="9479" width="8.7109375" customWidth="1" style="222"/>
    <col min="9480" max="9480" width="3.7109375" customWidth="1" style="222"/>
    <col min="9481" max="9484" width="8.7109375" customWidth="1" style="222"/>
    <col min="9485" max="9485" width="3.7109375" customWidth="1" style="222"/>
    <col min="9486" max="9489" width="8.7109375" customWidth="1" style="222"/>
    <col min="9490" max="9490" width="5.28515625" customWidth="1" style="222"/>
    <col min="9491" max="9491" width="8.7109375" customWidth="1" style="222"/>
    <col min="9492" max="9492" width="3.7109375" customWidth="1" style="222"/>
    <col min="9493" max="9493" width="8.7109375" customWidth="1" style="222"/>
    <col min="9494" max="9494" width="6.85546875" customWidth="1" style="222"/>
    <col min="9495" max="9495" width="6.42578125" customWidth="1" style="222"/>
    <col min="9496" max="9496" width="10.140625" customWidth="1" style="222"/>
    <col min="9497" max="9728" width="9.140625" customWidth="1" style="222"/>
    <col min="9729" max="9729" bestFit="1" width="15" customWidth="1" style="222"/>
    <col min="9730" max="9730" width="11.28515625" customWidth="1" style="222"/>
    <col min="9731" max="9731" width="7.42578125" customWidth="1" style="222"/>
    <col min="9732" max="9735" width="8.7109375" customWidth="1" style="222"/>
    <col min="9736" max="9736" width="3.7109375" customWidth="1" style="222"/>
    <col min="9737" max="9740" width="8.7109375" customWidth="1" style="222"/>
    <col min="9741" max="9741" width="3.7109375" customWidth="1" style="222"/>
    <col min="9742" max="9745" width="8.7109375" customWidth="1" style="222"/>
    <col min="9746" max="9746" width="5.28515625" customWidth="1" style="222"/>
    <col min="9747" max="9747" width="8.7109375" customWidth="1" style="222"/>
    <col min="9748" max="9748" width="3.7109375" customWidth="1" style="222"/>
    <col min="9749" max="9749" width="8.7109375" customWidth="1" style="222"/>
    <col min="9750" max="9750" width="6.85546875" customWidth="1" style="222"/>
    <col min="9751" max="9751" width="6.42578125" customWidth="1" style="222"/>
    <col min="9752" max="9752" width="10.140625" customWidth="1" style="222"/>
    <col min="9753" max="9984" width="9.140625" customWidth="1" style="222"/>
    <col min="9985" max="9985" bestFit="1" width="15" customWidth="1" style="222"/>
    <col min="9986" max="9986" width="11.28515625" customWidth="1" style="222"/>
    <col min="9987" max="9987" width="7.42578125" customWidth="1" style="222"/>
    <col min="9988" max="9991" width="8.7109375" customWidth="1" style="222"/>
    <col min="9992" max="9992" width="3.7109375" customWidth="1" style="222"/>
    <col min="9993" max="9996" width="8.7109375" customWidth="1" style="222"/>
    <col min="9997" max="9997" width="3.7109375" customWidth="1" style="222"/>
    <col min="9998" max="10001" width="8.7109375" customWidth="1" style="222"/>
    <col min="10002" max="10002" width="5.28515625" customWidth="1" style="222"/>
    <col min="10003" max="10003" width="8.7109375" customWidth="1" style="222"/>
    <col min="10004" max="10004" width="3.7109375" customWidth="1" style="222"/>
    <col min="10005" max="10005" width="8.7109375" customWidth="1" style="222"/>
    <col min="10006" max="10006" width="6.85546875" customWidth="1" style="222"/>
    <col min="10007" max="10007" width="6.42578125" customWidth="1" style="222"/>
    <col min="10008" max="10008" width="10.140625" customWidth="1" style="222"/>
    <col min="10009" max="10240" width="9.140625" customWidth="1" style="222"/>
    <col min="10241" max="10241" bestFit="1" width="15" customWidth="1" style="222"/>
    <col min="10242" max="10242" width="11.28515625" customWidth="1" style="222"/>
    <col min="10243" max="10243" width="7.42578125" customWidth="1" style="222"/>
    <col min="10244" max="10247" width="8.7109375" customWidth="1" style="222"/>
    <col min="10248" max="10248" width="3.7109375" customWidth="1" style="222"/>
    <col min="10249" max="10252" width="8.7109375" customWidth="1" style="222"/>
    <col min="10253" max="10253" width="3.7109375" customWidth="1" style="222"/>
    <col min="10254" max="10257" width="8.7109375" customWidth="1" style="222"/>
    <col min="10258" max="10258" width="5.28515625" customWidth="1" style="222"/>
    <col min="10259" max="10259" width="8.7109375" customWidth="1" style="222"/>
    <col min="10260" max="10260" width="3.7109375" customWidth="1" style="222"/>
    <col min="10261" max="10261" width="8.7109375" customWidth="1" style="222"/>
    <col min="10262" max="10262" width="6.85546875" customWidth="1" style="222"/>
    <col min="10263" max="10263" width="6.42578125" customWidth="1" style="222"/>
    <col min="10264" max="10264" width="10.140625" customWidth="1" style="222"/>
    <col min="10265" max="10496" width="9.140625" customWidth="1" style="222"/>
    <col min="10497" max="10497" bestFit="1" width="15" customWidth="1" style="222"/>
    <col min="10498" max="10498" width="11.28515625" customWidth="1" style="222"/>
    <col min="10499" max="10499" width="7.42578125" customWidth="1" style="222"/>
    <col min="10500" max="10503" width="8.7109375" customWidth="1" style="222"/>
    <col min="10504" max="10504" width="3.7109375" customWidth="1" style="222"/>
    <col min="10505" max="10508" width="8.7109375" customWidth="1" style="222"/>
    <col min="10509" max="10509" width="3.7109375" customWidth="1" style="222"/>
    <col min="10510" max="10513" width="8.7109375" customWidth="1" style="222"/>
    <col min="10514" max="10514" width="5.28515625" customWidth="1" style="222"/>
    <col min="10515" max="10515" width="8.7109375" customWidth="1" style="222"/>
    <col min="10516" max="10516" width="3.7109375" customWidth="1" style="222"/>
    <col min="10517" max="10517" width="8.7109375" customWidth="1" style="222"/>
    <col min="10518" max="10518" width="6.85546875" customWidth="1" style="222"/>
    <col min="10519" max="10519" width="6.42578125" customWidth="1" style="222"/>
    <col min="10520" max="10520" width="10.140625" customWidth="1" style="222"/>
    <col min="10521" max="10752" width="9.140625" customWidth="1" style="222"/>
    <col min="10753" max="10753" bestFit="1" width="15" customWidth="1" style="222"/>
    <col min="10754" max="10754" width="11.28515625" customWidth="1" style="222"/>
    <col min="10755" max="10755" width="7.42578125" customWidth="1" style="222"/>
    <col min="10756" max="10759" width="8.7109375" customWidth="1" style="222"/>
    <col min="10760" max="10760" width="3.7109375" customWidth="1" style="222"/>
    <col min="10761" max="10764" width="8.7109375" customWidth="1" style="222"/>
    <col min="10765" max="10765" width="3.7109375" customWidth="1" style="222"/>
    <col min="10766" max="10769" width="8.7109375" customWidth="1" style="222"/>
    <col min="10770" max="10770" width="5.28515625" customWidth="1" style="222"/>
    <col min="10771" max="10771" width="8.7109375" customWidth="1" style="222"/>
    <col min="10772" max="10772" width="3.7109375" customWidth="1" style="222"/>
    <col min="10773" max="10773" width="8.7109375" customWidth="1" style="222"/>
    <col min="10774" max="10774" width="6.85546875" customWidth="1" style="222"/>
    <col min="10775" max="10775" width="6.42578125" customWidth="1" style="222"/>
    <col min="10776" max="10776" width="10.140625" customWidth="1" style="222"/>
    <col min="10777" max="11008" width="9.140625" customWidth="1" style="222"/>
    <col min="11009" max="11009" bestFit="1" width="15" customWidth="1" style="222"/>
    <col min="11010" max="11010" width="11.28515625" customWidth="1" style="222"/>
    <col min="11011" max="11011" width="7.42578125" customWidth="1" style="222"/>
    <col min="11012" max="11015" width="8.7109375" customWidth="1" style="222"/>
    <col min="11016" max="11016" width="3.7109375" customWidth="1" style="222"/>
    <col min="11017" max="11020" width="8.7109375" customWidth="1" style="222"/>
    <col min="11021" max="11021" width="3.7109375" customWidth="1" style="222"/>
    <col min="11022" max="11025" width="8.7109375" customWidth="1" style="222"/>
    <col min="11026" max="11026" width="5.28515625" customWidth="1" style="222"/>
    <col min="11027" max="11027" width="8.7109375" customWidth="1" style="222"/>
    <col min="11028" max="11028" width="3.7109375" customWidth="1" style="222"/>
    <col min="11029" max="11029" width="8.7109375" customWidth="1" style="222"/>
    <col min="11030" max="11030" width="6.85546875" customWidth="1" style="222"/>
    <col min="11031" max="11031" width="6.42578125" customWidth="1" style="222"/>
    <col min="11032" max="11032" width="10.140625" customWidth="1" style="222"/>
    <col min="11033" max="11264" width="9.140625" customWidth="1" style="222"/>
    <col min="11265" max="11265" bestFit="1" width="15" customWidth="1" style="222"/>
    <col min="11266" max="11266" width="11.28515625" customWidth="1" style="222"/>
    <col min="11267" max="11267" width="7.42578125" customWidth="1" style="222"/>
    <col min="11268" max="11271" width="8.7109375" customWidth="1" style="222"/>
    <col min="11272" max="11272" width="3.7109375" customWidth="1" style="222"/>
    <col min="11273" max="11276" width="8.7109375" customWidth="1" style="222"/>
    <col min="11277" max="11277" width="3.7109375" customWidth="1" style="222"/>
    <col min="11278" max="11281" width="8.7109375" customWidth="1" style="222"/>
    <col min="11282" max="11282" width="5.28515625" customWidth="1" style="222"/>
    <col min="11283" max="11283" width="8.7109375" customWidth="1" style="222"/>
    <col min="11284" max="11284" width="3.7109375" customWidth="1" style="222"/>
    <col min="11285" max="11285" width="8.7109375" customWidth="1" style="222"/>
    <col min="11286" max="11286" width="6.85546875" customWidth="1" style="222"/>
    <col min="11287" max="11287" width="6.42578125" customWidth="1" style="222"/>
    <col min="11288" max="11288" width="10.140625" customWidth="1" style="222"/>
    <col min="11289" max="11520" width="9.140625" customWidth="1" style="222"/>
    <col min="11521" max="11521" bestFit="1" width="15" customWidth="1" style="222"/>
    <col min="11522" max="11522" width="11.28515625" customWidth="1" style="222"/>
    <col min="11523" max="11523" width="7.42578125" customWidth="1" style="222"/>
    <col min="11524" max="11527" width="8.7109375" customWidth="1" style="222"/>
    <col min="11528" max="11528" width="3.7109375" customWidth="1" style="222"/>
    <col min="11529" max="11532" width="8.7109375" customWidth="1" style="222"/>
    <col min="11533" max="11533" width="3.7109375" customWidth="1" style="222"/>
    <col min="11534" max="11537" width="8.7109375" customWidth="1" style="222"/>
    <col min="11538" max="11538" width="5.28515625" customWidth="1" style="222"/>
    <col min="11539" max="11539" width="8.7109375" customWidth="1" style="222"/>
    <col min="11540" max="11540" width="3.7109375" customWidth="1" style="222"/>
    <col min="11541" max="11541" width="8.7109375" customWidth="1" style="222"/>
    <col min="11542" max="11542" width="6.85546875" customWidth="1" style="222"/>
    <col min="11543" max="11543" width="6.42578125" customWidth="1" style="222"/>
    <col min="11544" max="11544" width="10.140625" customWidth="1" style="222"/>
    <col min="11545" max="11776" width="9.140625" customWidth="1" style="222"/>
    <col min="11777" max="11777" bestFit="1" width="15" customWidth="1" style="222"/>
    <col min="11778" max="11778" width="11.28515625" customWidth="1" style="222"/>
    <col min="11779" max="11779" width="7.42578125" customWidth="1" style="222"/>
    <col min="11780" max="11783" width="8.7109375" customWidth="1" style="222"/>
    <col min="11784" max="11784" width="3.7109375" customWidth="1" style="222"/>
    <col min="11785" max="11788" width="8.7109375" customWidth="1" style="222"/>
    <col min="11789" max="11789" width="3.7109375" customWidth="1" style="222"/>
    <col min="11790" max="11793" width="8.7109375" customWidth="1" style="222"/>
    <col min="11794" max="11794" width="5.28515625" customWidth="1" style="222"/>
    <col min="11795" max="11795" width="8.7109375" customWidth="1" style="222"/>
    <col min="11796" max="11796" width="3.7109375" customWidth="1" style="222"/>
    <col min="11797" max="11797" width="8.7109375" customWidth="1" style="222"/>
    <col min="11798" max="11798" width="6.85546875" customWidth="1" style="222"/>
    <col min="11799" max="11799" width="6.42578125" customWidth="1" style="222"/>
    <col min="11800" max="11800" width="10.140625" customWidth="1" style="222"/>
    <col min="11801" max="12032" width="9.140625" customWidth="1" style="222"/>
    <col min="12033" max="12033" bestFit="1" width="15" customWidth="1" style="222"/>
    <col min="12034" max="12034" width="11.28515625" customWidth="1" style="222"/>
    <col min="12035" max="12035" width="7.42578125" customWidth="1" style="222"/>
    <col min="12036" max="12039" width="8.7109375" customWidth="1" style="222"/>
    <col min="12040" max="12040" width="3.7109375" customWidth="1" style="222"/>
    <col min="12041" max="12044" width="8.7109375" customWidth="1" style="222"/>
    <col min="12045" max="12045" width="3.7109375" customWidth="1" style="222"/>
    <col min="12046" max="12049" width="8.7109375" customWidth="1" style="222"/>
    <col min="12050" max="12050" width="5.28515625" customWidth="1" style="222"/>
    <col min="12051" max="12051" width="8.7109375" customWidth="1" style="222"/>
    <col min="12052" max="12052" width="3.7109375" customWidth="1" style="222"/>
    <col min="12053" max="12053" width="8.7109375" customWidth="1" style="222"/>
    <col min="12054" max="12054" width="6.85546875" customWidth="1" style="222"/>
    <col min="12055" max="12055" width="6.42578125" customWidth="1" style="222"/>
    <col min="12056" max="12056" width="10.140625" customWidth="1" style="222"/>
    <col min="12057" max="12288" width="9.140625" customWidth="1" style="222"/>
    <col min="12289" max="12289" bestFit="1" width="15" customWidth="1" style="222"/>
    <col min="12290" max="12290" width="11.28515625" customWidth="1" style="222"/>
    <col min="12291" max="12291" width="7.42578125" customWidth="1" style="222"/>
    <col min="12292" max="12295" width="8.7109375" customWidth="1" style="222"/>
    <col min="12296" max="12296" width="3.7109375" customWidth="1" style="222"/>
    <col min="12297" max="12300" width="8.7109375" customWidth="1" style="222"/>
    <col min="12301" max="12301" width="3.7109375" customWidth="1" style="222"/>
    <col min="12302" max="12305" width="8.7109375" customWidth="1" style="222"/>
    <col min="12306" max="12306" width="5.28515625" customWidth="1" style="222"/>
    <col min="12307" max="12307" width="8.7109375" customWidth="1" style="222"/>
    <col min="12308" max="12308" width="3.7109375" customWidth="1" style="222"/>
    <col min="12309" max="12309" width="8.7109375" customWidth="1" style="222"/>
    <col min="12310" max="12310" width="6.85546875" customWidth="1" style="222"/>
    <col min="12311" max="12311" width="6.42578125" customWidth="1" style="222"/>
    <col min="12312" max="12312" width="10.140625" customWidth="1" style="222"/>
    <col min="12313" max="12544" width="9.140625" customWidth="1" style="222"/>
    <col min="12545" max="12545" bestFit="1" width="15" customWidth="1" style="222"/>
    <col min="12546" max="12546" width="11.28515625" customWidth="1" style="222"/>
    <col min="12547" max="12547" width="7.42578125" customWidth="1" style="222"/>
    <col min="12548" max="12551" width="8.7109375" customWidth="1" style="222"/>
    <col min="12552" max="12552" width="3.7109375" customWidth="1" style="222"/>
    <col min="12553" max="12556" width="8.7109375" customWidth="1" style="222"/>
    <col min="12557" max="12557" width="3.7109375" customWidth="1" style="222"/>
    <col min="12558" max="12561" width="8.7109375" customWidth="1" style="222"/>
    <col min="12562" max="12562" width="5.28515625" customWidth="1" style="222"/>
    <col min="12563" max="12563" width="8.7109375" customWidth="1" style="222"/>
    <col min="12564" max="12564" width="3.7109375" customWidth="1" style="222"/>
    <col min="12565" max="12565" width="8.7109375" customWidth="1" style="222"/>
    <col min="12566" max="12566" width="6.85546875" customWidth="1" style="222"/>
    <col min="12567" max="12567" width="6.42578125" customWidth="1" style="222"/>
    <col min="12568" max="12568" width="10.140625" customWidth="1" style="222"/>
    <col min="12569" max="12800" width="9.140625" customWidth="1" style="222"/>
    <col min="12801" max="12801" bestFit="1" width="15" customWidth="1" style="222"/>
    <col min="12802" max="12802" width="11.28515625" customWidth="1" style="222"/>
    <col min="12803" max="12803" width="7.42578125" customWidth="1" style="222"/>
    <col min="12804" max="12807" width="8.7109375" customWidth="1" style="222"/>
    <col min="12808" max="12808" width="3.7109375" customWidth="1" style="222"/>
    <col min="12809" max="12812" width="8.7109375" customWidth="1" style="222"/>
    <col min="12813" max="12813" width="3.7109375" customWidth="1" style="222"/>
    <col min="12814" max="12817" width="8.7109375" customWidth="1" style="222"/>
    <col min="12818" max="12818" width="5.28515625" customWidth="1" style="222"/>
    <col min="12819" max="12819" width="8.7109375" customWidth="1" style="222"/>
    <col min="12820" max="12820" width="3.7109375" customWidth="1" style="222"/>
    <col min="12821" max="12821" width="8.7109375" customWidth="1" style="222"/>
    <col min="12822" max="12822" width="6.85546875" customWidth="1" style="222"/>
    <col min="12823" max="12823" width="6.42578125" customWidth="1" style="222"/>
    <col min="12824" max="12824" width="10.140625" customWidth="1" style="222"/>
    <col min="12825" max="13056" width="9.140625" customWidth="1" style="222"/>
    <col min="13057" max="13057" bestFit="1" width="15" customWidth="1" style="222"/>
    <col min="13058" max="13058" width="11.28515625" customWidth="1" style="222"/>
    <col min="13059" max="13059" width="7.42578125" customWidth="1" style="222"/>
    <col min="13060" max="13063" width="8.7109375" customWidth="1" style="222"/>
    <col min="13064" max="13064" width="3.7109375" customWidth="1" style="222"/>
    <col min="13065" max="13068" width="8.7109375" customWidth="1" style="222"/>
    <col min="13069" max="13069" width="3.7109375" customWidth="1" style="222"/>
    <col min="13070" max="13073" width="8.7109375" customWidth="1" style="222"/>
    <col min="13074" max="13074" width="5.28515625" customWidth="1" style="222"/>
    <col min="13075" max="13075" width="8.7109375" customWidth="1" style="222"/>
    <col min="13076" max="13076" width="3.7109375" customWidth="1" style="222"/>
    <col min="13077" max="13077" width="8.7109375" customWidth="1" style="222"/>
    <col min="13078" max="13078" width="6.85546875" customWidth="1" style="222"/>
    <col min="13079" max="13079" width="6.42578125" customWidth="1" style="222"/>
    <col min="13080" max="13080" width="10.140625" customWidth="1" style="222"/>
    <col min="13081" max="13312" width="9.140625" customWidth="1" style="222"/>
    <col min="13313" max="13313" bestFit="1" width="15" customWidth="1" style="222"/>
    <col min="13314" max="13314" width="11.28515625" customWidth="1" style="222"/>
    <col min="13315" max="13315" width="7.42578125" customWidth="1" style="222"/>
    <col min="13316" max="13319" width="8.7109375" customWidth="1" style="222"/>
    <col min="13320" max="13320" width="3.7109375" customWidth="1" style="222"/>
    <col min="13321" max="13324" width="8.7109375" customWidth="1" style="222"/>
    <col min="13325" max="13325" width="3.7109375" customWidth="1" style="222"/>
    <col min="13326" max="13329" width="8.7109375" customWidth="1" style="222"/>
    <col min="13330" max="13330" width="5.28515625" customWidth="1" style="222"/>
    <col min="13331" max="13331" width="8.7109375" customWidth="1" style="222"/>
    <col min="13332" max="13332" width="3.7109375" customWidth="1" style="222"/>
    <col min="13333" max="13333" width="8.7109375" customWidth="1" style="222"/>
    <col min="13334" max="13334" width="6.85546875" customWidth="1" style="222"/>
    <col min="13335" max="13335" width="6.42578125" customWidth="1" style="222"/>
    <col min="13336" max="13336" width="10.140625" customWidth="1" style="222"/>
    <col min="13337" max="13568" width="9.140625" customWidth="1" style="222"/>
    <col min="13569" max="13569" bestFit="1" width="15" customWidth="1" style="222"/>
    <col min="13570" max="13570" width="11.28515625" customWidth="1" style="222"/>
    <col min="13571" max="13571" width="7.42578125" customWidth="1" style="222"/>
    <col min="13572" max="13575" width="8.7109375" customWidth="1" style="222"/>
    <col min="13576" max="13576" width="3.7109375" customWidth="1" style="222"/>
    <col min="13577" max="13580" width="8.7109375" customWidth="1" style="222"/>
    <col min="13581" max="13581" width="3.7109375" customWidth="1" style="222"/>
    <col min="13582" max="13585" width="8.7109375" customWidth="1" style="222"/>
    <col min="13586" max="13586" width="5.28515625" customWidth="1" style="222"/>
    <col min="13587" max="13587" width="8.7109375" customWidth="1" style="222"/>
    <col min="13588" max="13588" width="3.7109375" customWidth="1" style="222"/>
    <col min="13589" max="13589" width="8.7109375" customWidth="1" style="222"/>
    <col min="13590" max="13590" width="6.85546875" customWidth="1" style="222"/>
    <col min="13591" max="13591" width="6.42578125" customWidth="1" style="222"/>
    <col min="13592" max="13592" width="10.140625" customWidth="1" style="222"/>
    <col min="13593" max="13824" width="9.140625" customWidth="1" style="222"/>
    <col min="13825" max="13825" bestFit="1" width="15" customWidth="1" style="222"/>
    <col min="13826" max="13826" width="11.28515625" customWidth="1" style="222"/>
    <col min="13827" max="13827" width="7.42578125" customWidth="1" style="222"/>
    <col min="13828" max="13831" width="8.7109375" customWidth="1" style="222"/>
    <col min="13832" max="13832" width="3.7109375" customWidth="1" style="222"/>
    <col min="13833" max="13836" width="8.7109375" customWidth="1" style="222"/>
    <col min="13837" max="13837" width="3.7109375" customWidth="1" style="222"/>
    <col min="13838" max="13841" width="8.7109375" customWidth="1" style="222"/>
    <col min="13842" max="13842" width="5.28515625" customWidth="1" style="222"/>
    <col min="13843" max="13843" width="8.7109375" customWidth="1" style="222"/>
    <col min="13844" max="13844" width="3.7109375" customWidth="1" style="222"/>
    <col min="13845" max="13845" width="8.7109375" customWidth="1" style="222"/>
    <col min="13846" max="13846" width="6.85546875" customWidth="1" style="222"/>
    <col min="13847" max="13847" width="6.42578125" customWidth="1" style="222"/>
    <col min="13848" max="13848" width="10.140625" customWidth="1" style="222"/>
    <col min="13849" max="14080" width="9.140625" customWidth="1" style="222"/>
    <col min="14081" max="14081" bestFit="1" width="15" customWidth="1" style="222"/>
    <col min="14082" max="14082" width="11.28515625" customWidth="1" style="222"/>
    <col min="14083" max="14083" width="7.42578125" customWidth="1" style="222"/>
    <col min="14084" max="14087" width="8.7109375" customWidth="1" style="222"/>
    <col min="14088" max="14088" width="3.7109375" customWidth="1" style="222"/>
    <col min="14089" max="14092" width="8.7109375" customWidth="1" style="222"/>
    <col min="14093" max="14093" width="3.7109375" customWidth="1" style="222"/>
    <col min="14094" max="14097" width="8.7109375" customWidth="1" style="222"/>
    <col min="14098" max="14098" width="5.28515625" customWidth="1" style="222"/>
    <col min="14099" max="14099" width="8.7109375" customWidth="1" style="222"/>
    <col min="14100" max="14100" width="3.7109375" customWidth="1" style="222"/>
    <col min="14101" max="14101" width="8.7109375" customWidth="1" style="222"/>
    <col min="14102" max="14102" width="6.85546875" customWidth="1" style="222"/>
    <col min="14103" max="14103" width="6.42578125" customWidth="1" style="222"/>
    <col min="14104" max="14104" width="10.140625" customWidth="1" style="222"/>
    <col min="14105" max="14336" width="9.140625" customWidth="1" style="222"/>
    <col min="14337" max="14337" bestFit="1" width="15" customWidth="1" style="222"/>
    <col min="14338" max="14338" width="11.28515625" customWidth="1" style="222"/>
    <col min="14339" max="14339" width="7.42578125" customWidth="1" style="222"/>
    <col min="14340" max="14343" width="8.7109375" customWidth="1" style="222"/>
    <col min="14344" max="14344" width="3.7109375" customWidth="1" style="222"/>
    <col min="14345" max="14348" width="8.7109375" customWidth="1" style="222"/>
    <col min="14349" max="14349" width="3.7109375" customWidth="1" style="222"/>
    <col min="14350" max="14353" width="8.7109375" customWidth="1" style="222"/>
    <col min="14354" max="14354" width="5.28515625" customWidth="1" style="222"/>
    <col min="14355" max="14355" width="8.7109375" customWidth="1" style="222"/>
    <col min="14356" max="14356" width="3.7109375" customWidth="1" style="222"/>
    <col min="14357" max="14357" width="8.7109375" customWidth="1" style="222"/>
    <col min="14358" max="14358" width="6.85546875" customWidth="1" style="222"/>
    <col min="14359" max="14359" width="6.42578125" customWidth="1" style="222"/>
    <col min="14360" max="14360" width="10.140625" customWidth="1" style="222"/>
    <col min="14361" max="14592" width="9.140625" customWidth="1" style="222"/>
    <col min="14593" max="14593" bestFit="1" width="15" customWidth="1" style="222"/>
    <col min="14594" max="14594" width="11.28515625" customWidth="1" style="222"/>
    <col min="14595" max="14595" width="7.42578125" customWidth="1" style="222"/>
    <col min="14596" max="14599" width="8.7109375" customWidth="1" style="222"/>
    <col min="14600" max="14600" width="3.7109375" customWidth="1" style="222"/>
    <col min="14601" max="14604" width="8.7109375" customWidth="1" style="222"/>
    <col min="14605" max="14605" width="3.7109375" customWidth="1" style="222"/>
    <col min="14606" max="14609" width="8.7109375" customWidth="1" style="222"/>
    <col min="14610" max="14610" width="5.28515625" customWidth="1" style="222"/>
    <col min="14611" max="14611" width="8.7109375" customWidth="1" style="222"/>
    <col min="14612" max="14612" width="3.7109375" customWidth="1" style="222"/>
    <col min="14613" max="14613" width="8.7109375" customWidth="1" style="222"/>
    <col min="14614" max="14614" width="6.85546875" customWidth="1" style="222"/>
    <col min="14615" max="14615" width="6.42578125" customWidth="1" style="222"/>
    <col min="14616" max="14616" width="10.140625" customWidth="1" style="222"/>
    <col min="14617" max="14848" width="9.140625" customWidth="1" style="222"/>
    <col min="14849" max="14849" bestFit="1" width="15" customWidth="1" style="222"/>
    <col min="14850" max="14850" width="11.28515625" customWidth="1" style="222"/>
    <col min="14851" max="14851" width="7.42578125" customWidth="1" style="222"/>
    <col min="14852" max="14855" width="8.7109375" customWidth="1" style="222"/>
    <col min="14856" max="14856" width="3.7109375" customWidth="1" style="222"/>
    <col min="14857" max="14860" width="8.7109375" customWidth="1" style="222"/>
    <col min="14861" max="14861" width="3.7109375" customWidth="1" style="222"/>
    <col min="14862" max="14865" width="8.7109375" customWidth="1" style="222"/>
    <col min="14866" max="14866" width="5.28515625" customWidth="1" style="222"/>
    <col min="14867" max="14867" width="8.7109375" customWidth="1" style="222"/>
    <col min="14868" max="14868" width="3.7109375" customWidth="1" style="222"/>
    <col min="14869" max="14869" width="8.7109375" customWidth="1" style="222"/>
    <col min="14870" max="14870" width="6.85546875" customWidth="1" style="222"/>
    <col min="14871" max="14871" width="6.42578125" customWidth="1" style="222"/>
    <col min="14872" max="14872" width="10.140625" customWidth="1" style="222"/>
    <col min="14873" max="15104" width="9.140625" customWidth="1" style="222"/>
    <col min="15105" max="15105" bestFit="1" width="15" customWidth="1" style="222"/>
    <col min="15106" max="15106" width="11.28515625" customWidth="1" style="222"/>
    <col min="15107" max="15107" width="7.42578125" customWidth="1" style="222"/>
    <col min="15108" max="15111" width="8.7109375" customWidth="1" style="222"/>
    <col min="15112" max="15112" width="3.7109375" customWidth="1" style="222"/>
    <col min="15113" max="15116" width="8.7109375" customWidth="1" style="222"/>
    <col min="15117" max="15117" width="3.7109375" customWidth="1" style="222"/>
    <col min="15118" max="15121" width="8.7109375" customWidth="1" style="222"/>
    <col min="15122" max="15122" width="5.28515625" customWidth="1" style="222"/>
    <col min="15123" max="15123" width="8.7109375" customWidth="1" style="222"/>
    <col min="15124" max="15124" width="3.7109375" customWidth="1" style="222"/>
    <col min="15125" max="15125" width="8.7109375" customWidth="1" style="222"/>
    <col min="15126" max="15126" width="6.85546875" customWidth="1" style="222"/>
    <col min="15127" max="15127" width="6.42578125" customWidth="1" style="222"/>
    <col min="15128" max="15128" width="10.140625" customWidth="1" style="222"/>
    <col min="15129" max="15360" width="9.140625" customWidth="1" style="222"/>
    <col min="15361" max="15361" bestFit="1" width="15" customWidth="1" style="222"/>
    <col min="15362" max="15362" width="11.28515625" customWidth="1" style="222"/>
    <col min="15363" max="15363" width="7.42578125" customWidth="1" style="222"/>
    <col min="15364" max="15367" width="8.7109375" customWidth="1" style="222"/>
    <col min="15368" max="15368" width="3.7109375" customWidth="1" style="222"/>
    <col min="15369" max="15372" width="8.7109375" customWidth="1" style="222"/>
    <col min="15373" max="15373" width="3.7109375" customWidth="1" style="222"/>
    <col min="15374" max="15377" width="8.7109375" customWidth="1" style="222"/>
    <col min="15378" max="15378" width="5.28515625" customWidth="1" style="222"/>
    <col min="15379" max="15379" width="8.7109375" customWidth="1" style="222"/>
    <col min="15380" max="15380" width="3.7109375" customWidth="1" style="222"/>
    <col min="15381" max="15381" width="8.7109375" customWidth="1" style="222"/>
    <col min="15382" max="15382" width="6.85546875" customWidth="1" style="222"/>
    <col min="15383" max="15383" width="6.42578125" customWidth="1" style="222"/>
    <col min="15384" max="15384" width="10.140625" customWidth="1" style="222"/>
    <col min="15385" max="15616" width="9.140625" customWidth="1" style="222"/>
    <col min="15617" max="15617" bestFit="1" width="15" customWidth="1" style="222"/>
    <col min="15618" max="15618" width="11.28515625" customWidth="1" style="222"/>
    <col min="15619" max="15619" width="7.42578125" customWidth="1" style="222"/>
    <col min="15620" max="15623" width="8.7109375" customWidth="1" style="222"/>
    <col min="15624" max="15624" width="3.7109375" customWidth="1" style="222"/>
    <col min="15625" max="15628" width="8.7109375" customWidth="1" style="222"/>
    <col min="15629" max="15629" width="3.7109375" customWidth="1" style="222"/>
    <col min="15630" max="15633" width="8.7109375" customWidth="1" style="222"/>
    <col min="15634" max="15634" width="5.28515625" customWidth="1" style="222"/>
    <col min="15635" max="15635" width="8.7109375" customWidth="1" style="222"/>
    <col min="15636" max="15636" width="3.7109375" customWidth="1" style="222"/>
    <col min="15637" max="15637" width="8.7109375" customWidth="1" style="222"/>
    <col min="15638" max="15638" width="6.85546875" customWidth="1" style="222"/>
    <col min="15639" max="15639" width="6.42578125" customWidth="1" style="222"/>
    <col min="15640" max="15640" width="10.140625" customWidth="1" style="222"/>
    <col min="15641" max="15872" width="9.140625" customWidth="1" style="222"/>
    <col min="15873" max="15873" bestFit="1" width="15" customWidth="1" style="222"/>
    <col min="15874" max="15874" width="11.28515625" customWidth="1" style="222"/>
    <col min="15875" max="15875" width="7.42578125" customWidth="1" style="222"/>
    <col min="15876" max="15879" width="8.7109375" customWidth="1" style="222"/>
    <col min="15880" max="15880" width="3.7109375" customWidth="1" style="222"/>
    <col min="15881" max="15884" width="8.7109375" customWidth="1" style="222"/>
    <col min="15885" max="15885" width="3.7109375" customWidth="1" style="222"/>
    <col min="15886" max="15889" width="8.7109375" customWidth="1" style="222"/>
    <col min="15890" max="15890" width="5.28515625" customWidth="1" style="222"/>
    <col min="15891" max="15891" width="8.7109375" customWidth="1" style="222"/>
    <col min="15892" max="15892" width="3.7109375" customWidth="1" style="222"/>
    <col min="15893" max="15893" width="8.7109375" customWidth="1" style="222"/>
    <col min="15894" max="15894" width="6.85546875" customWidth="1" style="222"/>
    <col min="15895" max="15895" width="6.42578125" customWidth="1" style="222"/>
    <col min="15896" max="15896" width="10.140625" customWidth="1" style="222"/>
    <col min="15897" max="16128" width="9.140625" customWidth="1" style="222"/>
    <col min="16129" max="16129" bestFit="1" width="15" customWidth="1" style="222"/>
    <col min="16130" max="16130" width="11.28515625" customWidth="1" style="222"/>
    <col min="16131" max="16131" width="7.42578125" customWidth="1" style="222"/>
    <col min="16132" max="16135" width="8.7109375" customWidth="1" style="222"/>
    <col min="16136" max="16136" width="3.7109375" customWidth="1" style="222"/>
    <col min="16137" max="16140" width="8.7109375" customWidth="1" style="222"/>
    <col min="16141" max="16141" width="3.7109375" customWidth="1" style="222"/>
    <col min="16142" max="16145" width="8.7109375" customWidth="1" style="222"/>
    <col min="16146" max="16146" width="5.28515625" customWidth="1" style="222"/>
    <col min="16147" max="16147" width="8.7109375" customWidth="1" style="222"/>
    <col min="16148" max="16148" width="3.7109375" customWidth="1" style="222"/>
    <col min="16149" max="16149" width="8.7109375" customWidth="1" style="222"/>
    <col min="16150" max="16150" width="6.85546875" customWidth="1" style="222"/>
    <col min="16151" max="16151" width="6.42578125" customWidth="1" style="222"/>
    <col min="16152" max="16152" width="10.140625" customWidth="1" style="222"/>
    <col min="16153" max="16384" width="9.140625" customWidth="1" style="222"/>
  </cols>
  <sheetData>
    <row r="1" ht="15.75"/>
    <row r="2" ht="21.75" customHeight="1">
      <c r="A2" s="981" t="s">
        <v>0</v>
      </c>
      <c r="B2" s="982"/>
      <c r="C2" s="982"/>
      <c r="D2" s="982"/>
      <c r="E2" s="982"/>
      <c r="F2" s="354"/>
      <c r="G2" s="354"/>
      <c r="H2" s="354"/>
      <c r="I2" s="354"/>
      <c r="J2" s="355"/>
      <c r="K2" s="983" t="s">
        <v>1</v>
      </c>
      <c r="L2" s="983"/>
      <c r="M2" s="983"/>
      <c r="N2" s="983"/>
      <c r="O2" s="983"/>
      <c r="P2" s="984">
        <f>+I3*8.5</f>
      </c>
      <c r="Q2" s="984"/>
      <c r="R2" s="985" t="s">
        <v>2</v>
      </c>
      <c r="S2" s="985"/>
      <c r="T2" s="985"/>
      <c r="U2" s="985"/>
      <c r="V2" s="984">
        <f>+O60</f>
      </c>
      <c r="W2" s="986"/>
    </row>
    <row r="3" ht="21.75" customHeight="1">
      <c r="A3" s="356" t="s">
        <v>3</v>
      </c>
      <c r="B3" s="978">
        <v>42064</v>
      </c>
      <c r="C3" s="978"/>
      <c r="D3" s="978"/>
      <c r="E3" s="978"/>
      <c r="F3" s="979" t="s">
        <v>4</v>
      </c>
      <c r="G3" s="979"/>
      <c r="H3" s="979"/>
      <c r="I3" s="357">
        <v>25</v>
      </c>
      <c r="J3" s="358"/>
      <c r="K3" s="980" t="s">
        <v>5</v>
      </c>
      <c r="L3" s="980"/>
      <c r="M3" s="980"/>
      <c r="N3" s="980"/>
      <c r="O3" s="980"/>
      <c r="P3" s="976">
        <v>11.5</v>
      </c>
      <c r="Q3" s="976"/>
      <c r="R3" s="987" t="s">
        <v>6</v>
      </c>
      <c r="S3" s="987"/>
      <c r="T3" s="987"/>
      <c r="U3" s="987"/>
      <c r="V3" s="976">
        <f>+S60</f>
      </c>
      <c r="W3" s="977"/>
    </row>
    <row r="4" ht="21.75" customHeight="1">
      <c r="A4" s="356" t="s">
        <v>7</v>
      </c>
      <c r="B4" s="978">
        <v>42094</v>
      </c>
      <c r="C4" s="978"/>
      <c r="D4" s="978"/>
      <c r="E4" s="978"/>
      <c r="F4" s="979" t="s">
        <v>8</v>
      </c>
      <c r="G4" s="979"/>
      <c r="H4" s="979"/>
      <c r="I4" s="357">
        <v>0</v>
      </c>
      <c r="J4" s="358"/>
      <c r="K4" s="980" t="s">
        <v>9</v>
      </c>
      <c r="L4" s="980"/>
      <c r="M4" s="980"/>
      <c r="N4" s="980"/>
      <c r="O4" s="980"/>
      <c r="P4" s="976">
        <f>+P2*P3</f>
      </c>
      <c r="Q4" s="976"/>
      <c r="R4" s="988" t="s">
        <v>10</v>
      </c>
      <c r="S4" s="988"/>
      <c r="T4" s="988"/>
      <c r="U4" s="988"/>
      <c r="V4" s="989">
        <f>G60/P4</f>
      </c>
      <c r="W4" s="990"/>
    </row>
    <row r="5" ht="3" customHeight="1">
      <c r="A5" s="205"/>
      <c r="B5" s="203"/>
      <c r="C5" s="199"/>
      <c r="D5" s="199"/>
      <c r="E5" s="199"/>
      <c r="F5" s="199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199"/>
      <c r="T5" s="199"/>
      <c r="U5" s="199"/>
      <c r="V5" s="199"/>
      <c r="W5" s="200"/>
    </row>
    <row r="6" ht="53.25" customHeight="1">
      <c r="A6" s="924" t="s">
        <v>11</v>
      </c>
      <c r="B6" s="925"/>
      <c r="C6" s="264"/>
      <c r="D6" s="924" t="s">
        <v>12</v>
      </c>
      <c r="E6" s="926"/>
      <c r="F6" s="926"/>
      <c r="G6" s="925"/>
      <c r="H6" s="264"/>
      <c r="I6" s="927" t="s">
        <v>13</v>
      </c>
      <c r="J6" s="928"/>
      <c r="K6" s="928"/>
      <c r="L6" s="929"/>
      <c r="M6" s="264"/>
      <c r="N6" s="930" t="s">
        <v>14</v>
      </c>
      <c r="O6" s="931"/>
      <c r="P6" s="931"/>
      <c r="Q6" s="932"/>
      <c r="R6" s="265"/>
      <c r="S6" s="933" t="s">
        <v>15</v>
      </c>
      <c r="T6" s="934"/>
      <c r="U6" s="934"/>
      <c r="V6" s="934"/>
      <c r="W6" s="935"/>
    </row>
    <row r="7">
      <c r="A7" s="768" t="s">
        <v>16</v>
      </c>
      <c r="B7" s="769"/>
      <c r="C7" s="148"/>
      <c r="D7" s="770">
        <f>+D60</f>
      </c>
      <c r="E7" s="771"/>
      <c r="F7" s="771"/>
      <c r="G7" s="772"/>
      <c r="H7" s="148"/>
      <c r="I7" s="770">
        <v>344960000</v>
      </c>
      <c r="J7" s="771"/>
      <c r="K7" s="771"/>
      <c r="L7" s="772"/>
      <c r="M7" s="148"/>
      <c r="N7" s="773">
        <f>+I7-D7</f>
      </c>
      <c r="O7" s="774"/>
      <c r="P7" s="774"/>
      <c r="Q7" s="775"/>
      <c r="R7" s="148"/>
      <c r="S7" s="782">
        <f>+N7/I4</f>
      </c>
      <c r="T7" s="783"/>
      <c r="U7" s="783"/>
      <c r="V7" s="783"/>
      <c r="W7" s="784"/>
    </row>
    <row r="8">
      <c r="A8" s="768"/>
      <c r="B8" s="769"/>
      <c r="C8" s="148"/>
      <c r="D8" s="770"/>
      <c r="E8" s="771"/>
      <c r="F8" s="771"/>
      <c r="G8" s="772"/>
      <c r="H8" s="148"/>
      <c r="I8" s="770"/>
      <c r="J8" s="771"/>
      <c r="K8" s="771"/>
      <c r="L8" s="772"/>
      <c r="M8" s="148"/>
      <c r="N8" s="776"/>
      <c r="O8" s="777"/>
      <c r="P8" s="777"/>
      <c r="Q8" s="778"/>
      <c r="R8" s="148"/>
      <c r="S8" s="776"/>
      <c r="T8" s="777"/>
      <c r="U8" s="777"/>
      <c r="V8" s="777"/>
      <c r="W8" s="778"/>
    </row>
    <row r="9">
      <c r="A9" s="768"/>
      <c r="B9" s="769"/>
      <c r="C9" s="148"/>
      <c r="D9" s="770"/>
      <c r="E9" s="771"/>
      <c r="F9" s="771"/>
      <c r="G9" s="772"/>
      <c r="H9" s="148"/>
      <c r="I9" s="770"/>
      <c r="J9" s="771"/>
      <c r="K9" s="771"/>
      <c r="L9" s="772"/>
      <c r="M9" s="148"/>
      <c r="N9" s="776"/>
      <c r="O9" s="777"/>
      <c r="P9" s="777"/>
      <c r="Q9" s="778"/>
      <c r="R9" s="148"/>
      <c r="S9" s="776"/>
      <c r="T9" s="777"/>
      <c r="U9" s="777"/>
      <c r="V9" s="777"/>
      <c r="W9" s="778"/>
    </row>
    <row r="10">
      <c r="A10" s="768"/>
      <c r="B10" s="769"/>
      <c r="C10" s="148"/>
      <c r="D10" s="770"/>
      <c r="E10" s="771"/>
      <c r="F10" s="771"/>
      <c r="G10" s="772"/>
      <c r="H10" s="148"/>
      <c r="I10" s="770"/>
      <c r="J10" s="771"/>
      <c r="K10" s="771"/>
      <c r="L10" s="772"/>
      <c r="M10" s="148"/>
      <c r="N10" s="779"/>
      <c r="O10" s="780"/>
      <c r="P10" s="780"/>
      <c r="Q10" s="781"/>
      <c r="R10" s="148"/>
      <c r="S10" s="785"/>
      <c r="T10" s="786"/>
      <c r="U10" s="786"/>
      <c r="V10" s="786"/>
      <c r="W10" s="787"/>
    </row>
    <row r="11">
      <c r="A11" s="716" t="s">
        <v>17</v>
      </c>
      <c r="B11" s="717"/>
      <c r="C11" s="148"/>
      <c r="D11" s="718">
        <f>+G60</f>
      </c>
      <c r="E11" s="719"/>
      <c r="F11" s="719"/>
      <c r="G11" s="720"/>
      <c r="H11" s="148"/>
      <c r="I11" s="718">
        <v>96915703</v>
      </c>
      <c r="J11" s="719"/>
      <c r="K11" s="719"/>
      <c r="L11" s="720"/>
      <c r="M11" s="148"/>
      <c r="N11" s="721">
        <f>+I11-D11</f>
      </c>
      <c r="O11" s="722"/>
      <c r="P11" s="722"/>
      <c r="Q11" s="723"/>
      <c r="R11" s="148"/>
      <c r="S11" s="730">
        <f>+N11/I4</f>
      </c>
      <c r="T11" s="731"/>
      <c r="U11" s="731"/>
      <c r="V11" s="731"/>
      <c r="W11" s="732"/>
    </row>
    <row r="12">
      <c r="A12" s="716"/>
      <c r="B12" s="717"/>
      <c r="C12" s="148"/>
      <c r="D12" s="718"/>
      <c r="E12" s="719"/>
      <c r="F12" s="719"/>
      <c r="G12" s="720"/>
      <c r="H12" s="148"/>
      <c r="I12" s="718"/>
      <c r="J12" s="719"/>
      <c r="K12" s="719"/>
      <c r="L12" s="720"/>
      <c r="M12" s="148"/>
      <c r="N12" s="724"/>
      <c r="O12" s="725"/>
      <c r="P12" s="725"/>
      <c r="Q12" s="726"/>
      <c r="R12" s="148"/>
      <c r="S12" s="724"/>
      <c r="T12" s="725"/>
      <c r="U12" s="725"/>
      <c r="V12" s="725"/>
      <c r="W12" s="726"/>
    </row>
    <row r="13">
      <c r="A13" s="716"/>
      <c r="B13" s="717"/>
      <c r="C13" s="148"/>
      <c r="D13" s="718"/>
      <c r="E13" s="719"/>
      <c r="F13" s="719"/>
      <c r="G13" s="720"/>
      <c r="H13" s="148"/>
      <c r="I13" s="718"/>
      <c r="J13" s="719"/>
      <c r="K13" s="719"/>
      <c r="L13" s="720"/>
      <c r="M13" s="148"/>
      <c r="N13" s="724"/>
      <c r="O13" s="725"/>
      <c r="P13" s="725"/>
      <c r="Q13" s="726"/>
      <c r="R13" s="148"/>
      <c r="S13" s="724"/>
      <c r="T13" s="725"/>
      <c r="U13" s="725"/>
      <c r="V13" s="725"/>
      <c r="W13" s="726"/>
    </row>
    <row r="14">
      <c r="A14" s="716"/>
      <c r="B14" s="717"/>
      <c r="C14" s="148"/>
      <c r="D14" s="718"/>
      <c r="E14" s="719"/>
      <c r="F14" s="719"/>
      <c r="G14" s="720"/>
      <c r="H14" s="148"/>
      <c r="I14" s="718"/>
      <c r="J14" s="719"/>
      <c r="K14" s="719"/>
      <c r="L14" s="720"/>
      <c r="M14" s="148"/>
      <c r="N14" s="727"/>
      <c r="O14" s="728"/>
      <c r="P14" s="728"/>
      <c r="Q14" s="729"/>
      <c r="R14" s="148"/>
      <c r="S14" s="733"/>
      <c r="T14" s="734"/>
      <c r="U14" s="734"/>
      <c r="V14" s="734"/>
      <c r="W14" s="735"/>
    </row>
    <row r="15">
      <c r="A15" s="736" t="s">
        <v>18</v>
      </c>
      <c r="B15" s="737"/>
      <c r="C15" s="148"/>
      <c r="D15" s="738">
        <f>+K60</f>
      </c>
      <c r="E15" s="739"/>
      <c r="F15" s="739"/>
      <c r="G15" s="740"/>
      <c r="H15" s="148"/>
      <c r="I15" s="738">
        <v>0</v>
      </c>
      <c r="J15" s="739"/>
      <c r="K15" s="739"/>
      <c r="L15" s="740"/>
      <c r="M15" s="148"/>
      <c r="N15" s="741">
        <v>0</v>
      </c>
      <c r="O15" s="742"/>
      <c r="P15" s="742"/>
      <c r="Q15" s="743"/>
      <c r="R15" s="148"/>
      <c r="S15" s="750">
        <v>0</v>
      </c>
      <c r="T15" s="751"/>
      <c r="U15" s="751"/>
      <c r="V15" s="751"/>
      <c r="W15" s="752"/>
    </row>
    <row r="16">
      <c r="A16" s="736"/>
      <c r="B16" s="737"/>
      <c r="C16" s="148"/>
      <c r="D16" s="738"/>
      <c r="E16" s="739"/>
      <c r="F16" s="739"/>
      <c r="G16" s="740"/>
      <c r="H16" s="148"/>
      <c r="I16" s="738"/>
      <c r="J16" s="739"/>
      <c r="K16" s="739"/>
      <c r="L16" s="740"/>
      <c r="M16" s="148"/>
      <c r="N16" s="744"/>
      <c r="O16" s="745"/>
      <c r="P16" s="745"/>
      <c r="Q16" s="746"/>
      <c r="R16" s="148"/>
      <c r="S16" s="744"/>
      <c r="T16" s="745"/>
      <c r="U16" s="745"/>
      <c r="V16" s="745"/>
      <c r="W16" s="746"/>
    </row>
    <row r="17">
      <c r="A17" s="736"/>
      <c r="B17" s="737"/>
      <c r="C17" s="148"/>
      <c r="D17" s="738"/>
      <c r="E17" s="739"/>
      <c r="F17" s="739"/>
      <c r="G17" s="740"/>
      <c r="H17" s="148"/>
      <c r="I17" s="738"/>
      <c r="J17" s="739"/>
      <c r="K17" s="739"/>
      <c r="L17" s="740"/>
      <c r="M17" s="148"/>
      <c r="N17" s="744"/>
      <c r="O17" s="745"/>
      <c r="P17" s="745"/>
      <c r="Q17" s="746"/>
      <c r="R17" s="148"/>
      <c r="S17" s="744"/>
      <c r="T17" s="745"/>
      <c r="U17" s="745"/>
      <c r="V17" s="745"/>
      <c r="W17" s="746"/>
    </row>
    <row r="18">
      <c r="A18" s="736"/>
      <c r="B18" s="737"/>
      <c r="C18" s="148"/>
      <c r="D18" s="738"/>
      <c r="E18" s="739"/>
      <c r="F18" s="739"/>
      <c r="G18" s="740"/>
      <c r="H18" s="148"/>
      <c r="I18" s="738"/>
      <c r="J18" s="739"/>
      <c r="K18" s="739"/>
      <c r="L18" s="740"/>
      <c r="M18" s="148"/>
      <c r="N18" s="747"/>
      <c r="O18" s="748"/>
      <c r="P18" s="748"/>
      <c r="Q18" s="749"/>
      <c r="R18" s="148"/>
      <c r="S18" s="753"/>
      <c r="T18" s="754"/>
      <c r="U18" s="754"/>
      <c r="V18" s="754"/>
      <c r="W18" s="755"/>
    </row>
    <row r="19">
      <c r="A19" s="691" t="s">
        <v>19</v>
      </c>
      <c r="B19" s="692"/>
      <c r="C19" s="148"/>
      <c r="D19" s="695">
        <f>SUM(D7:G18)</f>
      </c>
      <c r="E19" s="696"/>
      <c r="F19" s="696"/>
      <c r="G19" s="697"/>
      <c r="H19" s="148"/>
      <c r="I19" s="695">
        <f>+I7+I11</f>
      </c>
      <c r="J19" s="696"/>
      <c r="K19" s="696"/>
      <c r="L19" s="697"/>
      <c r="M19" s="148"/>
      <c r="N19" s="701">
        <f>+N11+N7</f>
      </c>
      <c r="O19" s="702"/>
      <c r="P19" s="702"/>
      <c r="Q19" s="703"/>
      <c r="R19" s="148"/>
      <c r="S19" s="710">
        <f>+S11+S7</f>
      </c>
      <c r="T19" s="711"/>
      <c r="U19" s="711"/>
      <c r="V19" s="711"/>
      <c r="W19" s="712"/>
    </row>
    <row r="20">
      <c r="A20" s="691"/>
      <c r="B20" s="692"/>
      <c r="C20" s="148"/>
      <c r="D20" s="695"/>
      <c r="E20" s="696"/>
      <c r="F20" s="696"/>
      <c r="G20" s="697"/>
      <c r="H20" s="148"/>
      <c r="I20" s="695"/>
      <c r="J20" s="696"/>
      <c r="K20" s="696"/>
      <c r="L20" s="697"/>
      <c r="M20" s="148"/>
      <c r="N20" s="704"/>
      <c r="O20" s="705"/>
      <c r="P20" s="705"/>
      <c r="Q20" s="706"/>
      <c r="R20" s="148"/>
      <c r="S20" s="704"/>
      <c r="T20" s="705"/>
      <c r="U20" s="705"/>
      <c r="V20" s="705"/>
      <c r="W20" s="706"/>
    </row>
    <row r="21">
      <c r="A21" s="691"/>
      <c r="B21" s="692"/>
      <c r="C21" s="148"/>
      <c r="D21" s="695"/>
      <c r="E21" s="696"/>
      <c r="F21" s="696"/>
      <c r="G21" s="697"/>
      <c r="H21" s="148"/>
      <c r="I21" s="695"/>
      <c r="J21" s="696"/>
      <c r="K21" s="696"/>
      <c r="L21" s="697"/>
      <c r="M21" s="148"/>
      <c r="N21" s="704"/>
      <c r="O21" s="705"/>
      <c r="P21" s="705"/>
      <c r="Q21" s="706"/>
      <c r="R21" s="148"/>
      <c r="S21" s="704"/>
      <c r="T21" s="705"/>
      <c r="U21" s="705"/>
      <c r="V21" s="705"/>
      <c r="W21" s="706"/>
    </row>
    <row r="22">
      <c r="A22" s="693"/>
      <c r="B22" s="694"/>
      <c r="C22" s="149"/>
      <c r="D22" s="698"/>
      <c r="E22" s="699"/>
      <c r="F22" s="699"/>
      <c r="G22" s="700"/>
      <c r="H22" s="149"/>
      <c r="I22" s="698"/>
      <c r="J22" s="699"/>
      <c r="K22" s="699"/>
      <c r="L22" s="700"/>
      <c r="M22" s="149"/>
      <c r="N22" s="707"/>
      <c r="O22" s="708"/>
      <c r="P22" s="708"/>
      <c r="Q22" s="709"/>
      <c r="R22" s="149"/>
      <c r="S22" s="707"/>
      <c r="T22" s="708"/>
      <c r="U22" s="708"/>
      <c r="V22" s="708"/>
      <c r="W22" s="709"/>
    </row>
    <row r="23" ht="3" customHeight="1">
      <c r="A23" s="206"/>
      <c r="B23" s="204"/>
      <c r="C23" s="201"/>
      <c r="D23" s="201"/>
      <c r="E23" s="201"/>
      <c r="F23" s="201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/>
      <c r="S23" s="201"/>
      <c r="T23" s="201"/>
      <c r="U23" s="201"/>
      <c r="V23" s="201"/>
      <c r="W23" s="202"/>
    </row>
    <row r="24" ht="22.5">
      <c r="A24" s="713" t="s">
        <v>20</v>
      </c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4"/>
      <c r="P24" s="714"/>
      <c r="Q24" s="714"/>
      <c r="R24" s="714"/>
      <c r="S24" s="714"/>
      <c r="T24" s="714"/>
      <c r="U24" s="714"/>
      <c r="V24" s="714"/>
      <c r="W24" s="715"/>
    </row>
    <row r="25" ht="3" customHeight="1">
      <c r="A25" s="150"/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51"/>
    </row>
    <row r="26" ht="16.5">
      <c r="A26" s="688" t="s">
        <v>21</v>
      </c>
      <c r="B26" s="688"/>
      <c r="C26" s="688"/>
      <c r="D26" s="682" t="s">
        <v>22</v>
      </c>
      <c r="E26" s="682"/>
      <c r="F26" s="682"/>
      <c r="G26" s="682" t="s">
        <v>23</v>
      </c>
      <c r="H26" s="682"/>
      <c r="I26" s="682"/>
      <c r="J26" s="682"/>
      <c r="K26" s="682" t="s">
        <v>24</v>
      </c>
      <c r="L26" s="682"/>
      <c r="M26" s="682"/>
      <c r="N26" s="682"/>
      <c r="O26" s="689" t="s">
        <v>25</v>
      </c>
      <c r="P26" s="690"/>
      <c r="Q26" s="682" t="s">
        <v>26</v>
      </c>
      <c r="R26" s="682"/>
      <c r="S26" s="682"/>
      <c r="T26" s="682"/>
      <c r="U26" s="682" t="s">
        <v>27</v>
      </c>
      <c r="V26" s="682"/>
      <c r="W26" s="682"/>
    </row>
    <row r="27" ht="3" customHeight="1">
      <c r="A27" s="150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51"/>
    </row>
    <row r="28" ht="16.5" s="154" customFormat="1">
      <c r="A28" s="971">
        <v>42064</v>
      </c>
      <c r="B28" s="972"/>
      <c r="C28" s="972"/>
      <c r="D28" s="973">
        <v>0</v>
      </c>
      <c r="E28" s="973"/>
      <c r="F28" s="973"/>
      <c r="G28" s="973">
        <v>0</v>
      </c>
      <c r="H28" s="973"/>
      <c r="I28" s="973"/>
      <c r="J28" s="973"/>
      <c r="K28" s="973">
        <v>0</v>
      </c>
      <c r="L28" s="973"/>
      <c r="M28" s="973"/>
      <c r="N28" s="973"/>
      <c r="O28" s="973">
        <f ref="O28:O47" t="shared" si="0">+D28+G28+K28</f>
      </c>
      <c r="P28" s="973"/>
      <c r="Q28" s="974">
        <v>0</v>
      </c>
      <c r="R28" s="974"/>
      <c r="S28" s="974"/>
      <c r="T28" s="974"/>
      <c r="U28" s="974">
        <v>0</v>
      </c>
      <c r="V28" s="974"/>
      <c r="W28" s="975"/>
      <c r="X28" s="153"/>
    </row>
    <row r="29" ht="15.75">
      <c r="A29" s="968">
        <v>42065</v>
      </c>
      <c r="B29" s="969"/>
      <c r="C29" s="969"/>
      <c r="D29" s="970">
        <v>16916059</v>
      </c>
      <c r="E29" s="970"/>
      <c r="F29" s="970"/>
      <c r="G29" s="970">
        <v>8347590</v>
      </c>
      <c r="H29" s="970"/>
      <c r="I29" s="970"/>
      <c r="J29" s="970"/>
      <c r="K29" s="970">
        <v>4876466</v>
      </c>
      <c r="L29" s="970"/>
      <c r="M29" s="970"/>
      <c r="N29" s="970"/>
      <c r="O29" s="970">
        <f t="shared" si="0"/>
      </c>
      <c r="P29" s="970"/>
      <c r="Q29" s="966">
        <v>13</v>
      </c>
      <c r="R29" s="966"/>
      <c r="S29" s="966"/>
      <c r="T29" s="966"/>
      <c r="U29" s="966">
        <v>11</v>
      </c>
      <c r="V29" s="966"/>
      <c r="W29" s="967"/>
      <c r="X29" s="221"/>
    </row>
    <row r="30" ht="15.75">
      <c r="A30" s="960">
        <v>42066</v>
      </c>
      <c r="B30" s="961"/>
      <c r="C30" s="961"/>
      <c r="D30" s="846">
        <f>3125806-1977764</f>
      </c>
      <c r="E30" s="846"/>
      <c r="F30" s="846"/>
      <c r="G30" s="846">
        <v>5510034</v>
      </c>
      <c r="H30" s="846"/>
      <c r="I30" s="846"/>
      <c r="J30" s="846"/>
      <c r="K30" s="846">
        <v>2245301</v>
      </c>
      <c r="L30" s="846"/>
      <c r="M30" s="846"/>
      <c r="N30" s="846"/>
      <c r="O30" s="846">
        <f t="shared" si="0"/>
      </c>
      <c r="P30" s="846"/>
      <c r="Q30" s="844">
        <v>7</v>
      </c>
      <c r="R30" s="844"/>
      <c r="S30" s="844"/>
      <c r="T30" s="844"/>
      <c r="U30" s="844">
        <v>6</v>
      </c>
      <c r="V30" s="844"/>
      <c r="W30" s="845"/>
      <c r="X30" s="221"/>
    </row>
    <row r="31" ht="15.75">
      <c r="A31" s="960">
        <v>42067</v>
      </c>
      <c r="B31" s="961"/>
      <c r="C31" s="961"/>
      <c r="D31" s="846">
        <v>10085192</v>
      </c>
      <c r="E31" s="846"/>
      <c r="F31" s="846"/>
      <c r="G31" s="846">
        <v>3843730</v>
      </c>
      <c r="H31" s="846"/>
      <c r="I31" s="846"/>
      <c r="J31" s="846"/>
      <c r="K31" s="846">
        <v>555474</v>
      </c>
      <c r="L31" s="846"/>
      <c r="M31" s="846"/>
      <c r="N31" s="846"/>
      <c r="O31" s="846">
        <f t="shared" si="0"/>
      </c>
      <c r="P31" s="846"/>
      <c r="Q31" s="844">
        <v>6</v>
      </c>
      <c r="R31" s="844"/>
      <c r="S31" s="844"/>
      <c r="T31" s="844"/>
      <c r="U31" s="844">
        <v>3</v>
      </c>
      <c r="V31" s="844"/>
      <c r="W31" s="845"/>
      <c r="X31" s="221"/>
    </row>
    <row r="32" ht="15.75">
      <c r="A32" s="960">
        <v>42068</v>
      </c>
      <c r="B32" s="961"/>
      <c r="C32" s="961"/>
      <c r="D32" s="846">
        <v>44423462</v>
      </c>
      <c r="E32" s="846"/>
      <c r="F32" s="846"/>
      <c r="G32" s="846">
        <v>12548613</v>
      </c>
      <c r="H32" s="846"/>
      <c r="I32" s="846"/>
      <c r="J32" s="846"/>
      <c r="K32" s="846">
        <v>1605172</v>
      </c>
      <c r="L32" s="846"/>
      <c r="M32" s="846"/>
      <c r="N32" s="846"/>
      <c r="O32" s="846">
        <f t="shared" si="0"/>
      </c>
      <c r="P32" s="846"/>
      <c r="Q32" s="844">
        <v>3</v>
      </c>
      <c r="R32" s="844"/>
      <c r="S32" s="844"/>
      <c r="T32" s="844"/>
      <c r="U32" s="844">
        <v>9</v>
      </c>
      <c r="V32" s="844"/>
      <c r="W32" s="845"/>
      <c r="X32" s="221"/>
    </row>
    <row r="33" ht="15.75">
      <c r="A33" s="960">
        <v>42069</v>
      </c>
      <c r="B33" s="961"/>
      <c r="C33" s="961"/>
      <c r="D33" s="846">
        <v>3452055</v>
      </c>
      <c r="E33" s="846"/>
      <c r="F33" s="846"/>
      <c r="G33" s="846">
        <v>1190933</v>
      </c>
      <c r="H33" s="846"/>
      <c r="I33" s="846"/>
      <c r="J33" s="846"/>
      <c r="K33" s="846">
        <v>2071470</v>
      </c>
      <c r="L33" s="846"/>
      <c r="M33" s="846"/>
      <c r="N33" s="846"/>
      <c r="O33" s="846">
        <f t="shared" si="0"/>
      </c>
      <c r="P33" s="846"/>
      <c r="Q33" s="844">
        <v>3</v>
      </c>
      <c r="R33" s="844"/>
      <c r="S33" s="844"/>
      <c r="T33" s="844"/>
      <c r="U33" s="962">
        <v>2</v>
      </c>
      <c r="V33" s="962"/>
      <c r="W33" s="963"/>
      <c r="X33" s="221"/>
    </row>
    <row r="34" ht="15.75" s="154" customFormat="1">
      <c r="A34" s="960">
        <v>42070</v>
      </c>
      <c r="B34" s="961"/>
      <c r="C34" s="961"/>
      <c r="D34" s="846">
        <v>12300504</v>
      </c>
      <c r="E34" s="846"/>
      <c r="F34" s="846"/>
      <c r="G34" s="846">
        <v>3757737</v>
      </c>
      <c r="H34" s="846"/>
      <c r="I34" s="846"/>
      <c r="J34" s="846"/>
      <c r="K34" s="846">
        <v>2663686</v>
      </c>
      <c r="L34" s="846"/>
      <c r="M34" s="846"/>
      <c r="N34" s="846"/>
      <c r="O34" s="846">
        <f>+D34+G34+K34</f>
      </c>
      <c r="P34" s="846"/>
      <c r="Q34" s="844">
        <v>0</v>
      </c>
      <c r="R34" s="844"/>
      <c r="S34" s="844"/>
      <c r="T34" s="844"/>
      <c r="U34" s="844">
        <v>4</v>
      </c>
      <c r="V34" s="844"/>
      <c r="W34" s="845"/>
      <c r="X34" s="153"/>
    </row>
    <row r="35" ht="15.75" s="154" customFormat="1">
      <c r="A35" s="676">
        <v>42071</v>
      </c>
      <c r="B35" s="677"/>
      <c r="C35" s="677"/>
      <c r="D35" s="675">
        <v>0</v>
      </c>
      <c r="E35" s="675"/>
      <c r="F35" s="675"/>
      <c r="G35" s="675">
        <v>0</v>
      </c>
      <c r="H35" s="675"/>
      <c r="I35" s="675"/>
      <c r="J35" s="675"/>
      <c r="K35" s="675">
        <v>0</v>
      </c>
      <c r="L35" s="675"/>
      <c r="M35" s="675"/>
      <c r="N35" s="675"/>
      <c r="O35" s="675">
        <v>0</v>
      </c>
      <c r="P35" s="675"/>
      <c r="Q35" s="673">
        <v>0</v>
      </c>
      <c r="R35" s="673"/>
      <c r="S35" s="673"/>
      <c r="T35" s="673"/>
      <c r="U35" s="678">
        <v>0</v>
      </c>
      <c r="V35" s="678"/>
      <c r="W35" s="679"/>
      <c r="X35" s="153"/>
    </row>
    <row r="36" ht="15.75">
      <c r="A36" s="960">
        <v>42072</v>
      </c>
      <c r="B36" s="961"/>
      <c r="C36" s="961"/>
      <c r="D36" s="846">
        <v>9347695</v>
      </c>
      <c r="E36" s="846"/>
      <c r="F36" s="846"/>
      <c r="G36" s="846">
        <v>2830414</v>
      </c>
      <c r="H36" s="846"/>
      <c r="I36" s="846"/>
      <c r="J36" s="846"/>
      <c r="K36" s="846">
        <v>543104</v>
      </c>
      <c r="L36" s="846"/>
      <c r="M36" s="846"/>
      <c r="N36" s="846"/>
      <c r="O36" s="846">
        <f t="shared" si="0"/>
      </c>
      <c r="P36" s="846"/>
      <c r="Q36" s="844">
        <v>6</v>
      </c>
      <c r="R36" s="844"/>
      <c r="S36" s="844"/>
      <c r="T36" s="844"/>
      <c r="U36" s="964">
        <v>3</v>
      </c>
      <c r="V36" s="964"/>
      <c r="W36" s="965"/>
      <c r="X36" s="221"/>
    </row>
    <row r="37" ht="15.75">
      <c r="A37" s="960">
        <v>42073</v>
      </c>
      <c r="B37" s="961"/>
      <c r="C37" s="961"/>
      <c r="D37" s="846">
        <v>4738218</v>
      </c>
      <c r="E37" s="846"/>
      <c r="F37" s="846"/>
      <c r="G37" s="846">
        <v>4256514</v>
      </c>
      <c r="H37" s="846"/>
      <c r="I37" s="846"/>
      <c r="J37" s="846"/>
      <c r="K37" s="846">
        <v>531035</v>
      </c>
      <c r="L37" s="846"/>
      <c r="M37" s="846"/>
      <c r="N37" s="846"/>
      <c r="O37" s="846">
        <f t="shared" si="0"/>
      </c>
      <c r="P37" s="846"/>
      <c r="Q37" s="844">
        <v>8</v>
      </c>
      <c r="R37" s="844"/>
      <c r="S37" s="844"/>
      <c r="T37" s="844"/>
      <c r="U37" s="964">
        <v>5</v>
      </c>
      <c r="V37" s="964"/>
      <c r="W37" s="965"/>
      <c r="X37" s="221"/>
    </row>
    <row r="38" ht="15.75">
      <c r="A38" s="960">
        <v>42074</v>
      </c>
      <c r="B38" s="961"/>
      <c r="C38" s="961"/>
      <c r="D38" s="846">
        <v>36291033</v>
      </c>
      <c r="E38" s="846"/>
      <c r="F38" s="846"/>
      <c r="G38" s="846">
        <v>7353634</v>
      </c>
      <c r="H38" s="846"/>
      <c r="I38" s="846"/>
      <c r="J38" s="846"/>
      <c r="K38" s="846">
        <v>4582760</v>
      </c>
      <c r="L38" s="846"/>
      <c r="M38" s="846"/>
      <c r="N38" s="846"/>
      <c r="O38" s="846">
        <f t="shared" si="0"/>
      </c>
      <c r="P38" s="846"/>
      <c r="Q38" s="844">
        <v>11</v>
      </c>
      <c r="R38" s="844"/>
      <c r="S38" s="844"/>
      <c r="T38" s="844"/>
      <c r="U38" s="964">
        <v>4</v>
      </c>
      <c r="V38" s="964"/>
      <c r="W38" s="965"/>
      <c r="X38" s="221"/>
    </row>
    <row r="39" ht="15.75">
      <c r="A39" s="960">
        <v>42075</v>
      </c>
      <c r="B39" s="961"/>
      <c r="C39" s="961"/>
      <c r="D39" s="846">
        <v>4776573</v>
      </c>
      <c r="E39" s="846"/>
      <c r="F39" s="846"/>
      <c r="G39" s="846">
        <v>1137016</v>
      </c>
      <c r="H39" s="846"/>
      <c r="I39" s="846"/>
      <c r="J39" s="846"/>
      <c r="K39" s="846">
        <v>594137</v>
      </c>
      <c r="L39" s="846"/>
      <c r="M39" s="846"/>
      <c r="N39" s="846"/>
      <c r="O39" s="846">
        <f t="shared" si="0"/>
      </c>
      <c r="P39" s="846"/>
      <c r="Q39" s="844">
        <v>5</v>
      </c>
      <c r="R39" s="844"/>
      <c r="S39" s="844"/>
      <c r="T39" s="844"/>
      <c r="U39" s="964">
        <v>2</v>
      </c>
      <c r="V39" s="964"/>
      <c r="W39" s="965"/>
    </row>
    <row r="40" ht="15.75">
      <c r="A40" s="960">
        <v>42076</v>
      </c>
      <c r="B40" s="961"/>
      <c r="C40" s="961"/>
      <c r="D40" s="846">
        <v>14424132</v>
      </c>
      <c r="E40" s="846"/>
      <c r="F40" s="846"/>
      <c r="G40" s="846">
        <v>2897717</v>
      </c>
      <c r="H40" s="846"/>
      <c r="I40" s="846"/>
      <c r="J40" s="846"/>
      <c r="K40" s="846">
        <v>1751324</v>
      </c>
      <c r="L40" s="846"/>
      <c r="M40" s="846"/>
      <c r="N40" s="846"/>
      <c r="O40" s="846">
        <f t="shared" si="0"/>
      </c>
      <c r="P40" s="846"/>
      <c r="Q40" s="844">
        <v>2</v>
      </c>
      <c r="R40" s="844"/>
      <c r="S40" s="844"/>
      <c r="T40" s="844"/>
      <c r="U40" s="844">
        <v>6</v>
      </c>
      <c r="V40" s="844"/>
      <c r="W40" s="845"/>
    </row>
    <row r="41" ht="15.75" s="154" customFormat="1">
      <c r="A41" s="960">
        <v>42077</v>
      </c>
      <c r="B41" s="961"/>
      <c r="C41" s="961"/>
      <c r="D41" s="846">
        <v>10547351</v>
      </c>
      <c r="E41" s="846"/>
      <c r="F41" s="846"/>
      <c r="G41" s="846">
        <v>4025679</v>
      </c>
      <c r="H41" s="846"/>
      <c r="I41" s="846"/>
      <c r="J41" s="846"/>
      <c r="K41" s="846">
        <v>1641682</v>
      </c>
      <c r="L41" s="846"/>
      <c r="M41" s="846"/>
      <c r="N41" s="846"/>
      <c r="O41" s="846">
        <f t="shared" si="0"/>
      </c>
      <c r="P41" s="846"/>
      <c r="Q41" s="844">
        <v>3</v>
      </c>
      <c r="R41" s="844"/>
      <c r="S41" s="844"/>
      <c r="T41" s="844"/>
      <c r="U41" s="844">
        <v>5</v>
      </c>
      <c r="V41" s="844"/>
      <c r="W41" s="845"/>
    </row>
    <row r="42" ht="15.75" s="154" customFormat="1">
      <c r="A42" s="676">
        <v>42078</v>
      </c>
      <c r="B42" s="677"/>
      <c r="C42" s="677"/>
      <c r="D42" s="675">
        <v>0</v>
      </c>
      <c r="E42" s="675"/>
      <c r="F42" s="675"/>
      <c r="G42" s="675">
        <v>0</v>
      </c>
      <c r="H42" s="675"/>
      <c r="I42" s="675"/>
      <c r="J42" s="675"/>
      <c r="K42" s="675">
        <v>0</v>
      </c>
      <c r="L42" s="675"/>
      <c r="M42" s="675"/>
      <c r="N42" s="675"/>
      <c r="O42" s="675">
        <v>0</v>
      </c>
      <c r="P42" s="675"/>
      <c r="Q42" s="673">
        <v>0</v>
      </c>
      <c r="R42" s="673"/>
      <c r="S42" s="673"/>
      <c r="T42" s="673"/>
      <c r="U42" s="673">
        <v>0</v>
      </c>
      <c r="V42" s="673"/>
      <c r="W42" s="674"/>
    </row>
    <row r="43" ht="15.75">
      <c r="A43" s="960">
        <v>42079</v>
      </c>
      <c r="B43" s="961"/>
      <c r="C43" s="961"/>
      <c r="D43" s="846">
        <v>2377949</v>
      </c>
      <c r="E43" s="846"/>
      <c r="F43" s="846"/>
      <c r="G43" s="846">
        <v>6239043</v>
      </c>
      <c r="H43" s="846"/>
      <c r="I43" s="846"/>
      <c r="J43" s="846"/>
      <c r="K43" s="846">
        <v>1098580</v>
      </c>
      <c r="L43" s="846"/>
      <c r="M43" s="846"/>
      <c r="N43" s="846"/>
      <c r="O43" s="846">
        <f t="shared" si="0"/>
      </c>
      <c r="P43" s="846"/>
      <c r="Q43" s="844">
        <v>7</v>
      </c>
      <c r="R43" s="844"/>
      <c r="S43" s="844"/>
      <c r="T43" s="844"/>
      <c r="U43" s="962">
        <v>5</v>
      </c>
      <c r="V43" s="962"/>
      <c r="W43" s="963"/>
    </row>
    <row r="44" ht="15.75">
      <c r="A44" s="960">
        <v>42080</v>
      </c>
      <c r="B44" s="961"/>
      <c r="C44" s="961"/>
      <c r="D44" s="846">
        <v>2269800</v>
      </c>
      <c r="E44" s="846"/>
      <c r="F44" s="846"/>
      <c r="G44" s="846">
        <v>1137303</v>
      </c>
      <c r="H44" s="846"/>
      <c r="I44" s="846"/>
      <c r="J44" s="846"/>
      <c r="K44" s="846">
        <v>50036</v>
      </c>
      <c r="L44" s="846"/>
      <c r="M44" s="846"/>
      <c r="N44" s="846"/>
      <c r="O44" s="846">
        <f t="shared" si="0"/>
      </c>
      <c r="P44" s="846"/>
      <c r="Q44" s="844">
        <v>5</v>
      </c>
      <c r="R44" s="844"/>
      <c r="S44" s="844"/>
      <c r="T44" s="844"/>
      <c r="U44" s="844">
        <v>4</v>
      </c>
      <c r="V44" s="844"/>
      <c r="W44" s="845"/>
    </row>
    <row r="45" ht="15.75">
      <c r="A45" s="960">
        <v>42081</v>
      </c>
      <c r="B45" s="961"/>
      <c r="C45" s="961"/>
      <c r="D45" s="846">
        <v>6204351</v>
      </c>
      <c r="E45" s="846"/>
      <c r="F45" s="846"/>
      <c r="G45" s="846">
        <f>1542502+377388</f>
      </c>
      <c r="H45" s="846"/>
      <c r="I45" s="846"/>
      <c r="J45" s="846"/>
      <c r="K45" s="846">
        <v>1651456</v>
      </c>
      <c r="L45" s="846"/>
      <c r="M45" s="846"/>
      <c r="N45" s="846"/>
      <c r="O45" s="846">
        <f t="shared" si="0"/>
      </c>
      <c r="P45" s="846"/>
      <c r="Q45" s="844">
        <v>6</v>
      </c>
      <c r="R45" s="844"/>
      <c r="S45" s="844"/>
      <c r="T45" s="844"/>
      <c r="U45" s="844">
        <v>1</v>
      </c>
      <c r="V45" s="844"/>
      <c r="W45" s="845"/>
    </row>
    <row r="46" ht="15.75">
      <c r="A46" s="960">
        <v>42082</v>
      </c>
      <c r="B46" s="961"/>
      <c r="C46" s="961"/>
      <c r="D46" s="846">
        <v>0</v>
      </c>
      <c r="E46" s="846"/>
      <c r="F46" s="846"/>
      <c r="G46" s="846">
        <v>0</v>
      </c>
      <c r="H46" s="846"/>
      <c r="I46" s="846"/>
      <c r="J46" s="846"/>
      <c r="K46" s="846">
        <v>0</v>
      </c>
      <c r="L46" s="846"/>
      <c r="M46" s="846"/>
      <c r="N46" s="846"/>
      <c r="O46" s="846">
        <f t="shared" si="0"/>
      </c>
      <c r="P46" s="846"/>
      <c r="Q46" s="844">
        <v>4</v>
      </c>
      <c r="R46" s="844"/>
      <c r="S46" s="844"/>
      <c r="T46" s="844"/>
      <c r="U46" s="844">
        <v>0</v>
      </c>
      <c r="V46" s="844"/>
      <c r="W46" s="845"/>
    </row>
    <row r="47" ht="15.75">
      <c r="A47" s="960">
        <v>42083</v>
      </c>
      <c r="B47" s="961"/>
      <c r="C47" s="961"/>
      <c r="D47" s="846">
        <v>5505426</v>
      </c>
      <c r="E47" s="846"/>
      <c r="F47" s="846"/>
      <c r="G47" s="846">
        <v>4515804</v>
      </c>
      <c r="H47" s="846"/>
      <c r="I47" s="846"/>
      <c r="J47" s="846"/>
      <c r="K47" s="846">
        <v>1110949</v>
      </c>
      <c r="L47" s="846"/>
      <c r="M47" s="846"/>
      <c r="N47" s="846"/>
      <c r="O47" s="846">
        <f t="shared" si="0"/>
      </c>
      <c r="P47" s="846"/>
      <c r="Q47" s="844">
        <v>1</v>
      </c>
      <c r="R47" s="844"/>
      <c r="S47" s="844"/>
      <c r="T47" s="844"/>
      <c r="U47" s="844">
        <v>4</v>
      </c>
      <c r="V47" s="844"/>
      <c r="W47" s="845"/>
    </row>
    <row r="48" ht="15.75" s="154" customFormat="1">
      <c r="A48" s="960">
        <v>42084</v>
      </c>
      <c r="B48" s="961"/>
      <c r="C48" s="961"/>
      <c r="D48" s="846">
        <v>2636619</v>
      </c>
      <c r="E48" s="846"/>
      <c r="F48" s="846"/>
      <c r="G48" s="846">
        <v>994202</v>
      </c>
      <c r="H48" s="846"/>
      <c r="I48" s="846"/>
      <c r="J48" s="846"/>
      <c r="K48" s="846">
        <v>1098578</v>
      </c>
      <c r="L48" s="846"/>
      <c r="M48" s="846"/>
      <c r="N48" s="846"/>
      <c r="O48" s="846">
        <f ref="O48:O58" t="shared" si="2">+D48+G48+K48</f>
      </c>
      <c r="P48" s="846"/>
      <c r="Q48" s="844">
        <v>3</v>
      </c>
      <c r="R48" s="844"/>
      <c r="S48" s="844"/>
      <c r="T48" s="844"/>
      <c r="U48" s="844">
        <v>3</v>
      </c>
      <c r="V48" s="844"/>
      <c r="W48" s="845"/>
    </row>
    <row r="49" ht="15.75" s="154" customFormat="1">
      <c r="A49" s="676">
        <v>42085</v>
      </c>
      <c r="B49" s="677"/>
      <c r="C49" s="677"/>
      <c r="D49" s="675">
        <v>0</v>
      </c>
      <c r="E49" s="675"/>
      <c r="F49" s="675"/>
      <c r="G49" s="675">
        <v>0</v>
      </c>
      <c r="H49" s="675"/>
      <c r="I49" s="675"/>
      <c r="J49" s="675"/>
      <c r="K49" s="675">
        <v>0</v>
      </c>
      <c r="L49" s="675"/>
      <c r="M49" s="675"/>
      <c r="N49" s="675"/>
      <c r="O49" s="843">
        <f t="shared" si="2"/>
      </c>
      <c r="P49" s="843"/>
      <c r="Q49" s="673">
        <v>0</v>
      </c>
      <c r="R49" s="673"/>
      <c r="S49" s="673"/>
      <c r="T49" s="673"/>
      <c r="U49" s="673">
        <v>0</v>
      </c>
      <c r="V49" s="673"/>
      <c r="W49" s="674"/>
    </row>
    <row r="50" ht="15.75" s="154" customFormat="1">
      <c r="A50" s="676">
        <v>42086</v>
      </c>
      <c r="B50" s="677"/>
      <c r="C50" s="677"/>
      <c r="D50" s="675">
        <v>0</v>
      </c>
      <c r="E50" s="675"/>
      <c r="F50" s="675"/>
      <c r="G50" s="675">
        <v>0</v>
      </c>
      <c r="H50" s="675"/>
      <c r="I50" s="675"/>
      <c r="J50" s="675"/>
      <c r="K50" s="675">
        <v>0</v>
      </c>
      <c r="L50" s="675"/>
      <c r="M50" s="675"/>
      <c r="N50" s="675"/>
      <c r="O50" s="843">
        <f t="shared" si="2"/>
      </c>
      <c r="P50" s="843"/>
      <c r="Q50" s="673">
        <v>0</v>
      </c>
      <c r="R50" s="673"/>
      <c r="S50" s="673"/>
      <c r="T50" s="673"/>
      <c r="U50" s="673">
        <v>0</v>
      </c>
      <c r="V50" s="673"/>
      <c r="W50" s="674"/>
    </row>
    <row r="51" ht="15.75">
      <c r="A51" s="960">
        <v>42087</v>
      </c>
      <c r="B51" s="961"/>
      <c r="C51" s="961"/>
      <c r="D51" s="846">
        <f>1906863+130</f>
      </c>
      <c r="E51" s="846"/>
      <c r="F51" s="846"/>
      <c r="G51" s="846">
        <f>400000+153000</f>
      </c>
      <c r="H51" s="846"/>
      <c r="I51" s="846"/>
      <c r="J51" s="846"/>
      <c r="K51" s="846">
        <v>1098579</v>
      </c>
      <c r="L51" s="846"/>
      <c r="M51" s="846"/>
      <c r="N51" s="846"/>
      <c r="O51" s="846">
        <f t="shared" si="2"/>
      </c>
      <c r="P51" s="846"/>
      <c r="Q51" s="844">
        <v>7</v>
      </c>
      <c r="R51" s="844"/>
      <c r="S51" s="844"/>
      <c r="T51" s="844"/>
      <c r="U51" s="844">
        <v>2</v>
      </c>
      <c r="V51" s="844"/>
      <c r="W51" s="845"/>
    </row>
    <row r="52" ht="15.75">
      <c r="A52" s="960">
        <v>42088</v>
      </c>
      <c r="B52" s="961"/>
      <c r="C52" s="961"/>
      <c r="D52" s="846">
        <v>0</v>
      </c>
      <c r="E52" s="846"/>
      <c r="F52" s="846"/>
      <c r="G52" s="846">
        <v>430000</v>
      </c>
      <c r="H52" s="846"/>
      <c r="I52" s="846"/>
      <c r="J52" s="846"/>
      <c r="K52" s="846">
        <v>0</v>
      </c>
      <c r="L52" s="846"/>
      <c r="M52" s="846"/>
      <c r="N52" s="846"/>
      <c r="O52" s="846">
        <f t="shared" si="2"/>
      </c>
      <c r="P52" s="846"/>
      <c r="Q52" s="844">
        <v>4</v>
      </c>
      <c r="R52" s="844"/>
      <c r="S52" s="844"/>
      <c r="T52" s="844"/>
      <c r="U52" s="844">
        <v>2</v>
      </c>
      <c r="V52" s="844"/>
      <c r="W52" s="845"/>
    </row>
    <row r="53" ht="15.75">
      <c r="A53" s="960">
        <v>42089</v>
      </c>
      <c r="B53" s="961"/>
      <c r="C53" s="961"/>
      <c r="D53" s="846">
        <v>75794</v>
      </c>
      <c r="E53" s="846"/>
      <c r="F53" s="846"/>
      <c r="G53" s="846">
        <v>98858</v>
      </c>
      <c r="H53" s="846"/>
      <c r="I53" s="846"/>
      <c r="J53" s="846"/>
      <c r="K53" s="846">
        <v>0</v>
      </c>
      <c r="L53" s="846"/>
      <c r="M53" s="846"/>
      <c r="N53" s="846"/>
      <c r="O53" s="846">
        <f t="shared" si="2"/>
      </c>
      <c r="P53" s="846"/>
      <c r="Q53" s="844">
        <v>5</v>
      </c>
      <c r="R53" s="844"/>
      <c r="S53" s="844"/>
      <c r="T53" s="844"/>
      <c r="U53" s="844">
        <v>1</v>
      </c>
      <c r="V53" s="844"/>
      <c r="W53" s="845"/>
    </row>
    <row r="54" ht="15.75">
      <c r="A54" s="960">
        <v>42090</v>
      </c>
      <c r="B54" s="961"/>
      <c r="C54" s="961"/>
      <c r="D54" s="846">
        <v>0</v>
      </c>
      <c r="E54" s="846"/>
      <c r="F54" s="846"/>
      <c r="G54" s="846">
        <v>0</v>
      </c>
      <c r="H54" s="846"/>
      <c r="I54" s="846"/>
      <c r="J54" s="846"/>
      <c r="K54" s="846">
        <v>0</v>
      </c>
      <c r="L54" s="846"/>
      <c r="M54" s="846"/>
      <c r="N54" s="846"/>
      <c r="O54" s="846">
        <f t="shared" si="2"/>
      </c>
      <c r="P54" s="846"/>
      <c r="Q54" s="844">
        <v>2</v>
      </c>
      <c r="R54" s="844"/>
      <c r="S54" s="844"/>
      <c r="T54" s="844"/>
      <c r="U54" s="844">
        <v>0</v>
      </c>
      <c r="V54" s="844"/>
      <c r="W54" s="845"/>
    </row>
    <row r="55" ht="15.75" s="154" customFormat="1">
      <c r="A55" s="960">
        <v>42091</v>
      </c>
      <c r="B55" s="961"/>
      <c r="C55" s="961"/>
      <c r="D55" s="846">
        <v>18876219</v>
      </c>
      <c r="E55" s="846"/>
      <c r="F55" s="846"/>
      <c r="G55" s="846">
        <v>4805925</v>
      </c>
      <c r="H55" s="846"/>
      <c r="I55" s="846"/>
      <c r="J55" s="846"/>
      <c r="K55" s="846">
        <v>543104</v>
      </c>
      <c r="L55" s="846"/>
      <c r="M55" s="846"/>
      <c r="N55" s="846"/>
      <c r="O55" s="846">
        <f t="shared" si="2"/>
      </c>
      <c r="P55" s="846"/>
      <c r="Q55" s="844">
        <v>3</v>
      </c>
      <c r="R55" s="844"/>
      <c r="S55" s="844"/>
      <c r="T55" s="844"/>
      <c r="U55" s="844">
        <v>3</v>
      </c>
      <c r="V55" s="844"/>
      <c r="W55" s="845"/>
    </row>
    <row r="56" ht="15.75" s="154" customFormat="1">
      <c r="A56" s="676">
        <v>42092</v>
      </c>
      <c r="B56" s="677"/>
      <c r="C56" s="677"/>
      <c r="D56" s="675">
        <v>0</v>
      </c>
      <c r="E56" s="675"/>
      <c r="F56" s="675"/>
      <c r="G56" s="675">
        <v>0</v>
      </c>
      <c r="H56" s="675"/>
      <c r="I56" s="675"/>
      <c r="J56" s="675"/>
      <c r="K56" s="675">
        <v>0</v>
      </c>
      <c r="L56" s="675"/>
      <c r="M56" s="675"/>
      <c r="N56" s="675"/>
      <c r="O56" s="843">
        <v>0</v>
      </c>
      <c r="P56" s="843"/>
      <c r="Q56" s="673">
        <v>0</v>
      </c>
      <c r="R56" s="673"/>
      <c r="S56" s="673"/>
      <c r="T56" s="673"/>
      <c r="U56" s="673">
        <v>0</v>
      </c>
      <c r="V56" s="673"/>
      <c r="W56" s="674"/>
    </row>
    <row r="57" ht="15.75">
      <c r="A57" s="960">
        <v>42093</v>
      </c>
      <c r="B57" s="961"/>
      <c r="C57" s="961"/>
      <c r="D57" s="846">
        <v>151724</v>
      </c>
      <c r="E57" s="846"/>
      <c r="F57" s="846"/>
      <c r="G57" s="846">
        <v>120000</v>
      </c>
      <c r="H57" s="846"/>
      <c r="I57" s="846"/>
      <c r="J57" s="846"/>
      <c r="K57" s="846">
        <v>543104</v>
      </c>
      <c r="L57" s="846"/>
      <c r="M57" s="846"/>
      <c r="N57" s="846"/>
      <c r="O57" s="846">
        <f t="shared" si="2"/>
      </c>
      <c r="P57" s="846"/>
      <c r="Q57" s="844">
        <v>6</v>
      </c>
      <c r="R57" s="844"/>
      <c r="S57" s="844"/>
      <c r="T57" s="844"/>
      <c r="U57" s="844">
        <v>1</v>
      </c>
      <c r="V57" s="844"/>
      <c r="W57" s="845"/>
    </row>
    <row r="58" ht="16.5">
      <c r="A58" s="955">
        <v>42094</v>
      </c>
      <c r="B58" s="956"/>
      <c r="C58" s="956"/>
      <c r="D58" s="957">
        <v>15738014</v>
      </c>
      <c r="E58" s="957"/>
      <c r="F58" s="957"/>
      <c r="G58" s="957">
        <v>4075726</v>
      </c>
      <c r="H58" s="957"/>
      <c r="I58" s="957"/>
      <c r="J58" s="957"/>
      <c r="K58" s="957">
        <v>1086208</v>
      </c>
      <c r="L58" s="957"/>
      <c r="M58" s="957"/>
      <c r="N58" s="957"/>
      <c r="O58" s="957">
        <f t="shared" si="2"/>
      </c>
      <c r="P58" s="957"/>
      <c r="Q58" s="958">
        <v>4</v>
      </c>
      <c r="R58" s="958"/>
      <c r="S58" s="958"/>
      <c r="T58" s="958"/>
      <c r="U58" s="958">
        <v>6</v>
      </c>
      <c r="V58" s="958"/>
      <c r="W58" s="959"/>
    </row>
    <row r="59" ht="19.5" s="257" customFormat="1">
      <c r="A59" s="254"/>
      <c r="B59" s="255"/>
      <c r="C59" s="255"/>
      <c r="D59" s="255"/>
      <c r="E59" s="253" t="s">
        <v>16</v>
      </c>
      <c r="F59" s="253"/>
      <c r="G59" s="253"/>
      <c r="H59" s="256" t="s">
        <v>17</v>
      </c>
      <c r="I59" s="256"/>
      <c r="J59" s="253"/>
      <c r="K59" s="253"/>
      <c r="L59" s="253" t="s">
        <v>18</v>
      </c>
      <c r="M59" s="253"/>
      <c r="N59" s="253"/>
      <c r="O59" s="954" t="s">
        <v>28</v>
      </c>
      <c r="P59" s="954"/>
      <c r="Q59" s="954"/>
      <c r="R59" s="954"/>
      <c r="S59" s="954" t="s">
        <v>29</v>
      </c>
      <c r="T59" s="954"/>
      <c r="U59" s="954"/>
      <c r="V59" s="954"/>
      <c r="W59" s="255"/>
    </row>
    <row r="60">
      <c r="A60" s="657" t="s">
        <v>30</v>
      </c>
      <c r="B60" s="657"/>
      <c r="C60" s="657"/>
      <c r="D60" s="659">
        <f>SUM(D28:F58)</f>
      </c>
      <c r="E60" s="659"/>
      <c r="F60" s="659"/>
      <c r="G60" s="659">
        <f>SUM(G28:J58)</f>
      </c>
      <c r="H60" s="659"/>
      <c r="I60" s="659"/>
      <c r="J60" s="659"/>
      <c r="K60" s="659">
        <f>SUM(K28:N58)</f>
      </c>
      <c r="L60" s="659"/>
      <c r="M60" s="659"/>
      <c r="N60" s="659"/>
      <c r="O60" s="661">
        <f>SUM(Q28:T58)</f>
      </c>
      <c r="P60" s="661"/>
      <c r="Q60" s="661"/>
      <c r="R60" s="661"/>
      <c r="S60" s="661">
        <f>SUM(U28:W58)</f>
      </c>
      <c r="T60" s="661"/>
      <c r="U60" s="661"/>
      <c r="V60" s="661"/>
    </row>
    <row r="61" ht="15.75">
      <c r="A61" s="658"/>
      <c r="B61" s="658"/>
      <c r="C61" s="658"/>
      <c r="D61" s="660"/>
      <c r="E61" s="660"/>
      <c r="F61" s="660"/>
      <c r="G61" s="660"/>
      <c r="H61" s="660"/>
      <c r="I61" s="660"/>
      <c r="J61" s="660"/>
      <c r="K61" s="660"/>
      <c r="L61" s="660"/>
      <c r="M61" s="660"/>
      <c r="N61" s="660"/>
      <c r="O61" s="662"/>
      <c r="P61" s="662"/>
      <c r="Q61" s="662"/>
      <c r="R61" s="662"/>
      <c r="S61" s="662"/>
      <c r="T61" s="662"/>
      <c r="U61" s="662"/>
      <c r="V61" s="662"/>
    </row>
    <row r="62" ht="9" customHeight="1">
      <c r="A62" s="157"/>
      <c r="B62" s="157"/>
      <c r="C62" s="157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9"/>
      <c r="R62" s="159"/>
      <c r="S62" s="159"/>
      <c r="T62" s="159"/>
      <c r="U62" s="159"/>
      <c r="V62" s="159"/>
      <c r="W62" s="159"/>
    </row>
    <row r="63" ht="21.75">
      <c r="D63" s="641" t="s">
        <v>31</v>
      </c>
      <c r="E63" s="641"/>
      <c r="F63" s="641"/>
      <c r="G63" s="641"/>
      <c r="H63" s="641"/>
      <c r="I63" s="641"/>
      <c r="J63" s="641"/>
      <c r="K63" s="641" t="s">
        <v>18</v>
      </c>
      <c r="L63" s="641"/>
      <c r="M63" s="641"/>
      <c r="N63" s="641"/>
      <c r="O63" s="160"/>
      <c r="P63" s="160"/>
    </row>
    <row r="64">
      <c r="A64" s="642" t="s">
        <v>32</v>
      </c>
      <c r="B64" s="643"/>
      <c r="C64" s="644"/>
      <c r="D64" s="648">
        <f>+D60+G60</f>
      </c>
      <c r="E64" s="643"/>
      <c r="F64" s="643"/>
      <c r="G64" s="643"/>
      <c r="H64" s="643"/>
      <c r="I64" s="643"/>
      <c r="J64" s="644"/>
      <c r="K64" s="648">
        <f>+K60</f>
      </c>
      <c r="L64" s="649"/>
      <c r="M64" s="649"/>
      <c r="N64" s="650"/>
      <c r="O64" s="161"/>
      <c r="P64" s="161"/>
    </row>
    <row r="65" ht="15.75" customHeight="1">
      <c r="A65" s="645"/>
      <c r="B65" s="646"/>
      <c r="C65" s="647"/>
      <c r="D65" s="645"/>
      <c r="E65" s="646"/>
      <c r="F65" s="646"/>
      <c r="G65" s="646"/>
      <c r="H65" s="646"/>
      <c r="I65" s="646"/>
      <c r="J65" s="647"/>
      <c r="K65" s="651"/>
      <c r="L65" s="652"/>
      <c r="M65" s="652"/>
      <c r="N65" s="653"/>
      <c r="O65" s="161"/>
      <c r="P65" s="161"/>
    </row>
    <row r="67">
      <c r="E67" s="654"/>
      <c r="F67" s="655"/>
      <c r="G67" s="655"/>
      <c r="H67" s="655"/>
      <c r="I67" s="655"/>
    </row>
  </sheetData>
  <mergeCells>
    <mergeCell ref="V3:W3"/>
    <mergeCell ref="B4:E4"/>
    <mergeCell ref="F4:H4"/>
    <mergeCell ref="K4:O4"/>
    <mergeCell ref="P4:Q4"/>
    <mergeCell ref="A2:E2"/>
    <mergeCell ref="K2:O2"/>
    <mergeCell ref="P2:Q2"/>
    <mergeCell ref="R2:U2"/>
    <mergeCell ref="V2:W2"/>
    <mergeCell ref="B3:E3"/>
    <mergeCell ref="F3:H3"/>
    <mergeCell ref="K3:O3"/>
    <mergeCell ref="P3:Q3"/>
    <mergeCell ref="R3:U3"/>
    <mergeCell ref="R4:U4"/>
    <mergeCell ref="V4:W4"/>
    <mergeCell ref="A6:B6"/>
    <mergeCell ref="D6:G6"/>
    <mergeCell ref="I6:L6"/>
    <mergeCell ref="N6:Q6"/>
    <mergeCell ref="S6:W6"/>
    <mergeCell ref="A7:B10"/>
    <mergeCell ref="D7:G10"/>
    <mergeCell ref="I7:L10"/>
    <mergeCell ref="N7:Q10"/>
    <mergeCell ref="S7:W10"/>
    <mergeCell ref="A19:B22"/>
    <mergeCell ref="D19:G22"/>
    <mergeCell ref="I19:L22"/>
    <mergeCell ref="N19:Q22"/>
    <mergeCell ref="S19:W22"/>
    <mergeCell ref="A24:W24"/>
    <mergeCell ref="A11:B14"/>
    <mergeCell ref="D11:G14"/>
    <mergeCell ref="I11:L14"/>
    <mergeCell ref="N11:Q14"/>
    <mergeCell ref="S11:W14"/>
    <mergeCell ref="A15:B18"/>
    <mergeCell ref="D15:G18"/>
    <mergeCell ref="I15:L18"/>
    <mergeCell ref="N15:Q18"/>
    <mergeCell ref="S15:W18"/>
    <mergeCell ref="U26:W26"/>
    <mergeCell ref="A28:C28"/>
    <mergeCell ref="D28:F28"/>
    <mergeCell ref="G28:J28"/>
    <mergeCell ref="K28:N28"/>
    <mergeCell ref="O28:P28"/>
    <mergeCell ref="Q28:T28"/>
    <mergeCell ref="U28:W28"/>
    <mergeCell ref="A26:C26"/>
    <mergeCell ref="D26:F26"/>
    <mergeCell ref="G26:J26"/>
    <mergeCell ref="K26:N26"/>
    <mergeCell ref="O26:P26"/>
    <mergeCell ref="Q26:T26"/>
    <mergeCell ref="U29:W29"/>
    <mergeCell ref="A30:C30"/>
    <mergeCell ref="D30:F30"/>
    <mergeCell ref="G30:J30"/>
    <mergeCell ref="K30:N30"/>
    <mergeCell ref="O30:P30"/>
    <mergeCell ref="Q30:T30"/>
    <mergeCell ref="U30:W30"/>
    <mergeCell ref="A29:C29"/>
    <mergeCell ref="D29:F29"/>
    <mergeCell ref="G29:J29"/>
    <mergeCell ref="K29:N29"/>
    <mergeCell ref="O29:P29"/>
    <mergeCell ref="Q29:T29"/>
    <mergeCell ref="U31:W31"/>
    <mergeCell ref="A32:C32"/>
    <mergeCell ref="D32:F32"/>
    <mergeCell ref="G32:J32"/>
    <mergeCell ref="K32:N32"/>
    <mergeCell ref="O32:P32"/>
    <mergeCell ref="Q32:T32"/>
    <mergeCell ref="U32:W32"/>
    <mergeCell ref="A31:C31"/>
    <mergeCell ref="D31:F31"/>
    <mergeCell ref="G31:J31"/>
    <mergeCell ref="K31:N31"/>
    <mergeCell ref="O31:P31"/>
    <mergeCell ref="Q31:T31"/>
    <mergeCell ref="U33:W33"/>
    <mergeCell ref="A34:C34"/>
    <mergeCell ref="D34:F34"/>
    <mergeCell ref="G34:J34"/>
    <mergeCell ref="K34:N34"/>
    <mergeCell ref="O34:P34"/>
    <mergeCell ref="Q34:T34"/>
    <mergeCell ref="U34:W34"/>
    <mergeCell ref="A33:C33"/>
    <mergeCell ref="D33:F33"/>
    <mergeCell ref="G33:J33"/>
    <mergeCell ref="K33:N33"/>
    <mergeCell ref="O33:P33"/>
    <mergeCell ref="Q33:T33"/>
    <mergeCell ref="U35:W35"/>
    <mergeCell ref="A36:C36"/>
    <mergeCell ref="D36:F36"/>
    <mergeCell ref="G36:J36"/>
    <mergeCell ref="K36:N36"/>
    <mergeCell ref="O36:P36"/>
    <mergeCell ref="Q36:T36"/>
    <mergeCell ref="U36:W36"/>
    <mergeCell ref="A35:C35"/>
    <mergeCell ref="D35:F35"/>
    <mergeCell ref="G35:J35"/>
    <mergeCell ref="K35:N35"/>
    <mergeCell ref="O35:P35"/>
    <mergeCell ref="Q35:T35"/>
    <mergeCell ref="U37:W37"/>
    <mergeCell ref="A38:C38"/>
    <mergeCell ref="D38:F38"/>
    <mergeCell ref="G38:J38"/>
    <mergeCell ref="K38:N38"/>
    <mergeCell ref="O38:P38"/>
    <mergeCell ref="Q38:T38"/>
    <mergeCell ref="U38:W38"/>
    <mergeCell ref="A37:C37"/>
    <mergeCell ref="D37:F37"/>
    <mergeCell ref="G37:J37"/>
    <mergeCell ref="K37:N37"/>
    <mergeCell ref="O37:P37"/>
    <mergeCell ref="Q37:T37"/>
    <mergeCell ref="U39:W39"/>
    <mergeCell ref="A40:C40"/>
    <mergeCell ref="D40:F40"/>
    <mergeCell ref="G40:J40"/>
    <mergeCell ref="K40:N40"/>
    <mergeCell ref="O40:P40"/>
    <mergeCell ref="Q40:T40"/>
    <mergeCell ref="U40:W40"/>
    <mergeCell ref="A39:C39"/>
    <mergeCell ref="D39:F39"/>
    <mergeCell ref="G39:J39"/>
    <mergeCell ref="K39:N39"/>
    <mergeCell ref="O39:P39"/>
    <mergeCell ref="Q39:T39"/>
    <mergeCell ref="U41:W41"/>
    <mergeCell ref="A42:C42"/>
    <mergeCell ref="D42:F42"/>
    <mergeCell ref="G42:J42"/>
    <mergeCell ref="K42:N42"/>
    <mergeCell ref="O42:P42"/>
    <mergeCell ref="Q42:T42"/>
    <mergeCell ref="U42:W42"/>
    <mergeCell ref="A41:C41"/>
    <mergeCell ref="D41:F41"/>
    <mergeCell ref="G41:J41"/>
    <mergeCell ref="K41:N41"/>
    <mergeCell ref="O41:P41"/>
    <mergeCell ref="Q41:T41"/>
    <mergeCell ref="U43:W43"/>
    <mergeCell ref="A44:C44"/>
    <mergeCell ref="D44:F44"/>
    <mergeCell ref="G44:J44"/>
    <mergeCell ref="K44:N44"/>
    <mergeCell ref="O44:P44"/>
    <mergeCell ref="Q44:T44"/>
    <mergeCell ref="U44:W44"/>
    <mergeCell ref="A43:C43"/>
    <mergeCell ref="D43:F43"/>
    <mergeCell ref="G43:J43"/>
    <mergeCell ref="K43:N43"/>
    <mergeCell ref="O43:P43"/>
    <mergeCell ref="Q43:T43"/>
    <mergeCell ref="U45:W45"/>
    <mergeCell ref="A46:C46"/>
    <mergeCell ref="D46:F46"/>
    <mergeCell ref="G46:J46"/>
    <mergeCell ref="K46:N46"/>
    <mergeCell ref="O46:P46"/>
    <mergeCell ref="Q46:T46"/>
    <mergeCell ref="U46:W46"/>
    <mergeCell ref="A45:C45"/>
    <mergeCell ref="D45:F45"/>
    <mergeCell ref="G45:J45"/>
    <mergeCell ref="K45:N45"/>
    <mergeCell ref="O45:P45"/>
    <mergeCell ref="Q45:T45"/>
    <mergeCell ref="U47:W47"/>
    <mergeCell ref="A48:C48"/>
    <mergeCell ref="D48:F48"/>
    <mergeCell ref="G48:J48"/>
    <mergeCell ref="K48:N48"/>
    <mergeCell ref="O48:P48"/>
    <mergeCell ref="Q48:T48"/>
    <mergeCell ref="U48:W48"/>
    <mergeCell ref="A47:C47"/>
    <mergeCell ref="D47:F47"/>
    <mergeCell ref="G47:J47"/>
    <mergeCell ref="K47:N47"/>
    <mergeCell ref="O47:P47"/>
    <mergeCell ref="Q47:T47"/>
    <mergeCell ref="U49:W49"/>
    <mergeCell ref="A50:C50"/>
    <mergeCell ref="D50:F50"/>
    <mergeCell ref="G50:J50"/>
    <mergeCell ref="K50:N50"/>
    <mergeCell ref="O50:P50"/>
    <mergeCell ref="Q50:T50"/>
    <mergeCell ref="U50:W50"/>
    <mergeCell ref="A49:C49"/>
    <mergeCell ref="D49:F49"/>
    <mergeCell ref="G49:J49"/>
    <mergeCell ref="K49:N49"/>
    <mergeCell ref="O49:P49"/>
    <mergeCell ref="Q49:T49"/>
    <mergeCell ref="U51:W51"/>
    <mergeCell ref="A52:C52"/>
    <mergeCell ref="D52:F52"/>
    <mergeCell ref="G52:J52"/>
    <mergeCell ref="K52:N52"/>
    <mergeCell ref="O52:P52"/>
    <mergeCell ref="Q52:T52"/>
    <mergeCell ref="U52:W52"/>
    <mergeCell ref="A51:C51"/>
    <mergeCell ref="D51:F51"/>
    <mergeCell ref="G51:J51"/>
    <mergeCell ref="K51:N51"/>
    <mergeCell ref="O51:P51"/>
    <mergeCell ref="Q51:T51"/>
    <mergeCell ref="U53:W53"/>
    <mergeCell ref="A54:C54"/>
    <mergeCell ref="D54:F54"/>
    <mergeCell ref="G54:J54"/>
    <mergeCell ref="K54:N54"/>
    <mergeCell ref="O54:P54"/>
    <mergeCell ref="Q54:T54"/>
    <mergeCell ref="U54:W54"/>
    <mergeCell ref="A53:C53"/>
    <mergeCell ref="D53:F53"/>
    <mergeCell ref="G53:J53"/>
    <mergeCell ref="K53:N53"/>
    <mergeCell ref="O53:P53"/>
    <mergeCell ref="Q53:T53"/>
    <mergeCell ref="U55:W55"/>
    <mergeCell ref="A56:C56"/>
    <mergeCell ref="D56:F56"/>
    <mergeCell ref="G56:J56"/>
    <mergeCell ref="K56:N56"/>
    <mergeCell ref="O56:P56"/>
    <mergeCell ref="Q56:T56"/>
    <mergeCell ref="U56:W56"/>
    <mergeCell ref="A55:C55"/>
    <mergeCell ref="D55:F55"/>
    <mergeCell ref="G55:J55"/>
    <mergeCell ref="K55:N55"/>
    <mergeCell ref="O55:P55"/>
    <mergeCell ref="Q55:T55"/>
    <mergeCell ref="U57:W57"/>
    <mergeCell ref="A58:C58"/>
    <mergeCell ref="D58:F58"/>
    <mergeCell ref="G58:J58"/>
    <mergeCell ref="K58:N58"/>
    <mergeCell ref="O58:P58"/>
    <mergeCell ref="Q58:T58"/>
    <mergeCell ref="U58:W58"/>
    <mergeCell ref="A57:C57"/>
    <mergeCell ref="D57:F57"/>
    <mergeCell ref="G57:J57"/>
    <mergeCell ref="K57:N57"/>
    <mergeCell ref="O57:P57"/>
    <mergeCell ref="Q57:T57"/>
    <mergeCell ref="D63:J63"/>
    <mergeCell ref="K63:N63"/>
    <mergeCell ref="A64:C65"/>
    <mergeCell ref="D64:J65"/>
    <mergeCell ref="K64:N65"/>
    <mergeCell ref="E67:I67"/>
    <mergeCell ref="O59:R59"/>
    <mergeCell ref="S59:V59"/>
    <mergeCell ref="A60:C61"/>
    <mergeCell ref="D60:F61"/>
    <mergeCell ref="G60:J61"/>
    <mergeCell ref="K60:N61"/>
    <mergeCell ref="O60:R61"/>
    <mergeCell ref="S60:V61"/>
  </mergeCells>
  <pageMargins left="0.7" right="0.7" top="0.75" bottom="0.75" header="0.3" footer="0.3"/>
  <pageSetup orientation="portrait" verticalDpi="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6"/>
  <sheetViews>
    <sheetView zoomScale="90" zoomScaleNormal="90" workbookViewId="0">
      <selection activeCell="Q39" sqref="Q39:T39"/>
    </sheetView>
  </sheetViews>
  <sheetFormatPr baseColWidth="10" defaultColWidth="9.140625" defaultRowHeight="15" x14ac:dyDescent="0.25"/>
  <cols>
    <col min="1" max="1" bestFit="1" width="15" customWidth="1" style="259"/>
    <col min="2" max="2" width="11.28515625" customWidth="1" style="259"/>
    <col min="3" max="3" width="7.42578125" customWidth="1" style="259"/>
    <col min="4" max="7" width="8.7109375" customWidth="1" style="259"/>
    <col min="8" max="8" width="3.7109375" customWidth="1" style="259"/>
    <col min="9" max="12" width="8.7109375" customWidth="1" style="259"/>
    <col min="13" max="13" width="3.7109375" customWidth="1" style="259"/>
    <col min="14" max="17" width="8.7109375" customWidth="1" style="259"/>
    <col min="18" max="18" width="5.28515625" customWidth="1" style="259"/>
    <col min="19" max="19" width="8.7109375" customWidth="1" style="259"/>
    <col min="20" max="20" width="3.7109375" customWidth="1" style="259"/>
    <col min="21" max="21" width="8.7109375" customWidth="1" style="259"/>
    <col min="22" max="22" width="6.85546875" customWidth="1" style="259"/>
    <col min="23" max="23" width="6.42578125" customWidth="1" style="259"/>
    <col min="24" max="24" width="10.140625" customWidth="1" style="259"/>
    <col min="25" max="256" width="9.140625" customWidth="1" style="259"/>
    <col min="257" max="257" bestFit="1" width="15" customWidth="1" style="259"/>
    <col min="258" max="258" width="11.28515625" customWidth="1" style="259"/>
    <col min="259" max="259" width="7.42578125" customWidth="1" style="259"/>
    <col min="260" max="263" width="8.7109375" customWidth="1" style="259"/>
    <col min="264" max="264" width="3.7109375" customWidth="1" style="259"/>
    <col min="265" max="268" width="8.7109375" customWidth="1" style="259"/>
    <col min="269" max="269" width="3.7109375" customWidth="1" style="259"/>
    <col min="270" max="273" width="8.7109375" customWidth="1" style="259"/>
    <col min="274" max="274" width="5.28515625" customWidth="1" style="259"/>
    <col min="275" max="275" width="8.7109375" customWidth="1" style="259"/>
    <col min="276" max="276" width="3.7109375" customWidth="1" style="259"/>
    <col min="277" max="277" width="8.7109375" customWidth="1" style="259"/>
    <col min="278" max="278" width="6.85546875" customWidth="1" style="259"/>
    <col min="279" max="279" width="6.42578125" customWidth="1" style="259"/>
    <col min="280" max="280" width="10.140625" customWidth="1" style="259"/>
    <col min="281" max="512" width="9.140625" customWidth="1" style="259"/>
    <col min="513" max="513" bestFit="1" width="15" customWidth="1" style="259"/>
    <col min="514" max="514" width="11.28515625" customWidth="1" style="259"/>
    <col min="515" max="515" width="7.42578125" customWidth="1" style="259"/>
    <col min="516" max="519" width="8.7109375" customWidth="1" style="259"/>
    <col min="520" max="520" width="3.7109375" customWidth="1" style="259"/>
    <col min="521" max="524" width="8.7109375" customWidth="1" style="259"/>
    <col min="525" max="525" width="3.7109375" customWidth="1" style="259"/>
    <col min="526" max="529" width="8.7109375" customWidth="1" style="259"/>
    <col min="530" max="530" width="5.28515625" customWidth="1" style="259"/>
    <col min="531" max="531" width="8.7109375" customWidth="1" style="259"/>
    <col min="532" max="532" width="3.7109375" customWidth="1" style="259"/>
    <col min="533" max="533" width="8.7109375" customWidth="1" style="259"/>
    <col min="534" max="534" width="6.85546875" customWidth="1" style="259"/>
    <col min="535" max="535" width="6.42578125" customWidth="1" style="259"/>
    <col min="536" max="536" width="10.140625" customWidth="1" style="259"/>
    <col min="537" max="768" width="9.140625" customWidth="1" style="259"/>
    <col min="769" max="769" bestFit="1" width="15" customWidth="1" style="259"/>
    <col min="770" max="770" width="11.28515625" customWidth="1" style="259"/>
    <col min="771" max="771" width="7.42578125" customWidth="1" style="259"/>
    <col min="772" max="775" width="8.7109375" customWidth="1" style="259"/>
    <col min="776" max="776" width="3.7109375" customWidth="1" style="259"/>
    <col min="777" max="780" width="8.7109375" customWidth="1" style="259"/>
    <col min="781" max="781" width="3.7109375" customWidth="1" style="259"/>
    <col min="782" max="785" width="8.7109375" customWidth="1" style="259"/>
    <col min="786" max="786" width="5.28515625" customWidth="1" style="259"/>
    <col min="787" max="787" width="8.7109375" customWidth="1" style="259"/>
    <col min="788" max="788" width="3.7109375" customWidth="1" style="259"/>
    <col min="789" max="789" width="8.7109375" customWidth="1" style="259"/>
    <col min="790" max="790" width="6.85546875" customWidth="1" style="259"/>
    <col min="791" max="791" width="6.42578125" customWidth="1" style="259"/>
    <col min="792" max="792" width="10.140625" customWidth="1" style="259"/>
    <col min="793" max="1024" width="9.140625" customWidth="1" style="259"/>
    <col min="1025" max="1025" bestFit="1" width="15" customWidth="1" style="259"/>
    <col min="1026" max="1026" width="11.28515625" customWidth="1" style="259"/>
    <col min="1027" max="1027" width="7.42578125" customWidth="1" style="259"/>
    <col min="1028" max="1031" width="8.7109375" customWidth="1" style="259"/>
    <col min="1032" max="1032" width="3.7109375" customWidth="1" style="259"/>
    <col min="1033" max="1036" width="8.7109375" customWidth="1" style="259"/>
    <col min="1037" max="1037" width="3.7109375" customWidth="1" style="259"/>
    <col min="1038" max="1041" width="8.7109375" customWidth="1" style="259"/>
    <col min="1042" max="1042" width="5.28515625" customWidth="1" style="259"/>
    <col min="1043" max="1043" width="8.7109375" customWidth="1" style="259"/>
    <col min="1044" max="1044" width="3.7109375" customWidth="1" style="259"/>
    <col min="1045" max="1045" width="8.7109375" customWidth="1" style="259"/>
    <col min="1046" max="1046" width="6.85546875" customWidth="1" style="259"/>
    <col min="1047" max="1047" width="6.42578125" customWidth="1" style="259"/>
    <col min="1048" max="1048" width="10.140625" customWidth="1" style="259"/>
    <col min="1049" max="1280" width="9.140625" customWidth="1" style="259"/>
    <col min="1281" max="1281" bestFit="1" width="15" customWidth="1" style="259"/>
    <col min="1282" max="1282" width="11.28515625" customWidth="1" style="259"/>
    <col min="1283" max="1283" width="7.42578125" customWidth="1" style="259"/>
    <col min="1284" max="1287" width="8.7109375" customWidth="1" style="259"/>
    <col min="1288" max="1288" width="3.7109375" customWidth="1" style="259"/>
    <col min="1289" max="1292" width="8.7109375" customWidth="1" style="259"/>
    <col min="1293" max="1293" width="3.7109375" customWidth="1" style="259"/>
    <col min="1294" max="1297" width="8.7109375" customWidth="1" style="259"/>
    <col min="1298" max="1298" width="5.28515625" customWidth="1" style="259"/>
    <col min="1299" max="1299" width="8.7109375" customWidth="1" style="259"/>
    <col min="1300" max="1300" width="3.7109375" customWidth="1" style="259"/>
    <col min="1301" max="1301" width="8.7109375" customWidth="1" style="259"/>
    <col min="1302" max="1302" width="6.85546875" customWidth="1" style="259"/>
    <col min="1303" max="1303" width="6.42578125" customWidth="1" style="259"/>
    <col min="1304" max="1304" width="10.140625" customWidth="1" style="259"/>
    <col min="1305" max="1536" width="9.140625" customWidth="1" style="259"/>
    <col min="1537" max="1537" bestFit="1" width="15" customWidth="1" style="259"/>
    <col min="1538" max="1538" width="11.28515625" customWidth="1" style="259"/>
    <col min="1539" max="1539" width="7.42578125" customWidth="1" style="259"/>
    <col min="1540" max="1543" width="8.7109375" customWidth="1" style="259"/>
    <col min="1544" max="1544" width="3.7109375" customWidth="1" style="259"/>
    <col min="1545" max="1548" width="8.7109375" customWidth="1" style="259"/>
    <col min="1549" max="1549" width="3.7109375" customWidth="1" style="259"/>
    <col min="1550" max="1553" width="8.7109375" customWidth="1" style="259"/>
    <col min="1554" max="1554" width="5.28515625" customWidth="1" style="259"/>
    <col min="1555" max="1555" width="8.7109375" customWidth="1" style="259"/>
    <col min="1556" max="1556" width="3.7109375" customWidth="1" style="259"/>
    <col min="1557" max="1557" width="8.7109375" customWidth="1" style="259"/>
    <col min="1558" max="1558" width="6.85546875" customWidth="1" style="259"/>
    <col min="1559" max="1559" width="6.42578125" customWidth="1" style="259"/>
    <col min="1560" max="1560" width="10.140625" customWidth="1" style="259"/>
    <col min="1561" max="1792" width="9.140625" customWidth="1" style="259"/>
    <col min="1793" max="1793" bestFit="1" width="15" customWidth="1" style="259"/>
    <col min="1794" max="1794" width="11.28515625" customWidth="1" style="259"/>
    <col min="1795" max="1795" width="7.42578125" customWidth="1" style="259"/>
    <col min="1796" max="1799" width="8.7109375" customWidth="1" style="259"/>
    <col min="1800" max="1800" width="3.7109375" customWidth="1" style="259"/>
    <col min="1801" max="1804" width="8.7109375" customWidth="1" style="259"/>
    <col min="1805" max="1805" width="3.7109375" customWidth="1" style="259"/>
    <col min="1806" max="1809" width="8.7109375" customWidth="1" style="259"/>
    <col min="1810" max="1810" width="5.28515625" customWidth="1" style="259"/>
    <col min="1811" max="1811" width="8.7109375" customWidth="1" style="259"/>
    <col min="1812" max="1812" width="3.7109375" customWidth="1" style="259"/>
    <col min="1813" max="1813" width="8.7109375" customWidth="1" style="259"/>
    <col min="1814" max="1814" width="6.85546875" customWidth="1" style="259"/>
    <col min="1815" max="1815" width="6.42578125" customWidth="1" style="259"/>
    <col min="1816" max="1816" width="10.140625" customWidth="1" style="259"/>
    <col min="1817" max="2048" width="9.140625" customWidth="1" style="259"/>
    <col min="2049" max="2049" bestFit="1" width="15" customWidth="1" style="259"/>
    <col min="2050" max="2050" width="11.28515625" customWidth="1" style="259"/>
    <col min="2051" max="2051" width="7.42578125" customWidth="1" style="259"/>
    <col min="2052" max="2055" width="8.7109375" customWidth="1" style="259"/>
    <col min="2056" max="2056" width="3.7109375" customWidth="1" style="259"/>
    <col min="2057" max="2060" width="8.7109375" customWidth="1" style="259"/>
    <col min="2061" max="2061" width="3.7109375" customWidth="1" style="259"/>
    <col min="2062" max="2065" width="8.7109375" customWidth="1" style="259"/>
    <col min="2066" max="2066" width="5.28515625" customWidth="1" style="259"/>
    <col min="2067" max="2067" width="8.7109375" customWidth="1" style="259"/>
    <col min="2068" max="2068" width="3.7109375" customWidth="1" style="259"/>
    <col min="2069" max="2069" width="8.7109375" customWidth="1" style="259"/>
    <col min="2070" max="2070" width="6.85546875" customWidth="1" style="259"/>
    <col min="2071" max="2071" width="6.42578125" customWidth="1" style="259"/>
    <col min="2072" max="2072" width="10.140625" customWidth="1" style="259"/>
    <col min="2073" max="2304" width="9.140625" customWidth="1" style="259"/>
    <col min="2305" max="2305" bestFit="1" width="15" customWidth="1" style="259"/>
    <col min="2306" max="2306" width="11.28515625" customWidth="1" style="259"/>
    <col min="2307" max="2307" width="7.42578125" customWidth="1" style="259"/>
    <col min="2308" max="2311" width="8.7109375" customWidth="1" style="259"/>
    <col min="2312" max="2312" width="3.7109375" customWidth="1" style="259"/>
    <col min="2313" max="2316" width="8.7109375" customWidth="1" style="259"/>
    <col min="2317" max="2317" width="3.7109375" customWidth="1" style="259"/>
    <col min="2318" max="2321" width="8.7109375" customWidth="1" style="259"/>
    <col min="2322" max="2322" width="5.28515625" customWidth="1" style="259"/>
    <col min="2323" max="2323" width="8.7109375" customWidth="1" style="259"/>
    <col min="2324" max="2324" width="3.7109375" customWidth="1" style="259"/>
    <col min="2325" max="2325" width="8.7109375" customWidth="1" style="259"/>
    <col min="2326" max="2326" width="6.85546875" customWidth="1" style="259"/>
    <col min="2327" max="2327" width="6.42578125" customWidth="1" style="259"/>
    <col min="2328" max="2328" width="10.140625" customWidth="1" style="259"/>
    <col min="2329" max="2560" width="9.140625" customWidth="1" style="259"/>
    <col min="2561" max="2561" bestFit="1" width="15" customWidth="1" style="259"/>
    <col min="2562" max="2562" width="11.28515625" customWidth="1" style="259"/>
    <col min="2563" max="2563" width="7.42578125" customWidth="1" style="259"/>
    <col min="2564" max="2567" width="8.7109375" customWidth="1" style="259"/>
    <col min="2568" max="2568" width="3.7109375" customWidth="1" style="259"/>
    <col min="2569" max="2572" width="8.7109375" customWidth="1" style="259"/>
    <col min="2573" max="2573" width="3.7109375" customWidth="1" style="259"/>
    <col min="2574" max="2577" width="8.7109375" customWidth="1" style="259"/>
    <col min="2578" max="2578" width="5.28515625" customWidth="1" style="259"/>
    <col min="2579" max="2579" width="8.7109375" customWidth="1" style="259"/>
    <col min="2580" max="2580" width="3.7109375" customWidth="1" style="259"/>
    <col min="2581" max="2581" width="8.7109375" customWidth="1" style="259"/>
    <col min="2582" max="2582" width="6.85546875" customWidth="1" style="259"/>
    <col min="2583" max="2583" width="6.42578125" customWidth="1" style="259"/>
    <col min="2584" max="2584" width="10.140625" customWidth="1" style="259"/>
    <col min="2585" max="2816" width="9.140625" customWidth="1" style="259"/>
    <col min="2817" max="2817" bestFit="1" width="15" customWidth="1" style="259"/>
    <col min="2818" max="2818" width="11.28515625" customWidth="1" style="259"/>
    <col min="2819" max="2819" width="7.42578125" customWidth="1" style="259"/>
    <col min="2820" max="2823" width="8.7109375" customWidth="1" style="259"/>
    <col min="2824" max="2824" width="3.7109375" customWidth="1" style="259"/>
    <col min="2825" max="2828" width="8.7109375" customWidth="1" style="259"/>
    <col min="2829" max="2829" width="3.7109375" customWidth="1" style="259"/>
    <col min="2830" max="2833" width="8.7109375" customWidth="1" style="259"/>
    <col min="2834" max="2834" width="5.28515625" customWidth="1" style="259"/>
    <col min="2835" max="2835" width="8.7109375" customWidth="1" style="259"/>
    <col min="2836" max="2836" width="3.7109375" customWidth="1" style="259"/>
    <col min="2837" max="2837" width="8.7109375" customWidth="1" style="259"/>
    <col min="2838" max="2838" width="6.85546875" customWidth="1" style="259"/>
    <col min="2839" max="2839" width="6.42578125" customWidth="1" style="259"/>
    <col min="2840" max="2840" width="10.140625" customWidth="1" style="259"/>
    <col min="2841" max="3072" width="9.140625" customWidth="1" style="259"/>
    <col min="3073" max="3073" bestFit="1" width="15" customWidth="1" style="259"/>
    <col min="3074" max="3074" width="11.28515625" customWidth="1" style="259"/>
    <col min="3075" max="3075" width="7.42578125" customWidth="1" style="259"/>
    <col min="3076" max="3079" width="8.7109375" customWidth="1" style="259"/>
    <col min="3080" max="3080" width="3.7109375" customWidth="1" style="259"/>
    <col min="3081" max="3084" width="8.7109375" customWidth="1" style="259"/>
    <col min="3085" max="3085" width="3.7109375" customWidth="1" style="259"/>
    <col min="3086" max="3089" width="8.7109375" customWidth="1" style="259"/>
    <col min="3090" max="3090" width="5.28515625" customWidth="1" style="259"/>
    <col min="3091" max="3091" width="8.7109375" customWidth="1" style="259"/>
    <col min="3092" max="3092" width="3.7109375" customWidth="1" style="259"/>
    <col min="3093" max="3093" width="8.7109375" customWidth="1" style="259"/>
    <col min="3094" max="3094" width="6.85546875" customWidth="1" style="259"/>
    <col min="3095" max="3095" width="6.42578125" customWidth="1" style="259"/>
    <col min="3096" max="3096" width="10.140625" customWidth="1" style="259"/>
    <col min="3097" max="3328" width="9.140625" customWidth="1" style="259"/>
    <col min="3329" max="3329" bestFit="1" width="15" customWidth="1" style="259"/>
    <col min="3330" max="3330" width="11.28515625" customWidth="1" style="259"/>
    <col min="3331" max="3331" width="7.42578125" customWidth="1" style="259"/>
    <col min="3332" max="3335" width="8.7109375" customWidth="1" style="259"/>
    <col min="3336" max="3336" width="3.7109375" customWidth="1" style="259"/>
    <col min="3337" max="3340" width="8.7109375" customWidth="1" style="259"/>
    <col min="3341" max="3341" width="3.7109375" customWidth="1" style="259"/>
    <col min="3342" max="3345" width="8.7109375" customWidth="1" style="259"/>
    <col min="3346" max="3346" width="5.28515625" customWidth="1" style="259"/>
    <col min="3347" max="3347" width="8.7109375" customWidth="1" style="259"/>
    <col min="3348" max="3348" width="3.7109375" customWidth="1" style="259"/>
    <col min="3349" max="3349" width="8.7109375" customWidth="1" style="259"/>
    <col min="3350" max="3350" width="6.85546875" customWidth="1" style="259"/>
    <col min="3351" max="3351" width="6.42578125" customWidth="1" style="259"/>
    <col min="3352" max="3352" width="10.140625" customWidth="1" style="259"/>
    <col min="3353" max="3584" width="9.140625" customWidth="1" style="259"/>
    <col min="3585" max="3585" bestFit="1" width="15" customWidth="1" style="259"/>
    <col min="3586" max="3586" width="11.28515625" customWidth="1" style="259"/>
    <col min="3587" max="3587" width="7.42578125" customWidth="1" style="259"/>
    <col min="3588" max="3591" width="8.7109375" customWidth="1" style="259"/>
    <col min="3592" max="3592" width="3.7109375" customWidth="1" style="259"/>
    <col min="3593" max="3596" width="8.7109375" customWidth="1" style="259"/>
    <col min="3597" max="3597" width="3.7109375" customWidth="1" style="259"/>
    <col min="3598" max="3601" width="8.7109375" customWidth="1" style="259"/>
    <col min="3602" max="3602" width="5.28515625" customWidth="1" style="259"/>
    <col min="3603" max="3603" width="8.7109375" customWidth="1" style="259"/>
    <col min="3604" max="3604" width="3.7109375" customWidth="1" style="259"/>
    <col min="3605" max="3605" width="8.7109375" customWidth="1" style="259"/>
    <col min="3606" max="3606" width="6.85546875" customWidth="1" style="259"/>
    <col min="3607" max="3607" width="6.42578125" customWidth="1" style="259"/>
    <col min="3608" max="3608" width="10.140625" customWidth="1" style="259"/>
    <col min="3609" max="3840" width="9.140625" customWidth="1" style="259"/>
    <col min="3841" max="3841" bestFit="1" width="15" customWidth="1" style="259"/>
    <col min="3842" max="3842" width="11.28515625" customWidth="1" style="259"/>
    <col min="3843" max="3843" width="7.42578125" customWidth="1" style="259"/>
    <col min="3844" max="3847" width="8.7109375" customWidth="1" style="259"/>
    <col min="3848" max="3848" width="3.7109375" customWidth="1" style="259"/>
    <col min="3849" max="3852" width="8.7109375" customWidth="1" style="259"/>
    <col min="3853" max="3853" width="3.7109375" customWidth="1" style="259"/>
    <col min="3854" max="3857" width="8.7109375" customWidth="1" style="259"/>
    <col min="3858" max="3858" width="5.28515625" customWidth="1" style="259"/>
    <col min="3859" max="3859" width="8.7109375" customWidth="1" style="259"/>
    <col min="3860" max="3860" width="3.7109375" customWidth="1" style="259"/>
    <col min="3861" max="3861" width="8.7109375" customWidth="1" style="259"/>
    <col min="3862" max="3862" width="6.85546875" customWidth="1" style="259"/>
    <col min="3863" max="3863" width="6.42578125" customWidth="1" style="259"/>
    <col min="3864" max="3864" width="10.140625" customWidth="1" style="259"/>
    <col min="3865" max="4096" width="9.140625" customWidth="1" style="259"/>
    <col min="4097" max="4097" bestFit="1" width="15" customWidth="1" style="259"/>
    <col min="4098" max="4098" width="11.28515625" customWidth="1" style="259"/>
    <col min="4099" max="4099" width="7.42578125" customWidth="1" style="259"/>
    <col min="4100" max="4103" width="8.7109375" customWidth="1" style="259"/>
    <col min="4104" max="4104" width="3.7109375" customWidth="1" style="259"/>
    <col min="4105" max="4108" width="8.7109375" customWidth="1" style="259"/>
    <col min="4109" max="4109" width="3.7109375" customWidth="1" style="259"/>
    <col min="4110" max="4113" width="8.7109375" customWidth="1" style="259"/>
    <col min="4114" max="4114" width="5.28515625" customWidth="1" style="259"/>
    <col min="4115" max="4115" width="8.7109375" customWidth="1" style="259"/>
    <col min="4116" max="4116" width="3.7109375" customWidth="1" style="259"/>
    <col min="4117" max="4117" width="8.7109375" customWidth="1" style="259"/>
    <col min="4118" max="4118" width="6.85546875" customWidth="1" style="259"/>
    <col min="4119" max="4119" width="6.42578125" customWidth="1" style="259"/>
    <col min="4120" max="4120" width="10.140625" customWidth="1" style="259"/>
    <col min="4121" max="4352" width="9.140625" customWidth="1" style="259"/>
    <col min="4353" max="4353" bestFit="1" width="15" customWidth="1" style="259"/>
    <col min="4354" max="4354" width="11.28515625" customWidth="1" style="259"/>
    <col min="4355" max="4355" width="7.42578125" customWidth="1" style="259"/>
    <col min="4356" max="4359" width="8.7109375" customWidth="1" style="259"/>
    <col min="4360" max="4360" width="3.7109375" customWidth="1" style="259"/>
    <col min="4361" max="4364" width="8.7109375" customWidth="1" style="259"/>
    <col min="4365" max="4365" width="3.7109375" customWidth="1" style="259"/>
    <col min="4366" max="4369" width="8.7109375" customWidth="1" style="259"/>
    <col min="4370" max="4370" width="5.28515625" customWidth="1" style="259"/>
    <col min="4371" max="4371" width="8.7109375" customWidth="1" style="259"/>
    <col min="4372" max="4372" width="3.7109375" customWidth="1" style="259"/>
    <col min="4373" max="4373" width="8.7109375" customWidth="1" style="259"/>
    <col min="4374" max="4374" width="6.85546875" customWidth="1" style="259"/>
    <col min="4375" max="4375" width="6.42578125" customWidth="1" style="259"/>
    <col min="4376" max="4376" width="10.140625" customWidth="1" style="259"/>
    <col min="4377" max="4608" width="9.140625" customWidth="1" style="259"/>
    <col min="4609" max="4609" bestFit="1" width="15" customWidth="1" style="259"/>
    <col min="4610" max="4610" width="11.28515625" customWidth="1" style="259"/>
    <col min="4611" max="4611" width="7.42578125" customWidth="1" style="259"/>
    <col min="4612" max="4615" width="8.7109375" customWidth="1" style="259"/>
    <col min="4616" max="4616" width="3.7109375" customWidth="1" style="259"/>
    <col min="4617" max="4620" width="8.7109375" customWidth="1" style="259"/>
    <col min="4621" max="4621" width="3.7109375" customWidth="1" style="259"/>
    <col min="4622" max="4625" width="8.7109375" customWidth="1" style="259"/>
    <col min="4626" max="4626" width="5.28515625" customWidth="1" style="259"/>
    <col min="4627" max="4627" width="8.7109375" customWidth="1" style="259"/>
    <col min="4628" max="4628" width="3.7109375" customWidth="1" style="259"/>
    <col min="4629" max="4629" width="8.7109375" customWidth="1" style="259"/>
    <col min="4630" max="4630" width="6.85546875" customWidth="1" style="259"/>
    <col min="4631" max="4631" width="6.42578125" customWidth="1" style="259"/>
    <col min="4632" max="4632" width="10.140625" customWidth="1" style="259"/>
    <col min="4633" max="4864" width="9.140625" customWidth="1" style="259"/>
    <col min="4865" max="4865" bestFit="1" width="15" customWidth="1" style="259"/>
    <col min="4866" max="4866" width="11.28515625" customWidth="1" style="259"/>
    <col min="4867" max="4867" width="7.42578125" customWidth="1" style="259"/>
    <col min="4868" max="4871" width="8.7109375" customWidth="1" style="259"/>
    <col min="4872" max="4872" width="3.7109375" customWidth="1" style="259"/>
    <col min="4873" max="4876" width="8.7109375" customWidth="1" style="259"/>
    <col min="4877" max="4877" width="3.7109375" customWidth="1" style="259"/>
    <col min="4878" max="4881" width="8.7109375" customWidth="1" style="259"/>
    <col min="4882" max="4882" width="5.28515625" customWidth="1" style="259"/>
    <col min="4883" max="4883" width="8.7109375" customWidth="1" style="259"/>
    <col min="4884" max="4884" width="3.7109375" customWidth="1" style="259"/>
    <col min="4885" max="4885" width="8.7109375" customWidth="1" style="259"/>
    <col min="4886" max="4886" width="6.85546875" customWidth="1" style="259"/>
    <col min="4887" max="4887" width="6.42578125" customWidth="1" style="259"/>
    <col min="4888" max="4888" width="10.140625" customWidth="1" style="259"/>
    <col min="4889" max="5120" width="9.140625" customWidth="1" style="259"/>
    <col min="5121" max="5121" bestFit="1" width="15" customWidth="1" style="259"/>
    <col min="5122" max="5122" width="11.28515625" customWidth="1" style="259"/>
    <col min="5123" max="5123" width="7.42578125" customWidth="1" style="259"/>
    <col min="5124" max="5127" width="8.7109375" customWidth="1" style="259"/>
    <col min="5128" max="5128" width="3.7109375" customWidth="1" style="259"/>
    <col min="5129" max="5132" width="8.7109375" customWidth="1" style="259"/>
    <col min="5133" max="5133" width="3.7109375" customWidth="1" style="259"/>
    <col min="5134" max="5137" width="8.7109375" customWidth="1" style="259"/>
    <col min="5138" max="5138" width="5.28515625" customWidth="1" style="259"/>
    <col min="5139" max="5139" width="8.7109375" customWidth="1" style="259"/>
    <col min="5140" max="5140" width="3.7109375" customWidth="1" style="259"/>
    <col min="5141" max="5141" width="8.7109375" customWidth="1" style="259"/>
    <col min="5142" max="5142" width="6.85546875" customWidth="1" style="259"/>
    <col min="5143" max="5143" width="6.42578125" customWidth="1" style="259"/>
    <col min="5144" max="5144" width="10.140625" customWidth="1" style="259"/>
    <col min="5145" max="5376" width="9.140625" customWidth="1" style="259"/>
    <col min="5377" max="5377" bestFit="1" width="15" customWidth="1" style="259"/>
    <col min="5378" max="5378" width="11.28515625" customWidth="1" style="259"/>
    <col min="5379" max="5379" width="7.42578125" customWidth="1" style="259"/>
    <col min="5380" max="5383" width="8.7109375" customWidth="1" style="259"/>
    <col min="5384" max="5384" width="3.7109375" customWidth="1" style="259"/>
    <col min="5385" max="5388" width="8.7109375" customWidth="1" style="259"/>
    <col min="5389" max="5389" width="3.7109375" customWidth="1" style="259"/>
    <col min="5390" max="5393" width="8.7109375" customWidth="1" style="259"/>
    <col min="5394" max="5394" width="5.28515625" customWidth="1" style="259"/>
    <col min="5395" max="5395" width="8.7109375" customWidth="1" style="259"/>
    <col min="5396" max="5396" width="3.7109375" customWidth="1" style="259"/>
    <col min="5397" max="5397" width="8.7109375" customWidth="1" style="259"/>
    <col min="5398" max="5398" width="6.85546875" customWidth="1" style="259"/>
    <col min="5399" max="5399" width="6.42578125" customWidth="1" style="259"/>
    <col min="5400" max="5400" width="10.140625" customWidth="1" style="259"/>
    <col min="5401" max="5632" width="9.140625" customWidth="1" style="259"/>
    <col min="5633" max="5633" bestFit="1" width="15" customWidth="1" style="259"/>
    <col min="5634" max="5634" width="11.28515625" customWidth="1" style="259"/>
    <col min="5635" max="5635" width="7.42578125" customWidth="1" style="259"/>
    <col min="5636" max="5639" width="8.7109375" customWidth="1" style="259"/>
    <col min="5640" max="5640" width="3.7109375" customWidth="1" style="259"/>
    <col min="5641" max="5644" width="8.7109375" customWidth="1" style="259"/>
    <col min="5645" max="5645" width="3.7109375" customWidth="1" style="259"/>
    <col min="5646" max="5649" width="8.7109375" customWidth="1" style="259"/>
    <col min="5650" max="5650" width="5.28515625" customWidth="1" style="259"/>
    <col min="5651" max="5651" width="8.7109375" customWidth="1" style="259"/>
    <col min="5652" max="5652" width="3.7109375" customWidth="1" style="259"/>
    <col min="5653" max="5653" width="8.7109375" customWidth="1" style="259"/>
    <col min="5654" max="5654" width="6.85546875" customWidth="1" style="259"/>
    <col min="5655" max="5655" width="6.42578125" customWidth="1" style="259"/>
    <col min="5656" max="5656" width="10.140625" customWidth="1" style="259"/>
    <col min="5657" max="5888" width="9.140625" customWidth="1" style="259"/>
    <col min="5889" max="5889" bestFit="1" width="15" customWidth="1" style="259"/>
    <col min="5890" max="5890" width="11.28515625" customWidth="1" style="259"/>
    <col min="5891" max="5891" width="7.42578125" customWidth="1" style="259"/>
    <col min="5892" max="5895" width="8.7109375" customWidth="1" style="259"/>
    <col min="5896" max="5896" width="3.7109375" customWidth="1" style="259"/>
    <col min="5897" max="5900" width="8.7109375" customWidth="1" style="259"/>
    <col min="5901" max="5901" width="3.7109375" customWidth="1" style="259"/>
    <col min="5902" max="5905" width="8.7109375" customWidth="1" style="259"/>
    <col min="5906" max="5906" width="5.28515625" customWidth="1" style="259"/>
    <col min="5907" max="5907" width="8.7109375" customWidth="1" style="259"/>
    <col min="5908" max="5908" width="3.7109375" customWidth="1" style="259"/>
    <col min="5909" max="5909" width="8.7109375" customWidth="1" style="259"/>
    <col min="5910" max="5910" width="6.85546875" customWidth="1" style="259"/>
    <col min="5911" max="5911" width="6.42578125" customWidth="1" style="259"/>
    <col min="5912" max="5912" width="10.140625" customWidth="1" style="259"/>
    <col min="5913" max="6144" width="9.140625" customWidth="1" style="259"/>
    <col min="6145" max="6145" bestFit="1" width="15" customWidth="1" style="259"/>
    <col min="6146" max="6146" width="11.28515625" customWidth="1" style="259"/>
    <col min="6147" max="6147" width="7.42578125" customWidth="1" style="259"/>
    <col min="6148" max="6151" width="8.7109375" customWidth="1" style="259"/>
    <col min="6152" max="6152" width="3.7109375" customWidth="1" style="259"/>
    <col min="6153" max="6156" width="8.7109375" customWidth="1" style="259"/>
    <col min="6157" max="6157" width="3.7109375" customWidth="1" style="259"/>
    <col min="6158" max="6161" width="8.7109375" customWidth="1" style="259"/>
    <col min="6162" max="6162" width="5.28515625" customWidth="1" style="259"/>
    <col min="6163" max="6163" width="8.7109375" customWidth="1" style="259"/>
    <col min="6164" max="6164" width="3.7109375" customWidth="1" style="259"/>
    <col min="6165" max="6165" width="8.7109375" customWidth="1" style="259"/>
    <col min="6166" max="6166" width="6.85546875" customWidth="1" style="259"/>
    <col min="6167" max="6167" width="6.42578125" customWidth="1" style="259"/>
    <col min="6168" max="6168" width="10.140625" customWidth="1" style="259"/>
    <col min="6169" max="6400" width="9.140625" customWidth="1" style="259"/>
    <col min="6401" max="6401" bestFit="1" width="15" customWidth="1" style="259"/>
    <col min="6402" max="6402" width="11.28515625" customWidth="1" style="259"/>
    <col min="6403" max="6403" width="7.42578125" customWidth="1" style="259"/>
    <col min="6404" max="6407" width="8.7109375" customWidth="1" style="259"/>
    <col min="6408" max="6408" width="3.7109375" customWidth="1" style="259"/>
    <col min="6409" max="6412" width="8.7109375" customWidth="1" style="259"/>
    <col min="6413" max="6413" width="3.7109375" customWidth="1" style="259"/>
    <col min="6414" max="6417" width="8.7109375" customWidth="1" style="259"/>
    <col min="6418" max="6418" width="5.28515625" customWidth="1" style="259"/>
    <col min="6419" max="6419" width="8.7109375" customWidth="1" style="259"/>
    <col min="6420" max="6420" width="3.7109375" customWidth="1" style="259"/>
    <col min="6421" max="6421" width="8.7109375" customWidth="1" style="259"/>
    <col min="6422" max="6422" width="6.85546875" customWidth="1" style="259"/>
    <col min="6423" max="6423" width="6.42578125" customWidth="1" style="259"/>
    <col min="6424" max="6424" width="10.140625" customWidth="1" style="259"/>
    <col min="6425" max="6656" width="9.140625" customWidth="1" style="259"/>
    <col min="6657" max="6657" bestFit="1" width="15" customWidth="1" style="259"/>
    <col min="6658" max="6658" width="11.28515625" customWidth="1" style="259"/>
    <col min="6659" max="6659" width="7.42578125" customWidth="1" style="259"/>
    <col min="6660" max="6663" width="8.7109375" customWidth="1" style="259"/>
    <col min="6664" max="6664" width="3.7109375" customWidth="1" style="259"/>
    <col min="6665" max="6668" width="8.7109375" customWidth="1" style="259"/>
    <col min="6669" max="6669" width="3.7109375" customWidth="1" style="259"/>
    <col min="6670" max="6673" width="8.7109375" customWidth="1" style="259"/>
    <col min="6674" max="6674" width="5.28515625" customWidth="1" style="259"/>
    <col min="6675" max="6675" width="8.7109375" customWidth="1" style="259"/>
    <col min="6676" max="6676" width="3.7109375" customWidth="1" style="259"/>
    <col min="6677" max="6677" width="8.7109375" customWidth="1" style="259"/>
    <col min="6678" max="6678" width="6.85546875" customWidth="1" style="259"/>
    <col min="6679" max="6679" width="6.42578125" customWidth="1" style="259"/>
    <col min="6680" max="6680" width="10.140625" customWidth="1" style="259"/>
    <col min="6681" max="6912" width="9.140625" customWidth="1" style="259"/>
    <col min="6913" max="6913" bestFit="1" width="15" customWidth="1" style="259"/>
    <col min="6914" max="6914" width="11.28515625" customWidth="1" style="259"/>
    <col min="6915" max="6915" width="7.42578125" customWidth="1" style="259"/>
    <col min="6916" max="6919" width="8.7109375" customWidth="1" style="259"/>
    <col min="6920" max="6920" width="3.7109375" customWidth="1" style="259"/>
    <col min="6921" max="6924" width="8.7109375" customWidth="1" style="259"/>
    <col min="6925" max="6925" width="3.7109375" customWidth="1" style="259"/>
    <col min="6926" max="6929" width="8.7109375" customWidth="1" style="259"/>
    <col min="6930" max="6930" width="5.28515625" customWidth="1" style="259"/>
    <col min="6931" max="6931" width="8.7109375" customWidth="1" style="259"/>
    <col min="6932" max="6932" width="3.7109375" customWidth="1" style="259"/>
    <col min="6933" max="6933" width="8.7109375" customWidth="1" style="259"/>
    <col min="6934" max="6934" width="6.85546875" customWidth="1" style="259"/>
    <col min="6935" max="6935" width="6.42578125" customWidth="1" style="259"/>
    <col min="6936" max="6936" width="10.140625" customWidth="1" style="259"/>
    <col min="6937" max="7168" width="9.140625" customWidth="1" style="259"/>
    <col min="7169" max="7169" bestFit="1" width="15" customWidth="1" style="259"/>
    <col min="7170" max="7170" width="11.28515625" customWidth="1" style="259"/>
    <col min="7171" max="7171" width="7.42578125" customWidth="1" style="259"/>
    <col min="7172" max="7175" width="8.7109375" customWidth="1" style="259"/>
    <col min="7176" max="7176" width="3.7109375" customWidth="1" style="259"/>
    <col min="7177" max="7180" width="8.7109375" customWidth="1" style="259"/>
    <col min="7181" max="7181" width="3.7109375" customWidth="1" style="259"/>
    <col min="7182" max="7185" width="8.7109375" customWidth="1" style="259"/>
    <col min="7186" max="7186" width="5.28515625" customWidth="1" style="259"/>
    <col min="7187" max="7187" width="8.7109375" customWidth="1" style="259"/>
    <col min="7188" max="7188" width="3.7109375" customWidth="1" style="259"/>
    <col min="7189" max="7189" width="8.7109375" customWidth="1" style="259"/>
    <col min="7190" max="7190" width="6.85546875" customWidth="1" style="259"/>
    <col min="7191" max="7191" width="6.42578125" customWidth="1" style="259"/>
    <col min="7192" max="7192" width="10.140625" customWidth="1" style="259"/>
    <col min="7193" max="7424" width="9.140625" customWidth="1" style="259"/>
    <col min="7425" max="7425" bestFit="1" width="15" customWidth="1" style="259"/>
    <col min="7426" max="7426" width="11.28515625" customWidth="1" style="259"/>
    <col min="7427" max="7427" width="7.42578125" customWidth="1" style="259"/>
    <col min="7428" max="7431" width="8.7109375" customWidth="1" style="259"/>
    <col min="7432" max="7432" width="3.7109375" customWidth="1" style="259"/>
    <col min="7433" max="7436" width="8.7109375" customWidth="1" style="259"/>
    <col min="7437" max="7437" width="3.7109375" customWidth="1" style="259"/>
    <col min="7438" max="7441" width="8.7109375" customWidth="1" style="259"/>
    <col min="7442" max="7442" width="5.28515625" customWidth="1" style="259"/>
    <col min="7443" max="7443" width="8.7109375" customWidth="1" style="259"/>
    <col min="7444" max="7444" width="3.7109375" customWidth="1" style="259"/>
    <col min="7445" max="7445" width="8.7109375" customWidth="1" style="259"/>
    <col min="7446" max="7446" width="6.85546875" customWidth="1" style="259"/>
    <col min="7447" max="7447" width="6.42578125" customWidth="1" style="259"/>
    <col min="7448" max="7448" width="10.140625" customWidth="1" style="259"/>
    <col min="7449" max="7680" width="9.140625" customWidth="1" style="259"/>
    <col min="7681" max="7681" bestFit="1" width="15" customWidth="1" style="259"/>
    <col min="7682" max="7682" width="11.28515625" customWidth="1" style="259"/>
    <col min="7683" max="7683" width="7.42578125" customWidth="1" style="259"/>
    <col min="7684" max="7687" width="8.7109375" customWidth="1" style="259"/>
    <col min="7688" max="7688" width="3.7109375" customWidth="1" style="259"/>
    <col min="7689" max="7692" width="8.7109375" customWidth="1" style="259"/>
    <col min="7693" max="7693" width="3.7109375" customWidth="1" style="259"/>
    <col min="7694" max="7697" width="8.7109375" customWidth="1" style="259"/>
    <col min="7698" max="7698" width="5.28515625" customWidth="1" style="259"/>
    <col min="7699" max="7699" width="8.7109375" customWidth="1" style="259"/>
    <col min="7700" max="7700" width="3.7109375" customWidth="1" style="259"/>
    <col min="7701" max="7701" width="8.7109375" customWidth="1" style="259"/>
    <col min="7702" max="7702" width="6.85546875" customWidth="1" style="259"/>
    <col min="7703" max="7703" width="6.42578125" customWidth="1" style="259"/>
    <col min="7704" max="7704" width="10.140625" customWidth="1" style="259"/>
    <col min="7705" max="7936" width="9.140625" customWidth="1" style="259"/>
    <col min="7937" max="7937" bestFit="1" width="15" customWidth="1" style="259"/>
    <col min="7938" max="7938" width="11.28515625" customWidth="1" style="259"/>
    <col min="7939" max="7939" width="7.42578125" customWidth="1" style="259"/>
    <col min="7940" max="7943" width="8.7109375" customWidth="1" style="259"/>
    <col min="7944" max="7944" width="3.7109375" customWidth="1" style="259"/>
    <col min="7945" max="7948" width="8.7109375" customWidth="1" style="259"/>
    <col min="7949" max="7949" width="3.7109375" customWidth="1" style="259"/>
    <col min="7950" max="7953" width="8.7109375" customWidth="1" style="259"/>
    <col min="7954" max="7954" width="5.28515625" customWidth="1" style="259"/>
    <col min="7955" max="7955" width="8.7109375" customWidth="1" style="259"/>
    <col min="7956" max="7956" width="3.7109375" customWidth="1" style="259"/>
    <col min="7957" max="7957" width="8.7109375" customWidth="1" style="259"/>
    <col min="7958" max="7958" width="6.85546875" customWidth="1" style="259"/>
    <col min="7959" max="7959" width="6.42578125" customWidth="1" style="259"/>
    <col min="7960" max="7960" width="10.140625" customWidth="1" style="259"/>
    <col min="7961" max="8192" width="9.140625" customWidth="1" style="259"/>
    <col min="8193" max="8193" bestFit="1" width="15" customWidth="1" style="259"/>
    <col min="8194" max="8194" width="11.28515625" customWidth="1" style="259"/>
    <col min="8195" max="8195" width="7.42578125" customWidth="1" style="259"/>
    <col min="8196" max="8199" width="8.7109375" customWidth="1" style="259"/>
    <col min="8200" max="8200" width="3.7109375" customWidth="1" style="259"/>
    <col min="8201" max="8204" width="8.7109375" customWidth="1" style="259"/>
    <col min="8205" max="8205" width="3.7109375" customWidth="1" style="259"/>
    <col min="8206" max="8209" width="8.7109375" customWidth="1" style="259"/>
    <col min="8210" max="8210" width="5.28515625" customWidth="1" style="259"/>
    <col min="8211" max="8211" width="8.7109375" customWidth="1" style="259"/>
    <col min="8212" max="8212" width="3.7109375" customWidth="1" style="259"/>
    <col min="8213" max="8213" width="8.7109375" customWidth="1" style="259"/>
    <col min="8214" max="8214" width="6.85546875" customWidth="1" style="259"/>
    <col min="8215" max="8215" width="6.42578125" customWidth="1" style="259"/>
    <col min="8216" max="8216" width="10.140625" customWidth="1" style="259"/>
    <col min="8217" max="8448" width="9.140625" customWidth="1" style="259"/>
    <col min="8449" max="8449" bestFit="1" width="15" customWidth="1" style="259"/>
    <col min="8450" max="8450" width="11.28515625" customWidth="1" style="259"/>
    <col min="8451" max="8451" width="7.42578125" customWidth="1" style="259"/>
    <col min="8452" max="8455" width="8.7109375" customWidth="1" style="259"/>
    <col min="8456" max="8456" width="3.7109375" customWidth="1" style="259"/>
    <col min="8457" max="8460" width="8.7109375" customWidth="1" style="259"/>
    <col min="8461" max="8461" width="3.7109375" customWidth="1" style="259"/>
    <col min="8462" max="8465" width="8.7109375" customWidth="1" style="259"/>
    <col min="8466" max="8466" width="5.28515625" customWidth="1" style="259"/>
    <col min="8467" max="8467" width="8.7109375" customWidth="1" style="259"/>
    <col min="8468" max="8468" width="3.7109375" customWidth="1" style="259"/>
    <col min="8469" max="8469" width="8.7109375" customWidth="1" style="259"/>
    <col min="8470" max="8470" width="6.85546875" customWidth="1" style="259"/>
    <col min="8471" max="8471" width="6.42578125" customWidth="1" style="259"/>
    <col min="8472" max="8472" width="10.140625" customWidth="1" style="259"/>
    <col min="8473" max="8704" width="9.140625" customWidth="1" style="259"/>
    <col min="8705" max="8705" bestFit="1" width="15" customWidth="1" style="259"/>
    <col min="8706" max="8706" width="11.28515625" customWidth="1" style="259"/>
    <col min="8707" max="8707" width="7.42578125" customWidth="1" style="259"/>
    <col min="8708" max="8711" width="8.7109375" customWidth="1" style="259"/>
    <col min="8712" max="8712" width="3.7109375" customWidth="1" style="259"/>
    <col min="8713" max="8716" width="8.7109375" customWidth="1" style="259"/>
    <col min="8717" max="8717" width="3.7109375" customWidth="1" style="259"/>
    <col min="8718" max="8721" width="8.7109375" customWidth="1" style="259"/>
    <col min="8722" max="8722" width="5.28515625" customWidth="1" style="259"/>
    <col min="8723" max="8723" width="8.7109375" customWidth="1" style="259"/>
    <col min="8724" max="8724" width="3.7109375" customWidth="1" style="259"/>
    <col min="8725" max="8725" width="8.7109375" customWidth="1" style="259"/>
    <col min="8726" max="8726" width="6.85546875" customWidth="1" style="259"/>
    <col min="8727" max="8727" width="6.42578125" customWidth="1" style="259"/>
    <col min="8728" max="8728" width="10.140625" customWidth="1" style="259"/>
    <col min="8729" max="8960" width="9.140625" customWidth="1" style="259"/>
    <col min="8961" max="8961" bestFit="1" width="15" customWidth="1" style="259"/>
    <col min="8962" max="8962" width="11.28515625" customWidth="1" style="259"/>
    <col min="8963" max="8963" width="7.42578125" customWidth="1" style="259"/>
    <col min="8964" max="8967" width="8.7109375" customWidth="1" style="259"/>
    <col min="8968" max="8968" width="3.7109375" customWidth="1" style="259"/>
    <col min="8969" max="8972" width="8.7109375" customWidth="1" style="259"/>
    <col min="8973" max="8973" width="3.7109375" customWidth="1" style="259"/>
    <col min="8974" max="8977" width="8.7109375" customWidth="1" style="259"/>
    <col min="8978" max="8978" width="5.28515625" customWidth="1" style="259"/>
    <col min="8979" max="8979" width="8.7109375" customWidth="1" style="259"/>
    <col min="8980" max="8980" width="3.7109375" customWidth="1" style="259"/>
    <col min="8981" max="8981" width="8.7109375" customWidth="1" style="259"/>
    <col min="8982" max="8982" width="6.85546875" customWidth="1" style="259"/>
    <col min="8983" max="8983" width="6.42578125" customWidth="1" style="259"/>
    <col min="8984" max="8984" width="10.140625" customWidth="1" style="259"/>
    <col min="8985" max="9216" width="9.140625" customWidth="1" style="259"/>
    <col min="9217" max="9217" bestFit="1" width="15" customWidth="1" style="259"/>
    <col min="9218" max="9218" width="11.28515625" customWidth="1" style="259"/>
    <col min="9219" max="9219" width="7.42578125" customWidth="1" style="259"/>
    <col min="9220" max="9223" width="8.7109375" customWidth="1" style="259"/>
    <col min="9224" max="9224" width="3.7109375" customWidth="1" style="259"/>
    <col min="9225" max="9228" width="8.7109375" customWidth="1" style="259"/>
    <col min="9229" max="9229" width="3.7109375" customWidth="1" style="259"/>
    <col min="9230" max="9233" width="8.7109375" customWidth="1" style="259"/>
    <col min="9234" max="9234" width="5.28515625" customWidth="1" style="259"/>
    <col min="9235" max="9235" width="8.7109375" customWidth="1" style="259"/>
    <col min="9236" max="9236" width="3.7109375" customWidth="1" style="259"/>
    <col min="9237" max="9237" width="8.7109375" customWidth="1" style="259"/>
    <col min="9238" max="9238" width="6.85546875" customWidth="1" style="259"/>
    <col min="9239" max="9239" width="6.42578125" customWidth="1" style="259"/>
    <col min="9240" max="9240" width="10.140625" customWidth="1" style="259"/>
    <col min="9241" max="9472" width="9.140625" customWidth="1" style="259"/>
    <col min="9473" max="9473" bestFit="1" width="15" customWidth="1" style="259"/>
    <col min="9474" max="9474" width="11.28515625" customWidth="1" style="259"/>
    <col min="9475" max="9475" width="7.42578125" customWidth="1" style="259"/>
    <col min="9476" max="9479" width="8.7109375" customWidth="1" style="259"/>
    <col min="9480" max="9480" width="3.7109375" customWidth="1" style="259"/>
    <col min="9481" max="9484" width="8.7109375" customWidth="1" style="259"/>
    <col min="9485" max="9485" width="3.7109375" customWidth="1" style="259"/>
    <col min="9486" max="9489" width="8.7109375" customWidth="1" style="259"/>
    <col min="9490" max="9490" width="5.28515625" customWidth="1" style="259"/>
    <col min="9491" max="9491" width="8.7109375" customWidth="1" style="259"/>
    <col min="9492" max="9492" width="3.7109375" customWidth="1" style="259"/>
    <col min="9493" max="9493" width="8.7109375" customWidth="1" style="259"/>
    <col min="9494" max="9494" width="6.85546875" customWidth="1" style="259"/>
    <col min="9495" max="9495" width="6.42578125" customWidth="1" style="259"/>
    <col min="9496" max="9496" width="10.140625" customWidth="1" style="259"/>
    <col min="9497" max="9728" width="9.140625" customWidth="1" style="259"/>
    <col min="9729" max="9729" bestFit="1" width="15" customWidth="1" style="259"/>
    <col min="9730" max="9730" width="11.28515625" customWidth="1" style="259"/>
    <col min="9731" max="9731" width="7.42578125" customWidth="1" style="259"/>
    <col min="9732" max="9735" width="8.7109375" customWidth="1" style="259"/>
    <col min="9736" max="9736" width="3.7109375" customWidth="1" style="259"/>
    <col min="9737" max="9740" width="8.7109375" customWidth="1" style="259"/>
    <col min="9741" max="9741" width="3.7109375" customWidth="1" style="259"/>
    <col min="9742" max="9745" width="8.7109375" customWidth="1" style="259"/>
    <col min="9746" max="9746" width="5.28515625" customWidth="1" style="259"/>
    <col min="9747" max="9747" width="8.7109375" customWidth="1" style="259"/>
    <col min="9748" max="9748" width="3.7109375" customWidth="1" style="259"/>
    <col min="9749" max="9749" width="8.7109375" customWidth="1" style="259"/>
    <col min="9750" max="9750" width="6.85546875" customWidth="1" style="259"/>
    <col min="9751" max="9751" width="6.42578125" customWidth="1" style="259"/>
    <col min="9752" max="9752" width="10.140625" customWidth="1" style="259"/>
    <col min="9753" max="9984" width="9.140625" customWidth="1" style="259"/>
    <col min="9985" max="9985" bestFit="1" width="15" customWidth="1" style="259"/>
    <col min="9986" max="9986" width="11.28515625" customWidth="1" style="259"/>
    <col min="9987" max="9987" width="7.42578125" customWidth="1" style="259"/>
    <col min="9988" max="9991" width="8.7109375" customWidth="1" style="259"/>
    <col min="9992" max="9992" width="3.7109375" customWidth="1" style="259"/>
    <col min="9993" max="9996" width="8.7109375" customWidth="1" style="259"/>
    <col min="9997" max="9997" width="3.7109375" customWidth="1" style="259"/>
    <col min="9998" max="10001" width="8.7109375" customWidth="1" style="259"/>
    <col min="10002" max="10002" width="5.28515625" customWidth="1" style="259"/>
    <col min="10003" max="10003" width="8.7109375" customWidth="1" style="259"/>
    <col min="10004" max="10004" width="3.7109375" customWidth="1" style="259"/>
    <col min="10005" max="10005" width="8.7109375" customWidth="1" style="259"/>
    <col min="10006" max="10006" width="6.85546875" customWidth="1" style="259"/>
    <col min="10007" max="10007" width="6.42578125" customWidth="1" style="259"/>
    <col min="10008" max="10008" width="10.140625" customWidth="1" style="259"/>
    <col min="10009" max="10240" width="9.140625" customWidth="1" style="259"/>
    <col min="10241" max="10241" bestFit="1" width="15" customWidth="1" style="259"/>
    <col min="10242" max="10242" width="11.28515625" customWidth="1" style="259"/>
    <col min="10243" max="10243" width="7.42578125" customWidth="1" style="259"/>
    <col min="10244" max="10247" width="8.7109375" customWidth="1" style="259"/>
    <col min="10248" max="10248" width="3.7109375" customWidth="1" style="259"/>
    <col min="10249" max="10252" width="8.7109375" customWidth="1" style="259"/>
    <col min="10253" max="10253" width="3.7109375" customWidth="1" style="259"/>
    <col min="10254" max="10257" width="8.7109375" customWidth="1" style="259"/>
    <col min="10258" max="10258" width="5.28515625" customWidth="1" style="259"/>
    <col min="10259" max="10259" width="8.7109375" customWidth="1" style="259"/>
    <col min="10260" max="10260" width="3.7109375" customWidth="1" style="259"/>
    <col min="10261" max="10261" width="8.7109375" customWidth="1" style="259"/>
    <col min="10262" max="10262" width="6.85546875" customWidth="1" style="259"/>
    <col min="10263" max="10263" width="6.42578125" customWidth="1" style="259"/>
    <col min="10264" max="10264" width="10.140625" customWidth="1" style="259"/>
    <col min="10265" max="10496" width="9.140625" customWidth="1" style="259"/>
    <col min="10497" max="10497" bestFit="1" width="15" customWidth="1" style="259"/>
    <col min="10498" max="10498" width="11.28515625" customWidth="1" style="259"/>
    <col min="10499" max="10499" width="7.42578125" customWidth="1" style="259"/>
    <col min="10500" max="10503" width="8.7109375" customWidth="1" style="259"/>
    <col min="10504" max="10504" width="3.7109375" customWidth="1" style="259"/>
    <col min="10505" max="10508" width="8.7109375" customWidth="1" style="259"/>
    <col min="10509" max="10509" width="3.7109375" customWidth="1" style="259"/>
    <col min="10510" max="10513" width="8.7109375" customWidth="1" style="259"/>
    <col min="10514" max="10514" width="5.28515625" customWidth="1" style="259"/>
    <col min="10515" max="10515" width="8.7109375" customWidth="1" style="259"/>
    <col min="10516" max="10516" width="3.7109375" customWidth="1" style="259"/>
    <col min="10517" max="10517" width="8.7109375" customWidth="1" style="259"/>
    <col min="10518" max="10518" width="6.85546875" customWidth="1" style="259"/>
    <col min="10519" max="10519" width="6.42578125" customWidth="1" style="259"/>
    <col min="10520" max="10520" width="10.140625" customWidth="1" style="259"/>
    <col min="10521" max="10752" width="9.140625" customWidth="1" style="259"/>
    <col min="10753" max="10753" bestFit="1" width="15" customWidth="1" style="259"/>
    <col min="10754" max="10754" width="11.28515625" customWidth="1" style="259"/>
    <col min="10755" max="10755" width="7.42578125" customWidth="1" style="259"/>
    <col min="10756" max="10759" width="8.7109375" customWidth="1" style="259"/>
    <col min="10760" max="10760" width="3.7109375" customWidth="1" style="259"/>
    <col min="10761" max="10764" width="8.7109375" customWidth="1" style="259"/>
    <col min="10765" max="10765" width="3.7109375" customWidth="1" style="259"/>
    <col min="10766" max="10769" width="8.7109375" customWidth="1" style="259"/>
    <col min="10770" max="10770" width="5.28515625" customWidth="1" style="259"/>
    <col min="10771" max="10771" width="8.7109375" customWidth="1" style="259"/>
    <col min="10772" max="10772" width="3.7109375" customWidth="1" style="259"/>
    <col min="10773" max="10773" width="8.7109375" customWidth="1" style="259"/>
    <col min="10774" max="10774" width="6.85546875" customWidth="1" style="259"/>
    <col min="10775" max="10775" width="6.42578125" customWidth="1" style="259"/>
    <col min="10776" max="10776" width="10.140625" customWidth="1" style="259"/>
    <col min="10777" max="11008" width="9.140625" customWidth="1" style="259"/>
    <col min="11009" max="11009" bestFit="1" width="15" customWidth="1" style="259"/>
    <col min="11010" max="11010" width="11.28515625" customWidth="1" style="259"/>
    <col min="11011" max="11011" width="7.42578125" customWidth="1" style="259"/>
    <col min="11012" max="11015" width="8.7109375" customWidth="1" style="259"/>
    <col min="11016" max="11016" width="3.7109375" customWidth="1" style="259"/>
    <col min="11017" max="11020" width="8.7109375" customWidth="1" style="259"/>
    <col min="11021" max="11021" width="3.7109375" customWidth="1" style="259"/>
    <col min="11022" max="11025" width="8.7109375" customWidth="1" style="259"/>
    <col min="11026" max="11026" width="5.28515625" customWidth="1" style="259"/>
    <col min="11027" max="11027" width="8.7109375" customWidth="1" style="259"/>
    <col min="11028" max="11028" width="3.7109375" customWidth="1" style="259"/>
    <col min="11029" max="11029" width="8.7109375" customWidth="1" style="259"/>
    <col min="11030" max="11030" width="6.85546875" customWidth="1" style="259"/>
    <col min="11031" max="11031" width="6.42578125" customWidth="1" style="259"/>
    <col min="11032" max="11032" width="10.140625" customWidth="1" style="259"/>
    <col min="11033" max="11264" width="9.140625" customWidth="1" style="259"/>
    <col min="11265" max="11265" bestFit="1" width="15" customWidth="1" style="259"/>
    <col min="11266" max="11266" width="11.28515625" customWidth="1" style="259"/>
    <col min="11267" max="11267" width="7.42578125" customWidth="1" style="259"/>
    <col min="11268" max="11271" width="8.7109375" customWidth="1" style="259"/>
    <col min="11272" max="11272" width="3.7109375" customWidth="1" style="259"/>
    <col min="11273" max="11276" width="8.7109375" customWidth="1" style="259"/>
    <col min="11277" max="11277" width="3.7109375" customWidth="1" style="259"/>
    <col min="11278" max="11281" width="8.7109375" customWidth="1" style="259"/>
    <col min="11282" max="11282" width="5.28515625" customWidth="1" style="259"/>
    <col min="11283" max="11283" width="8.7109375" customWidth="1" style="259"/>
    <col min="11284" max="11284" width="3.7109375" customWidth="1" style="259"/>
    <col min="11285" max="11285" width="8.7109375" customWidth="1" style="259"/>
    <col min="11286" max="11286" width="6.85546875" customWidth="1" style="259"/>
    <col min="11287" max="11287" width="6.42578125" customWidth="1" style="259"/>
    <col min="11288" max="11288" width="10.140625" customWidth="1" style="259"/>
    <col min="11289" max="11520" width="9.140625" customWidth="1" style="259"/>
    <col min="11521" max="11521" bestFit="1" width="15" customWidth="1" style="259"/>
    <col min="11522" max="11522" width="11.28515625" customWidth="1" style="259"/>
    <col min="11523" max="11523" width="7.42578125" customWidth="1" style="259"/>
    <col min="11524" max="11527" width="8.7109375" customWidth="1" style="259"/>
    <col min="11528" max="11528" width="3.7109375" customWidth="1" style="259"/>
    <col min="11529" max="11532" width="8.7109375" customWidth="1" style="259"/>
    <col min="11533" max="11533" width="3.7109375" customWidth="1" style="259"/>
    <col min="11534" max="11537" width="8.7109375" customWidth="1" style="259"/>
    <col min="11538" max="11538" width="5.28515625" customWidth="1" style="259"/>
    <col min="11539" max="11539" width="8.7109375" customWidth="1" style="259"/>
    <col min="11540" max="11540" width="3.7109375" customWidth="1" style="259"/>
    <col min="11541" max="11541" width="8.7109375" customWidth="1" style="259"/>
    <col min="11542" max="11542" width="6.85546875" customWidth="1" style="259"/>
    <col min="11543" max="11543" width="6.42578125" customWidth="1" style="259"/>
    <col min="11544" max="11544" width="10.140625" customWidth="1" style="259"/>
    <col min="11545" max="11776" width="9.140625" customWidth="1" style="259"/>
    <col min="11777" max="11777" bestFit="1" width="15" customWidth="1" style="259"/>
    <col min="11778" max="11778" width="11.28515625" customWidth="1" style="259"/>
    <col min="11779" max="11779" width="7.42578125" customWidth="1" style="259"/>
    <col min="11780" max="11783" width="8.7109375" customWidth="1" style="259"/>
    <col min="11784" max="11784" width="3.7109375" customWidth="1" style="259"/>
    <col min="11785" max="11788" width="8.7109375" customWidth="1" style="259"/>
    <col min="11789" max="11789" width="3.7109375" customWidth="1" style="259"/>
    <col min="11790" max="11793" width="8.7109375" customWidth="1" style="259"/>
    <col min="11794" max="11794" width="5.28515625" customWidth="1" style="259"/>
    <col min="11795" max="11795" width="8.7109375" customWidth="1" style="259"/>
    <col min="11796" max="11796" width="3.7109375" customWidth="1" style="259"/>
    <col min="11797" max="11797" width="8.7109375" customWidth="1" style="259"/>
    <col min="11798" max="11798" width="6.85546875" customWidth="1" style="259"/>
    <col min="11799" max="11799" width="6.42578125" customWidth="1" style="259"/>
    <col min="11800" max="11800" width="10.140625" customWidth="1" style="259"/>
    <col min="11801" max="12032" width="9.140625" customWidth="1" style="259"/>
    <col min="12033" max="12033" bestFit="1" width="15" customWidth="1" style="259"/>
    <col min="12034" max="12034" width="11.28515625" customWidth="1" style="259"/>
    <col min="12035" max="12035" width="7.42578125" customWidth="1" style="259"/>
    <col min="12036" max="12039" width="8.7109375" customWidth="1" style="259"/>
    <col min="12040" max="12040" width="3.7109375" customWidth="1" style="259"/>
    <col min="12041" max="12044" width="8.7109375" customWidth="1" style="259"/>
    <col min="12045" max="12045" width="3.7109375" customWidth="1" style="259"/>
    <col min="12046" max="12049" width="8.7109375" customWidth="1" style="259"/>
    <col min="12050" max="12050" width="5.28515625" customWidth="1" style="259"/>
    <col min="12051" max="12051" width="8.7109375" customWidth="1" style="259"/>
    <col min="12052" max="12052" width="3.7109375" customWidth="1" style="259"/>
    <col min="12053" max="12053" width="8.7109375" customWidth="1" style="259"/>
    <col min="12054" max="12054" width="6.85546875" customWidth="1" style="259"/>
    <col min="12055" max="12055" width="6.42578125" customWidth="1" style="259"/>
    <col min="12056" max="12056" width="10.140625" customWidth="1" style="259"/>
    <col min="12057" max="12288" width="9.140625" customWidth="1" style="259"/>
    <col min="12289" max="12289" bestFit="1" width="15" customWidth="1" style="259"/>
    <col min="12290" max="12290" width="11.28515625" customWidth="1" style="259"/>
    <col min="12291" max="12291" width="7.42578125" customWidth="1" style="259"/>
    <col min="12292" max="12295" width="8.7109375" customWidth="1" style="259"/>
    <col min="12296" max="12296" width="3.7109375" customWidth="1" style="259"/>
    <col min="12297" max="12300" width="8.7109375" customWidth="1" style="259"/>
    <col min="12301" max="12301" width="3.7109375" customWidth="1" style="259"/>
    <col min="12302" max="12305" width="8.7109375" customWidth="1" style="259"/>
    <col min="12306" max="12306" width="5.28515625" customWidth="1" style="259"/>
    <col min="12307" max="12307" width="8.7109375" customWidth="1" style="259"/>
    <col min="12308" max="12308" width="3.7109375" customWidth="1" style="259"/>
    <col min="12309" max="12309" width="8.7109375" customWidth="1" style="259"/>
    <col min="12310" max="12310" width="6.85546875" customWidth="1" style="259"/>
    <col min="12311" max="12311" width="6.42578125" customWidth="1" style="259"/>
    <col min="12312" max="12312" width="10.140625" customWidth="1" style="259"/>
    <col min="12313" max="12544" width="9.140625" customWidth="1" style="259"/>
    <col min="12545" max="12545" bestFit="1" width="15" customWidth="1" style="259"/>
    <col min="12546" max="12546" width="11.28515625" customWidth="1" style="259"/>
    <col min="12547" max="12547" width="7.42578125" customWidth="1" style="259"/>
    <col min="12548" max="12551" width="8.7109375" customWidth="1" style="259"/>
    <col min="12552" max="12552" width="3.7109375" customWidth="1" style="259"/>
    <col min="12553" max="12556" width="8.7109375" customWidth="1" style="259"/>
    <col min="12557" max="12557" width="3.7109375" customWidth="1" style="259"/>
    <col min="12558" max="12561" width="8.7109375" customWidth="1" style="259"/>
    <col min="12562" max="12562" width="5.28515625" customWidth="1" style="259"/>
    <col min="12563" max="12563" width="8.7109375" customWidth="1" style="259"/>
    <col min="12564" max="12564" width="3.7109375" customWidth="1" style="259"/>
    <col min="12565" max="12565" width="8.7109375" customWidth="1" style="259"/>
    <col min="12566" max="12566" width="6.85546875" customWidth="1" style="259"/>
    <col min="12567" max="12567" width="6.42578125" customWidth="1" style="259"/>
    <col min="12568" max="12568" width="10.140625" customWidth="1" style="259"/>
    <col min="12569" max="12800" width="9.140625" customWidth="1" style="259"/>
    <col min="12801" max="12801" bestFit="1" width="15" customWidth="1" style="259"/>
    <col min="12802" max="12802" width="11.28515625" customWidth="1" style="259"/>
    <col min="12803" max="12803" width="7.42578125" customWidth="1" style="259"/>
    <col min="12804" max="12807" width="8.7109375" customWidth="1" style="259"/>
    <col min="12808" max="12808" width="3.7109375" customWidth="1" style="259"/>
    <col min="12809" max="12812" width="8.7109375" customWidth="1" style="259"/>
    <col min="12813" max="12813" width="3.7109375" customWidth="1" style="259"/>
    <col min="12814" max="12817" width="8.7109375" customWidth="1" style="259"/>
    <col min="12818" max="12818" width="5.28515625" customWidth="1" style="259"/>
    <col min="12819" max="12819" width="8.7109375" customWidth="1" style="259"/>
    <col min="12820" max="12820" width="3.7109375" customWidth="1" style="259"/>
    <col min="12821" max="12821" width="8.7109375" customWidth="1" style="259"/>
    <col min="12822" max="12822" width="6.85546875" customWidth="1" style="259"/>
    <col min="12823" max="12823" width="6.42578125" customWidth="1" style="259"/>
    <col min="12824" max="12824" width="10.140625" customWidth="1" style="259"/>
    <col min="12825" max="13056" width="9.140625" customWidth="1" style="259"/>
    <col min="13057" max="13057" bestFit="1" width="15" customWidth="1" style="259"/>
    <col min="13058" max="13058" width="11.28515625" customWidth="1" style="259"/>
    <col min="13059" max="13059" width="7.42578125" customWidth="1" style="259"/>
    <col min="13060" max="13063" width="8.7109375" customWidth="1" style="259"/>
    <col min="13064" max="13064" width="3.7109375" customWidth="1" style="259"/>
    <col min="13065" max="13068" width="8.7109375" customWidth="1" style="259"/>
    <col min="13069" max="13069" width="3.7109375" customWidth="1" style="259"/>
    <col min="13070" max="13073" width="8.7109375" customWidth="1" style="259"/>
    <col min="13074" max="13074" width="5.28515625" customWidth="1" style="259"/>
    <col min="13075" max="13075" width="8.7109375" customWidth="1" style="259"/>
    <col min="13076" max="13076" width="3.7109375" customWidth="1" style="259"/>
    <col min="13077" max="13077" width="8.7109375" customWidth="1" style="259"/>
    <col min="13078" max="13078" width="6.85546875" customWidth="1" style="259"/>
    <col min="13079" max="13079" width="6.42578125" customWidth="1" style="259"/>
    <col min="13080" max="13080" width="10.140625" customWidth="1" style="259"/>
    <col min="13081" max="13312" width="9.140625" customWidth="1" style="259"/>
    <col min="13313" max="13313" bestFit="1" width="15" customWidth="1" style="259"/>
    <col min="13314" max="13314" width="11.28515625" customWidth="1" style="259"/>
    <col min="13315" max="13315" width="7.42578125" customWidth="1" style="259"/>
    <col min="13316" max="13319" width="8.7109375" customWidth="1" style="259"/>
    <col min="13320" max="13320" width="3.7109375" customWidth="1" style="259"/>
    <col min="13321" max="13324" width="8.7109375" customWidth="1" style="259"/>
    <col min="13325" max="13325" width="3.7109375" customWidth="1" style="259"/>
    <col min="13326" max="13329" width="8.7109375" customWidth="1" style="259"/>
    <col min="13330" max="13330" width="5.28515625" customWidth="1" style="259"/>
    <col min="13331" max="13331" width="8.7109375" customWidth="1" style="259"/>
    <col min="13332" max="13332" width="3.7109375" customWidth="1" style="259"/>
    <col min="13333" max="13333" width="8.7109375" customWidth="1" style="259"/>
    <col min="13334" max="13334" width="6.85546875" customWidth="1" style="259"/>
    <col min="13335" max="13335" width="6.42578125" customWidth="1" style="259"/>
    <col min="13336" max="13336" width="10.140625" customWidth="1" style="259"/>
    <col min="13337" max="13568" width="9.140625" customWidth="1" style="259"/>
    <col min="13569" max="13569" bestFit="1" width="15" customWidth="1" style="259"/>
    <col min="13570" max="13570" width="11.28515625" customWidth="1" style="259"/>
    <col min="13571" max="13571" width="7.42578125" customWidth="1" style="259"/>
    <col min="13572" max="13575" width="8.7109375" customWidth="1" style="259"/>
    <col min="13576" max="13576" width="3.7109375" customWidth="1" style="259"/>
    <col min="13577" max="13580" width="8.7109375" customWidth="1" style="259"/>
    <col min="13581" max="13581" width="3.7109375" customWidth="1" style="259"/>
    <col min="13582" max="13585" width="8.7109375" customWidth="1" style="259"/>
    <col min="13586" max="13586" width="5.28515625" customWidth="1" style="259"/>
    <col min="13587" max="13587" width="8.7109375" customWidth="1" style="259"/>
    <col min="13588" max="13588" width="3.7109375" customWidth="1" style="259"/>
    <col min="13589" max="13589" width="8.7109375" customWidth="1" style="259"/>
    <col min="13590" max="13590" width="6.85546875" customWidth="1" style="259"/>
    <col min="13591" max="13591" width="6.42578125" customWidth="1" style="259"/>
    <col min="13592" max="13592" width="10.140625" customWidth="1" style="259"/>
    <col min="13593" max="13824" width="9.140625" customWidth="1" style="259"/>
    <col min="13825" max="13825" bestFit="1" width="15" customWidth="1" style="259"/>
    <col min="13826" max="13826" width="11.28515625" customWidth="1" style="259"/>
    <col min="13827" max="13827" width="7.42578125" customWidth="1" style="259"/>
    <col min="13828" max="13831" width="8.7109375" customWidth="1" style="259"/>
    <col min="13832" max="13832" width="3.7109375" customWidth="1" style="259"/>
    <col min="13833" max="13836" width="8.7109375" customWidth="1" style="259"/>
    <col min="13837" max="13837" width="3.7109375" customWidth="1" style="259"/>
    <col min="13838" max="13841" width="8.7109375" customWidth="1" style="259"/>
    <col min="13842" max="13842" width="5.28515625" customWidth="1" style="259"/>
    <col min="13843" max="13843" width="8.7109375" customWidth="1" style="259"/>
    <col min="13844" max="13844" width="3.7109375" customWidth="1" style="259"/>
    <col min="13845" max="13845" width="8.7109375" customWidth="1" style="259"/>
    <col min="13846" max="13846" width="6.85546875" customWidth="1" style="259"/>
    <col min="13847" max="13847" width="6.42578125" customWidth="1" style="259"/>
    <col min="13848" max="13848" width="10.140625" customWidth="1" style="259"/>
    <col min="13849" max="14080" width="9.140625" customWidth="1" style="259"/>
    <col min="14081" max="14081" bestFit="1" width="15" customWidth="1" style="259"/>
    <col min="14082" max="14082" width="11.28515625" customWidth="1" style="259"/>
    <col min="14083" max="14083" width="7.42578125" customWidth="1" style="259"/>
    <col min="14084" max="14087" width="8.7109375" customWidth="1" style="259"/>
    <col min="14088" max="14088" width="3.7109375" customWidth="1" style="259"/>
    <col min="14089" max="14092" width="8.7109375" customWidth="1" style="259"/>
    <col min="14093" max="14093" width="3.7109375" customWidth="1" style="259"/>
    <col min="14094" max="14097" width="8.7109375" customWidth="1" style="259"/>
    <col min="14098" max="14098" width="5.28515625" customWidth="1" style="259"/>
    <col min="14099" max="14099" width="8.7109375" customWidth="1" style="259"/>
    <col min="14100" max="14100" width="3.7109375" customWidth="1" style="259"/>
    <col min="14101" max="14101" width="8.7109375" customWidth="1" style="259"/>
    <col min="14102" max="14102" width="6.85546875" customWidth="1" style="259"/>
    <col min="14103" max="14103" width="6.42578125" customWidth="1" style="259"/>
    <col min="14104" max="14104" width="10.140625" customWidth="1" style="259"/>
    <col min="14105" max="14336" width="9.140625" customWidth="1" style="259"/>
    <col min="14337" max="14337" bestFit="1" width="15" customWidth="1" style="259"/>
    <col min="14338" max="14338" width="11.28515625" customWidth="1" style="259"/>
    <col min="14339" max="14339" width="7.42578125" customWidth="1" style="259"/>
    <col min="14340" max="14343" width="8.7109375" customWidth="1" style="259"/>
    <col min="14344" max="14344" width="3.7109375" customWidth="1" style="259"/>
    <col min="14345" max="14348" width="8.7109375" customWidth="1" style="259"/>
    <col min="14349" max="14349" width="3.7109375" customWidth="1" style="259"/>
    <col min="14350" max="14353" width="8.7109375" customWidth="1" style="259"/>
    <col min="14354" max="14354" width="5.28515625" customWidth="1" style="259"/>
    <col min="14355" max="14355" width="8.7109375" customWidth="1" style="259"/>
    <col min="14356" max="14356" width="3.7109375" customWidth="1" style="259"/>
    <col min="14357" max="14357" width="8.7109375" customWidth="1" style="259"/>
    <col min="14358" max="14358" width="6.85546875" customWidth="1" style="259"/>
    <col min="14359" max="14359" width="6.42578125" customWidth="1" style="259"/>
    <col min="14360" max="14360" width="10.140625" customWidth="1" style="259"/>
    <col min="14361" max="14592" width="9.140625" customWidth="1" style="259"/>
    <col min="14593" max="14593" bestFit="1" width="15" customWidth="1" style="259"/>
    <col min="14594" max="14594" width="11.28515625" customWidth="1" style="259"/>
    <col min="14595" max="14595" width="7.42578125" customWidth="1" style="259"/>
    <col min="14596" max="14599" width="8.7109375" customWidth="1" style="259"/>
    <col min="14600" max="14600" width="3.7109375" customWidth="1" style="259"/>
    <col min="14601" max="14604" width="8.7109375" customWidth="1" style="259"/>
    <col min="14605" max="14605" width="3.7109375" customWidth="1" style="259"/>
    <col min="14606" max="14609" width="8.7109375" customWidth="1" style="259"/>
    <col min="14610" max="14610" width="5.28515625" customWidth="1" style="259"/>
    <col min="14611" max="14611" width="8.7109375" customWidth="1" style="259"/>
    <col min="14612" max="14612" width="3.7109375" customWidth="1" style="259"/>
    <col min="14613" max="14613" width="8.7109375" customWidth="1" style="259"/>
    <col min="14614" max="14614" width="6.85546875" customWidth="1" style="259"/>
    <col min="14615" max="14615" width="6.42578125" customWidth="1" style="259"/>
    <col min="14616" max="14616" width="10.140625" customWidth="1" style="259"/>
    <col min="14617" max="14848" width="9.140625" customWidth="1" style="259"/>
    <col min="14849" max="14849" bestFit="1" width="15" customWidth="1" style="259"/>
    <col min="14850" max="14850" width="11.28515625" customWidth="1" style="259"/>
    <col min="14851" max="14851" width="7.42578125" customWidth="1" style="259"/>
    <col min="14852" max="14855" width="8.7109375" customWidth="1" style="259"/>
    <col min="14856" max="14856" width="3.7109375" customWidth="1" style="259"/>
    <col min="14857" max="14860" width="8.7109375" customWidth="1" style="259"/>
    <col min="14861" max="14861" width="3.7109375" customWidth="1" style="259"/>
    <col min="14862" max="14865" width="8.7109375" customWidth="1" style="259"/>
    <col min="14866" max="14866" width="5.28515625" customWidth="1" style="259"/>
    <col min="14867" max="14867" width="8.7109375" customWidth="1" style="259"/>
    <col min="14868" max="14868" width="3.7109375" customWidth="1" style="259"/>
    <col min="14869" max="14869" width="8.7109375" customWidth="1" style="259"/>
    <col min="14870" max="14870" width="6.85546875" customWidth="1" style="259"/>
    <col min="14871" max="14871" width="6.42578125" customWidth="1" style="259"/>
    <col min="14872" max="14872" width="10.140625" customWidth="1" style="259"/>
    <col min="14873" max="15104" width="9.140625" customWidth="1" style="259"/>
    <col min="15105" max="15105" bestFit="1" width="15" customWidth="1" style="259"/>
    <col min="15106" max="15106" width="11.28515625" customWidth="1" style="259"/>
    <col min="15107" max="15107" width="7.42578125" customWidth="1" style="259"/>
    <col min="15108" max="15111" width="8.7109375" customWidth="1" style="259"/>
    <col min="15112" max="15112" width="3.7109375" customWidth="1" style="259"/>
    <col min="15113" max="15116" width="8.7109375" customWidth="1" style="259"/>
    <col min="15117" max="15117" width="3.7109375" customWidth="1" style="259"/>
    <col min="15118" max="15121" width="8.7109375" customWidth="1" style="259"/>
    <col min="15122" max="15122" width="5.28515625" customWidth="1" style="259"/>
    <col min="15123" max="15123" width="8.7109375" customWidth="1" style="259"/>
    <col min="15124" max="15124" width="3.7109375" customWidth="1" style="259"/>
    <col min="15125" max="15125" width="8.7109375" customWidth="1" style="259"/>
    <col min="15126" max="15126" width="6.85546875" customWidth="1" style="259"/>
    <col min="15127" max="15127" width="6.42578125" customWidth="1" style="259"/>
    <col min="15128" max="15128" width="10.140625" customWidth="1" style="259"/>
    <col min="15129" max="15360" width="9.140625" customWidth="1" style="259"/>
    <col min="15361" max="15361" bestFit="1" width="15" customWidth="1" style="259"/>
    <col min="15362" max="15362" width="11.28515625" customWidth="1" style="259"/>
    <col min="15363" max="15363" width="7.42578125" customWidth="1" style="259"/>
    <col min="15364" max="15367" width="8.7109375" customWidth="1" style="259"/>
    <col min="15368" max="15368" width="3.7109375" customWidth="1" style="259"/>
    <col min="15369" max="15372" width="8.7109375" customWidth="1" style="259"/>
    <col min="15373" max="15373" width="3.7109375" customWidth="1" style="259"/>
    <col min="15374" max="15377" width="8.7109375" customWidth="1" style="259"/>
    <col min="15378" max="15378" width="5.28515625" customWidth="1" style="259"/>
    <col min="15379" max="15379" width="8.7109375" customWidth="1" style="259"/>
    <col min="15380" max="15380" width="3.7109375" customWidth="1" style="259"/>
    <col min="15381" max="15381" width="8.7109375" customWidth="1" style="259"/>
    <col min="15382" max="15382" width="6.85546875" customWidth="1" style="259"/>
    <col min="15383" max="15383" width="6.42578125" customWidth="1" style="259"/>
    <col min="15384" max="15384" width="10.140625" customWidth="1" style="259"/>
    <col min="15385" max="15616" width="9.140625" customWidth="1" style="259"/>
    <col min="15617" max="15617" bestFit="1" width="15" customWidth="1" style="259"/>
    <col min="15618" max="15618" width="11.28515625" customWidth="1" style="259"/>
    <col min="15619" max="15619" width="7.42578125" customWidth="1" style="259"/>
    <col min="15620" max="15623" width="8.7109375" customWidth="1" style="259"/>
    <col min="15624" max="15624" width="3.7109375" customWidth="1" style="259"/>
    <col min="15625" max="15628" width="8.7109375" customWidth="1" style="259"/>
    <col min="15629" max="15629" width="3.7109375" customWidth="1" style="259"/>
    <col min="15630" max="15633" width="8.7109375" customWidth="1" style="259"/>
    <col min="15634" max="15634" width="5.28515625" customWidth="1" style="259"/>
    <col min="15635" max="15635" width="8.7109375" customWidth="1" style="259"/>
    <col min="15636" max="15636" width="3.7109375" customWidth="1" style="259"/>
    <col min="15637" max="15637" width="8.7109375" customWidth="1" style="259"/>
    <col min="15638" max="15638" width="6.85546875" customWidth="1" style="259"/>
    <col min="15639" max="15639" width="6.42578125" customWidth="1" style="259"/>
    <col min="15640" max="15640" width="10.140625" customWidth="1" style="259"/>
    <col min="15641" max="15872" width="9.140625" customWidth="1" style="259"/>
    <col min="15873" max="15873" bestFit="1" width="15" customWidth="1" style="259"/>
    <col min="15874" max="15874" width="11.28515625" customWidth="1" style="259"/>
    <col min="15875" max="15875" width="7.42578125" customWidth="1" style="259"/>
    <col min="15876" max="15879" width="8.7109375" customWidth="1" style="259"/>
    <col min="15880" max="15880" width="3.7109375" customWidth="1" style="259"/>
    <col min="15881" max="15884" width="8.7109375" customWidth="1" style="259"/>
    <col min="15885" max="15885" width="3.7109375" customWidth="1" style="259"/>
    <col min="15886" max="15889" width="8.7109375" customWidth="1" style="259"/>
    <col min="15890" max="15890" width="5.28515625" customWidth="1" style="259"/>
    <col min="15891" max="15891" width="8.7109375" customWidth="1" style="259"/>
    <col min="15892" max="15892" width="3.7109375" customWidth="1" style="259"/>
    <col min="15893" max="15893" width="8.7109375" customWidth="1" style="259"/>
    <col min="15894" max="15894" width="6.85546875" customWidth="1" style="259"/>
    <col min="15895" max="15895" width="6.42578125" customWidth="1" style="259"/>
    <col min="15896" max="15896" width="10.140625" customWidth="1" style="259"/>
    <col min="15897" max="16128" width="9.140625" customWidth="1" style="259"/>
    <col min="16129" max="16129" bestFit="1" width="15" customWidth="1" style="259"/>
    <col min="16130" max="16130" width="11.28515625" customWidth="1" style="259"/>
    <col min="16131" max="16131" width="7.42578125" customWidth="1" style="259"/>
    <col min="16132" max="16135" width="8.7109375" customWidth="1" style="259"/>
    <col min="16136" max="16136" width="3.7109375" customWidth="1" style="259"/>
    <col min="16137" max="16140" width="8.7109375" customWidth="1" style="259"/>
    <col min="16141" max="16141" width="3.7109375" customWidth="1" style="259"/>
    <col min="16142" max="16145" width="8.7109375" customWidth="1" style="259"/>
    <col min="16146" max="16146" width="5.28515625" customWidth="1" style="259"/>
    <col min="16147" max="16147" width="8.7109375" customWidth="1" style="259"/>
    <col min="16148" max="16148" width="3.7109375" customWidth="1" style="259"/>
    <col min="16149" max="16149" width="8.7109375" customWidth="1" style="259"/>
    <col min="16150" max="16150" width="6.85546875" customWidth="1" style="259"/>
    <col min="16151" max="16151" width="6.42578125" customWidth="1" style="259"/>
    <col min="16152" max="16152" width="10.140625" customWidth="1" style="259"/>
    <col min="16153" max="16384" width="9.140625" customWidth="1" style="259"/>
  </cols>
  <sheetData>
    <row r="1" ht="15.75"/>
    <row r="2" ht="21.75" customHeight="1">
      <c r="A2" s="996" t="s">
        <v>0</v>
      </c>
      <c r="B2" s="997"/>
      <c r="C2" s="997"/>
      <c r="D2" s="997"/>
      <c r="E2" s="997"/>
      <c r="F2" s="344"/>
      <c r="G2" s="344"/>
      <c r="H2" s="344"/>
      <c r="I2" s="344"/>
      <c r="J2" s="345"/>
      <c r="K2" s="998" t="s">
        <v>1</v>
      </c>
      <c r="L2" s="998"/>
      <c r="M2" s="998"/>
      <c r="N2" s="998"/>
      <c r="O2" s="998"/>
      <c r="P2" s="999">
        <f>+I3*8.5</f>
      </c>
      <c r="Q2" s="999"/>
      <c r="R2" s="1000" t="s">
        <v>2</v>
      </c>
      <c r="S2" s="1000"/>
      <c r="T2" s="1000"/>
      <c r="U2" s="1000"/>
      <c r="V2" s="999">
        <f>+O59</f>
      </c>
      <c r="W2" s="1001"/>
    </row>
    <row r="3" ht="21.75" customHeight="1">
      <c r="A3" s="346" t="s">
        <v>3</v>
      </c>
      <c r="B3" s="993">
        <v>42095</v>
      </c>
      <c r="C3" s="993"/>
      <c r="D3" s="993"/>
      <c r="E3" s="993"/>
      <c r="F3" s="994" t="s">
        <v>4</v>
      </c>
      <c r="G3" s="994"/>
      <c r="H3" s="994"/>
      <c r="I3" s="347">
        <v>21</v>
      </c>
      <c r="J3" s="348"/>
      <c r="K3" s="995" t="s">
        <v>5</v>
      </c>
      <c r="L3" s="995"/>
      <c r="M3" s="995"/>
      <c r="N3" s="995"/>
      <c r="O3" s="995"/>
      <c r="P3" s="991">
        <v>12</v>
      </c>
      <c r="Q3" s="991"/>
      <c r="R3" s="1002" t="s">
        <v>6</v>
      </c>
      <c r="S3" s="1002"/>
      <c r="T3" s="1002"/>
      <c r="U3" s="1002"/>
      <c r="V3" s="991">
        <f>+S59</f>
      </c>
      <c r="W3" s="992"/>
    </row>
    <row r="4" ht="21.75" customHeight="1">
      <c r="A4" s="346" t="s">
        <v>7</v>
      </c>
      <c r="B4" s="993">
        <v>42124</v>
      </c>
      <c r="C4" s="993"/>
      <c r="D4" s="993"/>
      <c r="E4" s="993"/>
      <c r="F4" s="994" t="s">
        <v>8</v>
      </c>
      <c r="G4" s="994"/>
      <c r="H4" s="994"/>
      <c r="I4" s="347">
        <v>0</v>
      </c>
      <c r="J4" s="348"/>
      <c r="K4" s="995" t="s">
        <v>9</v>
      </c>
      <c r="L4" s="995"/>
      <c r="M4" s="995"/>
      <c r="N4" s="995"/>
      <c r="O4" s="995"/>
      <c r="P4" s="991">
        <f>+P2*P3</f>
      </c>
      <c r="Q4" s="991"/>
      <c r="R4" s="1003" t="s">
        <v>10</v>
      </c>
      <c r="S4" s="1003"/>
      <c r="T4" s="1003"/>
      <c r="U4" s="1003"/>
      <c r="V4" s="1004">
        <f>G59/P4</f>
      </c>
      <c r="W4" s="1005"/>
    </row>
    <row r="5" ht="3" customHeight="1">
      <c r="A5" s="205"/>
      <c r="B5" s="203"/>
      <c r="C5" s="199"/>
      <c r="D5" s="199"/>
      <c r="E5" s="199"/>
      <c r="F5" s="199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199"/>
      <c r="T5" s="199"/>
      <c r="U5" s="199"/>
      <c r="V5" s="199"/>
      <c r="W5" s="200"/>
    </row>
    <row r="6" ht="53.25" customHeight="1">
      <c r="A6" s="924" t="s">
        <v>11</v>
      </c>
      <c r="B6" s="925"/>
      <c r="C6" s="264"/>
      <c r="D6" s="924" t="s">
        <v>12</v>
      </c>
      <c r="E6" s="926"/>
      <c r="F6" s="926"/>
      <c r="G6" s="925"/>
      <c r="H6" s="264"/>
      <c r="I6" s="927" t="s">
        <v>13</v>
      </c>
      <c r="J6" s="928"/>
      <c r="K6" s="928"/>
      <c r="L6" s="929"/>
      <c r="M6" s="264"/>
      <c r="N6" s="930" t="s">
        <v>14</v>
      </c>
      <c r="O6" s="931"/>
      <c r="P6" s="931"/>
      <c r="Q6" s="932"/>
      <c r="R6" s="265"/>
      <c r="S6" s="933" t="s">
        <v>15</v>
      </c>
      <c r="T6" s="934"/>
      <c r="U6" s="934"/>
      <c r="V6" s="934"/>
      <c r="W6" s="935"/>
    </row>
    <row r="7">
      <c r="A7" s="768" t="s">
        <v>16</v>
      </c>
      <c r="B7" s="769"/>
      <c r="C7" s="148"/>
      <c r="D7" s="770">
        <f>+D59</f>
      </c>
      <c r="E7" s="771"/>
      <c r="F7" s="771"/>
      <c r="G7" s="772"/>
      <c r="H7" s="148"/>
      <c r="I7" s="770">
        <v>348040000</v>
      </c>
      <c r="J7" s="771"/>
      <c r="K7" s="771"/>
      <c r="L7" s="772"/>
      <c r="M7" s="148"/>
      <c r="N7" s="773">
        <f>+I7-D7</f>
      </c>
      <c r="O7" s="774"/>
      <c r="P7" s="774"/>
      <c r="Q7" s="775"/>
      <c r="R7" s="148"/>
      <c r="S7" s="782">
        <f>+N7/I4</f>
      </c>
      <c r="T7" s="783"/>
      <c r="U7" s="783"/>
      <c r="V7" s="783"/>
      <c r="W7" s="784"/>
    </row>
    <row r="8">
      <c r="A8" s="768"/>
      <c r="B8" s="769"/>
      <c r="C8" s="148"/>
      <c r="D8" s="770"/>
      <c r="E8" s="771"/>
      <c r="F8" s="771"/>
      <c r="G8" s="772"/>
      <c r="H8" s="148"/>
      <c r="I8" s="770"/>
      <c r="J8" s="771"/>
      <c r="K8" s="771"/>
      <c r="L8" s="772"/>
      <c r="M8" s="148"/>
      <c r="N8" s="776"/>
      <c r="O8" s="777"/>
      <c r="P8" s="777"/>
      <c r="Q8" s="778"/>
      <c r="R8" s="148"/>
      <c r="S8" s="776"/>
      <c r="T8" s="777"/>
      <c r="U8" s="777"/>
      <c r="V8" s="777"/>
      <c r="W8" s="778"/>
    </row>
    <row r="9">
      <c r="A9" s="768"/>
      <c r="B9" s="769"/>
      <c r="C9" s="148"/>
      <c r="D9" s="770"/>
      <c r="E9" s="771"/>
      <c r="F9" s="771"/>
      <c r="G9" s="772"/>
      <c r="H9" s="148"/>
      <c r="I9" s="770"/>
      <c r="J9" s="771"/>
      <c r="K9" s="771"/>
      <c r="L9" s="772"/>
      <c r="M9" s="148"/>
      <c r="N9" s="776"/>
      <c r="O9" s="777"/>
      <c r="P9" s="777"/>
      <c r="Q9" s="778"/>
      <c r="R9" s="148"/>
      <c r="S9" s="776"/>
      <c r="T9" s="777"/>
      <c r="U9" s="777"/>
      <c r="V9" s="777"/>
      <c r="W9" s="778"/>
    </row>
    <row r="10">
      <c r="A10" s="768"/>
      <c r="B10" s="769"/>
      <c r="C10" s="148"/>
      <c r="D10" s="770"/>
      <c r="E10" s="771"/>
      <c r="F10" s="771"/>
      <c r="G10" s="772"/>
      <c r="H10" s="148"/>
      <c r="I10" s="770"/>
      <c r="J10" s="771"/>
      <c r="K10" s="771"/>
      <c r="L10" s="772"/>
      <c r="M10" s="148"/>
      <c r="N10" s="779"/>
      <c r="O10" s="780"/>
      <c r="P10" s="780"/>
      <c r="Q10" s="781"/>
      <c r="R10" s="148"/>
      <c r="S10" s="785"/>
      <c r="T10" s="786"/>
      <c r="U10" s="786"/>
      <c r="V10" s="786"/>
      <c r="W10" s="787"/>
    </row>
    <row r="11">
      <c r="A11" s="716" t="s">
        <v>17</v>
      </c>
      <c r="B11" s="717"/>
      <c r="C11" s="148"/>
      <c r="D11" s="718">
        <f>+G59</f>
      </c>
      <c r="E11" s="719"/>
      <c r="F11" s="719"/>
      <c r="G11" s="720"/>
      <c r="H11" s="148"/>
      <c r="I11" s="718">
        <v>96915703</v>
      </c>
      <c r="J11" s="719"/>
      <c r="K11" s="719"/>
      <c r="L11" s="720"/>
      <c r="M11" s="148"/>
      <c r="N11" s="721">
        <f>+I11-D11</f>
      </c>
      <c r="O11" s="722"/>
      <c r="P11" s="722"/>
      <c r="Q11" s="723"/>
      <c r="R11" s="148"/>
      <c r="S11" s="730">
        <f>+N11/I4</f>
      </c>
      <c r="T11" s="731"/>
      <c r="U11" s="731"/>
      <c r="V11" s="731"/>
      <c r="W11" s="732"/>
    </row>
    <row r="12">
      <c r="A12" s="716"/>
      <c r="B12" s="717"/>
      <c r="C12" s="148"/>
      <c r="D12" s="718"/>
      <c r="E12" s="719"/>
      <c r="F12" s="719"/>
      <c r="G12" s="720"/>
      <c r="H12" s="148"/>
      <c r="I12" s="718"/>
      <c r="J12" s="719"/>
      <c r="K12" s="719"/>
      <c r="L12" s="720"/>
      <c r="M12" s="148"/>
      <c r="N12" s="724"/>
      <c r="O12" s="725"/>
      <c r="P12" s="725"/>
      <c r="Q12" s="726"/>
      <c r="R12" s="148"/>
      <c r="S12" s="724"/>
      <c r="T12" s="725"/>
      <c r="U12" s="725"/>
      <c r="V12" s="725"/>
      <c r="W12" s="726"/>
    </row>
    <row r="13">
      <c r="A13" s="716"/>
      <c r="B13" s="717"/>
      <c r="C13" s="148"/>
      <c r="D13" s="718"/>
      <c r="E13" s="719"/>
      <c r="F13" s="719"/>
      <c r="G13" s="720"/>
      <c r="H13" s="148"/>
      <c r="I13" s="718"/>
      <c r="J13" s="719"/>
      <c r="K13" s="719"/>
      <c r="L13" s="720"/>
      <c r="M13" s="148"/>
      <c r="N13" s="724"/>
      <c r="O13" s="725"/>
      <c r="P13" s="725"/>
      <c r="Q13" s="726"/>
      <c r="R13" s="148"/>
      <c r="S13" s="724"/>
      <c r="T13" s="725"/>
      <c r="U13" s="725"/>
      <c r="V13" s="725"/>
      <c r="W13" s="726"/>
    </row>
    <row r="14">
      <c r="A14" s="716"/>
      <c r="B14" s="717"/>
      <c r="C14" s="148"/>
      <c r="D14" s="718"/>
      <c r="E14" s="719"/>
      <c r="F14" s="719"/>
      <c r="G14" s="720"/>
      <c r="H14" s="148"/>
      <c r="I14" s="718"/>
      <c r="J14" s="719"/>
      <c r="K14" s="719"/>
      <c r="L14" s="720"/>
      <c r="M14" s="148"/>
      <c r="N14" s="727"/>
      <c r="O14" s="728"/>
      <c r="P14" s="728"/>
      <c r="Q14" s="729"/>
      <c r="R14" s="148"/>
      <c r="S14" s="733"/>
      <c r="T14" s="734"/>
      <c r="U14" s="734"/>
      <c r="V14" s="734"/>
      <c r="W14" s="735"/>
    </row>
    <row r="15">
      <c r="A15" s="736" t="s">
        <v>18</v>
      </c>
      <c r="B15" s="737"/>
      <c r="C15" s="148"/>
      <c r="D15" s="738">
        <f>+K59</f>
      </c>
      <c r="E15" s="739"/>
      <c r="F15" s="739"/>
      <c r="G15" s="740"/>
      <c r="H15" s="148"/>
      <c r="I15" s="738">
        <v>0</v>
      </c>
      <c r="J15" s="739"/>
      <c r="K15" s="739"/>
      <c r="L15" s="740"/>
      <c r="M15" s="148"/>
      <c r="N15" s="741">
        <v>0</v>
      </c>
      <c r="O15" s="742"/>
      <c r="P15" s="742"/>
      <c r="Q15" s="743"/>
      <c r="R15" s="148"/>
      <c r="S15" s="750">
        <v>0</v>
      </c>
      <c r="T15" s="751"/>
      <c r="U15" s="751"/>
      <c r="V15" s="751"/>
      <c r="W15" s="752"/>
    </row>
    <row r="16">
      <c r="A16" s="736"/>
      <c r="B16" s="737"/>
      <c r="C16" s="148"/>
      <c r="D16" s="738"/>
      <c r="E16" s="739"/>
      <c r="F16" s="739"/>
      <c r="G16" s="740"/>
      <c r="H16" s="148"/>
      <c r="I16" s="738"/>
      <c r="J16" s="739"/>
      <c r="K16" s="739"/>
      <c r="L16" s="740"/>
      <c r="M16" s="148"/>
      <c r="N16" s="744"/>
      <c r="O16" s="745"/>
      <c r="P16" s="745"/>
      <c r="Q16" s="746"/>
      <c r="R16" s="148"/>
      <c r="S16" s="744"/>
      <c r="T16" s="745"/>
      <c r="U16" s="745"/>
      <c r="V16" s="745"/>
      <c r="W16" s="746"/>
    </row>
    <row r="17">
      <c r="A17" s="736"/>
      <c r="B17" s="737"/>
      <c r="C17" s="148"/>
      <c r="D17" s="738"/>
      <c r="E17" s="739"/>
      <c r="F17" s="739"/>
      <c r="G17" s="740"/>
      <c r="H17" s="148"/>
      <c r="I17" s="738"/>
      <c r="J17" s="739"/>
      <c r="K17" s="739"/>
      <c r="L17" s="740"/>
      <c r="M17" s="148"/>
      <c r="N17" s="744"/>
      <c r="O17" s="745"/>
      <c r="P17" s="745"/>
      <c r="Q17" s="746"/>
      <c r="R17" s="148"/>
      <c r="S17" s="744"/>
      <c r="T17" s="745"/>
      <c r="U17" s="745"/>
      <c r="V17" s="745"/>
      <c r="W17" s="746"/>
    </row>
    <row r="18">
      <c r="A18" s="941"/>
      <c r="B18" s="942"/>
      <c r="C18" s="148"/>
      <c r="D18" s="943"/>
      <c r="E18" s="944"/>
      <c r="F18" s="944"/>
      <c r="G18" s="945"/>
      <c r="H18" s="148"/>
      <c r="I18" s="943"/>
      <c r="J18" s="944"/>
      <c r="K18" s="944"/>
      <c r="L18" s="945"/>
      <c r="M18" s="148"/>
      <c r="N18" s="744"/>
      <c r="O18" s="745"/>
      <c r="P18" s="745"/>
      <c r="Q18" s="746"/>
      <c r="R18" s="148"/>
      <c r="S18" s="753"/>
      <c r="T18" s="754"/>
      <c r="U18" s="754"/>
      <c r="V18" s="754"/>
      <c r="W18" s="755"/>
    </row>
    <row r="19">
      <c r="A19" s="936" t="s">
        <v>19</v>
      </c>
      <c r="B19" s="937"/>
      <c r="C19" s="148"/>
      <c r="D19" s="938">
        <f>SUM(D7:G18)</f>
      </c>
      <c r="E19" s="939"/>
      <c r="F19" s="939"/>
      <c r="G19" s="940"/>
      <c r="H19" s="148"/>
      <c r="I19" s="938">
        <f>+I7+I11</f>
      </c>
      <c r="J19" s="939"/>
      <c r="K19" s="939"/>
      <c r="L19" s="940"/>
      <c r="M19" s="148"/>
      <c r="N19" s="710">
        <f>+N11+N7</f>
      </c>
      <c r="O19" s="711"/>
      <c r="P19" s="711"/>
      <c r="Q19" s="712"/>
      <c r="R19" s="148"/>
      <c r="S19" s="710">
        <f>+S11+S7</f>
      </c>
      <c r="T19" s="711"/>
      <c r="U19" s="711"/>
      <c r="V19" s="711"/>
      <c r="W19" s="712"/>
    </row>
    <row r="20">
      <c r="A20" s="691"/>
      <c r="B20" s="692"/>
      <c r="C20" s="148"/>
      <c r="D20" s="695"/>
      <c r="E20" s="696"/>
      <c r="F20" s="696"/>
      <c r="G20" s="697"/>
      <c r="H20" s="148"/>
      <c r="I20" s="695"/>
      <c r="J20" s="696"/>
      <c r="K20" s="696"/>
      <c r="L20" s="697"/>
      <c r="M20" s="148"/>
      <c r="N20" s="704"/>
      <c r="O20" s="705"/>
      <c r="P20" s="705"/>
      <c r="Q20" s="706"/>
      <c r="R20" s="148"/>
      <c r="S20" s="704"/>
      <c r="T20" s="705"/>
      <c r="U20" s="705"/>
      <c r="V20" s="705"/>
      <c r="W20" s="706"/>
    </row>
    <row r="21">
      <c r="A21" s="691"/>
      <c r="B21" s="692"/>
      <c r="C21" s="148"/>
      <c r="D21" s="695"/>
      <c r="E21" s="696"/>
      <c r="F21" s="696"/>
      <c r="G21" s="697"/>
      <c r="H21" s="148"/>
      <c r="I21" s="695"/>
      <c r="J21" s="696"/>
      <c r="K21" s="696"/>
      <c r="L21" s="697"/>
      <c r="M21" s="148"/>
      <c r="N21" s="704"/>
      <c r="O21" s="705"/>
      <c r="P21" s="705"/>
      <c r="Q21" s="706"/>
      <c r="R21" s="148"/>
      <c r="S21" s="704"/>
      <c r="T21" s="705"/>
      <c r="U21" s="705"/>
      <c r="V21" s="705"/>
      <c r="W21" s="706"/>
    </row>
    <row r="22">
      <c r="A22" s="693"/>
      <c r="B22" s="694"/>
      <c r="C22" s="149"/>
      <c r="D22" s="698"/>
      <c r="E22" s="699"/>
      <c r="F22" s="699"/>
      <c r="G22" s="700"/>
      <c r="H22" s="149"/>
      <c r="I22" s="698"/>
      <c r="J22" s="699"/>
      <c r="K22" s="699"/>
      <c r="L22" s="700"/>
      <c r="M22" s="149"/>
      <c r="N22" s="707"/>
      <c r="O22" s="708"/>
      <c r="P22" s="708"/>
      <c r="Q22" s="709"/>
      <c r="R22" s="149"/>
      <c r="S22" s="707"/>
      <c r="T22" s="708"/>
      <c r="U22" s="708"/>
      <c r="V22" s="708"/>
      <c r="W22" s="709"/>
    </row>
    <row r="23" ht="3" customHeight="1">
      <c r="A23" s="206"/>
      <c r="B23" s="204"/>
      <c r="C23" s="201"/>
      <c r="D23" s="201"/>
      <c r="E23" s="201"/>
      <c r="F23" s="201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/>
      <c r="S23" s="201"/>
      <c r="T23" s="201"/>
      <c r="U23" s="201"/>
      <c r="V23" s="201"/>
      <c r="W23" s="202"/>
    </row>
    <row r="24" ht="22.5">
      <c r="A24" s="713" t="s">
        <v>20</v>
      </c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4"/>
      <c r="P24" s="714"/>
      <c r="Q24" s="714"/>
      <c r="R24" s="714"/>
      <c r="S24" s="714"/>
      <c r="T24" s="714"/>
      <c r="U24" s="714"/>
      <c r="V24" s="714"/>
      <c r="W24" s="715"/>
    </row>
    <row r="25" ht="3" customHeight="1">
      <c r="A25" s="150"/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51"/>
    </row>
    <row r="26" ht="16.5">
      <c r="A26" s="688" t="s">
        <v>21</v>
      </c>
      <c r="B26" s="688"/>
      <c r="C26" s="688"/>
      <c r="D26" s="682" t="s">
        <v>22</v>
      </c>
      <c r="E26" s="682"/>
      <c r="F26" s="682"/>
      <c r="G26" s="682" t="s">
        <v>23</v>
      </c>
      <c r="H26" s="682"/>
      <c r="I26" s="682"/>
      <c r="J26" s="682"/>
      <c r="K26" s="682" t="s">
        <v>24</v>
      </c>
      <c r="L26" s="682"/>
      <c r="M26" s="682"/>
      <c r="N26" s="682"/>
      <c r="O26" s="689" t="s">
        <v>25</v>
      </c>
      <c r="P26" s="690"/>
      <c r="Q26" s="682" t="s">
        <v>26</v>
      </c>
      <c r="R26" s="682"/>
      <c r="S26" s="682"/>
      <c r="T26" s="682"/>
      <c r="U26" s="682" t="s">
        <v>27</v>
      </c>
      <c r="V26" s="682"/>
      <c r="W26" s="682"/>
    </row>
    <row r="27" ht="3" customHeight="1">
      <c r="A27" s="150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51"/>
    </row>
    <row r="28" ht="15.75">
      <c r="A28" s="968">
        <v>42095</v>
      </c>
      <c r="B28" s="969"/>
      <c r="C28" s="969"/>
      <c r="D28" s="1006">
        <v>103697483</v>
      </c>
      <c r="E28" s="1006"/>
      <c r="F28" s="1006"/>
      <c r="G28" s="1006">
        <v>33283221</v>
      </c>
      <c r="H28" s="1006"/>
      <c r="I28" s="1006"/>
      <c r="J28" s="1006"/>
      <c r="K28" s="1006">
        <v>14934023</v>
      </c>
      <c r="L28" s="1006"/>
      <c r="M28" s="1006"/>
      <c r="N28" s="1006"/>
      <c r="O28" s="1006">
        <f ref="O28:O50" t="shared" si="0">+D28+G28+K28</f>
      </c>
      <c r="P28" s="1006"/>
      <c r="Q28" s="1007">
        <v>2</v>
      </c>
      <c r="R28" s="1007"/>
      <c r="S28" s="1007"/>
      <c r="T28" s="1007"/>
      <c r="U28" s="1007">
        <v>29</v>
      </c>
      <c r="V28" s="1007"/>
      <c r="W28" s="1008"/>
      <c r="X28" s="258"/>
    </row>
    <row r="29" ht="15.75" s="154" customFormat="1">
      <c r="A29" s="676">
        <v>42096</v>
      </c>
      <c r="B29" s="677"/>
      <c r="C29" s="677"/>
      <c r="D29" s="675">
        <v>0</v>
      </c>
      <c r="E29" s="675"/>
      <c r="F29" s="675"/>
      <c r="G29" s="675">
        <v>0</v>
      </c>
      <c r="H29" s="675"/>
      <c r="I29" s="675"/>
      <c r="J29" s="675"/>
      <c r="K29" s="675">
        <v>0</v>
      </c>
      <c r="L29" s="675"/>
      <c r="M29" s="675"/>
      <c r="N29" s="675"/>
      <c r="O29" s="675">
        <f t="shared" si="0"/>
      </c>
      <c r="P29" s="675"/>
      <c r="Q29" s="673">
        <v>0</v>
      </c>
      <c r="R29" s="673"/>
      <c r="S29" s="673"/>
      <c r="T29" s="673"/>
      <c r="U29" s="673">
        <v>0</v>
      </c>
      <c r="V29" s="673"/>
      <c r="W29" s="674"/>
      <c r="X29" s="153"/>
    </row>
    <row r="30" ht="15.75" s="154" customFormat="1">
      <c r="A30" s="676">
        <v>42097</v>
      </c>
      <c r="B30" s="677"/>
      <c r="C30" s="677"/>
      <c r="D30" s="675">
        <v>0</v>
      </c>
      <c r="E30" s="675"/>
      <c r="F30" s="675"/>
      <c r="G30" s="675">
        <v>0</v>
      </c>
      <c r="H30" s="675"/>
      <c r="I30" s="675"/>
      <c r="J30" s="675"/>
      <c r="K30" s="675">
        <v>0</v>
      </c>
      <c r="L30" s="675"/>
      <c r="M30" s="675"/>
      <c r="N30" s="675"/>
      <c r="O30" s="675">
        <f t="shared" si="0"/>
      </c>
      <c r="P30" s="675"/>
      <c r="Q30" s="673">
        <v>0</v>
      </c>
      <c r="R30" s="673"/>
      <c r="S30" s="673"/>
      <c r="T30" s="673"/>
      <c r="U30" s="673">
        <v>0</v>
      </c>
      <c r="V30" s="673"/>
      <c r="W30" s="674"/>
      <c r="X30" s="153"/>
    </row>
    <row r="31" ht="15.75">
      <c r="A31" s="960">
        <v>42098</v>
      </c>
      <c r="B31" s="961"/>
      <c r="C31" s="961"/>
      <c r="D31" s="672">
        <v>0</v>
      </c>
      <c r="E31" s="672"/>
      <c r="F31" s="672"/>
      <c r="G31" s="672">
        <v>0</v>
      </c>
      <c r="H31" s="672"/>
      <c r="I31" s="672"/>
      <c r="J31" s="672"/>
      <c r="K31" s="672">
        <v>0</v>
      </c>
      <c r="L31" s="672"/>
      <c r="M31" s="672"/>
      <c r="N31" s="672"/>
      <c r="O31" s="672">
        <f t="shared" si="0"/>
      </c>
      <c r="P31" s="672"/>
      <c r="Q31" s="663">
        <v>0</v>
      </c>
      <c r="R31" s="663"/>
      <c r="S31" s="663"/>
      <c r="T31" s="663"/>
      <c r="U31" s="663">
        <v>0</v>
      </c>
      <c r="V31" s="663"/>
      <c r="W31" s="664"/>
      <c r="X31" s="258"/>
    </row>
    <row r="32" ht="15.75" s="154" customFormat="1">
      <c r="A32" s="676">
        <v>42099</v>
      </c>
      <c r="B32" s="677"/>
      <c r="C32" s="677"/>
      <c r="D32" s="675">
        <v>0</v>
      </c>
      <c r="E32" s="675"/>
      <c r="F32" s="675"/>
      <c r="G32" s="675">
        <v>0</v>
      </c>
      <c r="H32" s="675"/>
      <c r="I32" s="675"/>
      <c r="J32" s="675"/>
      <c r="K32" s="675">
        <v>0</v>
      </c>
      <c r="L32" s="675"/>
      <c r="M32" s="675"/>
      <c r="N32" s="675"/>
      <c r="O32" s="675">
        <f t="shared" si="0"/>
      </c>
      <c r="P32" s="675"/>
      <c r="Q32" s="673">
        <v>0</v>
      </c>
      <c r="R32" s="673"/>
      <c r="S32" s="673"/>
      <c r="T32" s="673"/>
      <c r="U32" s="673">
        <v>0</v>
      </c>
      <c r="V32" s="673"/>
      <c r="W32" s="674"/>
      <c r="X32" s="153"/>
    </row>
    <row r="33" ht="15.75">
      <c r="A33" s="960">
        <v>42100</v>
      </c>
      <c r="B33" s="961"/>
      <c r="C33" s="961"/>
      <c r="D33" s="672">
        <v>0</v>
      </c>
      <c r="E33" s="672"/>
      <c r="F33" s="672"/>
      <c r="G33" s="672">
        <v>0</v>
      </c>
      <c r="H33" s="672"/>
      <c r="I33" s="672"/>
      <c r="J33" s="672"/>
      <c r="K33" s="672">
        <v>0</v>
      </c>
      <c r="L33" s="672"/>
      <c r="M33" s="672"/>
      <c r="N33" s="672"/>
      <c r="O33" s="672">
        <f t="shared" si="0"/>
      </c>
      <c r="P33" s="672"/>
      <c r="Q33" s="663">
        <v>8</v>
      </c>
      <c r="R33" s="663"/>
      <c r="S33" s="663"/>
      <c r="T33" s="663"/>
      <c r="U33" s="663">
        <v>0</v>
      </c>
      <c r="V33" s="663"/>
      <c r="W33" s="664"/>
      <c r="X33" s="258"/>
    </row>
    <row r="34" ht="15.75" s="154" customFormat="1">
      <c r="A34" s="960">
        <v>42101</v>
      </c>
      <c r="B34" s="961"/>
      <c r="C34" s="961"/>
      <c r="D34" s="672">
        <v>4242509</v>
      </c>
      <c r="E34" s="672"/>
      <c r="F34" s="672"/>
      <c r="G34" s="672">
        <v>1831918</v>
      </c>
      <c r="H34" s="672"/>
      <c r="I34" s="672"/>
      <c r="J34" s="672"/>
      <c r="K34" s="672">
        <v>2221896</v>
      </c>
      <c r="L34" s="672"/>
      <c r="M34" s="672"/>
      <c r="N34" s="672"/>
      <c r="O34" s="672">
        <f t="shared" si="0"/>
      </c>
      <c r="P34" s="672"/>
      <c r="Q34" s="663">
        <v>12</v>
      </c>
      <c r="R34" s="663"/>
      <c r="S34" s="663"/>
      <c r="T34" s="663"/>
      <c r="U34" s="663">
        <v>3</v>
      </c>
      <c r="V34" s="663"/>
      <c r="W34" s="664"/>
      <c r="X34" s="153"/>
    </row>
    <row r="35" ht="15.75">
      <c r="A35" s="960">
        <v>42102</v>
      </c>
      <c r="B35" s="961"/>
      <c r="C35" s="961"/>
      <c r="D35" s="672">
        <v>222854</v>
      </c>
      <c r="E35" s="672"/>
      <c r="F35" s="672"/>
      <c r="G35" s="672">
        <v>0</v>
      </c>
      <c r="H35" s="672"/>
      <c r="I35" s="672"/>
      <c r="J35" s="672"/>
      <c r="K35" s="672">
        <v>0</v>
      </c>
      <c r="L35" s="672"/>
      <c r="M35" s="672"/>
      <c r="N35" s="672"/>
      <c r="O35" s="672">
        <f t="shared" si="0"/>
      </c>
      <c r="P35" s="672"/>
      <c r="Q35" s="663">
        <v>8</v>
      </c>
      <c r="R35" s="663"/>
      <c r="S35" s="663"/>
      <c r="T35" s="663"/>
      <c r="U35" s="680">
        <v>1</v>
      </c>
      <c r="V35" s="680"/>
      <c r="W35" s="681"/>
      <c r="X35" s="258"/>
    </row>
    <row r="36" ht="15.75">
      <c r="A36" s="960">
        <v>42103</v>
      </c>
      <c r="B36" s="961"/>
      <c r="C36" s="961"/>
      <c r="D36" s="672">
        <v>66877</v>
      </c>
      <c r="E36" s="672"/>
      <c r="F36" s="672"/>
      <c r="G36" s="672">
        <v>0</v>
      </c>
      <c r="H36" s="672"/>
      <c r="I36" s="672"/>
      <c r="J36" s="672"/>
      <c r="K36" s="672">
        <v>0</v>
      </c>
      <c r="L36" s="672"/>
      <c r="M36" s="672"/>
      <c r="N36" s="672"/>
      <c r="O36" s="672">
        <f t="shared" si="0"/>
      </c>
      <c r="P36" s="672"/>
      <c r="Q36" s="663">
        <v>6</v>
      </c>
      <c r="R36" s="663"/>
      <c r="S36" s="663"/>
      <c r="T36" s="663"/>
      <c r="U36" s="680">
        <v>1</v>
      </c>
      <c r="V36" s="680"/>
      <c r="W36" s="681"/>
      <c r="X36" s="258"/>
    </row>
    <row r="37" ht="15.75">
      <c r="A37" s="960">
        <v>42104</v>
      </c>
      <c r="B37" s="961"/>
      <c r="C37" s="961"/>
      <c r="D37" s="672">
        <v>51319897</v>
      </c>
      <c r="E37" s="672"/>
      <c r="F37" s="672"/>
      <c r="G37" s="672">
        <v>6701664</v>
      </c>
      <c r="H37" s="672"/>
      <c r="I37" s="672"/>
      <c r="J37" s="672"/>
      <c r="K37" s="672">
        <v>2754496</v>
      </c>
      <c r="L37" s="672"/>
      <c r="M37" s="672"/>
      <c r="N37" s="672"/>
      <c r="O37" s="672">
        <f t="shared" si="0"/>
      </c>
      <c r="P37" s="672"/>
      <c r="Q37" s="663">
        <v>2</v>
      </c>
      <c r="R37" s="663"/>
      <c r="S37" s="663"/>
      <c r="T37" s="663"/>
      <c r="U37" s="680">
        <v>4</v>
      </c>
      <c r="V37" s="680"/>
      <c r="W37" s="681"/>
      <c r="X37" s="258"/>
    </row>
    <row r="38" ht="15.75">
      <c r="A38" s="960">
        <v>42105</v>
      </c>
      <c r="B38" s="961"/>
      <c r="C38" s="961"/>
      <c r="D38" s="672">
        <v>1561532</v>
      </c>
      <c r="E38" s="672"/>
      <c r="F38" s="672"/>
      <c r="G38" s="672">
        <v>313992</v>
      </c>
      <c r="H38" s="672"/>
      <c r="I38" s="672"/>
      <c r="J38" s="672"/>
      <c r="K38" s="672">
        <v>543103</v>
      </c>
      <c r="L38" s="672"/>
      <c r="M38" s="672"/>
      <c r="N38" s="672"/>
      <c r="O38" s="672">
        <f t="shared" si="0"/>
      </c>
      <c r="P38" s="672"/>
      <c r="Q38" s="663">
        <v>2</v>
      </c>
      <c r="R38" s="663"/>
      <c r="S38" s="663"/>
      <c r="T38" s="663"/>
      <c r="U38" s="680">
        <v>2</v>
      </c>
      <c r="V38" s="680"/>
      <c r="W38" s="681"/>
      <c r="X38" s="258"/>
    </row>
    <row r="39" ht="15.75" s="154" customFormat="1">
      <c r="A39" s="676">
        <v>42106</v>
      </c>
      <c r="B39" s="677"/>
      <c r="C39" s="677"/>
      <c r="D39" s="675">
        <v>0</v>
      </c>
      <c r="E39" s="675"/>
      <c r="F39" s="675"/>
      <c r="G39" s="675">
        <v>0</v>
      </c>
      <c r="H39" s="675"/>
      <c r="I39" s="675"/>
      <c r="J39" s="675"/>
      <c r="K39" s="675">
        <v>0</v>
      </c>
      <c r="L39" s="675"/>
      <c r="M39" s="675"/>
      <c r="N39" s="675"/>
      <c r="O39" s="675">
        <f t="shared" si="0"/>
      </c>
      <c r="P39" s="675"/>
      <c r="Q39" s="673">
        <v>0</v>
      </c>
      <c r="R39" s="673"/>
      <c r="S39" s="673"/>
      <c r="T39" s="673"/>
      <c r="U39" s="678">
        <v>0</v>
      </c>
      <c r="V39" s="678"/>
      <c r="W39" s="679"/>
    </row>
    <row r="40" ht="15.75">
      <c r="A40" s="960">
        <v>42107</v>
      </c>
      <c r="B40" s="961"/>
      <c r="C40" s="961"/>
      <c r="D40" s="672">
        <v>18272999</v>
      </c>
      <c r="E40" s="672"/>
      <c r="F40" s="672"/>
      <c r="G40" s="672">
        <v>8562931</v>
      </c>
      <c r="H40" s="672"/>
      <c r="I40" s="672"/>
      <c r="J40" s="672"/>
      <c r="K40" s="672">
        <v>1802048</v>
      </c>
      <c r="L40" s="672"/>
      <c r="M40" s="672"/>
      <c r="N40" s="672"/>
      <c r="O40" s="672">
        <f t="shared" si="0"/>
      </c>
      <c r="P40" s="672"/>
      <c r="Q40" s="663">
        <v>12</v>
      </c>
      <c r="R40" s="663"/>
      <c r="S40" s="663"/>
      <c r="T40" s="663"/>
      <c r="U40" s="663">
        <v>9</v>
      </c>
      <c r="V40" s="663"/>
      <c r="W40" s="664"/>
    </row>
    <row r="41" ht="15.75" s="154" customFormat="1">
      <c r="A41" s="960">
        <v>42108</v>
      </c>
      <c r="B41" s="961"/>
      <c r="C41" s="961"/>
      <c r="D41" s="672">
        <v>22197872</v>
      </c>
      <c r="E41" s="672"/>
      <c r="F41" s="672"/>
      <c r="G41" s="672">
        <v>4412468</v>
      </c>
      <c r="H41" s="672"/>
      <c r="I41" s="672"/>
      <c r="J41" s="672"/>
      <c r="K41" s="672">
        <v>4239976</v>
      </c>
      <c r="L41" s="672"/>
      <c r="M41" s="672"/>
      <c r="N41" s="672"/>
      <c r="O41" s="672">
        <f t="shared" si="0"/>
      </c>
      <c r="P41" s="672"/>
      <c r="Q41" s="663">
        <v>12</v>
      </c>
      <c r="R41" s="663"/>
      <c r="S41" s="663"/>
      <c r="T41" s="663"/>
      <c r="U41" s="663">
        <v>4</v>
      </c>
      <c r="V41" s="663"/>
      <c r="W41" s="664"/>
    </row>
    <row r="42" ht="15.75">
      <c r="A42" s="960">
        <v>42109</v>
      </c>
      <c r="B42" s="961"/>
      <c r="C42" s="961"/>
      <c r="D42" s="672">
        <v>9684498</v>
      </c>
      <c r="E42" s="672"/>
      <c r="F42" s="672"/>
      <c r="G42" s="672">
        <v>3751765</v>
      </c>
      <c r="H42" s="672"/>
      <c r="I42" s="672"/>
      <c r="J42" s="672"/>
      <c r="K42" s="672">
        <v>2763740</v>
      </c>
      <c r="L42" s="672"/>
      <c r="M42" s="672"/>
      <c r="N42" s="672"/>
      <c r="O42" s="672">
        <f t="shared" si="0"/>
      </c>
      <c r="P42" s="672"/>
      <c r="Q42" s="663">
        <v>11</v>
      </c>
      <c r="R42" s="663"/>
      <c r="S42" s="663"/>
      <c r="T42" s="663"/>
      <c r="U42" s="663">
        <v>4</v>
      </c>
      <c r="V42" s="663"/>
      <c r="W42" s="664"/>
    </row>
    <row r="43" ht="15.75">
      <c r="A43" s="960">
        <v>42110</v>
      </c>
      <c r="B43" s="961"/>
      <c r="C43" s="961"/>
      <c r="D43" s="672">
        <v>3546763</v>
      </c>
      <c r="E43" s="672"/>
      <c r="F43" s="672"/>
      <c r="G43" s="672">
        <v>2351298</v>
      </c>
      <c r="H43" s="672"/>
      <c r="I43" s="672"/>
      <c r="J43" s="672"/>
      <c r="K43" s="672">
        <v>0</v>
      </c>
      <c r="L43" s="672"/>
      <c r="M43" s="672"/>
      <c r="N43" s="672"/>
      <c r="O43" s="672">
        <f t="shared" si="0"/>
      </c>
      <c r="P43" s="672"/>
      <c r="Q43" s="663">
        <v>6</v>
      </c>
      <c r="R43" s="663"/>
      <c r="S43" s="663"/>
      <c r="T43" s="663"/>
      <c r="U43" s="663">
        <v>2</v>
      </c>
      <c r="V43" s="663"/>
      <c r="W43" s="664"/>
    </row>
    <row r="44" ht="15.75">
      <c r="A44" s="960">
        <v>42111</v>
      </c>
      <c r="B44" s="961"/>
      <c r="C44" s="961"/>
      <c r="D44" s="672">
        <v>561253</v>
      </c>
      <c r="E44" s="672"/>
      <c r="F44" s="672"/>
      <c r="G44" s="672">
        <v>0</v>
      </c>
      <c r="H44" s="672"/>
      <c r="I44" s="672"/>
      <c r="J44" s="672"/>
      <c r="K44" s="672">
        <v>0</v>
      </c>
      <c r="L44" s="672"/>
      <c r="M44" s="672"/>
      <c r="N44" s="672"/>
      <c r="O44" s="672">
        <f t="shared" si="0"/>
      </c>
      <c r="P44" s="672"/>
      <c r="Q44" s="663">
        <v>3</v>
      </c>
      <c r="R44" s="663"/>
      <c r="S44" s="663"/>
      <c r="T44" s="663"/>
      <c r="U44" s="663">
        <v>1</v>
      </c>
      <c r="V44" s="663"/>
      <c r="W44" s="664"/>
    </row>
    <row r="45" ht="15.75">
      <c r="A45" s="960">
        <v>42112</v>
      </c>
      <c r="B45" s="961"/>
      <c r="C45" s="961"/>
      <c r="D45" s="672">
        <f>637390+233846</f>
      </c>
      <c r="E45" s="672"/>
      <c r="F45" s="672"/>
      <c r="G45" s="672">
        <v>1168620</v>
      </c>
      <c r="H45" s="672"/>
      <c r="I45" s="672"/>
      <c r="J45" s="672"/>
      <c r="K45" s="672">
        <v>0</v>
      </c>
      <c r="L45" s="672"/>
      <c r="M45" s="672"/>
      <c r="N45" s="672"/>
      <c r="O45" s="672">
        <f t="shared" si="0"/>
      </c>
      <c r="P45" s="672"/>
      <c r="Q45" s="663">
        <v>3</v>
      </c>
      <c r="R45" s="663"/>
      <c r="S45" s="663"/>
      <c r="T45" s="663"/>
      <c r="U45" s="663">
        <v>3</v>
      </c>
      <c r="V45" s="663"/>
      <c r="W45" s="664"/>
    </row>
    <row r="46" ht="15.75" s="154" customFormat="1">
      <c r="A46" s="676">
        <v>42113</v>
      </c>
      <c r="B46" s="677"/>
      <c r="C46" s="677"/>
      <c r="D46" s="675">
        <v>0</v>
      </c>
      <c r="E46" s="675"/>
      <c r="F46" s="675"/>
      <c r="G46" s="675">
        <v>0</v>
      </c>
      <c r="H46" s="675"/>
      <c r="I46" s="675"/>
      <c r="J46" s="675"/>
      <c r="K46" s="675">
        <v>0</v>
      </c>
      <c r="L46" s="675"/>
      <c r="M46" s="675"/>
      <c r="N46" s="675"/>
      <c r="O46" s="675">
        <f t="shared" si="0"/>
      </c>
      <c r="P46" s="675"/>
      <c r="Q46" s="673">
        <v>0</v>
      </c>
      <c r="R46" s="673"/>
      <c r="S46" s="673"/>
      <c r="T46" s="673"/>
      <c r="U46" s="673">
        <v>0</v>
      </c>
      <c r="V46" s="673"/>
      <c r="W46" s="674"/>
    </row>
    <row r="47" ht="15.75">
      <c r="A47" s="960">
        <v>42114</v>
      </c>
      <c r="B47" s="961"/>
      <c r="C47" s="961"/>
      <c r="D47" s="672">
        <v>65484062</v>
      </c>
      <c r="E47" s="672"/>
      <c r="F47" s="672"/>
      <c r="G47" s="672">
        <v>11392948</v>
      </c>
      <c r="H47" s="672"/>
      <c r="I47" s="672"/>
      <c r="J47" s="672"/>
      <c r="K47" s="672">
        <v>8786348</v>
      </c>
      <c r="L47" s="672"/>
      <c r="M47" s="672"/>
      <c r="N47" s="672"/>
      <c r="O47" s="672">
        <f t="shared" si="0"/>
      </c>
      <c r="P47" s="672"/>
      <c r="Q47" s="663">
        <v>12</v>
      </c>
      <c r="R47" s="663"/>
      <c r="S47" s="663"/>
      <c r="T47" s="663"/>
      <c r="U47" s="663">
        <v>10</v>
      </c>
      <c r="V47" s="663"/>
      <c r="W47" s="664"/>
    </row>
    <row r="48" ht="15.75" s="154" customFormat="1">
      <c r="A48" s="960">
        <v>42115</v>
      </c>
      <c r="B48" s="961"/>
      <c r="C48" s="961"/>
      <c r="D48" s="672">
        <v>15950602</v>
      </c>
      <c r="E48" s="672"/>
      <c r="F48" s="672"/>
      <c r="G48" s="672">
        <v>5008736</v>
      </c>
      <c r="H48" s="672"/>
      <c r="I48" s="672"/>
      <c r="J48" s="672"/>
      <c r="K48" s="672">
        <v>2220411</v>
      </c>
      <c r="L48" s="672"/>
      <c r="M48" s="672"/>
      <c r="N48" s="672"/>
      <c r="O48" s="672">
        <f t="shared" si="0"/>
      </c>
      <c r="P48" s="672"/>
      <c r="Q48" s="663">
        <v>8</v>
      </c>
      <c r="R48" s="663"/>
      <c r="S48" s="663"/>
      <c r="T48" s="663"/>
      <c r="U48" s="663">
        <v>3</v>
      </c>
      <c r="V48" s="663"/>
      <c r="W48" s="664"/>
    </row>
    <row r="49" ht="15.75">
      <c r="A49" s="960">
        <v>42116</v>
      </c>
      <c r="B49" s="961"/>
      <c r="C49" s="961"/>
      <c r="D49" s="672">
        <v>1982609</v>
      </c>
      <c r="E49" s="672"/>
      <c r="F49" s="672"/>
      <c r="G49" s="672">
        <v>5235910</v>
      </c>
      <c r="H49" s="672"/>
      <c r="I49" s="672"/>
      <c r="J49" s="672"/>
      <c r="K49" s="672">
        <v>543104</v>
      </c>
      <c r="L49" s="672"/>
      <c r="M49" s="672"/>
      <c r="N49" s="672"/>
      <c r="O49" s="672">
        <f t="shared" si="0"/>
      </c>
      <c r="P49" s="672"/>
      <c r="Q49" s="663">
        <v>4</v>
      </c>
      <c r="R49" s="663"/>
      <c r="S49" s="663"/>
      <c r="T49" s="663"/>
      <c r="U49" s="663">
        <v>2</v>
      </c>
      <c r="V49" s="663"/>
      <c r="W49" s="664"/>
    </row>
    <row r="50" ht="15.75">
      <c r="A50" s="960">
        <v>42117</v>
      </c>
      <c r="B50" s="961"/>
      <c r="C50" s="961"/>
      <c r="D50" s="672">
        <v>1217964</v>
      </c>
      <c r="E50" s="672"/>
      <c r="F50" s="672"/>
      <c r="G50" s="672">
        <f>163200+1585990+61360</f>
      </c>
      <c r="H50" s="672"/>
      <c r="I50" s="672"/>
      <c r="J50" s="672"/>
      <c r="K50" s="672">
        <v>543104</v>
      </c>
      <c r="L50" s="672"/>
      <c r="M50" s="672"/>
      <c r="N50" s="672"/>
      <c r="O50" s="672">
        <f t="shared" si="0"/>
      </c>
      <c r="P50" s="672"/>
      <c r="Q50" s="663">
        <v>8</v>
      </c>
      <c r="R50" s="663"/>
      <c r="S50" s="663"/>
      <c r="T50" s="663"/>
      <c r="U50" s="663">
        <v>3</v>
      </c>
      <c r="V50" s="663"/>
      <c r="W50" s="664"/>
    </row>
    <row r="51" ht="15.75">
      <c r="A51" s="960">
        <v>42118</v>
      </c>
      <c r="B51" s="961"/>
      <c r="C51" s="961"/>
      <c r="D51" s="672">
        <v>12259135</v>
      </c>
      <c r="E51" s="672"/>
      <c r="F51" s="672"/>
      <c r="G51" s="672">
        <v>1625704</v>
      </c>
      <c r="H51" s="672"/>
      <c r="I51" s="672"/>
      <c r="J51" s="672"/>
      <c r="K51" s="672">
        <v>0</v>
      </c>
      <c r="L51" s="672"/>
      <c r="M51" s="672"/>
      <c r="N51" s="672"/>
      <c r="O51" s="672">
        <f ref="O51:O52" t="shared" si="1">+D51+G51+K51</f>
      </c>
      <c r="P51" s="672"/>
      <c r="Q51" s="663">
        <v>9</v>
      </c>
      <c r="R51" s="663"/>
      <c r="S51" s="663"/>
      <c r="T51" s="663"/>
      <c r="U51" s="663">
        <v>2</v>
      </c>
      <c r="V51" s="663"/>
      <c r="W51" s="664"/>
    </row>
    <row r="52" ht="15.75">
      <c r="A52" s="960">
        <v>42119</v>
      </c>
      <c r="B52" s="961"/>
      <c r="C52" s="961"/>
      <c r="D52" s="672">
        <v>11042404</v>
      </c>
      <c r="E52" s="672"/>
      <c r="F52" s="672"/>
      <c r="G52" s="672">
        <v>4279049</v>
      </c>
      <c r="H52" s="672"/>
      <c r="I52" s="672"/>
      <c r="J52" s="672"/>
      <c r="K52" s="672">
        <v>2220145</v>
      </c>
      <c r="L52" s="672"/>
      <c r="M52" s="672"/>
      <c r="N52" s="672"/>
      <c r="O52" s="672">
        <f t="shared" si="1"/>
      </c>
      <c r="P52" s="672"/>
      <c r="Q52" s="663">
        <v>4</v>
      </c>
      <c r="R52" s="663"/>
      <c r="S52" s="663"/>
      <c r="T52" s="663"/>
      <c r="U52" s="663">
        <v>5</v>
      </c>
      <c r="V52" s="663"/>
      <c r="W52" s="664"/>
    </row>
    <row r="53" ht="15.75" s="154" customFormat="1">
      <c r="A53" s="676">
        <v>42120</v>
      </c>
      <c r="B53" s="677"/>
      <c r="C53" s="677"/>
      <c r="D53" s="675">
        <v>0</v>
      </c>
      <c r="E53" s="675"/>
      <c r="F53" s="675"/>
      <c r="G53" s="675">
        <v>0</v>
      </c>
      <c r="H53" s="675"/>
      <c r="I53" s="675"/>
      <c r="J53" s="675"/>
      <c r="K53" s="675">
        <v>0</v>
      </c>
      <c r="L53" s="675"/>
      <c r="M53" s="675"/>
      <c r="N53" s="675"/>
      <c r="O53" s="673"/>
      <c r="P53" s="673"/>
      <c r="Q53" s="673">
        <v>0</v>
      </c>
      <c r="R53" s="673"/>
      <c r="S53" s="673"/>
      <c r="T53" s="673"/>
      <c r="U53" s="673">
        <v>0</v>
      </c>
      <c r="V53" s="673"/>
      <c r="W53" s="674"/>
    </row>
    <row r="54" ht="15.75">
      <c r="A54" s="960">
        <v>42121</v>
      </c>
      <c r="B54" s="961"/>
      <c r="C54" s="961"/>
      <c r="D54" s="672">
        <v>1884960</v>
      </c>
      <c r="E54" s="672"/>
      <c r="F54" s="672"/>
      <c r="G54" s="672">
        <v>1952275</v>
      </c>
      <c r="H54" s="672"/>
      <c r="I54" s="672"/>
      <c r="J54" s="672"/>
      <c r="K54" s="672">
        <v>543104</v>
      </c>
      <c r="L54" s="672"/>
      <c r="M54" s="672"/>
      <c r="N54" s="672"/>
      <c r="O54" s="672">
        <f ref="O54:O57" t="shared" si="2">+D54+G54+K54</f>
      </c>
      <c r="P54" s="672"/>
      <c r="Q54" s="663">
        <v>13</v>
      </c>
      <c r="R54" s="663"/>
      <c r="S54" s="663"/>
      <c r="T54" s="663"/>
      <c r="U54" s="663">
        <v>4</v>
      </c>
      <c r="V54" s="663"/>
      <c r="W54" s="664"/>
    </row>
    <row r="55" ht="15.75" s="154" customFormat="1">
      <c r="A55" s="960">
        <v>42122</v>
      </c>
      <c r="B55" s="961"/>
      <c r="C55" s="961"/>
      <c r="D55" s="672">
        <v>2354585</v>
      </c>
      <c r="E55" s="672"/>
      <c r="F55" s="672"/>
      <c r="G55" s="672">
        <v>1795291</v>
      </c>
      <c r="H55" s="672"/>
      <c r="I55" s="672"/>
      <c r="J55" s="672"/>
      <c r="K55" s="672">
        <v>0</v>
      </c>
      <c r="L55" s="672"/>
      <c r="M55" s="672"/>
      <c r="N55" s="672"/>
      <c r="O55" s="672">
        <f t="shared" si="2"/>
      </c>
      <c r="P55" s="672"/>
      <c r="Q55" s="663">
        <v>5</v>
      </c>
      <c r="R55" s="663"/>
      <c r="S55" s="663"/>
      <c r="T55" s="663"/>
      <c r="U55" s="663">
        <v>1</v>
      </c>
      <c r="V55" s="663"/>
      <c r="W55" s="664"/>
    </row>
    <row r="56" ht="15.75">
      <c r="A56" s="960">
        <v>42123</v>
      </c>
      <c r="B56" s="961"/>
      <c r="C56" s="961"/>
      <c r="D56" s="672">
        <v>257880</v>
      </c>
      <c r="E56" s="672"/>
      <c r="F56" s="672"/>
      <c r="G56" s="672">
        <v>378000</v>
      </c>
      <c r="H56" s="672"/>
      <c r="I56" s="672"/>
      <c r="J56" s="672"/>
      <c r="K56" s="672">
        <v>0</v>
      </c>
      <c r="L56" s="672"/>
      <c r="M56" s="672"/>
      <c r="N56" s="672"/>
      <c r="O56" s="672">
        <f t="shared" si="2"/>
      </c>
      <c r="P56" s="672"/>
      <c r="Q56" s="663">
        <v>3</v>
      </c>
      <c r="R56" s="663"/>
      <c r="S56" s="663"/>
      <c r="T56" s="663"/>
      <c r="U56" s="663">
        <v>0</v>
      </c>
      <c r="V56" s="663"/>
      <c r="W56" s="664"/>
    </row>
    <row r="57" ht="16.5">
      <c r="A57" s="955">
        <v>42124</v>
      </c>
      <c r="B57" s="956"/>
      <c r="C57" s="956"/>
      <c r="D57" s="667">
        <v>4301045</v>
      </c>
      <c r="E57" s="667"/>
      <c r="F57" s="667"/>
      <c r="G57" s="667">
        <v>2121513</v>
      </c>
      <c r="H57" s="667"/>
      <c r="I57" s="667"/>
      <c r="J57" s="667"/>
      <c r="K57" s="667">
        <v>543104</v>
      </c>
      <c r="L57" s="667"/>
      <c r="M57" s="667"/>
      <c r="N57" s="667"/>
      <c r="O57" s="667">
        <f t="shared" si="2"/>
      </c>
      <c r="P57" s="667"/>
      <c r="Q57" s="668">
        <v>1</v>
      </c>
      <c r="R57" s="668"/>
      <c r="S57" s="668"/>
      <c r="T57" s="668"/>
      <c r="U57" s="668">
        <v>2</v>
      </c>
      <c r="V57" s="668"/>
      <c r="W57" s="669"/>
    </row>
    <row r="58" ht="15.75">
      <c r="A58" s="150"/>
      <c r="B58" s="148"/>
      <c r="C58" s="148"/>
      <c r="D58" s="148"/>
      <c r="E58" s="155" t="s">
        <v>16</v>
      </c>
      <c r="F58" s="155"/>
      <c r="G58" s="155"/>
      <c r="H58" s="260" t="s">
        <v>17</v>
      </c>
      <c r="I58" s="260"/>
      <c r="J58" s="155"/>
      <c r="K58" s="155"/>
      <c r="L58" s="155" t="s">
        <v>18</v>
      </c>
      <c r="M58" s="155"/>
      <c r="N58" s="155"/>
      <c r="O58" s="656" t="s">
        <v>28</v>
      </c>
      <c r="P58" s="656"/>
      <c r="Q58" s="656"/>
      <c r="R58" s="656"/>
      <c r="S58" s="656" t="s">
        <v>29</v>
      </c>
      <c r="T58" s="656"/>
      <c r="U58" s="656"/>
      <c r="V58" s="656"/>
      <c r="W58" s="148"/>
    </row>
    <row r="59">
      <c r="A59" s="657" t="s">
        <v>30</v>
      </c>
      <c r="B59" s="657"/>
      <c r="C59" s="657"/>
      <c r="D59" s="659">
        <f>SUM(D28:F57)</f>
      </c>
      <c r="E59" s="659"/>
      <c r="F59" s="659"/>
      <c r="G59" s="659">
        <f>SUM(G28:J57)</f>
      </c>
      <c r="H59" s="659"/>
      <c r="I59" s="659"/>
      <c r="J59" s="659"/>
      <c r="K59" s="659">
        <f>SUM(K28:N57)</f>
      </c>
      <c r="L59" s="659"/>
      <c r="M59" s="659"/>
      <c r="N59" s="659"/>
      <c r="O59" s="661">
        <f>SUM(Q28:T57)</f>
      </c>
      <c r="P59" s="661"/>
      <c r="Q59" s="661"/>
      <c r="R59" s="661"/>
      <c r="S59" s="661">
        <f>SUM(U28:W57)</f>
      </c>
      <c r="T59" s="661"/>
      <c r="U59" s="661"/>
      <c r="V59" s="661"/>
    </row>
    <row r="60" ht="15.75">
      <c r="A60" s="658"/>
      <c r="B60" s="658"/>
      <c r="C60" s="658"/>
      <c r="D60" s="660"/>
      <c r="E60" s="660"/>
      <c r="F60" s="660"/>
      <c r="G60" s="660"/>
      <c r="H60" s="660"/>
      <c r="I60" s="660"/>
      <c r="J60" s="660"/>
      <c r="K60" s="660"/>
      <c r="L60" s="660"/>
      <c r="M60" s="660"/>
      <c r="N60" s="660"/>
      <c r="O60" s="662"/>
      <c r="P60" s="662"/>
      <c r="Q60" s="662"/>
      <c r="R60" s="662"/>
      <c r="S60" s="662"/>
      <c r="T60" s="662"/>
      <c r="U60" s="662"/>
      <c r="V60" s="662"/>
    </row>
    <row r="61" ht="9" customHeight="1">
      <c r="A61" s="157"/>
      <c r="B61" s="157"/>
      <c r="C61" s="157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9"/>
      <c r="R61" s="159"/>
      <c r="S61" s="159"/>
      <c r="T61" s="159"/>
      <c r="U61" s="159"/>
      <c r="V61" s="159"/>
      <c r="W61" s="159"/>
    </row>
    <row r="62" ht="21.75">
      <c r="D62" s="641" t="s">
        <v>31</v>
      </c>
      <c r="E62" s="641"/>
      <c r="F62" s="641"/>
      <c r="G62" s="641"/>
      <c r="H62" s="641"/>
      <c r="I62" s="641"/>
      <c r="J62" s="641"/>
      <c r="K62" s="641" t="s">
        <v>18</v>
      </c>
      <c r="L62" s="641"/>
      <c r="M62" s="641"/>
      <c r="N62" s="641"/>
      <c r="O62" s="160"/>
      <c r="P62" s="160"/>
    </row>
    <row r="63">
      <c r="A63" s="642" t="s">
        <v>32</v>
      </c>
      <c r="B63" s="643"/>
      <c r="C63" s="644"/>
      <c r="D63" s="648">
        <f>+D59+G59</f>
      </c>
      <c r="E63" s="643"/>
      <c r="F63" s="643"/>
      <c r="G63" s="643"/>
      <c r="H63" s="643"/>
      <c r="I63" s="643"/>
      <c r="J63" s="644"/>
      <c r="K63" s="648">
        <f>+K59</f>
      </c>
      <c r="L63" s="649"/>
      <c r="M63" s="649"/>
      <c r="N63" s="650"/>
      <c r="O63" s="161"/>
      <c r="P63" s="161"/>
    </row>
    <row r="64" ht="15.75" customHeight="1">
      <c r="A64" s="645"/>
      <c r="B64" s="646"/>
      <c r="C64" s="647"/>
      <c r="D64" s="645"/>
      <c r="E64" s="646"/>
      <c r="F64" s="646"/>
      <c r="G64" s="646"/>
      <c r="H64" s="646"/>
      <c r="I64" s="646"/>
      <c r="J64" s="647"/>
      <c r="K64" s="651"/>
      <c r="L64" s="652"/>
      <c r="M64" s="652"/>
      <c r="N64" s="653"/>
      <c r="O64" s="161"/>
      <c r="P64" s="161"/>
    </row>
    <row r="66">
      <c r="E66" s="654"/>
      <c r="F66" s="655"/>
      <c r="G66" s="655"/>
      <c r="H66" s="655"/>
      <c r="I66" s="655"/>
    </row>
  </sheetData>
  <mergeCells>
    <mergeCell ref="D62:J62"/>
    <mergeCell ref="K62:N62"/>
    <mergeCell ref="A63:C64"/>
    <mergeCell ref="D63:J64"/>
    <mergeCell ref="K63:N64"/>
    <mergeCell ref="E66:I66"/>
    <mergeCell ref="O58:R58"/>
    <mergeCell ref="S58:V58"/>
    <mergeCell ref="A59:C60"/>
    <mergeCell ref="D59:F60"/>
    <mergeCell ref="G59:J60"/>
    <mergeCell ref="K59:N60"/>
    <mergeCell ref="O59:R60"/>
    <mergeCell ref="S59:V60"/>
    <mergeCell ref="U57:W57"/>
    <mergeCell ref="A57:C57"/>
    <mergeCell ref="D57:F57"/>
    <mergeCell ref="G57:J57"/>
    <mergeCell ref="K57:N57"/>
    <mergeCell ref="O57:P57"/>
    <mergeCell ref="Q57:T57"/>
    <mergeCell ref="U55:W55"/>
    <mergeCell ref="A56:C56"/>
    <mergeCell ref="D56:F56"/>
    <mergeCell ref="G56:J56"/>
    <mergeCell ref="K56:N56"/>
    <mergeCell ref="O56:P56"/>
    <mergeCell ref="Q56:T56"/>
    <mergeCell ref="U56:W56"/>
    <mergeCell ref="A55:C55"/>
    <mergeCell ref="D55:F55"/>
    <mergeCell ref="G55:J55"/>
    <mergeCell ref="K55:N55"/>
    <mergeCell ref="O55:P55"/>
    <mergeCell ref="Q55:T55"/>
    <mergeCell ref="U53:W53"/>
    <mergeCell ref="A54:C54"/>
    <mergeCell ref="D54:F54"/>
    <mergeCell ref="G54:J54"/>
    <mergeCell ref="K54:N54"/>
    <mergeCell ref="O54:P54"/>
    <mergeCell ref="Q54:T54"/>
    <mergeCell ref="U54:W54"/>
    <mergeCell ref="A53:C53"/>
    <mergeCell ref="D53:F53"/>
    <mergeCell ref="G53:J53"/>
    <mergeCell ref="K53:N53"/>
    <mergeCell ref="O53:P53"/>
    <mergeCell ref="Q53:T53"/>
    <mergeCell ref="U51:W51"/>
    <mergeCell ref="A52:C52"/>
    <mergeCell ref="D52:F52"/>
    <mergeCell ref="G52:J52"/>
    <mergeCell ref="K52:N52"/>
    <mergeCell ref="O52:P52"/>
    <mergeCell ref="Q52:T52"/>
    <mergeCell ref="U52:W52"/>
    <mergeCell ref="A51:C51"/>
    <mergeCell ref="D51:F51"/>
    <mergeCell ref="G51:J51"/>
    <mergeCell ref="K51:N51"/>
    <mergeCell ref="O51:P51"/>
    <mergeCell ref="Q51:T51"/>
    <mergeCell ref="U49:W49"/>
    <mergeCell ref="A50:C50"/>
    <mergeCell ref="D50:F50"/>
    <mergeCell ref="G50:J50"/>
    <mergeCell ref="K50:N50"/>
    <mergeCell ref="O50:P50"/>
    <mergeCell ref="Q50:T50"/>
    <mergeCell ref="U50:W50"/>
    <mergeCell ref="A49:C49"/>
    <mergeCell ref="D49:F49"/>
    <mergeCell ref="G49:J49"/>
    <mergeCell ref="K49:N49"/>
    <mergeCell ref="O49:P49"/>
    <mergeCell ref="Q49:T49"/>
    <mergeCell ref="U47:W47"/>
    <mergeCell ref="A48:C48"/>
    <mergeCell ref="D48:F48"/>
    <mergeCell ref="G48:J48"/>
    <mergeCell ref="K48:N48"/>
    <mergeCell ref="O48:P48"/>
    <mergeCell ref="Q48:T48"/>
    <mergeCell ref="U48:W48"/>
    <mergeCell ref="A47:C47"/>
    <mergeCell ref="D47:F47"/>
    <mergeCell ref="G47:J47"/>
    <mergeCell ref="K47:N47"/>
    <mergeCell ref="O47:P47"/>
    <mergeCell ref="Q47:T47"/>
    <mergeCell ref="U45:W45"/>
    <mergeCell ref="A46:C46"/>
    <mergeCell ref="D46:F46"/>
    <mergeCell ref="G46:J46"/>
    <mergeCell ref="K46:N46"/>
    <mergeCell ref="O46:P46"/>
    <mergeCell ref="Q46:T46"/>
    <mergeCell ref="U46:W46"/>
    <mergeCell ref="A45:C45"/>
    <mergeCell ref="D45:F45"/>
    <mergeCell ref="G45:J45"/>
    <mergeCell ref="K45:N45"/>
    <mergeCell ref="O45:P45"/>
    <mergeCell ref="Q45:T45"/>
    <mergeCell ref="U43:W43"/>
    <mergeCell ref="A44:C44"/>
    <mergeCell ref="D44:F44"/>
    <mergeCell ref="G44:J44"/>
    <mergeCell ref="K44:N44"/>
    <mergeCell ref="O44:P44"/>
    <mergeCell ref="Q44:T44"/>
    <mergeCell ref="U44:W44"/>
    <mergeCell ref="A43:C43"/>
    <mergeCell ref="D43:F43"/>
    <mergeCell ref="G43:J43"/>
    <mergeCell ref="K43:N43"/>
    <mergeCell ref="O43:P43"/>
    <mergeCell ref="Q43:T43"/>
    <mergeCell ref="U41:W41"/>
    <mergeCell ref="A42:C42"/>
    <mergeCell ref="D42:F42"/>
    <mergeCell ref="G42:J42"/>
    <mergeCell ref="K42:N42"/>
    <mergeCell ref="O42:P42"/>
    <mergeCell ref="Q42:T42"/>
    <mergeCell ref="U42:W42"/>
    <mergeCell ref="A41:C41"/>
    <mergeCell ref="D41:F41"/>
    <mergeCell ref="G41:J41"/>
    <mergeCell ref="K41:N41"/>
    <mergeCell ref="O41:P41"/>
    <mergeCell ref="Q41:T41"/>
    <mergeCell ref="U39:W39"/>
    <mergeCell ref="A40:C40"/>
    <mergeCell ref="D40:F40"/>
    <mergeCell ref="G40:J40"/>
    <mergeCell ref="K40:N40"/>
    <mergeCell ref="O40:P40"/>
    <mergeCell ref="Q40:T40"/>
    <mergeCell ref="U40:W40"/>
    <mergeCell ref="A39:C39"/>
    <mergeCell ref="D39:F39"/>
    <mergeCell ref="G39:J39"/>
    <mergeCell ref="K39:N39"/>
    <mergeCell ref="O39:P39"/>
    <mergeCell ref="Q39:T39"/>
    <mergeCell ref="U37:W37"/>
    <mergeCell ref="A38:C38"/>
    <mergeCell ref="D38:F38"/>
    <mergeCell ref="G38:J38"/>
    <mergeCell ref="K38:N38"/>
    <mergeCell ref="O38:P38"/>
    <mergeCell ref="Q38:T38"/>
    <mergeCell ref="U38:W38"/>
    <mergeCell ref="A37:C37"/>
    <mergeCell ref="D37:F37"/>
    <mergeCell ref="G37:J37"/>
    <mergeCell ref="K37:N37"/>
    <mergeCell ref="O37:P37"/>
    <mergeCell ref="Q37:T37"/>
    <mergeCell ref="U35:W35"/>
    <mergeCell ref="A36:C36"/>
    <mergeCell ref="D36:F36"/>
    <mergeCell ref="G36:J36"/>
    <mergeCell ref="K36:N36"/>
    <mergeCell ref="O36:P36"/>
    <mergeCell ref="Q36:T36"/>
    <mergeCell ref="U36:W36"/>
    <mergeCell ref="A35:C35"/>
    <mergeCell ref="D35:F35"/>
    <mergeCell ref="G35:J35"/>
    <mergeCell ref="K35:N35"/>
    <mergeCell ref="O35:P35"/>
    <mergeCell ref="Q35:T35"/>
    <mergeCell ref="U33:W33"/>
    <mergeCell ref="A34:C34"/>
    <mergeCell ref="D34:F34"/>
    <mergeCell ref="G34:J34"/>
    <mergeCell ref="K34:N34"/>
    <mergeCell ref="O34:P34"/>
    <mergeCell ref="Q34:T34"/>
    <mergeCell ref="U34:W34"/>
    <mergeCell ref="A33:C33"/>
    <mergeCell ref="D33:F33"/>
    <mergeCell ref="G33:J33"/>
    <mergeCell ref="K33:N33"/>
    <mergeCell ref="O33:P33"/>
    <mergeCell ref="Q33:T33"/>
    <mergeCell ref="U31:W31"/>
    <mergeCell ref="A32:C32"/>
    <mergeCell ref="D32:F32"/>
    <mergeCell ref="G32:J32"/>
    <mergeCell ref="K32:N32"/>
    <mergeCell ref="O32:P32"/>
    <mergeCell ref="Q32:T32"/>
    <mergeCell ref="U32:W32"/>
    <mergeCell ref="A31:C31"/>
    <mergeCell ref="D31:F31"/>
    <mergeCell ref="G31:J31"/>
    <mergeCell ref="K31:N31"/>
    <mergeCell ref="O31:P31"/>
    <mergeCell ref="Q31:T31"/>
    <mergeCell ref="U29:W29"/>
    <mergeCell ref="A30:C30"/>
    <mergeCell ref="D30:F30"/>
    <mergeCell ref="G30:J30"/>
    <mergeCell ref="K30:N30"/>
    <mergeCell ref="O30:P30"/>
    <mergeCell ref="Q30:T30"/>
    <mergeCell ref="U30:W30"/>
    <mergeCell ref="A29:C29"/>
    <mergeCell ref="D29:F29"/>
    <mergeCell ref="G29:J29"/>
    <mergeCell ref="K29:N29"/>
    <mergeCell ref="O29:P29"/>
    <mergeCell ref="Q29:T29"/>
    <mergeCell ref="U26:W26"/>
    <mergeCell ref="A28:C28"/>
    <mergeCell ref="D28:F28"/>
    <mergeCell ref="G28:J28"/>
    <mergeCell ref="K28:N28"/>
    <mergeCell ref="O28:P28"/>
    <mergeCell ref="Q28:T28"/>
    <mergeCell ref="U28:W28"/>
    <mergeCell ref="A26:C26"/>
    <mergeCell ref="D26:F26"/>
    <mergeCell ref="G26:J26"/>
    <mergeCell ref="K26:N26"/>
    <mergeCell ref="O26:P26"/>
    <mergeCell ref="Q26:T26"/>
    <mergeCell ref="A19:B22"/>
    <mergeCell ref="D19:G22"/>
    <mergeCell ref="I19:L22"/>
    <mergeCell ref="N19:Q22"/>
    <mergeCell ref="S19:W22"/>
    <mergeCell ref="A24:W24"/>
    <mergeCell ref="A11:B14"/>
    <mergeCell ref="D11:G14"/>
    <mergeCell ref="I11:L14"/>
    <mergeCell ref="N11:Q14"/>
    <mergeCell ref="S11:W14"/>
    <mergeCell ref="A15:B18"/>
    <mergeCell ref="D15:G18"/>
    <mergeCell ref="I15:L18"/>
    <mergeCell ref="N15:Q18"/>
    <mergeCell ref="S15:W18"/>
    <mergeCell ref="A6:B6"/>
    <mergeCell ref="D6:G6"/>
    <mergeCell ref="I6:L6"/>
    <mergeCell ref="N6:Q6"/>
    <mergeCell ref="S6:W6"/>
    <mergeCell ref="A7:B10"/>
    <mergeCell ref="D7:G10"/>
    <mergeCell ref="I7:L10"/>
    <mergeCell ref="N7:Q10"/>
    <mergeCell ref="S7:W10"/>
    <mergeCell ref="V3:W3"/>
    <mergeCell ref="B4:E4"/>
    <mergeCell ref="F4:H4"/>
    <mergeCell ref="K4:O4"/>
    <mergeCell ref="P4:Q4"/>
    <mergeCell ref="A2:E2"/>
    <mergeCell ref="K2:O2"/>
    <mergeCell ref="P2:Q2"/>
    <mergeCell ref="R2:U2"/>
    <mergeCell ref="V2:W2"/>
    <mergeCell ref="B3:E3"/>
    <mergeCell ref="F3:H3"/>
    <mergeCell ref="K3:O3"/>
    <mergeCell ref="P3:Q3"/>
    <mergeCell ref="R3:U3"/>
    <mergeCell ref="R4:U4"/>
    <mergeCell ref="V4:W4"/>
  </mergeCells>
  <pageMargins left="0.7" right="0.7" top="0.75" bottom="0.75" header="0.3" footer="0.3"/>
  <pageSetup orientation="portrait" verticalDpi="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7"/>
  <sheetViews>
    <sheetView topLeftCell="A20" zoomScale="90" zoomScaleNormal="90" workbookViewId="0">
      <selection activeCell="A33" sqref="A33:C33"/>
    </sheetView>
  </sheetViews>
  <sheetFormatPr baseColWidth="10" defaultColWidth="9.140625" defaultRowHeight="15" x14ac:dyDescent="0.25"/>
  <cols>
    <col min="1" max="1" bestFit="1" width="15" customWidth="1" style="341"/>
    <col min="2" max="2" width="11.28515625" customWidth="1" style="341"/>
    <col min="3" max="3" width="7.42578125" customWidth="1" style="341"/>
    <col min="4" max="7" width="8.7109375" customWidth="1" style="341"/>
    <col min="8" max="8" width="3.7109375" customWidth="1" style="341"/>
    <col min="9" max="12" width="8.7109375" customWidth="1" style="341"/>
    <col min="13" max="13" width="3.7109375" customWidth="1" style="341"/>
    <col min="14" max="17" width="8.7109375" customWidth="1" style="341"/>
    <col min="18" max="18" width="5.28515625" customWidth="1" style="341"/>
    <col min="19" max="19" width="8.7109375" customWidth="1" style="341"/>
    <col min="20" max="20" width="3.7109375" customWidth="1" style="341"/>
    <col min="21" max="21" width="8.7109375" customWidth="1" style="341"/>
    <col min="22" max="22" width="6.85546875" customWidth="1" style="341"/>
    <col min="23" max="23" width="6.42578125" customWidth="1" style="341"/>
    <col min="24" max="24" width="10.140625" customWidth="1" style="341"/>
    <col min="25" max="256" width="9.140625" customWidth="1" style="341"/>
    <col min="257" max="257" bestFit="1" width="15" customWidth="1" style="341"/>
    <col min="258" max="258" width="11.28515625" customWidth="1" style="341"/>
    <col min="259" max="259" width="7.42578125" customWidth="1" style="341"/>
    <col min="260" max="263" width="8.7109375" customWidth="1" style="341"/>
    <col min="264" max="264" width="3.7109375" customWidth="1" style="341"/>
    <col min="265" max="268" width="8.7109375" customWidth="1" style="341"/>
    <col min="269" max="269" width="3.7109375" customWidth="1" style="341"/>
    <col min="270" max="273" width="8.7109375" customWidth="1" style="341"/>
    <col min="274" max="274" width="5.28515625" customWidth="1" style="341"/>
    <col min="275" max="275" width="8.7109375" customWidth="1" style="341"/>
    <col min="276" max="276" width="3.7109375" customWidth="1" style="341"/>
    <col min="277" max="277" width="8.7109375" customWidth="1" style="341"/>
    <col min="278" max="278" width="6.85546875" customWidth="1" style="341"/>
    <col min="279" max="279" width="6.42578125" customWidth="1" style="341"/>
    <col min="280" max="280" width="10.140625" customWidth="1" style="341"/>
    <col min="281" max="512" width="9.140625" customWidth="1" style="341"/>
    <col min="513" max="513" bestFit="1" width="15" customWidth="1" style="341"/>
    <col min="514" max="514" width="11.28515625" customWidth="1" style="341"/>
    <col min="515" max="515" width="7.42578125" customWidth="1" style="341"/>
    <col min="516" max="519" width="8.7109375" customWidth="1" style="341"/>
    <col min="520" max="520" width="3.7109375" customWidth="1" style="341"/>
    <col min="521" max="524" width="8.7109375" customWidth="1" style="341"/>
    <col min="525" max="525" width="3.7109375" customWidth="1" style="341"/>
    <col min="526" max="529" width="8.7109375" customWidth="1" style="341"/>
    <col min="530" max="530" width="5.28515625" customWidth="1" style="341"/>
    <col min="531" max="531" width="8.7109375" customWidth="1" style="341"/>
    <col min="532" max="532" width="3.7109375" customWidth="1" style="341"/>
    <col min="533" max="533" width="8.7109375" customWidth="1" style="341"/>
    <col min="534" max="534" width="6.85546875" customWidth="1" style="341"/>
    <col min="535" max="535" width="6.42578125" customWidth="1" style="341"/>
    <col min="536" max="536" width="10.140625" customWidth="1" style="341"/>
    <col min="537" max="768" width="9.140625" customWidth="1" style="341"/>
    <col min="769" max="769" bestFit="1" width="15" customWidth="1" style="341"/>
    <col min="770" max="770" width="11.28515625" customWidth="1" style="341"/>
    <col min="771" max="771" width="7.42578125" customWidth="1" style="341"/>
    <col min="772" max="775" width="8.7109375" customWidth="1" style="341"/>
    <col min="776" max="776" width="3.7109375" customWidth="1" style="341"/>
    <col min="777" max="780" width="8.7109375" customWidth="1" style="341"/>
    <col min="781" max="781" width="3.7109375" customWidth="1" style="341"/>
    <col min="782" max="785" width="8.7109375" customWidth="1" style="341"/>
    <col min="786" max="786" width="5.28515625" customWidth="1" style="341"/>
    <col min="787" max="787" width="8.7109375" customWidth="1" style="341"/>
    <col min="788" max="788" width="3.7109375" customWidth="1" style="341"/>
    <col min="789" max="789" width="8.7109375" customWidth="1" style="341"/>
    <col min="790" max="790" width="6.85546875" customWidth="1" style="341"/>
    <col min="791" max="791" width="6.42578125" customWidth="1" style="341"/>
    <col min="792" max="792" width="10.140625" customWidth="1" style="341"/>
    <col min="793" max="1024" width="9.140625" customWidth="1" style="341"/>
    <col min="1025" max="1025" bestFit="1" width="15" customWidth="1" style="341"/>
    <col min="1026" max="1026" width="11.28515625" customWidth="1" style="341"/>
    <col min="1027" max="1027" width="7.42578125" customWidth="1" style="341"/>
    <col min="1028" max="1031" width="8.7109375" customWidth="1" style="341"/>
    <col min="1032" max="1032" width="3.7109375" customWidth="1" style="341"/>
    <col min="1033" max="1036" width="8.7109375" customWidth="1" style="341"/>
    <col min="1037" max="1037" width="3.7109375" customWidth="1" style="341"/>
    <col min="1038" max="1041" width="8.7109375" customWidth="1" style="341"/>
    <col min="1042" max="1042" width="5.28515625" customWidth="1" style="341"/>
    <col min="1043" max="1043" width="8.7109375" customWidth="1" style="341"/>
    <col min="1044" max="1044" width="3.7109375" customWidth="1" style="341"/>
    <col min="1045" max="1045" width="8.7109375" customWidth="1" style="341"/>
    <col min="1046" max="1046" width="6.85546875" customWidth="1" style="341"/>
    <col min="1047" max="1047" width="6.42578125" customWidth="1" style="341"/>
    <col min="1048" max="1048" width="10.140625" customWidth="1" style="341"/>
    <col min="1049" max="1280" width="9.140625" customWidth="1" style="341"/>
    <col min="1281" max="1281" bestFit="1" width="15" customWidth="1" style="341"/>
    <col min="1282" max="1282" width="11.28515625" customWidth="1" style="341"/>
    <col min="1283" max="1283" width="7.42578125" customWidth="1" style="341"/>
    <col min="1284" max="1287" width="8.7109375" customWidth="1" style="341"/>
    <col min="1288" max="1288" width="3.7109375" customWidth="1" style="341"/>
    <col min="1289" max="1292" width="8.7109375" customWidth="1" style="341"/>
    <col min="1293" max="1293" width="3.7109375" customWidth="1" style="341"/>
    <col min="1294" max="1297" width="8.7109375" customWidth="1" style="341"/>
    <col min="1298" max="1298" width="5.28515625" customWidth="1" style="341"/>
    <col min="1299" max="1299" width="8.7109375" customWidth="1" style="341"/>
    <col min="1300" max="1300" width="3.7109375" customWidth="1" style="341"/>
    <col min="1301" max="1301" width="8.7109375" customWidth="1" style="341"/>
    <col min="1302" max="1302" width="6.85546875" customWidth="1" style="341"/>
    <col min="1303" max="1303" width="6.42578125" customWidth="1" style="341"/>
    <col min="1304" max="1304" width="10.140625" customWidth="1" style="341"/>
    <col min="1305" max="1536" width="9.140625" customWidth="1" style="341"/>
    <col min="1537" max="1537" bestFit="1" width="15" customWidth="1" style="341"/>
    <col min="1538" max="1538" width="11.28515625" customWidth="1" style="341"/>
    <col min="1539" max="1539" width="7.42578125" customWidth="1" style="341"/>
    <col min="1540" max="1543" width="8.7109375" customWidth="1" style="341"/>
    <col min="1544" max="1544" width="3.7109375" customWidth="1" style="341"/>
    <col min="1545" max="1548" width="8.7109375" customWidth="1" style="341"/>
    <col min="1549" max="1549" width="3.7109375" customWidth="1" style="341"/>
    <col min="1550" max="1553" width="8.7109375" customWidth="1" style="341"/>
    <col min="1554" max="1554" width="5.28515625" customWidth="1" style="341"/>
    <col min="1555" max="1555" width="8.7109375" customWidth="1" style="341"/>
    <col min="1556" max="1556" width="3.7109375" customWidth="1" style="341"/>
    <col min="1557" max="1557" width="8.7109375" customWidth="1" style="341"/>
    <col min="1558" max="1558" width="6.85546875" customWidth="1" style="341"/>
    <col min="1559" max="1559" width="6.42578125" customWidth="1" style="341"/>
    <col min="1560" max="1560" width="10.140625" customWidth="1" style="341"/>
    <col min="1561" max="1792" width="9.140625" customWidth="1" style="341"/>
    <col min="1793" max="1793" bestFit="1" width="15" customWidth="1" style="341"/>
    <col min="1794" max="1794" width="11.28515625" customWidth="1" style="341"/>
    <col min="1795" max="1795" width="7.42578125" customWidth="1" style="341"/>
    <col min="1796" max="1799" width="8.7109375" customWidth="1" style="341"/>
    <col min="1800" max="1800" width="3.7109375" customWidth="1" style="341"/>
    <col min="1801" max="1804" width="8.7109375" customWidth="1" style="341"/>
    <col min="1805" max="1805" width="3.7109375" customWidth="1" style="341"/>
    <col min="1806" max="1809" width="8.7109375" customWidth="1" style="341"/>
    <col min="1810" max="1810" width="5.28515625" customWidth="1" style="341"/>
    <col min="1811" max="1811" width="8.7109375" customWidth="1" style="341"/>
    <col min="1812" max="1812" width="3.7109375" customWidth="1" style="341"/>
    <col min="1813" max="1813" width="8.7109375" customWidth="1" style="341"/>
    <col min="1814" max="1814" width="6.85546875" customWidth="1" style="341"/>
    <col min="1815" max="1815" width="6.42578125" customWidth="1" style="341"/>
    <col min="1816" max="1816" width="10.140625" customWidth="1" style="341"/>
    <col min="1817" max="2048" width="9.140625" customWidth="1" style="341"/>
    <col min="2049" max="2049" bestFit="1" width="15" customWidth="1" style="341"/>
    <col min="2050" max="2050" width="11.28515625" customWidth="1" style="341"/>
    <col min="2051" max="2051" width="7.42578125" customWidth="1" style="341"/>
    <col min="2052" max="2055" width="8.7109375" customWidth="1" style="341"/>
    <col min="2056" max="2056" width="3.7109375" customWidth="1" style="341"/>
    <col min="2057" max="2060" width="8.7109375" customWidth="1" style="341"/>
    <col min="2061" max="2061" width="3.7109375" customWidth="1" style="341"/>
    <col min="2062" max="2065" width="8.7109375" customWidth="1" style="341"/>
    <col min="2066" max="2066" width="5.28515625" customWidth="1" style="341"/>
    <col min="2067" max="2067" width="8.7109375" customWidth="1" style="341"/>
    <col min="2068" max="2068" width="3.7109375" customWidth="1" style="341"/>
    <col min="2069" max="2069" width="8.7109375" customWidth="1" style="341"/>
    <col min="2070" max="2070" width="6.85546875" customWidth="1" style="341"/>
    <col min="2071" max="2071" width="6.42578125" customWidth="1" style="341"/>
    <col min="2072" max="2072" width="10.140625" customWidth="1" style="341"/>
    <col min="2073" max="2304" width="9.140625" customWidth="1" style="341"/>
    <col min="2305" max="2305" bestFit="1" width="15" customWidth="1" style="341"/>
    <col min="2306" max="2306" width="11.28515625" customWidth="1" style="341"/>
    <col min="2307" max="2307" width="7.42578125" customWidth="1" style="341"/>
    <col min="2308" max="2311" width="8.7109375" customWidth="1" style="341"/>
    <col min="2312" max="2312" width="3.7109375" customWidth="1" style="341"/>
    <col min="2313" max="2316" width="8.7109375" customWidth="1" style="341"/>
    <col min="2317" max="2317" width="3.7109375" customWidth="1" style="341"/>
    <col min="2318" max="2321" width="8.7109375" customWidth="1" style="341"/>
    <col min="2322" max="2322" width="5.28515625" customWidth="1" style="341"/>
    <col min="2323" max="2323" width="8.7109375" customWidth="1" style="341"/>
    <col min="2324" max="2324" width="3.7109375" customWidth="1" style="341"/>
    <col min="2325" max="2325" width="8.7109375" customWidth="1" style="341"/>
    <col min="2326" max="2326" width="6.85546875" customWidth="1" style="341"/>
    <col min="2327" max="2327" width="6.42578125" customWidth="1" style="341"/>
    <col min="2328" max="2328" width="10.140625" customWidth="1" style="341"/>
    <col min="2329" max="2560" width="9.140625" customWidth="1" style="341"/>
    <col min="2561" max="2561" bestFit="1" width="15" customWidth="1" style="341"/>
    <col min="2562" max="2562" width="11.28515625" customWidth="1" style="341"/>
    <col min="2563" max="2563" width="7.42578125" customWidth="1" style="341"/>
    <col min="2564" max="2567" width="8.7109375" customWidth="1" style="341"/>
    <col min="2568" max="2568" width="3.7109375" customWidth="1" style="341"/>
    <col min="2569" max="2572" width="8.7109375" customWidth="1" style="341"/>
    <col min="2573" max="2573" width="3.7109375" customWidth="1" style="341"/>
    <col min="2574" max="2577" width="8.7109375" customWidth="1" style="341"/>
    <col min="2578" max="2578" width="5.28515625" customWidth="1" style="341"/>
    <col min="2579" max="2579" width="8.7109375" customWidth="1" style="341"/>
    <col min="2580" max="2580" width="3.7109375" customWidth="1" style="341"/>
    <col min="2581" max="2581" width="8.7109375" customWidth="1" style="341"/>
    <col min="2582" max="2582" width="6.85546875" customWidth="1" style="341"/>
    <col min="2583" max="2583" width="6.42578125" customWidth="1" style="341"/>
    <col min="2584" max="2584" width="10.140625" customWidth="1" style="341"/>
    <col min="2585" max="2816" width="9.140625" customWidth="1" style="341"/>
    <col min="2817" max="2817" bestFit="1" width="15" customWidth="1" style="341"/>
    <col min="2818" max="2818" width="11.28515625" customWidth="1" style="341"/>
    <col min="2819" max="2819" width="7.42578125" customWidth="1" style="341"/>
    <col min="2820" max="2823" width="8.7109375" customWidth="1" style="341"/>
    <col min="2824" max="2824" width="3.7109375" customWidth="1" style="341"/>
    <col min="2825" max="2828" width="8.7109375" customWidth="1" style="341"/>
    <col min="2829" max="2829" width="3.7109375" customWidth="1" style="341"/>
    <col min="2830" max="2833" width="8.7109375" customWidth="1" style="341"/>
    <col min="2834" max="2834" width="5.28515625" customWidth="1" style="341"/>
    <col min="2835" max="2835" width="8.7109375" customWidth="1" style="341"/>
    <col min="2836" max="2836" width="3.7109375" customWidth="1" style="341"/>
    <col min="2837" max="2837" width="8.7109375" customWidth="1" style="341"/>
    <col min="2838" max="2838" width="6.85546875" customWidth="1" style="341"/>
    <col min="2839" max="2839" width="6.42578125" customWidth="1" style="341"/>
    <col min="2840" max="2840" width="10.140625" customWidth="1" style="341"/>
    <col min="2841" max="3072" width="9.140625" customWidth="1" style="341"/>
    <col min="3073" max="3073" bestFit="1" width="15" customWidth="1" style="341"/>
    <col min="3074" max="3074" width="11.28515625" customWidth="1" style="341"/>
    <col min="3075" max="3075" width="7.42578125" customWidth="1" style="341"/>
    <col min="3076" max="3079" width="8.7109375" customWidth="1" style="341"/>
    <col min="3080" max="3080" width="3.7109375" customWidth="1" style="341"/>
    <col min="3081" max="3084" width="8.7109375" customWidth="1" style="341"/>
    <col min="3085" max="3085" width="3.7109375" customWidth="1" style="341"/>
    <col min="3086" max="3089" width="8.7109375" customWidth="1" style="341"/>
    <col min="3090" max="3090" width="5.28515625" customWidth="1" style="341"/>
    <col min="3091" max="3091" width="8.7109375" customWidth="1" style="341"/>
    <col min="3092" max="3092" width="3.7109375" customWidth="1" style="341"/>
    <col min="3093" max="3093" width="8.7109375" customWidth="1" style="341"/>
    <col min="3094" max="3094" width="6.85546875" customWidth="1" style="341"/>
    <col min="3095" max="3095" width="6.42578125" customWidth="1" style="341"/>
    <col min="3096" max="3096" width="10.140625" customWidth="1" style="341"/>
    <col min="3097" max="3328" width="9.140625" customWidth="1" style="341"/>
    <col min="3329" max="3329" bestFit="1" width="15" customWidth="1" style="341"/>
    <col min="3330" max="3330" width="11.28515625" customWidth="1" style="341"/>
    <col min="3331" max="3331" width="7.42578125" customWidth="1" style="341"/>
    <col min="3332" max="3335" width="8.7109375" customWidth="1" style="341"/>
    <col min="3336" max="3336" width="3.7109375" customWidth="1" style="341"/>
    <col min="3337" max="3340" width="8.7109375" customWidth="1" style="341"/>
    <col min="3341" max="3341" width="3.7109375" customWidth="1" style="341"/>
    <col min="3342" max="3345" width="8.7109375" customWidth="1" style="341"/>
    <col min="3346" max="3346" width="5.28515625" customWidth="1" style="341"/>
    <col min="3347" max="3347" width="8.7109375" customWidth="1" style="341"/>
    <col min="3348" max="3348" width="3.7109375" customWidth="1" style="341"/>
    <col min="3349" max="3349" width="8.7109375" customWidth="1" style="341"/>
    <col min="3350" max="3350" width="6.85546875" customWidth="1" style="341"/>
    <col min="3351" max="3351" width="6.42578125" customWidth="1" style="341"/>
    <col min="3352" max="3352" width="10.140625" customWidth="1" style="341"/>
    <col min="3353" max="3584" width="9.140625" customWidth="1" style="341"/>
    <col min="3585" max="3585" bestFit="1" width="15" customWidth="1" style="341"/>
    <col min="3586" max="3586" width="11.28515625" customWidth="1" style="341"/>
    <col min="3587" max="3587" width="7.42578125" customWidth="1" style="341"/>
    <col min="3588" max="3591" width="8.7109375" customWidth="1" style="341"/>
    <col min="3592" max="3592" width="3.7109375" customWidth="1" style="341"/>
    <col min="3593" max="3596" width="8.7109375" customWidth="1" style="341"/>
    <col min="3597" max="3597" width="3.7109375" customWidth="1" style="341"/>
    <col min="3598" max="3601" width="8.7109375" customWidth="1" style="341"/>
    <col min="3602" max="3602" width="5.28515625" customWidth="1" style="341"/>
    <col min="3603" max="3603" width="8.7109375" customWidth="1" style="341"/>
    <col min="3604" max="3604" width="3.7109375" customWidth="1" style="341"/>
    <col min="3605" max="3605" width="8.7109375" customWidth="1" style="341"/>
    <col min="3606" max="3606" width="6.85546875" customWidth="1" style="341"/>
    <col min="3607" max="3607" width="6.42578125" customWidth="1" style="341"/>
    <col min="3608" max="3608" width="10.140625" customWidth="1" style="341"/>
    <col min="3609" max="3840" width="9.140625" customWidth="1" style="341"/>
    <col min="3841" max="3841" bestFit="1" width="15" customWidth="1" style="341"/>
    <col min="3842" max="3842" width="11.28515625" customWidth="1" style="341"/>
    <col min="3843" max="3843" width="7.42578125" customWidth="1" style="341"/>
    <col min="3844" max="3847" width="8.7109375" customWidth="1" style="341"/>
    <col min="3848" max="3848" width="3.7109375" customWidth="1" style="341"/>
    <col min="3849" max="3852" width="8.7109375" customWidth="1" style="341"/>
    <col min="3853" max="3853" width="3.7109375" customWidth="1" style="341"/>
    <col min="3854" max="3857" width="8.7109375" customWidth="1" style="341"/>
    <col min="3858" max="3858" width="5.28515625" customWidth="1" style="341"/>
    <col min="3859" max="3859" width="8.7109375" customWidth="1" style="341"/>
    <col min="3860" max="3860" width="3.7109375" customWidth="1" style="341"/>
    <col min="3861" max="3861" width="8.7109375" customWidth="1" style="341"/>
    <col min="3862" max="3862" width="6.85546875" customWidth="1" style="341"/>
    <col min="3863" max="3863" width="6.42578125" customWidth="1" style="341"/>
    <col min="3864" max="3864" width="10.140625" customWidth="1" style="341"/>
    <col min="3865" max="4096" width="9.140625" customWidth="1" style="341"/>
    <col min="4097" max="4097" bestFit="1" width="15" customWidth="1" style="341"/>
    <col min="4098" max="4098" width="11.28515625" customWidth="1" style="341"/>
    <col min="4099" max="4099" width="7.42578125" customWidth="1" style="341"/>
    <col min="4100" max="4103" width="8.7109375" customWidth="1" style="341"/>
    <col min="4104" max="4104" width="3.7109375" customWidth="1" style="341"/>
    <col min="4105" max="4108" width="8.7109375" customWidth="1" style="341"/>
    <col min="4109" max="4109" width="3.7109375" customWidth="1" style="341"/>
    <col min="4110" max="4113" width="8.7109375" customWidth="1" style="341"/>
    <col min="4114" max="4114" width="5.28515625" customWidth="1" style="341"/>
    <col min="4115" max="4115" width="8.7109375" customWidth="1" style="341"/>
    <col min="4116" max="4116" width="3.7109375" customWidth="1" style="341"/>
    <col min="4117" max="4117" width="8.7109375" customWidth="1" style="341"/>
    <col min="4118" max="4118" width="6.85546875" customWidth="1" style="341"/>
    <col min="4119" max="4119" width="6.42578125" customWidth="1" style="341"/>
    <col min="4120" max="4120" width="10.140625" customWidth="1" style="341"/>
    <col min="4121" max="4352" width="9.140625" customWidth="1" style="341"/>
    <col min="4353" max="4353" bestFit="1" width="15" customWidth="1" style="341"/>
    <col min="4354" max="4354" width="11.28515625" customWidth="1" style="341"/>
    <col min="4355" max="4355" width="7.42578125" customWidth="1" style="341"/>
    <col min="4356" max="4359" width="8.7109375" customWidth="1" style="341"/>
    <col min="4360" max="4360" width="3.7109375" customWidth="1" style="341"/>
    <col min="4361" max="4364" width="8.7109375" customWidth="1" style="341"/>
    <col min="4365" max="4365" width="3.7109375" customWidth="1" style="341"/>
    <col min="4366" max="4369" width="8.7109375" customWidth="1" style="341"/>
    <col min="4370" max="4370" width="5.28515625" customWidth="1" style="341"/>
    <col min="4371" max="4371" width="8.7109375" customWidth="1" style="341"/>
    <col min="4372" max="4372" width="3.7109375" customWidth="1" style="341"/>
    <col min="4373" max="4373" width="8.7109375" customWidth="1" style="341"/>
    <col min="4374" max="4374" width="6.85546875" customWidth="1" style="341"/>
    <col min="4375" max="4375" width="6.42578125" customWidth="1" style="341"/>
    <col min="4376" max="4376" width="10.140625" customWidth="1" style="341"/>
    <col min="4377" max="4608" width="9.140625" customWidth="1" style="341"/>
    <col min="4609" max="4609" bestFit="1" width="15" customWidth="1" style="341"/>
    <col min="4610" max="4610" width="11.28515625" customWidth="1" style="341"/>
    <col min="4611" max="4611" width="7.42578125" customWidth="1" style="341"/>
    <col min="4612" max="4615" width="8.7109375" customWidth="1" style="341"/>
    <col min="4616" max="4616" width="3.7109375" customWidth="1" style="341"/>
    <col min="4617" max="4620" width="8.7109375" customWidth="1" style="341"/>
    <col min="4621" max="4621" width="3.7109375" customWidth="1" style="341"/>
    <col min="4622" max="4625" width="8.7109375" customWidth="1" style="341"/>
    <col min="4626" max="4626" width="5.28515625" customWidth="1" style="341"/>
    <col min="4627" max="4627" width="8.7109375" customWidth="1" style="341"/>
    <col min="4628" max="4628" width="3.7109375" customWidth="1" style="341"/>
    <col min="4629" max="4629" width="8.7109375" customWidth="1" style="341"/>
    <col min="4630" max="4630" width="6.85546875" customWidth="1" style="341"/>
    <col min="4631" max="4631" width="6.42578125" customWidth="1" style="341"/>
    <col min="4632" max="4632" width="10.140625" customWidth="1" style="341"/>
    <col min="4633" max="4864" width="9.140625" customWidth="1" style="341"/>
    <col min="4865" max="4865" bestFit="1" width="15" customWidth="1" style="341"/>
    <col min="4866" max="4866" width="11.28515625" customWidth="1" style="341"/>
    <col min="4867" max="4867" width="7.42578125" customWidth="1" style="341"/>
    <col min="4868" max="4871" width="8.7109375" customWidth="1" style="341"/>
    <col min="4872" max="4872" width="3.7109375" customWidth="1" style="341"/>
    <col min="4873" max="4876" width="8.7109375" customWidth="1" style="341"/>
    <col min="4877" max="4877" width="3.7109375" customWidth="1" style="341"/>
    <col min="4878" max="4881" width="8.7109375" customWidth="1" style="341"/>
    <col min="4882" max="4882" width="5.28515625" customWidth="1" style="341"/>
    <col min="4883" max="4883" width="8.7109375" customWidth="1" style="341"/>
    <col min="4884" max="4884" width="3.7109375" customWidth="1" style="341"/>
    <col min="4885" max="4885" width="8.7109375" customWidth="1" style="341"/>
    <col min="4886" max="4886" width="6.85546875" customWidth="1" style="341"/>
    <col min="4887" max="4887" width="6.42578125" customWidth="1" style="341"/>
    <col min="4888" max="4888" width="10.140625" customWidth="1" style="341"/>
    <col min="4889" max="5120" width="9.140625" customWidth="1" style="341"/>
    <col min="5121" max="5121" bestFit="1" width="15" customWidth="1" style="341"/>
    <col min="5122" max="5122" width="11.28515625" customWidth="1" style="341"/>
    <col min="5123" max="5123" width="7.42578125" customWidth="1" style="341"/>
    <col min="5124" max="5127" width="8.7109375" customWidth="1" style="341"/>
    <col min="5128" max="5128" width="3.7109375" customWidth="1" style="341"/>
    <col min="5129" max="5132" width="8.7109375" customWidth="1" style="341"/>
    <col min="5133" max="5133" width="3.7109375" customWidth="1" style="341"/>
    <col min="5134" max="5137" width="8.7109375" customWidth="1" style="341"/>
    <col min="5138" max="5138" width="5.28515625" customWidth="1" style="341"/>
    <col min="5139" max="5139" width="8.7109375" customWidth="1" style="341"/>
    <col min="5140" max="5140" width="3.7109375" customWidth="1" style="341"/>
    <col min="5141" max="5141" width="8.7109375" customWidth="1" style="341"/>
    <col min="5142" max="5142" width="6.85546875" customWidth="1" style="341"/>
    <col min="5143" max="5143" width="6.42578125" customWidth="1" style="341"/>
    <col min="5144" max="5144" width="10.140625" customWidth="1" style="341"/>
    <col min="5145" max="5376" width="9.140625" customWidth="1" style="341"/>
    <col min="5377" max="5377" bestFit="1" width="15" customWidth="1" style="341"/>
    <col min="5378" max="5378" width="11.28515625" customWidth="1" style="341"/>
    <col min="5379" max="5379" width="7.42578125" customWidth="1" style="341"/>
    <col min="5380" max="5383" width="8.7109375" customWidth="1" style="341"/>
    <col min="5384" max="5384" width="3.7109375" customWidth="1" style="341"/>
    <col min="5385" max="5388" width="8.7109375" customWidth="1" style="341"/>
    <col min="5389" max="5389" width="3.7109375" customWidth="1" style="341"/>
    <col min="5390" max="5393" width="8.7109375" customWidth="1" style="341"/>
    <col min="5394" max="5394" width="5.28515625" customWidth="1" style="341"/>
    <col min="5395" max="5395" width="8.7109375" customWidth="1" style="341"/>
    <col min="5396" max="5396" width="3.7109375" customWidth="1" style="341"/>
    <col min="5397" max="5397" width="8.7109375" customWidth="1" style="341"/>
    <col min="5398" max="5398" width="6.85546875" customWidth="1" style="341"/>
    <col min="5399" max="5399" width="6.42578125" customWidth="1" style="341"/>
    <col min="5400" max="5400" width="10.140625" customWidth="1" style="341"/>
    <col min="5401" max="5632" width="9.140625" customWidth="1" style="341"/>
    <col min="5633" max="5633" bestFit="1" width="15" customWidth="1" style="341"/>
    <col min="5634" max="5634" width="11.28515625" customWidth="1" style="341"/>
    <col min="5635" max="5635" width="7.42578125" customWidth="1" style="341"/>
    <col min="5636" max="5639" width="8.7109375" customWidth="1" style="341"/>
    <col min="5640" max="5640" width="3.7109375" customWidth="1" style="341"/>
    <col min="5641" max="5644" width="8.7109375" customWidth="1" style="341"/>
    <col min="5645" max="5645" width="3.7109375" customWidth="1" style="341"/>
    <col min="5646" max="5649" width="8.7109375" customWidth="1" style="341"/>
    <col min="5650" max="5650" width="5.28515625" customWidth="1" style="341"/>
    <col min="5651" max="5651" width="8.7109375" customWidth="1" style="341"/>
    <col min="5652" max="5652" width="3.7109375" customWidth="1" style="341"/>
    <col min="5653" max="5653" width="8.7109375" customWidth="1" style="341"/>
    <col min="5654" max="5654" width="6.85546875" customWidth="1" style="341"/>
    <col min="5655" max="5655" width="6.42578125" customWidth="1" style="341"/>
    <col min="5656" max="5656" width="10.140625" customWidth="1" style="341"/>
    <col min="5657" max="5888" width="9.140625" customWidth="1" style="341"/>
    <col min="5889" max="5889" bestFit="1" width="15" customWidth="1" style="341"/>
    <col min="5890" max="5890" width="11.28515625" customWidth="1" style="341"/>
    <col min="5891" max="5891" width="7.42578125" customWidth="1" style="341"/>
    <col min="5892" max="5895" width="8.7109375" customWidth="1" style="341"/>
    <col min="5896" max="5896" width="3.7109375" customWidth="1" style="341"/>
    <col min="5897" max="5900" width="8.7109375" customWidth="1" style="341"/>
    <col min="5901" max="5901" width="3.7109375" customWidth="1" style="341"/>
    <col min="5902" max="5905" width="8.7109375" customWidth="1" style="341"/>
    <col min="5906" max="5906" width="5.28515625" customWidth="1" style="341"/>
    <col min="5907" max="5907" width="8.7109375" customWidth="1" style="341"/>
    <col min="5908" max="5908" width="3.7109375" customWidth="1" style="341"/>
    <col min="5909" max="5909" width="8.7109375" customWidth="1" style="341"/>
    <col min="5910" max="5910" width="6.85546875" customWidth="1" style="341"/>
    <col min="5911" max="5911" width="6.42578125" customWidth="1" style="341"/>
    <col min="5912" max="5912" width="10.140625" customWidth="1" style="341"/>
    <col min="5913" max="6144" width="9.140625" customWidth="1" style="341"/>
    <col min="6145" max="6145" bestFit="1" width="15" customWidth="1" style="341"/>
    <col min="6146" max="6146" width="11.28515625" customWidth="1" style="341"/>
    <col min="6147" max="6147" width="7.42578125" customWidth="1" style="341"/>
    <col min="6148" max="6151" width="8.7109375" customWidth="1" style="341"/>
    <col min="6152" max="6152" width="3.7109375" customWidth="1" style="341"/>
    <col min="6153" max="6156" width="8.7109375" customWidth="1" style="341"/>
    <col min="6157" max="6157" width="3.7109375" customWidth="1" style="341"/>
    <col min="6158" max="6161" width="8.7109375" customWidth="1" style="341"/>
    <col min="6162" max="6162" width="5.28515625" customWidth="1" style="341"/>
    <col min="6163" max="6163" width="8.7109375" customWidth="1" style="341"/>
    <col min="6164" max="6164" width="3.7109375" customWidth="1" style="341"/>
    <col min="6165" max="6165" width="8.7109375" customWidth="1" style="341"/>
    <col min="6166" max="6166" width="6.85546875" customWidth="1" style="341"/>
    <col min="6167" max="6167" width="6.42578125" customWidth="1" style="341"/>
    <col min="6168" max="6168" width="10.140625" customWidth="1" style="341"/>
    <col min="6169" max="6400" width="9.140625" customWidth="1" style="341"/>
    <col min="6401" max="6401" bestFit="1" width="15" customWidth="1" style="341"/>
    <col min="6402" max="6402" width="11.28515625" customWidth="1" style="341"/>
    <col min="6403" max="6403" width="7.42578125" customWidth="1" style="341"/>
    <col min="6404" max="6407" width="8.7109375" customWidth="1" style="341"/>
    <col min="6408" max="6408" width="3.7109375" customWidth="1" style="341"/>
    <col min="6409" max="6412" width="8.7109375" customWidth="1" style="341"/>
    <col min="6413" max="6413" width="3.7109375" customWidth="1" style="341"/>
    <col min="6414" max="6417" width="8.7109375" customWidth="1" style="341"/>
    <col min="6418" max="6418" width="5.28515625" customWidth="1" style="341"/>
    <col min="6419" max="6419" width="8.7109375" customWidth="1" style="341"/>
    <col min="6420" max="6420" width="3.7109375" customWidth="1" style="341"/>
    <col min="6421" max="6421" width="8.7109375" customWidth="1" style="341"/>
    <col min="6422" max="6422" width="6.85546875" customWidth="1" style="341"/>
    <col min="6423" max="6423" width="6.42578125" customWidth="1" style="341"/>
    <col min="6424" max="6424" width="10.140625" customWidth="1" style="341"/>
    <col min="6425" max="6656" width="9.140625" customWidth="1" style="341"/>
    <col min="6657" max="6657" bestFit="1" width="15" customWidth="1" style="341"/>
    <col min="6658" max="6658" width="11.28515625" customWidth="1" style="341"/>
    <col min="6659" max="6659" width="7.42578125" customWidth="1" style="341"/>
    <col min="6660" max="6663" width="8.7109375" customWidth="1" style="341"/>
    <col min="6664" max="6664" width="3.7109375" customWidth="1" style="341"/>
    <col min="6665" max="6668" width="8.7109375" customWidth="1" style="341"/>
    <col min="6669" max="6669" width="3.7109375" customWidth="1" style="341"/>
    <col min="6670" max="6673" width="8.7109375" customWidth="1" style="341"/>
    <col min="6674" max="6674" width="5.28515625" customWidth="1" style="341"/>
    <col min="6675" max="6675" width="8.7109375" customWidth="1" style="341"/>
    <col min="6676" max="6676" width="3.7109375" customWidth="1" style="341"/>
    <col min="6677" max="6677" width="8.7109375" customWidth="1" style="341"/>
    <col min="6678" max="6678" width="6.85546875" customWidth="1" style="341"/>
    <col min="6679" max="6679" width="6.42578125" customWidth="1" style="341"/>
    <col min="6680" max="6680" width="10.140625" customWidth="1" style="341"/>
    <col min="6681" max="6912" width="9.140625" customWidth="1" style="341"/>
    <col min="6913" max="6913" bestFit="1" width="15" customWidth="1" style="341"/>
    <col min="6914" max="6914" width="11.28515625" customWidth="1" style="341"/>
    <col min="6915" max="6915" width="7.42578125" customWidth="1" style="341"/>
    <col min="6916" max="6919" width="8.7109375" customWidth="1" style="341"/>
    <col min="6920" max="6920" width="3.7109375" customWidth="1" style="341"/>
    <col min="6921" max="6924" width="8.7109375" customWidth="1" style="341"/>
    <col min="6925" max="6925" width="3.7109375" customWidth="1" style="341"/>
    <col min="6926" max="6929" width="8.7109375" customWidth="1" style="341"/>
    <col min="6930" max="6930" width="5.28515625" customWidth="1" style="341"/>
    <col min="6931" max="6931" width="8.7109375" customWidth="1" style="341"/>
    <col min="6932" max="6932" width="3.7109375" customWidth="1" style="341"/>
    <col min="6933" max="6933" width="8.7109375" customWidth="1" style="341"/>
    <col min="6934" max="6934" width="6.85546875" customWidth="1" style="341"/>
    <col min="6935" max="6935" width="6.42578125" customWidth="1" style="341"/>
    <col min="6936" max="6936" width="10.140625" customWidth="1" style="341"/>
    <col min="6937" max="7168" width="9.140625" customWidth="1" style="341"/>
    <col min="7169" max="7169" bestFit="1" width="15" customWidth="1" style="341"/>
    <col min="7170" max="7170" width="11.28515625" customWidth="1" style="341"/>
    <col min="7171" max="7171" width="7.42578125" customWidth="1" style="341"/>
    <col min="7172" max="7175" width="8.7109375" customWidth="1" style="341"/>
    <col min="7176" max="7176" width="3.7109375" customWidth="1" style="341"/>
    <col min="7177" max="7180" width="8.7109375" customWidth="1" style="341"/>
    <col min="7181" max="7181" width="3.7109375" customWidth="1" style="341"/>
    <col min="7182" max="7185" width="8.7109375" customWidth="1" style="341"/>
    <col min="7186" max="7186" width="5.28515625" customWidth="1" style="341"/>
    <col min="7187" max="7187" width="8.7109375" customWidth="1" style="341"/>
    <col min="7188" max="7188" width="3.7109375" customWidth="1" style="341"/>
    <col min="7189" max="7189" width="8.7109375" customWidth="1" style="341"/>
    <col min="7190" max="7190" width="6.85546875" customWidth="1" style="341"/>
    <col min="7191" max="7191" width="6.42578125" customWidth="1" style="341"/>
    <col min="7192" max="7192" width="10.140625" customWidth="1" style="341"/>
    <col min="7193" max="7424" width="9.140625" customWidth="1" style="341"/>
    <col min="7425" max="7425" bestFit="1" width="15" customWidth="1" style="341"/>
    <col min="7426" max="7426" width="11.28515625" customWidth="1" style="341"/>
    <col min="7427" max="7427" width="7.42578125" customWidth="1" style="341"/>
    <col min="7428" max="7431" width="8.7109375" customWidth="1" style="341"/>
    <col min="7432" max="7432" width="3.7109375" customWidth="1" style="341"/>
    <col min="7433" max="7436" width="8.7109375" customWidth="1" style="341"/>
    <col min="7437" max="7437" width="3.7109375" customWidth="1" style="341"/>
    <col min="7438" max="7441" width="8.7109375" customWidth="1" style="341"/>
    <col min="7442" max="7442" width="5.28515625" customWidth="1" style="341"/>
    <col min="7443" max="7443" width="8.7109375" customWidth="1" style="341"/>
    <col min="7444" max="7444" width="3.7109375" customWidth="1" style="341"/>
    <col min="7445" max="7445" width="8.7109375" customWidth="1" style="341"/>
    <col min="7446" max="7446" width="6.85546875" customWidth="1" style="341"/>
    <col min="7447" max="7447" width="6.42578125" customWidth="1" style="341"/>
    <col min="7448" max="7448" width="10.140625" customWidth="1" style="341"/>
    <col min="7449" max="7680" width="9.140625" customWidth="1" style="341"/>
    <col min="7681" max="7681" bestFit="1" width="15" customWidth="1" style="341"/>
    <col min="7682" max="7682" width="11.28515625" customWidth="1" style="341"/>
    <col min="7683" max="7683" width="7.42578125" customWidth="1" style="341"/>
    <col min="7684" max="7687" width="8.7109375" customWidth="1" style="341"/>
    <col min="7688" max="7688" width="3.7109375" customWidth="1" style="341"/>
    <col min="7689" max="7692" width="8.7109375" customWidth="1" style="341"/>
    <col min="7693" max="7693" width="3.7109375" customWidth="1" style="341"/>
    <col min="7694" max="7697" width="8.7109375" customWidth="1" style="341"/>
    <col min="7698" max="7698" width="5.28515625" customWidth="1" style="341"/>
    <col min="7699" max="7699" width="8.7109375" customWidth="1" style="341"/>
    <col min="7700" max="7700" width="3.7109375" customWidth="1" style="341"/>
    <col min="7701" max="7701" width="8.7109375" customWidth="1" style="341"/>
    <col min="7702" max="7702" width="6.85546875" customWidth="1" style="341"/>
    <col min="7703" max="7703" width="6.42578125" customWidth="1" style="341"/>
    <col min="7704" max="7704" width="10.140625" customWidth="1" style="341"/>
    <col min="7705" max="7936" width="9.140625" customWidth="1" style="341"/>
    <col min="7937" max="7937" bestFit="1" width="15" customWidth="1" style="341"/>
    <col min="7938" max="7938" width="11.28515625" customWidth="1" style="341"/>
    <col min="7939" max="7939" width="7.42578125" customWidth="1" style="341"/>
    <col min="7940" max="7943" width="8.7109375" customWidth="1" style="341"/>
    <col min="7944" max="7944" width="3.7109375" customWidth="1" style="341"/>
    <col min="7945" max="7948" width="8.7109375" customWidth="1" style="341"/>
    <col min="7949" max="7949" width="3.7109375" customWidth="1" style="341"/>
    <col min="7950" max="7953" width="8.7109375" customWidth="1" style="341"/>
    <col min="7954" max="7954" width="5.28515625" customWidth="1" style="341"/>
    <col min="7955" max="7955" width="8.7109375" customWidth="1" style="341"/>
    <col min="7956" max="7956" width="3.7109375" customWidth="1" style="341"/>
    <col min="7957" max="7957" width="8.7109375" customWidth="1" style="341"/>
    <col min="7958" max="7958" width="6.85546875" customWidth="1" style="341"/>
    <col min="7959" max="7959" width="6.42578125" customWidth="1" style="341"/>
    <col min="7960" max="7960" width="10.140625" customWidth="1" style="341"/>
    <col min="7961" max="8192" width="9.140625" customWidth="1" style="341"/>
    <col min="8193" max="8193" bestFit="1" width="15" customWidth="1" style="341"/>
    <col min="8194" max="8194" width="11.28515625" customWidth="1" style="341"/>
    <col min="8195" max="8195" width="7.42578125" customWidth="1" style="341"/>
    <col min="8196" max="8199" width="8.7109375" customWidth="1" style="341"/>
    <col min="8200" max="8200" width="3.7109375" customWidth="1" style="341"/>
    <col min="8201" max="8204" width="8.7109375" customWidth="1" style="341"/>
    <col min="8205" max="8205" width="3.7109375" customWidth="1" style="341"/>
    <col min="8206" max="8209" width="8.7109375" customWidth="1" style="341"/>
    <col min="8210" max="8210" width="5.28515625" customWidth="1" style="341"/>
    <col min="8211" max="8211" width="8.7109375" customWidth="1" style="341"/>
    <col min="8212" max="8212" width="3.7109375" customWidth="1" style="341"/>
    <col min="8213" max="8213" width="8.7109375" customWidth="1" style="341"/>
    <col min="8214" max="8214" width="6.85546875" customWidth="1" style="341"/>
    <col min="8215" max="8215" width="6.42578125" customWidth="1" style="341"/>
    <col min="8216" max="8216" width="10.140625" customWidth="1" style="341"/>
    <col min="8217" max="8448" width="9.140625" customWidth="1" style="341"/>
    <col min="8449" max="8449" bestFit="1" width="15" customWidth="1" style="341"/>
    <col min="8450" max="8450" width="11.28515625" customWidth="1" style="341"/>
    <col min="8451" max="8451" width="7.42578125" customWidth="1" style="341"/>
    <col min="8452" max="8455" width="8.7109375" customWidth="1" style="341"/>
    <col min="8456" max="8456" width="3.7109375" customWidth="1" style="341"/>
    <col min="8457" max="8460" width="8.7109375" customWidth="1" style="341"/>
    <col min="8461" max="8461" width="3.7109375" customWidth="1" style="341"/>
    <col min="8462" max="8465" width="8.7109375" customWidth="1" style="341"/>
    <col min="8466" max="8466" width="5.28515625" customWidth="1" style="341"/>
    <col min="8467" max="8467" width="8.7109375" customWidth="1" style="341"/>
    <col min="8468" max="8468" width="3.7109375" customWidth="1" style="341"/>
    <col min="8469" max="8469" width="8.7109375" customWidth="1" style="341"/>
    <col min="8470" max="8470" width="6.85546875" customWidth="1" style="341"/>
    <col min="8471" max="8471" width="6.42578125" customWidth="1" style="341"/>
    <col min="8472" max="8472" width="10.140625" customWidth="1" style="341"/>
    <col min="8473" max="8704" width="9.140625" customWidth="1" style="341"/>
    <col min="8705" max="8705" bestFit="1" width="15" customWidth="1" style="341"/>
    <col min="8706" max="8706" width="11.28515625" customWidth="1" style="341"/>
    <col min="8707" max="8707" width="7.42578125" customWidth="1" style="341"/>
    <col min="8708" max="8711" width="8.7109375" customWidth="1" style="341"/>
    <col min="8712" max="8712" width="3.7109375" customWidth="1" style="341"/>
    <col min="8713" max="8716" width="8.7109375" customWidth="1" style="341"/>
    <col min="8717" max="8717" width="3.7109375" customWidth="1" style="341"/>
    <col min="8718" max="8721" width="8.7109375" customWidth="1" style="341"/>
    <col min="8722" max="8722" width="5.28515625" customWidth="1" style="341"/>
    <col min="8723" max="8723" width="8.7109375" customWidth="1" style="341"/>
    <col min="8724" max="8724" width="3.7109375" customWidth="1" style="341"/>
    <col min="8725" max="8725" width="8.7109375" customWidth="1" style="341"/>
    <col min="8726" max="8726" width="6.85546875" customWidth="1" style="341"/>
    <col min="8727" max="8727" width="6.42578125" customWidth="1" style="341"/>
    <col min="8728" max="8728" width="10.140625" customWidth="1" style="341"/>
    <col min="8729" max="8960" width="9.140625" customWidth="1" style="341"/>
    <col min="8961" max="8961" bestFit="1" width="15" customWidth="1" style="341"/>
    <col min="8962" max="8962" width="11.28515625" customWidth="1" style="341"/>
    <col min="8963" max="8963" width="7.42578125" customWidth="1" style="341"/>
    <col min="8964" max="8967" width="8.7109375" customWidth="1" style="341"/>
    <col min="8968" max="8968" width="3.7109375" customWidth="1" style="341"/>
    <col min="8969" max="8972" width="8.7109375" customWidth="1" style="341"/>
    <col min="8973" max="8973" width="3.7109375" customWidth="1" style="341"/>
    <col min="8974" max="8977" width="8.7109375" customWidth="1" style="341"/>
    <col min="8978" max="8978" width="5.28515625" customWidth="1" style="341"/>
    <col min="8979" max="8979" width="8.7109375" customWidth="1" style="341"/>
    <col min="8980" max="8980" width="3.7109375" customWidth="1" style="341"/>
    <col min="8981" max="8981" width="8.7109375" customWidth="1" style="341"/>
    <col min="8982" max="8982" width="6.85546875" customWidth="1" style="341"/>
    <col min="8983" max="8983" width="6.42578125" customWidth="1" style="341"/>
    <col min="8984" max="8984" width="10.140625" customWidth="1" style="341"/>
    <col min="8985" max="9216" width="9.140625" customWidth="1" style="341"/>
    <col min="9217" max="9217" bestFit="1" width="15" customWidth="1" style="341"/>
    <col min="9218" max="9218" width="11.28515625" customWidth="1" style="341"/>
    <col min="9219" max="9219" width="7.42578125" customWidth="1" style="341"/>
    <col min="9220" max="9223" width="8.7109375" customWidth="1" style="341"/>
    <col min="9224" max="9224" width="3.7109375" customWidth="1" style="341"/>
    <col min="9225" max="9228" width="8.7109375" customWidth="1" style="341"/>
    <col min="9229" max="9229" width="3.7109375" customWidth="1" style="341"/>
    <col min="9230" max="9233" width="8.7109375" customWidth="1" style="341"/>
    <col min="9234" max="9234" width="5.28515625" customWidth="1" style="341"/>
    <col min="9235" max="9235" width="8.7109375" customWidth="1" style="341"/>
    <col min="9236" max="9236" width="3.7109375" customWidth="1" style="341"/>
    <col min="9237" max="9237" width="8.7109375" customWidth="1" style="341"/>
    <col min="9238" max="9238" width="6.85546875" customWidth="1" style="341"/>
    <col min="9239" max="9239" width="6.42578125" customWidth="1" style="341"/>
    <col min="9240" max="9240" width="10.140625" customWidth="1" style="341"/>
    <col min="9241" max="9472" width="9.140625" customWidth="1" style="341"/>
    <col min="9473" max="9473" bestFit="1" width="15" customWidth="1" style="341"/>
    <col min="9474" max="9474" width="11.28515625" customWidth="1" style="341"/>
    <col min="9475" max="9475" width="7.42578125" customWidth="1" style="341"/>
    <col min="9476" max="9479" width="8.7109375" customWidth="1" style="341"/>
    <col min="9480" max="9480" width="3.7109375" customWidth="1" style="341"/>
    <col min="9481" max="9484" width="8.7109375" customWidth="1" style="341"/>
    <col min="9485" max="9485" width="3.7109375" customWidth="1" style="341"/>
    <col min="9486" max="9489" width="8.7109375" customWidth="1" style="341"/>
    <col min="9490" max="9490" width="5.28515625" customWidth="1" style="341"/>
    <col min="9491" max="9491" width="8.7109375" customWidth="1" style="341"/>
    <col min="9492" max="9492" width="3.7109375" customWidth="1" style="341"/>
    <col min="9493" max="9493" width="8.7109375" customWidth="1" style="341"/>
    <col min="9494" max="9494" width="6.85546875" customWidth="1" style="341"/>
    <col min="9495" max="9495" width="6.42578125" customWidth="1" style="341"/>
    <col min="9496" max="9496" width="10.140625" customWidth="1" style="341"/>
    <col min="9497" max="9728" width="9.140625" customWidth="1" style="341"/>
    <col min="9729" max="9729" bestFit="1" width="15" customWidth="1" style="341"/>
    <col min="9730" max="9730" width="11.28515625" customWidth="1" style="341"/>
    <col min="9731" max="9731" width="7.42578125" customWidth="1" style="341"/>
    <col min="9732" max="9735" width="8.7109375" customWidth="1" style="341"/>
    <col min="9736" max="9736" width="3.7109375" customWidth="1" style="341"/>
    <col min="9737" max="9740" width="8.7109375" customWidth="1" style="341"/>
    <col min="9741" max="9741" width="3.7109375" customWidth="1" style="341"/>
    <col min="9742" max="9745" width="8.7109375" customWidth="1" style="341"/>
    <col min="9746" max="9746" width="5.28515625" customWidth="1" style="341"/>
    <col min="9747" max="9747" width="8.7109375" customWidth="1" style="341"/>
    <col min="9748" max="9748" width="3.7109375" customWidth="1" style="341"/>
    <col min="9749" max="9749" width="8.7109375" customWidth="1" style="341"/>
    <col min="9750" max="9750" width="6.85546875" customWidth="1" style="341"/>
    <col min="9751" max="9751" width="6.42578125" customWidth="1" style="341"/>
    <col min="9752" max="9752" width="10.140625" customWidth="1" style="341"/>
    <col min="9753" max="9984" width="9.140625" customWidth="1" style="341"/>
    <col min="9985" max="9985" bestFit="1" width="15" customWidth="1" style="341"/>
    <col min="9986" max="9986" width="11.28515625" customWidth="1" style="341"/>
    <col min="9987" max="9987" width="7.42578125" customWidth="1" style="341"/>
    <col min="9988" max="9991" width="8.7109375" customWidth="1" style="341"/>
    <col min="9992" max="9992" width="3.7109375" customWidth="1" style="341"/>
    <col min="9993" max="9996" width="8.7109375" customWidth="1" style="341"/>
    <col min="9997" max="9997" width="3.7109375" customWidth="1" style="341"/>
    <col min="9998" max="10001" width="8.7109375" customWidth="1" style="341"/>
    <col min="10002" max="10002" width="5.28515625" customWidth="1" style="341"/>
    <col min="10003" max="10003" width="8.7109375" customWidth="1" style="341"/>
    <col min="10004" max="10004" width="3.7109375" customWidth="1" style="341"/>
    <col min="10005" max="10005" width="8.7109375" customWidth="1" style="341"/>
    <col min="10006" max="10006" width="6.85546875" customWidth="1" style="341"/>
    <col min="10007" max="10007" width="6.42578125" customWidth="1" style="341"/>
    <col min="10008" max="10008" width="10.140625" customWidth="1" style="341"/>
    <col min="10009" max="10240" width="9.140625" customWidth="1" style="341"/>
    <col min="10241" max="10241" bestFit="1" width="15" customWidth="1" style="341"/>
    <col min="10242" max="10242" width="11.28515625" customWidth="1" style="341"/>
    <col min="10243" max="10243" width="7.42578125" customWidth="1" style="341"/>
    <col min="10244" max="10247" width="8.7109375" customWidth="1" style="341"/>
    <col min="10248" max="10248" width="3.7109375" customWidth="1" style="341"/>
    <col min="10249" max="10252" width="8.7109375" customWidth="1" style="341"/>
    <col min="10253" max="10253" width="3.7109375" customWidth="1" style="341"/>
    <col min="10254" max="10257" width="8.7109375" customWidth="1" style="341"/>
    <col min="10258" max="10258" width="5.28515625" customWidth="1" style="341"/>
    <col min="10259" max="10259" width="8.7109375" customWidth="1" style="341"/>
    <col min="10260" max="10260" width="3.7109375" customWidth="1" style="341"/>
    <col min="10261" max="10261" width="8.7109375" customWidth="1" style="341"/>
    <col min="10262" max="10262" width="6.85546875" customWidth="1" style="341"/>
    <col min="10263" max="10263" width="6.42578125" customWidth="1" style="341"/>
    <col min="10264" max="10264" width="10.140625" customWidth="1" style="341"/>
    <col min="10265" max="10496" width="9.140625" customWidth="1" style="341"/>
    <col min="10497" max="10497" bestFit="1" width="15" customWidth="1" style="341"/>
    <col min="10498" max="10498" width="11.28515625" customWidth="1" style="341"/>
    <col min="10499" max="10499" width="7.42578125" customWidth="1" style="341"/>
    <col min="10500" max="10503" width="8.7109375" customWidth="1" style="341"/>
    <col min="10504" max="10504" width="3.7109375" customWidth="1" style="341"/>
    <col min="10505" max="10508" width="8.7109375" customWidth="1" style="341"/>
    <col min="10509" max="10509" width="3.7109375" customWidth="1" style="341"/>
    <col min="10510" max="10513" width="8.7109375" customWidth="1" style="341"/>
    <col min="10514" max="10514" width="5.28515625" customWidth="1" style="341"/>
    <col min="10515" max="10515" width="8.7109375" customWidth="1" style="341"/>
    <col min="10516" max="10516" width="3.7109375" customWidth="1" style="341"/>
    <col min="10517" max="10517" width="8.7109375" customWidth="1" style="341"/>
    <col min="10518" max="10518" width="6.85546875" customWidth="1" style="341"/>
    <col min="10519" max="10519" width="6.42578125" customWidth="1" style="341"/>
    <col min="10520" max="10520" width="10.140625" customWidth="1" style="341"/>
    <col min="10521" max="10752" width="9.140625" customWidth="1" style="341"/>
    <col min="10753" max="10753" bestFit="1" width="15" customWidth="1" style="341"/>
    <col min="10754" max="10754" width="11.28515625" customWidth="1" style="341"/>
    <col min="10755" max="10755" width="7.42578125" customWidth="1" style="341"/>
    <col min="10756" max="10759" width="8.7109375" customWidth="1" style="341"/>
    <col min="10760" max="10760" width="3.7109375" customWidth="1" style="341"/>
    <col min="10761" max="10764" width="8.7109375" customWidth="1" style="341"/>
    <col min="10765" max="10765" width="3.7109375" customWidth="1" style="341"/>
    <col min="10766" max="10769" width="8.7109375" customWidth="1" style="341"/>
    <col min="10770" max="10770" width="5.28515625" customWidth="1" style="341"/>
    <col min="10771" max="10771" width="8.7109375" customWidth="1" style="341"/>
    <col min="10772" max="10772" width="3.7109375" customWidth="1" style="341"/>
    <col min="10773" max="10773" width="8.7109375" customWidth="1" style="341"/>
    <col min="10774" max="10774" width="6.85546875" customWidth="1" style="341"/>
    <col min="10775" max="10775" width="6.42578125" customWidth="1" style="341"/>
    <col min="10776" max="10776" width="10.140625" customWidth="1" style="341"/>
    <col min="10777" max="11008" width="9.140625" customWidth="1" style="341"/>
    <col min="11009" max="11009" bestFit="1" width="15" customWidth="1" style="341"/>
    <col min="11010" max="11010" width="11.28515625" customWidth="1" style="341"/>
    <col min="11011" max="11011" width="7.42578125" customWidth="1" style="341"/>
    <col min="11012" max="11015" width="8.7109375" customWidth="1" style="341"/>
    <col min="11016" max="11016" width="3.7109375" customWidth="1" style="341"/>
    <col min="11017" max="11020" width="8.7109375" customWidth="1" style="341"/>
    <col min="11021" max="11021" width="3.7109375" customWidth="1" style="341"/>
    <col min="11022" max="11025" width="8.7109375" customWidth="1" style="341"/>
    <col min="11026" max="11026" width="5.28515625" customWidth="1" style="341"/>
    <col min="11027" max="11027" width="8.7109375" customWidth="1" style="341"/>
    <col min="11028" max="11028" width="3.7109375" customWidth="1" style="341"/>
    <col min="11029" max="11029" width="8.7109375" customWidth="1" style="341"/>
    <col min="11030" max="11030" width="6.85546875" customWidth="1" style="341"/>
    <col min="11031" max="11031" width="6.42578125" customWidth="1" style="341"/>
    <col min="11032" max="11032" width="10.140625" customWidth="1" style="341"/>
    <col min="11033" max="11264" width="9.140625" customWidth="1" style="341"/>
    <col min="11265" max="11265" bestFit="1" width="15" customWidth="1" style="341"/>
    <col min="11266" max="11266" width="11.28515625" customWidth="1" style="341"/>
    <col min="11267" max="11267" width="7.42578125" customWidth="1" style="341"/>
    <col min="11268" max="11271" width="8.7109375" customWidth="1" style="341"/>
    <col min="11272" max="11272" width="3.7109375" customWidth="1" style="341"/>
    <col min="11273" max="11276" width="8.7109375" customWidth="1" style="341"/>
    <col min="11277" max="11277" width="3.7109375" customWidth="1" style="341"/>
    <col min="11278" max="11281" width="8.7109375" customWidth="1" style="341"/>
    <col min="11282" max="11282" width="5.28515625" customWidth="1" style="341"/>
    <col min="11283" max="11283" width="8.7109375" customWidth="1" style="341"/>
    <col min="11284" max="11284" width="3.7109375" customWidth="1" style="341"/>
    <col min="11285" max="11285" width="8.7109375" customWidth="1" style="341"/>
    <col min="11286" max="11286" width="6.85546875" customWidth="1" style="341"/>
    <col min="11287" max="11287" width="6.42578125" customWidth="1" style="341"/>
    <col min="11288" max="11288" width="10.140625" customWidth="1" style="341"/>
    <col min="11289" max="11520" width="9.140625" customWidth="1" style="341"/>
    <col min="11521" max="11521" bestFit="1" width="15" customWidth="1" style="341"/>
    <col min="11522" max="11522" width="11.28515625" customWidth="1" style="341"/>
    <col min="11523" max="11523" width="7.42578125" customWidth="1" style="341"/>
    <col min="11524" max="11527" width="8.7109375" customWidth="1" style="341"/>
    <col min="11528" max="11528" width="3.7109375" customWidth="1" style="341"/>
    <col min="11529" max="11532" width="8.7109375" customWidth="1" style="341"/>
    <col min="11533" max="11533" width="3.7109375" customWidth="1" style="341"/>
    <col min="11534" max="11537" width="8.7109375" customWidth="1" style="341"/>
    <col min="11538" max="11538" width="5.28515625" customWidth="1" style="341"/>
    <col min="11539" max="11539" width="8.7109375" customWidth="1" style="341"/>
    <col min="11540" max="11540" width="3.7109375" customWidth="1" style="341"/>
    <col min="11541" max="11541" width="8.7109375" customWidth="1" style="341"/>
    <col min="11542" max="11542" width="6.85546875" customWidth="1" style="341"/>
    <col min="11543" max="11543" width="6.42578125" customWidth="1" style="341"/>
    <col min="11544" max="11544" width="10.140625" customWidth="1" style="341"/>
    <col min="11545" max="11776" width="9.140625" customWidth="1" style="341"/>
    <col min="11777" max="11777" bestFit="1" width="15" customWidth="1" style="341"/>
    <col min="11778" max="11778" width="11.28515625" customWidth="1" style="341"/>
    <col min="11779" max="11779" width="7.42578125" customWidth="1" style="341"/>
    <col min="11780" max="11783" width="8.7109375" customWidth="1" style="341"/>
    <col min="11784" max="11784" width="3.7109375" customWidth="1" style="341"/>
    <col min="11785" max="11788" width="8.7109375" customWidth="1" style="341"/>
    <col min="11789" max="11789" width="3.7109375" customWidth="1" style="341"/>
    <col min="11790" max="11793" width="8.7109375" customWidth="1" style="341"/>
    <col min="11794" max="11794" width="5.28515625" customWidth="1" style="341"/>
    <col min="11795" max="11795" width="8.7109375" customWidth="1" style="341"/>
    <col min="11796" max="11796" width="3.7109375" customWidth="1" style="341"/>
    <col min="11797" max="11797" width="8.7109375" customWidth="1" style="341"/>
    <col min="11798" max="11798" width="6.85546875" customWidth="1" style="341"/>
    <col min="11799" max="11799" width="6.42578125" customWidth="1" style="341"/>
    <col min="11800" max="11800" width="10.140625" customWidth="1" style="341"/>
    <col min="11801" max="12032" width="9.140625" customWidth="1" style="341"/>
    <col min="12033" max="12033" bestFit="1" width="15" customWidth="1" style="341"/>
    <col min="12034" max="12034" width="11.28515625" customWidth="1" style="341"/>
    <col min="12035" max="12035" width="7.42578125" customWidth="1" style="341"/>
    <col min="12036" max="12039" width="8.7109375" customWidth="1" style="341"/>
    <col min="12040" max="12040" width="3.7109375" customWidth="1" style="341"/>
    <col min="12041" max="12044" width="8.7109375" customWidth="1" style="341"/>
    <col min="12045" max="12045" width="3.7109375" customWidth="1" style="341"/>
    <col min="12046" max="12049" width="8.7109375" customWidth="1" style="341"/>
    <col min="12050" max="12050" width="5.28515625" customWidth="1" style="341"/>
    <col min="12051" max="12051" width="8.7109375" customWidth="1" style="341"/>
    <col min="12052" max="12052" width="3.7109375" customWidth="1" style="341"/>
    <col min="12053" max="12053" width="8.7109375" customWidth="1" style="341"/>
    <col min="12054" max="12054" width="6.85546875" customWidth="1" style="341"/>
    <col min="12055" max="12055" width="6.42578125" customWidth="1" style="341"/>
    <col min="12056" max="12056" width="10.140625" customWidth="1" style="341"/>
    <col min="12057" max="12288" width="9.140625" customWidth="1" style="341"/>
    <col min="12289" max="12289" bestFit="1" width="15" customWidth="1" style="341"/>
    <col min="12290" max="12290" width="11.28515625" customWidth="1" style="341"/>
    <col min="12291" max="12291" width="7.42578125" customWidth="1" style="341"/>
    <col min="12292" max="12295" width="8.7109375" customWidth="1" style="341"/>
    <col min="12296" max="12296" width="3.7109375" customWidth="1" style="341"/>
    <col min="12297" max="12300" width="8.7109375" customWidth="1" style="341"/>
    <col min="12301" max="12301" width="3.7109375" customWidth="1" style="341"/>
    <col min="12302" max="12305" width="8.7109375" customWidth="1" style="341"/>
    <col min="12306" max="12306" width="5.28515625" customWidth="1" style="341"/>
    <col min="12307" max="12307" width="8.7109375" customWidth="1" style="341"/>
    <col min="12308" max="12308" width="3.7109375" customWidth="1" style="341"/>
    <col min="12309" max="12309" width="8.7109375" customWidth="1" style="341"/>
    <col min="12310" max="12310" width="6.85546875" customWidth="1" style="341"/>
    <col min="12311" max="12311" width="6.42578125" customWidth="1" style="341"/>
    <col min="12312" max="12312" width="10.140625" customWidth="1" style="341"/>
    <col min="12313" max="12544" width="9.140625" customWidth="1" style="341"/>
    <col min="12545" max="12545" bestFit="1" width="15" customWidth="1" style="341"/>
    <col min="12546" max="12546" width="11.28515625" customWidth="1" style="341"/>
    <col min="12547" max="12547" width="7.42578125" customWidth="1" style="341"/>
    <col min="12548" max="12551" width="8.7109375" customWidth="1" style="341"/>
    <col min="12552" max="12552" width="3.7109375" customWidth="1" style="341"/>
    <col min="12553" max="12556" width="8.7109375" customWidth="1" style="341"/>
    <col min="12557" max="12557" width="3.7109375" customWidth="1" style="341"/>
    <col min="12558" max="12561" width="8.7109375" customWidth="1" style="341"/>
    <col min="12562" max="12562" width="5.28515625" customWidth="1" style="341"/>
    <col min="12563" max="12563" width="8.7109375" customWidth="1" style="341"/>
    <col min="12564" max="12564" width="3.7109375" customWidth="1" style="341"/>
    <col min="12565" max="12565" width="8.7109375" customWidth="1" style="341"/>
    <col min="12566" max="12566" width="6.85546875" customWidth="1" style="341"/>
    <col min="12567" max="12567" width="6.42578125" customWidth="1" style="341"/>
    <col min="12568" max="12568" width="10.140625" customWidth="1" style="341"/>
    <col min="12569" max="12800" width="9.140625" customWidth="1" style="341"/>
    <col min="12801" max="12801" bestFit="1" width="15" customWidth="1" style="341"/>
    <col min="12802" max="12802" width="11.28515625" customWidth="1" style="341"/>
    <col min="12803" max="12803" width="7.42578125" customWidth="1" style="341"/>
    <col min="12804" max="12807" width="8.7109375" customWidth="1" style="341"/>
    <col min="12808" max="12808" width="3.7109375" customWidth="1" style="341"/>
    <col min="12809" max="12812" width="8.7109375" customWidth="1" style="341"/>
    <col min="12813" max="12813" width="3.7109375" customWidth="1" style="341"/>
    <col min="12814" max="12817" width="8.7109375" customWidth="1" style="341"/>
    <col min="12818" max="12818" width="5.28515625" customWidth="1" style="341"/>
    <col min="12819" max="12819" width="8.7109375" customWidth="1" style="341"/>
    <col min="12820" max="12820" width="3.7109375" customWidth="1" style="341"/>
    <col min="12821" max="12821" width="8.7109375" customWidth="1" style="341"/>
    <col min="12822" max="12822" width="6.85546875" customWidth="1" style="341"/>
    <col min="12823" max="12823" width="6.42578125" customWidth="1" style="341"/>
    <col min="12824" max="12824" width="10.140625" customWidth="1" style="341"/>
    <col min="12825" max="13056" width="9.140625" customWidth="1" style="341"/>
    <col min="13057" max="13057" bestFit="1" width="15" customWidth="1" style="341"/>
    <col min="13058" max="13058" width="11.28515625" customWidth="1" style="341"/>
    <col min="13059" max="13059" width="7.42578125" customWidth="1" style="341"/>
    <col min="13060" max="13063" width="8.7109375" customWidth="1" style="341"/>
    <col min="13064" max="13064" width="3.7109375" customWidth="1" style="341"/>
    <col min="13065" max="13068" width="8.7109375" customWidth="1" style="341"/>
    <col min="13069" max="13069" width="3.7109375" customWidth="1" style="341"/>
    <col min="13070" max="13073" width="8.7109375" customWidth="1" style="341"/>
    <col min="13074" max="13074" width="5.28515625" customWidth="1" style="341"/>
    <col min="13075" max="13075" width="8.7109375" customWidth="1" style="341"/>
    <col min="13076" max="13076" width="3.7109375" customWidth="1" style="341"/>
    <col min="13077" max="13077" width="8.7109375" customWidth="1" style="341"/>
    <col min="13078" max="13078" width="6.85546875" customWidth="1" style="341"/>
    <col min="13079" max="13079" width="6.42578125" customWidth="1" style="341"/>
    <col min="13080" max="13080" width="10.140625" customWidth="1" style="341"/>
    <col min="13081" max="13312" width="9.140625" customWidth="1" style="341"/>
    <col min="13313" max="13313" bestFit="1" width="15" customWidth="1" style="341"/>
    <col min="13314" max="13314" width="11.28515625" customWidth="1" style="341"/>
    <col min="13315" max="13315" width="7.42578125" customWidth="1" style="341"/>
    <col min="13316" max="13319" width="8.7109375" customWidth="1" style="341"/>
    <col min="13320" max="13320" width="3.7109375" customWidth="1" style="341"/>
    <col min="13321" max="13324" width="8.7109375" customWidth="1" style="341"/>
    <col min="13325" max="13325" width="3.7109375" customWidth="1" style="341"/>
    <col min="13326" max="13329" width="8.7109375" customWidth="1" style="341"/>
    <col min="13330" max="13330" width="5.28515625" customWidth="1" style="341"/>
    <col min="13331" max="13331" width="8.7109375" customWidth="1" style="341"/>
    <col min="13332" max="13332" width="3.7109375" customWidth="1" style="341"/>
    <col min="13333" max="13333" width="8.7109375" customWidth="1" style="341"/>
    <col min="13334" max="13334" width="6.85546875" customWidth="1" style="341"/>
    <col min="13335" max="13335" width="6.42578125" customWidth="1" style="341"/>
    <col min="13336" max="13336" width="10.140625" customWidth="1" style="341"/>
    <col min="13337" max="13568" width="9.140625" customWidth="1" style="341"/>
    <col min="13569" max="13569" bestFit="1" width="15" customWidth="1" style="341"/>
    <col min="13570" max="13570" width="11.28515625" customWidth="1" style="341"/>
    <col min="13571" max="13571" width="7.42578125" customWidth="1" style="341"/>
    <col min="13572" max="13575" width="8.7109375" customWidth="1" style="341"/>
    <col min="13576" max="13576" width="3.7109375" customWidth="1" style="341"/>
    <col min="13577" max="13580" width="8.7109375" customWidth="1" style="341"/>
    <col min="13581" max="13581" width="3.7109375" customWidth="1" style="341"/>
    <col min="13582" max="13585" width="8.7109375" customWidth="1" style="341"/>
    <col min="13586" max="13586" width="5.28515625" customWidth="1" style="341"/>
    <col min="13587" max="13587" width="8.7109375" customWidth="1" style="341"/>
    <col min="13588" max="13588" width="3.7109375" customWidth="1" style="341"/>
    <col min="13589" max="13589" width="8.7109375" customWidth="1" style="341"/>
    <col min="13590" max="13590" width="6.85546875" customWidth="1" style="341"/>
    <col min="13591" max="13591" width="6.42578125" customWidth="1" style="341"/>
    <col min="13592" max="13592" width="10.140625" customWidth="1" style="341"/>
    <col min="13593" max="13824" width="9.140625" customWidth="1" style="341"/>
    <col min="13825" max="13825" bestFit="1" width="15" customWidth="1" style="341"/>
    <col min="13826" max="13826" width="11.28515625" customWidth="1" style="341"/>
    <col min="13827" max="13827" width="7.42578125" customWidth="1" style="341"/>
    <col min="13828" max="13831" width="8.7109375" customWidth="1" style="341"/>
    <col min="13832" max="13832" width="3.7109375" customWidth="1" style="341"/>
    <col min="13833" max="13836" width="8.7109375" customWidth="1" style="341"/>
    <col min="13837" max="13837" width="3.7109375" customWidth="1" style="341"/>
    <col min="13838" max="13841" width="8.7109375" customWidth="1" style="341"/>
    <col min="13842" max="13842" width="5.28515625" customWidth="1" style="341"/>
    <col min="13843" max="13843" width="8.7109375" customWidth="1" style="341"/>
    <col min="13844" max="13844" width="3.7109375" customWidth="1" style="341"/>
    <col min="13845" max="13845" width="8.7109375" customWidth="1" style="341"/>
    <col min="13846" max="13846" width="6.85546875" customWidth="1" style="341"/>
    <col min="13847" max="13847" width="6.42578125" customWidth="1" style="341"/>
    <col min="13848" max="13848" width="10.140625" customWidth="1" style="341"/>
    <col min="13849" max="14080" width="9.140625" customWidth="1" style="341"/>
    <col min="14081" max="14081" bestFit="1" width="15" customWidth="1" style="341"/>
    <col min="14082" max="14082" width="11.28515625" customWidth="1" style="341"/>
    <col min="14083" max="14083" width="7.42578125" customWidth="1" style="341"/>
    <col min="14084" max="14087" width="8.7109375" customWidth="1" style="341"/>
    <col min="14088" max="14088" width="3.7109375" customWidth="1" style="341"/>
    <col min="14089" max="14092" width="8.7109375" customWidth="1" style="341"/>
    <col min="14093" max="14093" width="3.7109375" customWidth="1" style="341"/>
    <col min="14094" max="14097" width="8.7109375" customWidth="1" style="341"/>
    <col min="14098" max="14098" width="5.28515625" customWidth="1" style="341"/>
    <col min="14099" max="14099" width="8.7109375" customWidth="1" style="341"/>
    <col min="14100" max="14100" width="3.7109375" customWidth="1" style="341"/>
    <col min="14101" max="14101" width="8.7109375" customWidth="1" style="341"/>
    <col min="14102" max="14102" width="6.85546875" customWidth="1" style="341"/>
    <col min="14103" max="14103" width="6.42578125" customWidth="1" style="341"/>
    <col min="14104" max="14104" width="10.140625" customWidth="1" style="341"/>
    <col min="14105" max="14336" width="9.140625" customWidth="1" style="341"/>
    <col min="14337" max="14337" bestFit="1" width="15" customWidth="1" style="341"/>
    <col min="14338" max="14338" width="11.28515625" customWidth="1" style="341"/>
    <col min="14339" max="14339" width="7.42578125" customWidth="1" style="341"/>
    <col min="14340" max="14343" width="8.7109375" customWidth="1" style="341"/>
    <col min="14344" max="14344" width="3.7109375" customWidth="1" style="341"/>
    <col min="14345" max="14348" width="8.7109375" customWidth="1" style="341"/>
    <col min="14349" max="14349" width="3.7109375" customWidth="1" style="341"/>
    <col min="14350" max="14353" width="8.7109375" customWidth="1" style="341"/>
    <col min="14354" max="14354" width="5.28515625" customWidth="1" style="341"/>
    <col min="14355" max="14355" width="8.7109375" customWidth="1" style="341"/>
    <col min="14356" max="14356" width="3.7109375" customWidth="1" style="341"/>
    <col min="14357" max="14357" width="8.7109375" customWidth="1" style="341"/>
    <col min="14358" max="14358" width="6.85546875" customWidth="1" style="341"/>
    <col min="14359" max="14359" width="6.42578125" customWidth="1" style="341"/>
    <col min="14360" max="14360" width="10.140625" customWidth="1" style="341"/>
    <col min="14361" max="14592" width="9.140625" customWidth="1" style="341"/>
    <col min="14593" max="14593" bestFit="1" width="15" customWidth="1" style="341"/>
    <col min="14594" max="14594" width="11.28515625" customWidth="1" style="341"/>
    <col min="14595" max="14595" width="7.42578125" customWidth="1" style="341"/>
    <col min="14596" max="14599" width="8.7109375" customWidth="1" style="341"/>
    <col min="14600" max="14600" width="3.7109375" customWidth="1" style="341"/>
    <col min="14601" max="14604" width="8.7109375" customWidth="1" style="341"/>
    <col min="14605" max="14605" width="3.7109375" customWidth="1" style="341"/>
    <col min="14606" max="14609" width="8.7109375" customWidth="1" style="341"/>
    <col min="14610" max="14610" width="5.28515625" customWidth="1" style="341"/>
    <col min="14611" max="14611" width="8.7109375" customWidth="1" style="341"/>
    <col min="14612" max="14612" width="3.7109375" customWidth="1" style="341"/>
    <col min="14613" max="14613" width="8.7109375" customWidth="1" style="341"/>
    <col min="14614" max="14614" width="6.85546875" customWidth="1" style="341"/>
    <col min="14615" max="14615" width="6.42578125" customWidth="1" style="341"/>
    <col min="14616" max="14616" width="10.140625" customWidth="1" style="341"/>
    <col min="14617" max="14848" width="9.140625" customWidth="1" style="341"/>
    <col min="14849" max="14849" bestFit="1" width="15" customWidth="1" style="341"/>
    <col min="14850" max="14850" width="11.28515625" customWidth="1" style="341"/>
    <col min="14851" max="14851" width="7.42578125" customWidth="1" style="341"/>
    <col min="14852" max="14855" width="8.7109375" customWidth="1" style="341"/>
    <col min="14856" max="14856" width="3.7109375" customWidth="1" style="341"/>
    <col min="14857" max="14860" width="8.7109375" customWidth="1" style="341"/>
    <col min="14861" max="14861" width="3.7109375" customWidth="1" style="341"/>
    <col min="14862" max="14865" width="8.7109375" customWidth="1" style="341"/>
    <col min="14866" max="14866" width="5.28515625" customWidth="1" style="341"/>
    <col min="14867" max="14867" width="8.7109375" customWidth="1" style="341"/>
    <col min="14868" max="14868" width="3.7109375" customWidth="1" style="341"/>
    <col min="14869" max="14869" width="8.7109375" customWidth="1" style="341"/>
    <col min="14870" max="14870" width="6.85546875" customWidth="1" style="341"/>
    <col min="14871" max="14871" width="6.42578125" customWidth="1" style="341"/>
    <col min="14872" max="14872" width="10.140625" customWidth="1" style="341"/>
    <col min="14873" max="15104" width="9.140625" customWidth="1" style="341"/>
    <col min="15105" max="15105" bestFit="1" width="15" customWidth="1" style="341"/>
    <col min="15106" max="15106" width="11.28515625" customWidth="1" style="341"/>
    <col min="15107" max="15107" width="7.42578125" customWidth="1" style="341"/>
    <col min="15108" max="15111" width="8.7109375" customWidth="1" style="341"/>
    <col min="15112" max="15112" width="3.7109375" customWidth="1" style="341"/>
    <col min="15113" max="15116" width="8.7109375" customWidth="1" style="341"/>
    <col min="15117" max="15117" width="3.7109375" customWidth="1" style="341"/>
    <col min="15118" max="15121" width="8.7109375" customWidth="1" style="341"/>
    <col min="15122" max="15122" width="5.28515625" customWidth="1" style="341"/>
    <col min="15123" max="15123" width="8.7109375" customWidth="1" style="341"/>
    <col min="15124" max="15124" width="3.7109375" customWidth="1" style="341"/>
    <col min="15125" max="15125" width="8.7109375" customWidth="1" style="341"/>
    <col min="15126" max="15126" width="6.85546875" customWidth="1" style="341"/>
    <col min="15127" max="15127" width="6.42578125" customWidth="1" style="341"/>
    <col min="15128" max="15128" width="10.140625" customWidth="1" style="341"/>
    <col min="15129" max="15360" width="9.140625" customWidth="1" style="341"/>
    <col min="15361" max="15361" bestFit="1" width="15" customWidth="1" style="341"/>
    <col min="15362" max="15362" width="11.28515625" customWidth="1" style="341"/>
    <col min="15363" max="15363" width="7.42578125" customWidth="1" style="341"/>
    <col min="15364" max="15367" width="8.7109375" customWidth="1" style="341"/>
    <col min="15368" max="15368" width="3.7109375" customWidth="1" style="341"/>
    <col min="15369" max="15372" width="8.7109375" customWidth="1" style="341"/>
    <col min="15373" max="15373" width="3.7109375" customWidth="1" style="341"/>
    <col min="15374" max="15377" width="8.7109375" customWidth="1" style="341"/>
    <col min="15378" max="15378" width="5.28515625" customWidth="1" style="341"/>
    <col min="15379" max="15379" width="8.7109375" customWidth="1" style="341"/>
    <col min="15380" max="15380" width="3.7109375" customWidth="1" style="341"/>
    <col min="15381" max="15381" width="8.7109375" customWidth="1" style="341"/>
    <col min="15382" max="15382" width="6.85546875" customWidth="1" style="341"/>
    <col min="15383" max="15383" width="6.42578125" customWidth="1" style="341"/>
    <col min="15384" max="15384" width="10.140625" customWidth="1" style="341"/>
    <col min="15385" max="15616" width="9.140625" customWidth="1" style="341"/>
    <col min="15617" max="15617" bestFit="1" width="15" customWidth="1" style="341"/>
    <col min="15618" max="15618" width="11.28515625" customWidth="1" style="341"/>
    <col min="15619" max="15619" width="7.42578125" customWidth="1" style="341"/>
    <col min="15620" max="15623" width="8.7109375" customWidth="1" style="341"/>
    <col min="15624" max="15624" width="3.7109375" customWidth="1" style="341"/>
    <col min="15625" max="15628" width="8.7109375" customWidth="1" style="341"/>
    <col min="15629" max="15629" width="3.7109375" customWidth="1" style="341"/>
    <col min="15630" max="15633" width="8.7109375" customWidth="1" style="341"/>
    <col min="15634" max="15634" width="5.28515625" customWidth="1" style="341"/>
    <col min="15635" max="15635" width="8.7109375" customWidth="1" style="341"/>
    <col min="15636" max="15636" width="3.7109375" customWidth="1" style="341"/>
    <col min="15637" max="15637" width="8.7109375" customWidth="1" style="341"/>
    <col min="15638" max="15638" width="6.85546875" customWidth="1" style="341"/>
    <col min="15639" max="15639" width="6.42578125" customWidth="1" style="341"/>
    <col min="15640" max="15640" width="10.140625" customWidth="1" style="341"/>
    <col min="15641" max="15872" width="9.140625" customWidth="1" style="341"/>
    <col min="15873" max="15873" bestFit="1" width="15" customWidth="1" style="341"/>
    <col min="15874" max="15874" width="11.28515625" customWidth="1" style="341"/>
    <col min="15875" max="15875" width="7.42578125" customWidth="1" style="341"/>
    <col min="15876" max="15879" width="8.7109375" customWidth="1" style="341"/>
    <col min="15880" max="15880" width="3.7109375" customWidth="1" style="341"/>
    <col min="15881" max="15884" width="8.7109375" customWidth="1" style="341"/>
    <col min="15885" max="15885" width="3.7109375" customWidth="1" style="341"/>
    <col min="15886" max="15889" width="8.7109375" customWidth="1" style="341"/>
    <col min="15890" max="15890" width="5.28515625" customWidth="1" style="341"/>
    <col min="15891" max="15891" width="8.7109375" customWidth="1" style="341"/>
    <col min="15892" max="15892" width="3.7109375" customWidth="1" style="341"/>
    <col min="15893" max="15893" width="8.7109375" customWidth="1" style="341"/>
    <col min="15894" max="15894" width="6.85546875" customWidth="1" style="341"/>
    <col min="15895" max="15895" width="6.42578125" customWidth="1" style="341"/>
    <col min="15896" max="15896" width="10.140625" customWidth="1" style="341"/>
    <col min="15897" max="16128" width="9.140625" customWidth="1" style="341"/>
    <col min="16129" max="16129" bestFit="1" width="15" customWidth="1" style="341"/>
    <col min="16130" max="16130" width="11.28515625" customWidth="1" style="341"/>
    <col min="16131" max="16131" width="7.42578125" customWidth="1" style="341"/>
    <col min="16132" max="16135" width="8.7109375" customWidth="1" style="341"/>
    <col min="16136" max="16136" width="3.7109375" customWidth="1" style="341"/>
    <col min="16137" max="16140" width="8.7109375" customWidth="1" style="341"/>
    <col min="16141" max="16141" width="3.7109375" customWidth="1" style="341"/>
    <col min="16142" max="16145" width="8.7109375" customWidth="1" style="341"/>
    <col min="16146" max="16146" width="5.28515625" customWidth="1" style="341"/>
    <col min="16147" max="16147" width="8.7109375" customWidth="1" style="341"/>
    <col min="16148" max="16148" width="3.7109375" customWidth="1" style="341"/>
    <col min="16149" max="16149" width="8.7109375" customWidth="1" style="341"/>
    <col min="16150" max="16150" width="6.85546875" customWidth="1" style="341"/>
    <col min="16151" max="16151" width="6.42578125" customWidth="1" style="341"/>
    <col min="16152" max="16152" width="10.140625" customWidth="1" style="341"/>
    <col min="16153" max="16384" width="9.140625" customWidth="1" style="341"/>
  </cols>
  <sheetData>
    <row r="1" ht="15.75"/>
    <row r="2" ht="21.75" customHeight="1">
      <c r="A2" s="1022" t="s">
        <v>0</v>
      </c>
      <c r="B2" s="1023"/>
      <c r="C2" s="1023"/>
      <c r="D2" s="1023"/>
      <c r="E2" s="1023"/>
      <c r="F2" s="349"/>
      <c r="G2" s="349"/>
      <c r="H2" s="349"/>
      <c r="I2" s="349"/>
      <c r="J2" s="350"/>
      <c r="K2" s="1024" t="s">
        <v>1</v>
      </c>
      <c r="L2" s="1024"/>
      <c r="M2" s="1024"/>
      <c r="N2" s="1024"/>
      <c r="O2" s="1024"/>
      <c r="P2" s="1025">
        <f>+I3*8.5</f>
      </c>
      <c r="Q2" s="1025"/>
      <c r="R2" s="1026" t="s">
        <v>2</v>
      </c>
      <c r="S2" s="1026"/>
      <c r="T2" s="1026"/>
      <c r="U2" s="1026"/>
      <c r="V2" s="1025">
        <f>+O60</f>
      </c>
      <c r="W2" s="1027"/>
    </row>
    <row r="3" ht="21.75" customHeight="1">
      <c r="A3" s="351" t="s">
        <v>3</v>
      </c>
      <c r="B3" s="1016">
        <v>42125</v>
      </c>
      <c r="C3" s="1016"/>
      <c r="D3" s="1016"/>
      <c r="E3" s="1016"/>
      <c r="F3" s="1017" t="s">
        <v>4</v>
      </c>
      <c r="G3" s="1017"/>
      <c r="H3" s="1017"/>
      <c r="I3" s="352">
        <v>24</v>
      </c>
      <c r="J3" s="353"/>
      <c r="K3" s="1018" t="s">
        <v>5</v>
      </c>
      <c r="L3" s="1018"/>
      <c r="M3" s="1018"/>
      <c r="N3" s="1018"/>
      <c r="O3" s="1018"/>
      <c r="P3" s="1014">
        <v>12</v>
      </c>
      <c r="Q3" s="1014"/>
      <c r="R3" s="1028" t="s">
        <v>6</v>
      </c>
      <c r="S3" s="1028"/>
      <c r="T3" s="1028"/>
      <c r="U3" s="1028"/>
      <c r="V3" s="1014">
        <f>+S60</f>
      </c>
      <c r="W3" s="1015"/>
    </row>
    <row r="4" ht="21.75" customHeight="1">
      <c r="A4" s="351" t="s">
        <v>7</v>
      </c>
      <c r="B4" s="1016">
        <v>42155</v>
      </c>
      <c r="C4" s="1016"/>
      <c r="D4" s="1016"/>
      <c r="E4" s="1016"/>
      <c r="F4" s="1017" t="s">
        <v>8</v>
      </c>
      <c r="G4" s="1017"/>
      <c r="H4" s="1017"/>
      <c r="I4" s="352">
        <v>0</v>
      </c>
      <c r="J4" s="353"/>
      <c r="K4" s="1018" t="s">
        <v>9</v>
      </c>
      <c r="L4" s="1018"/>
      <c r="M4" s="1018"/>
      <c r="N4" s="1018"/>
      <c r="O4" s="1018"/>
      <c r="P4" s="1014">
        <f>+P2*P3</f>
      </c>
      <c r="Q4" s="1014"/>
      <c r="R4" s="1019" t="s">
        <v>10</v>
      </c>
      <c r="S4" s="1019"/>
      <c r="T4" s="1019"/>
      <c r="U4" s="1019"/>
      <c r="V4" s="1020">
        <f>G60/P4</f>
      </c>
      <c r="W4" s="1021"/>
    </row>
    <row r="5" ht="3" customHeight="1">
      <c r="A5" s="142"/>
      <c r="B5" s="143"/>
      <c r="C5" s="144"/>
      <c r="D5" s="199"/>
      <c r="E5" s="199"/>
      <c r="F5" s="199"/>
      <c r="G5" s="203"/>
      <c r="H5" s="143"/>
      <c r="I5" s="203"/>
      <c r="J5" s="203"/>
      <c r="K5" s="203"/>
      <c r="L5" s="203"/>
      <c r="M5" s="143"/>
      <c r="N5" s="143"/>
      <c r="O5" s="143"/>
      <c r="P5" s="143"/>
      <c r="Q5" s="143"/>
      <c r="R5" s="143"/>
      <c r="S5" s="144"/>
      <c r="T5" s="144"/>
      <c r="U5" s="144"/>
      <c r="V5" s="144"/>
      <c r="W5" s="145"/>
    </row>
    <row r="6" ht="53.25" customHeight="1">
      <c r="A6" s="756" t="s">
        <v>11</v>
      </c>
      <c r="B6" s="757"/>
      <c r="C6" s="146"/>
      <c r="D6" s="924" t="s">
        <v>12</v>
      </c>
      <c r="E6" s="926"/>
      <c r="F6" s="926"/>
      <c r="G6" s="925"/>
      <c r="H6" s="146"/>
      <c r="I6" s="927" t="s">
        <v>13</v>
      </c>
      <c r="J6" s="928"/>
      <c r="K6" s="928"/>
      <c r="L6" s="929"/>
      <c r="M6" s="146"/>
      <c r="N6" s="762" t="s">
        <v>14</v>
      </c>
      <c r="O6" s="763"/>
      <c r="P6" s="763"/>
      <c r="Q6" s="764"/>
      <c r="R6" s="147"/>
      <c r="S6" s="765" t="s">
        <v>15</v>
      </c>
      <c r="T6" s="766"/>
      <c r="U6" s="766"/>
      <c r="V6" s="766"/>
      <c r="W6" s="767"/>
    </row>
    <row r="7">
      <c r="A7" s="768" t="s">
        <v>16</v>
      </c>
      <c r="B7" s="769"/>
      <c r="C7" s="148"/>
      <c r="D7" s="770">
        <f>+D60</f>
      </c>
      <c r="E7" s="771"/>
      <c r="F7" s="771"/>
      <c r="G7" s="772"/>
      <c r="H7" s="148"/>
      <c r="I7" s="770">
        <v>351120000</v>
      </c>
      <c r="J7" s="771"/>
      <c r="K7" s="771"/>
      <c r="L7" s="772"/>
      <c r="M7" s="148"/>
      <c r="N7" s="773">
        <f>+I7-D7</f>
      </c>
      <c r="O7" s="774"/>
      <c r="P7" s="774"/>
      <c r="Q7" s="775"/>
      <c r="R7" s="148"/>
      <c r="S7" s="782">
        <f>+N7/I4</f>
      </c>
      <c r="T7" s="783"/>
      <c r="U7" s="783"/>
      <c r="V7" s="783"/>
      <c r="W7" s="784"/>
    </row>
    <row r="8">
      <c r="A8" s="768"/>
      <c r="B8" s="769"/>
      <c r="C8" s="148"/>
      <c r="D8" s="770"/>
      <c r="E8" s="771"/>
      <c r="F8" s="771"/>
      <c r="G8" s="772"/>
      <c r="H8" s="148"/>
      <c r="I8" s="770"/>
      <c r="J8" s="771"/>
      <c r="K8" s="771"/>
      <c r="L8" s="772"/>
      <c r="M8" s="148"/>
      <c r="N8" s="776"/>
      <c r="O8" s="777"/>
      <c r="P8" s="777"/>
      <c r="Q8" s="778"/>
      <c r="R8" s="148"/>
      <c r="S8" s="776"/>
      <c r="T8" s="777"/>
      <c r="U8" s="777"/>
      <c r="V8" s="777"/>
      <c r="W8" s="778"/>
    </row>
    <row r="9">
      <c r="A9" s="768"/>
      <c r="B9" s="769"/>
      <c r="C9" s="148"/>
      <c r="D9" s="770"/>
      <c r="E9" s="771"/>
      <c r="F9" s="771"/>
      <c r="G9" s="772"/>
      <c r="H9" s="148"/>
      <c r="I9" s="770"/>
      <c r="J9" s="771"/>
      <c r="K9" s="771"/>
      <c r="L9" s="772"/>
      <c r="M9" s="148"/>
      <c r="N9" s="776"/>
      <c r="O9" s="777"/>
      <c r="P9" s="777"/>
      <c r="Q9" s="778"/>
      <c r="R9" s="148"/>
      <c r="S9" s="776"/>
      <c r="T9" s="777"/>
      <c r="U9" s="777"/>
      <c r="V9" s="777"/>
      <c r="W9" s="778"/>
    </row>
    <row r="10">
      <c r="A10" s="768"/>
      <c r="B10" s="769"/>
      <c r="C10" s="148"/>
      <c r="D10" s="770"/>
      <c r="E10" s="771"/>
      <c r="F10" s="771"/>
      <c r="G10" s="772"/>
      <c r="H10" s="148"/>
      <c r="I10" s="770"/>
      <c r="J10" s="771"/>
      <c r="K10" s="771"/>
      <c r="L10" s="772"/>
      <c r="M10" s="148"/>
      <c r="N10" s="779"/>
      <c r="O10" s="780"/>
      <c r="P10" s="780"/>
      <c r="Q10" s="781"/>
      <c r="R10" s="148"/>
      <c r="S10" s="785"/>
      <c r="T10" s="786"/>
      <c r="U10" s="786"/>
      <c r="V10" s="786"/>
      <c r="W10" s="787"/>
    </row>
    <row r="11">
      <c r="A11" s="716" t="s">
        <v>17</v>
      </c>
      <c r="B11" s="717"/>
      <c r="C11" s="148"/>
      <c r="D11" s="718">
        <f>+G60</f>
      </c>
      <c r="E11" s="719"/>
      <c r="F11" s="719"/>
      <c r="G11" s="720"/>
      <c r="H11" s="148"/>
      <c r="I11" s="718">
        <v>97773362</v>
      </c>
      <c r="J11" s="719"/>
      <c r="K11" s="719"/>
      <c r="L11" s="720"/>
      <c r="M11" s="148"/>
      <c r="N11" s="721">
        <f>+I11-D11</f>
      </c>
      <c r="O11" s="722"/>
      <c r="P11" s="722"/>
      <c r="Q11" s="723"/>
      <c r="R11" s="148"/>
      <c r="S11" s="730">
        <f>+N11/I4</f>
      </c>
      <c r="T11" s="731"/>
      <c r="U11" s="731"/>
      <c r="V11" s="731"/>
      <c r="W11" s="732"/>
    </row>
    <row r="12">
      <c r="A12" s="716"/>
      <c r="B12" s="717"/>
      <c r="C12" s="148"/>
      <c r="D12" s="718"/>
      <c r="E12" s="719"/>
      <c r="F12" s="719"/>
      <c r="G12" s="720"/>
      <c r="H12" s="148"/>
      <c r="I12" s="718"/>
      <c r="J12" s="719"/>
      <c r="K12" s="719"/>
      <c r="L12" s="720"/>
      <c r="M12" s="148"/>
      <c r="N12" s="724"/>
      <c r="O12" s="725"/>
      <c r="P12" s="725"/>
      <c r="Q12" s="726"/>
      <c r="R12" s="148"/>
      <c r="S12" s="724"/>
      <c r="T12" s="725"/>
      <c r="U12" s="725"/>
      <c r="V12" s="725"/>
      <c r="W12" s="726"/>
    </row>
    <row r="13">
      <c r="A13" s="716"/>
      <c r="B13" s="717"/>
      <c r="C13" s="148"/>
      <c r="D13" s="718"/>
      <c r="E13" s="719"/>
      <c r="F13" s="719"/>
      <c r="G13" s="720"/>
      <c r="H13" s="148"/>
      <c r="I13" s="718"/>
      <c r="J13" s="719"/>
      <c r="K13" s="719"/>
      <c r="L13" s="720"/>
      <c r="M13" s="148"/>
      <c r="N13" s="724"/>
      <c r="O13" s="725"/>
      <c r="P13" s="725"/>
      <c r="Q13" s="726"/>
      <c r="R13" s="148"/>
      <c r="S13" s="724"/>
      <c r="T13" s="725"/>
      <c r="U13" s="725"/>
      <c r="V13" s="725"/>
      <c r="W13" s="726"/>
    </row>
    <row r="14">
      <c r="A14" s="716"/>
      <c r="B14" s="717"/>
      <c r="C14" s="148"/>
      <c r="D14" s="718"/>
      <c r="E14" s="719"/>
      <c r="F14" s="719"/>
      <c r="G14" s="720"/>
      <c r="H14" s="148"/>
      <c r="I14" s="718"/>
      <c r="J14" s="719"/>
      <c r="K14" s="719"/>
      <c r="L14" s="720"/>
      <c r="M14" s="148"/>
      <c r="N14" s="727"/>
      <c r="O14" s="728"/>
      <c r="P14" s="728"/>
      <c r="Q14" s="729"/>
      <c r="R14" s="148"/>
      <c r="S14" s="733"/>
      <c r="T14" s="734"/>
      <c r="U14" s="734"/>
      <c r="V14" s="734"/>
      <c r="W14" s="735"/>
    </row>
    <row r="15">
      <c r="A15" s="736" t="s">
        <v>18</v>
      </c>
      <c r="B15" s="737"/>
      <c r="C15" s="148"/>
      <c r="D15" s="738">
        <f>+K60</f>
      </c>
      <c r="E15" s="739"/>
      <c r="F15" s="739"/>
      <c r="G15" s="740"/>
      <c r="H15" s="148"/>
      <c r="I15" s="738">
        <v>0</v>
      </c>
      <c r="J15" s="739"/>
      <c r="K15" s="739"/>
      <c r="L15" s="740"/>
      <c r="M15" s="148"/>
      <c r="N15" s="741">
        <v>0</v>
      </c>
      <c r="O15" s="742"/>
      <c r="P15" s="742"/>
      <c r="Q15" s="743"/>
      <c r="R15" s="148"/>
      <c r="S15" s="750">
        <v>0</v>
      </c>
      <c r="T15" s="751"/>
      <c r="U15" s="751"/>
      <c r="V15" s="751"/>
      <c r="W15" s="752"/>
    </row>
    <row r="16">
      <c r="A16" s="736"/>
      <c r="B16" s="737"/>
      <c r="C16" s="148"/>
      <c r="D16" s="738"/>
      <c r="E16" s="739"/>
      <c r="F16" s="739"/>
      <c r="G16" s="740"/>
      <c r="H16" s="148"/>
      <c r="I16" s="738"/>
      <c r="J16" s="739"/>
      <c r="K16" s="739"/>
      <c r="L16" s="740"/>
      <c r="M16" s="148"/>
      <c r="N16" s="744"/>
      <c r="O16" s="745"/>
      <c r="P16" s="745"/>
      <c r="Q16" s="746"/>
      <c r="R16" s="148"/>
      <c r="S16" s="744"/>
      <c r="T16" s="745"/>
      <c r="U16" s="745"/>
      <c r="V16" s="745"/>
      <c r="W16" s="746"/>
    </row>
    <row r="17">
      <c r="A17" s="736"/>
      <c r="B17" s="737"/>
      <c r="C17" s="148"/>
      <c r="D17" s="738"/>
      <c r="E17" s="739"/>
      <c r="F17" s="739"/>
      <c r="G17" s="740"/>
      <c r="H17" s="148"/>
      <c r="I17" s="738"/>
      <c r="J17" s="739"/>
      <c r="K17" s="739"/>
      <c r="L17" s="740"/>
      <c r="M17" s="148"/>
      <c r="N17" s="744"/>
      <c r="O17" s="745"/>
      <c r="P17" s="745"/>
      <c r="Q17" s="746"/>
      <c r="R17" s="148"/>
      <c r="S17" s="744"/>
      <c r="T17" s="745"/>
      <c r="U17" s="745"/>
      <c r="V17" s="745"/>
      <c r="W17" s="746"/>
    </row>
    <row r="18">
      <c r="A18" s="736"/>
      <c r="B18" s="737"/>
      <c r="C18" s="148"/>
      <c r="D18" s="738"/>
      <c r="E18" s="739"/>
      <c r="F18" s="739"/>
      <c r="G18" s="740"/>
      <c r="H18" s="148"/>
      <c r="I18" s="738"/>
      <c r="J18" s="739"/>
      <c r="K18" s="739"/>
      <c r="L18" s="740"/>
      <c r="M18" s="148"/>
      <c r="N18" s="747"/>
      <c r="O18" s="748"/>
      <c r="P18" s="748"/>
      <c r="Q18" s="749"/>
      <c r="R18" s="148"/>
      <c r="S18" s="753"/>
      <c r="T18" s="754"/>
      <c r="U18" s="754"/>
      <c r="V18" s="754"/>
      <c r="W18" s="755"/>
    </row>
    <row r="19">
      <c r="A19" s="691" t="s">
        <v>19</v>
      </c>
      <c r="B19" s="692"/>
      <c r="C19" s="148"/>
      <c r="D19" s="695">
        <f>SUM(D7:G18)</f>
      </c>
      <c r="E19" s="696"/>
      <c r="F19" s="696"/>
      <c r="G19" s="697"/>
      <c r="H19" s="148"/>
      <c r="I19" s="695">
        <f>+I7+I11</f>
      </c>
      <c r="J19" s="696"/>
      <c r="K19" s="696"/>
      <c r="L19" s="697"/>
      <c r="M19" s="148"/>
      <c r="N19" s="701">
        <f>+N11+N7</f>
      </c>
      <c r="O19" s="702"/>
      <c r="P19" s="702"/>
      <c r="Q19" s="703"/>
      <c r="R19" s="148"/>
      <c r="S19" s="710">
        <f>+S11+S7</f>
      </c>
      <c r="T19" s="711"/>
      <c r="U19" s="711"/>
      <c r="V19" s="711"/>
      <c r="W19" s="712"/>
    </row>
    <row r="20">
      <c r="A20" s="691"/>
      <c r="B20" s="692"/>
      <c r="C20" s="148"/>
      <c r="D20" s="695"/>
      <c r="E20" s="696"/>
      <c r="F20" s="696"/>
      <c r="G20" s="697"/>
      <c r="H20" s="148"/>
      <c r="I20" s="695"/>
      <c r="J20" s="696"/>
      <c r="K20" s="696"/>
      <c r="L20" s="697"/>
      <c r="M20" s="148"/>
      <c r="N20" s="704"/>
      <c r="O20" s="705"/>
      <c r="P20" s="705"/>
      <c r="Q20" s="706"/>
      <c r="R20" s="148"/>
      <c r="S20" s="704"/>
      <c r="T20" s="705"/>
      <c r="U20" s="705"/>
      <c r="V20" s="705"/>
      <c r="W20" s="706"/>
    </row>
    <row r="21">
      <c r="A21" s="691"/>
      <c r="B21" s="692"/>
      <c r="C21" s="148"/>
      <c r="D21" s="695"/>
      <c r="E21" s="696"/>
      <c r="F21" s="696"/>
      <c r="G21" s="697"/>
      <c r="H21" s="148"/>
      <c r="I21" s="695"/>
      <c r="J21" s="696"/>
      <c r="K21" s="696"/>
      <c r="L21" s="697"/>
      <c r="M21" s="148"/>
      <c r="N21" s="704"/>
      <c r="O21" s="705"/>
      <c r="P21" s="705"/>
      <c r="Q21" s="706"/>
      <c r="R21" s="148"/>
      <c r="S21" s="704"/>
      <c r="T21" s="705"/>
      <c r="U21" s="705"/>
      <c r="V21" s="705"/>
      <c r="W21" s="706"/>
    </row>
    <row r="22">
      <c r="A22" s="693"/>
      <c r="B22" s="694"/>
      <c r="C22" s="149"/>
      <c r="D22" s="698"/>
      <c r="E22" s="699"/>
      <c r="F22" s="699"/>
      <c r="G22" s="700"/>
      <c r="H22" s="149"/>
      <c r="I22" s="698"/>
      <c r="J22" s="699"/>
      <c r="K22" s="699"/>
      <c r="L22" s="700"/>
      <c r="M22" s="149"/>
      <c r="N22" s="707"/>
      <c r="O22" s="708"/>
      <c r="P22" s="708"/>
      <c r="Q22" s="709"/>
      <c r="R22" s="149"/>
      <c r="S22" s="707"/>
      <c r="T22" s="708"/>
      <c r="U22" s="708"/>
      <c r="V22" s="708"/>
      <c r="W22" s="709"/>
    </row>
    <row r="23" ht="3" customHeight="1">
      <c r="A23" s="142"/>
      <c r="B23" s="143"/>
      <c r="C23" s="144"/>
      <c r="D23" s="201"/>
      <c r="E23" s="201"/>
      <c r="F23" s="201"/>
      <c r="G23" s="204"/>
      <c r="H23" s="143"/>
      <c r="I23" s="204"/>
      <c r="J23" s="204"/>
      <c r="K23" s="204"/>
      <c r="L23" s="204"/>
      <c r="M23" s="143"/>
      <c r="N23" s="143"/>
      <c r="O23" s="143"/>
      <c r="P23" s="143"/>
      <c r="Q23" s="143"/>
      <c r="R23" s="143"/>
      <c r="S23" s="144"/>
      <c r="T23" s="144"/>
      <c r="U23" s="144"/>
      <c r="V23" s="144"/>
      <c r="W23" s="145"/>
    </row>
    <row r="24" ht="22.5">
      <c r="A24" s="713" t="s">
        <v>240</v>
      </c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4"/>
      <c r="P24" s="714"/>
      <c r="Q24" s="714"/>
      <c r="R24" s="714"/>
      <c r="S24" s="714"/>
      <c r="T24" s="714"/>
      <c r="U24" s="714"/>
      <c r="V24" s="714"/>
      <c r="W24" s="715"/>
    </row>
    <row r="25" ht="3" customHeight="1">
      <c r="A25" s="150"/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51"/>
    </row>
    <row r="26" ht="16.5">
      <c r="A26" s="688" t="s">
        <v>21</v>
      </c>
      <c r="B26" s="688"/>
      <c r="C26" s="688"/>
      <c r="D26" s="682" t="s">
        <v>22</v>
      </c>
      <c r="E26" s="682"/>
      <c r="F26" s="682"/>
      <c r="G26" s="682" t="s">
        <v>23</v>
      </c>
      <c r="H26" s="682"/>
      <c r="I26" s="682"/>
      <c r="J26" s="682"/>
      <c r="K26" s="682" t="s">
        <v>24</v>
      </c>
      <c r="L26" s="682"/>
      <c r="M26" s="682"/>
      <c r="N26" s="682"/>
      <c r="O26" s="689" t="s">
        <v>25</v>
      </c>
      <c r="P26" s="690"/>
      <c r="Q26" s="682" t="s">
        <v>26</v>
      </c>
      <c r="R26" s="682"/>
      <c r="S26" s="682"/>
      <c r="T26" s="682"/>
      <c r="U26" s="682" t="s">
        <v>27</v>
      </c>
      <c r="V26" s="682"/>
      <c r="W26" s="682"/>
    </row>
    <row r="27" ht="3" customHeight="1">
      <c r="A27" s="150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51"/>
    </row>
    <row r="28" ht="15.75" s="154" customFormat="1">
      <c r="A28" s="683">
        <v>42125</v>
      </c>
      <c r="B28" s="684"/>
      <c r="C28" s="684"/>
      <c r="D28" s="685">
        <v>0</v>
      </c>
      <c r="E28" s="685"/>
      <c r="F28" s="685"/>
      <c r="G28" s="685">
        <v>0</v>
      </c>
      <c r="H28" s="685"/>
      <c r="I28" s="685"/>
      <c r="J28" s="685"/>
      <c r="K28" s="685">
        <v>0</v>
      </c>
      <c r="L28" s="685"/>
      <c r="M28" s="685"/>
      <c r="N28" s="685"/>
      <c r="O28" s="685">
        <f ref="O28:O50" t="shared" si="0">+D28+G28+K28</f>
      </c>
      <c r="P28" s="685"/>
      <c r="Q28" s="686">
        <v>0</v>
      </c>
      <c r="R28" s="686"/>
      <c r="S28" s="686"/>
      <c r="T28" s="686"/>
      <c r="U28" s="686">
        <v>0</v>
      </c>
      <c r="V28" s="686"/>
      <c r="W28" s="687"/>
      <c r="X28" s="153"/>
    </row>
    <row r="29" ht="15.75">
      <c r="A29" s="670">
        <v>42126</v>
      </c>
      <c r="B29" s="671"/>
      <c r="C29" s="671"/>
      <c r="D29" s="672">
        <v>40118163</v>
      </c>
      <c r="E29" s="672"/>
      <c r="F29" s="672"/>
      <c r="G29" s="672">
        <v>10638210</v>
      </c>
      <c r="H29" s="672"/>
      <c r="I29" s="672"/>
      <c r="J29" s="672"/>
      <c r="K29" s="672">
        <v>6421577</v>
      </c>
      <c r="L29" s="672"/>
      <c r="M29" s="672"/>
      <c r="N29" s="672"/>
      <c r="O29" s="672">
        <f t="shared" si="0"/>
      </c>
      <c r="P29" s="672"/>
      <c r="Q29" s="663">
        <v>3</v>
      </c>
      <c r="R29" s="663"/>
      <c r="S29" s="663"/>
      <c r="T29" s="663"/>
      <c r="U29" s="663">
        <v>12</v>
      </c>
      <c r="V29" s="663"/>
      <c r="W29" s="664"/>
      <c r="X29" s="340"/>
    </row>
    <row r="30" ht="15.75" s="154" customFormat="1">
      <c r="A30" s="676">
        <v>42127</v>
      </c>
      <c r="B30" s="677"/>
      <c r="C30" s="677"/>
      <c r="D30" s="675">
        <v>0</v>
      </c>
      <c r="E30" s="675"/>
      <c r="F30" s="675"/>
      <c r="G30" s="675">
        <v>0</v>
      </c>
      <c r="H30" s="675"/>
      <c r="I30" s="675"/>
      <c r="J30" s="675"/>
      <c r="K30" s="675">
        <v>0</v>
      </c>
      <c r="L30" s="675"/>
      <c r="M30" s="675"/>
      <c r="N30" s="675"/>
      <c r="O30" s="675">
        <f t="shared" si="0"/>
      </c>
      <c r="P30" s="675"/>
      <c r="Q30" s="673">
        <v>0</v>
      </c>
      <c r="R30" s="673"/>
      <c r="S30" s="673"/>
      <c r="T30" s="673"/>
      <c r="U30" s="673">
        <v>0</v>
      </c>
      <c r="V30" s="673"/>
      <c r="W30" s="674"/>
      <c r="X30" s="153"/>
    </row>
    <row r="31" ht="15.75">
      <c r="A31" s="670">
        <v>42128</v>
      </c>
      <c r="B31" s="671"/>
      <c r="C31" s="671"/>
      <c r="D31" s="672">
        <f>56664190+232758</f>
      </c>
      <c r="E31" s="672"/>
      <c r="F31" s="672"/>
      <c r="G31" s="672">
        <v>14417691</v>
      </c>
      <c r="H31" s="672"/>
      <c r="I31" s="672"/>
      <c r="J31" s="672"/>
      <c r="K31" s="672">
        <v>4674895</v>
      </c>
      <c r="L31" s="672"/>
      <c r="M31" s="672"/>
      <c r="N31" s="672"/>
      <c r="O31" s="672">
        <f t="shared" si="0"/>
      </c>
      <c r="P31" s="672"/>
      <c r="Q31" s="663">
        <v>4</v>
      </c>
      <c r="R31" s="663"/>
      <c r="S31" s="663"/>
      <c r="T31" s="663"/>
      <c r="U31" s="663">
        <v>12</v>
      </c>
      <c r="V31" s="663"/>
      <c r="W31" s="664"/>
      <c r="X31" s="340"/>
    </row>
    <row r="32" ht="15.75">
      <c r="A32" s="670">
        <v>42129</v>
      </c>
      <c r="B32" s="671"/>
      <c r="C32" s="671"/>
      <c r="D32" s="672">
        <f>3357038+95143-3875376</f>
      </c>
      <c r="E32" s="672"/>
      <c r="F32" s="672"/>
      <c r="G32" s="672">
        <v>4961822</v>
      </c>
      <c r="H32" s="672"/>
      <c r="I32" s="672"/>
      <c r="J32" s="672"/>
      <c r="K32" s="672">
        <v>555474</v>
      </c>
      <c r="L32" s="672"/>
      <c r="M32" s="672"/>
      <c r="N32" s="672"/>
      <c r="O32" s="672">
        <f t="shared" si="0"/>
      </c>
      <c r="P32" s="672"/>
      <c r="Q32" s="663">
        <v>5</v>
      </c>
      <c r="R32" s="663"/>
      <c r="S32" s="663"/>
      <c r="T32" s="663"/>
      <c r="U32" s="663">
        <v>5</v>
      </c>
      <c r="V32" s="663"/>
      <c r="W32" s="664"/>
      <c r="X32" s="340"/>
    </row>
    <row r="33" ht="15.75">
      <c r="A33" s="670">
        <v>42130</v>
      </c>
      <c r="B33" s="671"/>
      <c r="C33" s="671"/>
      <c r="D33" s="672">
        <v>13287570</v>
      </c>
      <c r="E33" s="672"/>
      <c r="F33" s="672"/>
      <c r="G33" s="672">
        <v>4180867</v>
      </c>
      <c r="H33" s="672"/>
      <c r="I33" s="672"/>
      <c r="J33" s="672"/>
      <c r="K33" s="672">
        <v>3533354</v>
      </c>
      <c r="L33" s="672"/>
      <c r="M33" s="672"/>
      <c r="N33" s="672"/>
      <c r="O33" s="672">
        <f t="shared" si="0"/>
      </c>
      <c r="P33" s="672"/>
      <c r="Q33" s="663">
        <v>6</v>
      </c>
      <c r="R33" s="663"/>
      <c r="S33" s="663"/>
      <c r="T33" s="663"/>
      <c r="U33" s="663">
        <v>3</v>
      </c>
      <c r="V33" s="663"/>
      <c r="W33" s="664"/>
      <c r="X33" s="340"/>
    </row>
    <row r="34" ht="15.75" s="154" customFormat="1">
      <c r="A34" s="670">
        <v>42131</v>
      </c>
      <c r="B34" s="671"/>
      <c r="C34" s="671"/>
      <c r="D34" s="672">
        <v>16458083</v>
      </c>
      <c r="E34" s="672"/>
      <c r="F34" s="672"/>
      <c r="G34" s="672">
        <v>7181010</v>
      </c>
      <c r="H34" s="672"/>
      <c r="I34" s="672"/>
      <c r="J34" s="672"/>
      <c r="K34" s="672">
        <v>2752632</v>
      </c>
      <c r="L34" s="672"/>
      <c r="M34" s="672"/>
      <c r="N34" s="672"/>
      <c r="O34" s="672">
        <f t="shared" si="0"/>
      </c>
      <c r="P34" s="672"/>
      <c r="Q34" s="663">
        <v>5</v>
      </c>
      <c r="R34" s="663"/>
      <c r="S34" s="663"/>
      <c r="T34" s="663"/>
      <c r="U34" s="663">
        <v>6</v>
      </c>
      <c r="V34" s="663"/>
      <c r="W34" s="664"/>
      <c r="X34" s="153"/>
    </row>
    <row r="35" ht="15.75">
      <c r="A35" s="670">
        <v>42132</v>
      </c>
      <c r="B35" s="671"/>
      <c r="C35" s="671"/>
      <c r="D35" s="672">
        <v>7162872</v>
      </c>
      <c r="E35" s="672"/>
      <c r="F35" s="672"/>
      <c r="G35" s="672">
        <v>2667466</v>
      </c>
      <c r="H35" s="672"/>
      <c r="I35" s="672"/>
      <c r="J35" s="672"/>
      <c r="K35" s="672">
        <v>543104</v>
      </c>
      <c r="L35" s="672"/>
      <c r="M35" s="672"/>
      <c r="N35" s="672"/>
      <c r="O35" s="672">
        <f t="shared" si="0"/>
      </c>
      <c r="P35" s="672"/>
      <c r="Q35" s="663">
        <v>5</v>
      </c>
      <c r="R35" s="663"/>
      <c r="S35" s="663"/>
      <c r="T35" s="663"/>
      <c r="U35" s="680">
        <v>5</v>
      </c>
      <c r="V35" s="680"/>
      <c r="W35" s="681"/>
      <c r="X35" s="340"/>
    </row>
    <row r="36" ht="15.75">
      <c r="A36" s="670">
        <v>42133</v>
      </c>
      <c r="B36" s="671"/>
      <c r="C36" s="671"/>
      <c r="D36" s="672">
        <v>12304818</v>
      </c>
      <c r="E36" s="672"/>
      <c r="F36" s="672"/>
      <c r="G36" s="672">
        <v>7415044</v>
      </c>
      <c r="H36" s="672"/>
      <c r="I36" s="672"/>
      <c r="J36" s="672"/>
      <c r="K36" s="672">
        <v>0</v>
      </c>
      <c r="L36" s="672"/>
      <c r="M36" s="672"/>
      <c r="N36" s="672"/>
      <c r="O36" s="672">
        <f t="shared" si="0"/>
      </c>
      <c r="P36" s="672"/>
      <c r="Q36" s="663">
        <v>5</v>
      </c>
      <c r="R36" s="663"/>
      <c r="S36" s="663"/>
      <c r="T36" s="663"/>
      <c r="U36" s="680">
        <v>2</v>
      </c>
      <c r="V36" s="680"/>
      <c r="W36" s="681"/>
      <c r="X36" s="340"/>
    </row>
    <row r="37" ht="15.75" s="154" customFormat="1">
      <c r="A37" s="676">
        <v>42134</v>
      </c>
      <c r="B37" s="677"/>
      <c r="C37" s="677"/>
      <c r="D37" s="675">
        <v>0</v>
      </c>
      <c r="E37" s="675"/>
      <c r="F37" s="675"/>
      <c r="G37" s="675">
        <v>0</v>
      </c>
      <c r="H37" s="675"/>
      <c r="I37" s="675"/>
      <c r="J37" s="675"/>
      <c r="K37" s="675">
        <v>0</v>
      </c>
      <c r="L37" s="675"/>
      <c r="M37" s="675"/>
      <c r="N37" s="675"/>
      <c r="O37" s="675">
        <f t="shared" si="0"/>
      </c>
      <c r="P37" s="675"/>
      <c r="Q37" s="673">
        <v>0</v>
      </c>
      <c r="R37" s="673"/>
      <c r="S37" s="673"/>
      <c r="T37" s="673"/>
      <c r="U37" s="678">
        <v>0</v>
      </c>
      <c r="V37" s="678"/>
      <c r="W37" s="679"/>
      <c r="X37" s="153"/>
    </row>
    <row r="38" ht="15.75">
      <c r="A38" s="670">
        <v>42135</v>
      </c>
      <c r="B38" s="671"/>
      <c r="C38" s="671"/>
      <c r="D38" s="672">
        <v>2420359</v>
      </c>
      <c r="E38" s="672"/>
      <c r="F38" s="672"/>
      <c r="G38" s="672">
        <v>3750000</v>
      </c>
      <c r="H38" s="672"/>
      <c r="I38" s="672"/>
      <c r="J38" s="672"/>
      <c r="K38" s="672">
        <v>0</v>
      </c>
      <c r="L38" s="672"/>
      <c r="M38" s="672"/>
      <c r="N38" s="672"/>
      <c r="O38" s="672">
        <f t="shared" si="0"/>
      </c>
      <c r="P38" s="672"/>
      <c r="Q38" s="663">
        <v>9</v>
      </c>
      <c r="R38" s="663"/>
      <c r="S38" s="663"/>
      <c r="T38" s="663"/>
      <c r="U38" s="680">
        <v>1</v>
      </c>
      <c r="V38" s="680"/>
      <c r="W38" s="681"/>
      <c r="X38" s="340"/>
    </row>
    <row r="39" ht="15.75">
      <c r="A39" s="670">
        <v>42136</v>
      </c>
      <c r="B39" s="671"/>
      <c r="C39" s="671"/>
      <c r="D39" s="672">
        <v>1035647</v>
      </c>
      <c r="E39" s="672"/>
      <c r="F39" s="672"/>
      <c r="G39" s="672">
        <v>657361</v>
      </c>
      <c r="H39" s="672"/>
      <c r="I39" s="672"/>
      <c r="J39" s="672"/>
      <c r="K39" s="672">
        <v>0</v>
      </c>
      <c r="L39" s="672"/>
      <c r="M39" s="672"/>
      <c r="N39" s="672"/>
      <c r="O39" s="672">
        <f t="shared" si="0"/>
      </c>
      <c r="P39" s="672"/>
      <c r="Q39" s="663">
        <v>9</v>
      </c>
      <c r="R39" s="663"/>
      <c r="S39" s="663"/>
      <c r="T39" s="663"/>
      <c r="U39" s="680">
        <v>1</v>
      </c>
      <c r="V39" s="680"/>
      <c r="W39" s="681"/>
    </row>
    <row r="40" ht="15.75">
      <c r="A40" s="670">
        <v>42137</v>
      </c>
      <c r="B40" s="671"/>
      <c r="C40" s="671"/>
      <c r="D40" s="672">
        <v>5577117</v>
      </c>
      <c r="E40" s="672"/>
      <c r="F40" s="672"/>
      <c r="G40" s="672">
        <v>2079424</v>
      </c>
      <c r="H40" s="672"/>
      <c r="I40" s="672"/>
      <c r="J40" s="672"/>
      <c r="K40" s="672">
        <v>1110949</v>
      </c>
      <c r="L40" s="672"/>
      <c r="M40" s="672"/>
      <c r="N40" s="672"/>
      <c r="O40" s="672">
        <f t="shared" si="0"/>
      </c>
      <c r="P40" s="672"/>
      <c r="Q40" s="663">
        <v>12</v>
      </c>
      <c r="R40" s="663"/>
      <c r="S40" s="663"/>
      <c r="T40" s="663"/>
      <c r="U40" s="663">
        <v>4</v>
      </c>
      <c r="V40" s="663"/>
      <c r="W40" s="664"/>
    </row>
    <row r="41" ht="15.75" s="154" customFormat="1">
      <c r="A41" s="670">
        <v>42138</v>
      </c>
      <c r="B41" s="671"/>
      <c r="C41" s="671"/>
      <c r="D41" s="672">
        <v>6286251</v>
      </c>
      <c r="E41" s="672"/>
      <c r="F41" s="672"/>
      <c r="G41" s="672">
        <v>2813825</v>
      </c>
      <c r="H41" s="672"/>
      <c r="I41" s="672"/>
      <c r="J41" s="672"/>
      <c r="K41" s="672">
        <v>1666423</v>
      </c>
      <c r="L41" s="672"/>
      <c r="M41" s="672"/>
      <c r="N41" s="672"/>
      <c r="O41" s="672">
        <f t="shared" si="0"/>
      </c>
      <c r="P41" s="672"/>
      <c r="Q41" s="663">
        <v>2</v>
      </c>
      <c r="R41" s="663"/>
      <c r="S41" s="663"/>
      <c r="T41" s="663"/>
      <c r="U41" s="663">
        <v>4</v>
      </c>
      <c r="V41" s="663"/>
      <c r="W41" s="664"/>
    </row>
    <row r="42" ht="15.75">
      <c r="A42" s="670">
        <v>42139</v>
      </c>
      <c r="B42" s="671"/>
      <c r="C42" s="671"/>
      <c r="D42" s="672">
        <v>2094788</v>
      </c>
      <c r="E42" s="672"/>
      <c r="F42" s="672"/>
      <c r="G42" s="672">
        <v>1366761</v>
      </c>
      <c r="H42" s="672"/>
      <c r="I42" s="672"/>
      <c r="J42" s="672"/>
      <c r="K42" s="672">
        <v>555475</v>
      </c>
      <c r="L42" s="672"/>
      <c r="M42" s="672"/>
      <c r="N42" s="672"/>
      <c r="O42" s="672">
        <f t="shared" si="0"/>
      </c>
      <c r="P42" s="672"/>
      <c r="Q42" s="663">
        <v>9</v>
      </c>
      <c r="R42" s="663"/>
      <c r="S42" s="663"/>
      <c r="T42" s="663"/>
      <c r="U42" s="663">
        <v>3</v>
      </c>
      <c r="V42" s="663"/>
      <c r="W42" s="664"/>
    </row>
    <row r="43" ht="15.75">
      <c r="A43" s="670">
        <v>42140</v>
      </c>
      <c r="B43" s="671"/>
      <c r="C43" s="671"/>
      <c r="D43" s="672">
        <v>20687404</v>
      </c>
      <c r="E43" s="672"/>
      <c r="F43" s="672"/>
      <c r="G43" s="672">
        <v>5174852</v>
      </c>
      <c r="H43" s="672"/>
      <c r="I43" s="672"/>
      <c r="J43" s="672"/>
      <c r="K43" s="672">
        <v>3423853</v>
      </c>
      <c r="L43" s="672"/>
      <c r="M43" s="672"/>
      <c r="N43" s="672"/>
      <c r="O43" s="672">
        <f t="shared" si="0"/>
      </c>
      <c r="P43" s="672"/>
      <c r="Q43" s="663">
        <v>6</v>
      </c>
      <c r="R43" s="663"/>
      <c r="S43" s="663"/>
      <c r="T43" s="663"/>
      <c r="U43" s="663">
        <v>4</v>
      </c>
      <c r="V43" s="663"/>
      <c r="W43" s="664"/>
    </row>
    <row r="44" ht="15.75" s="154" customFormat="1">
      <c r="A44" s="676">
        <v>42141</v>
      </c>
      <c r="B44" s="677"/>
      <c r="C44" s="677"/>
      <c r="D44" s="675">
        <v>0</v>
      </c>
      <c r="E44" s="675"/>
      <c r="F44" s="675"/>
      <c r="G44" s="675">
        <v>0</v>
      </c>
      <c r="H44" s="675"/>
      <c r="I44" s="675"/>
      <c r="J44" s="675"/>
      <c r="K44" s="675">
        <v>0</v>
      </c>
      <c r="L44" s="675"/>
      <c r="M44" s="675"/>
      <c r="N44" s="675"/>
      <c r="O44" s="675">
        <f t="shared" si="0"/>
      </c>
      <c r="P44" s="675"/>
      <c r="Q44" s="673">
        <v>0</v>
      </c>
      <c r="R44" s="673"/>
      <c r="S44" s="673"/>
      <c r="T44" s="673"/>
      <c r="U44" s="673">
        <v>0</v>
      </c>
      <c r="V44" s="673"/>
      <c r="W44" s="674"/>
    </row>
    <row r="45" ht="15.75" s="154" customFormat="1">
      <c r="A45" s="676">
        <v>42142</v>
      </c>
      <c r="B45" s="677"/>
      <c r="C45" s="677"/>
      <c r="D45" s="675">
        <v>0</v>
      </c>
      <c r="E45" s="675"/>
      <c r="F45" s="675"/>
      <c r="G45" s="675">
        <v>0</v>
      </c>
      <c r="H45" s="675"/>
      <c r="I45" s="675"/>
      <c r="J45" s="675"/>
      <c r="K45" s="675">
        <v>0</v>
      </c>
      <c r="L45" s="675"/>
      <c r="M45" s="675"/>
      <c r="N45" s="675"/>
      <c r="O45" s="675">
        <f t="shared" si="0"/>
      </c>
      <c r="P45" s="675"/>
      <c r="Q45" s="673">
        <v>0</v>
      </c>
      <c r="R45" s="673"/>
      <c r="S45" s="673"/>
      <c r="T45" s="673"/>
      <c r="U45" s="673">
        <v>0</v>
      </c>
      <c r="V45" s="673"/>
      <c r="W45" s="674"/>
    </row>
    <row r="46" ht="15.75">
      <c r="A46" s="670">
        <v>42143</v>
      </c>
      <c r="B46" s="671"/>
      <c r="C46" s="671"/>
      <c r="D46" s="672">
        <v>3463170</v>
      </c>
      <c r="E46" s="672"/>
      <c r="F46" s="672"/>
      <c r="G46" s="672">
        <v>1570399</v>
      </c>
      <c r="H46" s="672"/>
      <c r="I46" s="672"/>
      <c r="J46" s="672"/>
      <c r="K46" s="672">
        <v>555475</v>
      </c>
      <c r="L46" s="672"/>
      <c r="M46" s="672"/>
      <c r="N46" s="672"/>
      <c r="O46" s="672">
        <f t="shared" si="0"/>
      </c>
      <c r="P46" s="672"/>
      <c r="Q46" s="663">
        <v>9</v>
      </c>
      <c r="R46" s="663"/>
      <c r="S46" s="663"/>
      <c r="T46" s="663"/>
      <c r="U46" s="663">
        <v>4</v>
      </c>
      <c r="V46" s="663"/>
      <c r="W46" s="664"/>
    </row>
    <row r="47" ht="15.75">
      <c r="A47" s="670">
        <v>42144</v>
      </c>
      <c r="B47" s="671"/>
      <c r="C47" s="671"/>
      <c r="D47" s="672">
        <v>0</v>
      </c>
      <c r="E47" s="672"/>
      <c r="F47" s="672"/>
      <c r="G47" s="672">
        <v>0</v>
      </c>
      <c r="H47" s="672"/>
      <c r="I47" s="672"/>
      <c r="J47" s="672"/>
      <c r="K47" s="672">
        <v>0</v>
      </c>
      <c r="L47" s="672"/>
      <c r="M47" s="672"/>
      <c r="N47" s="672"/>
      <c r="O47" s="672">
        <f t="shared" si="0"/>
      </c>
      <c r="P47" s="672"/>
      <c r="Q47" s="663">
        <v>5</v>
      </c>
      <c r="R47" s="663"/>
      <c r="S47" s="663"/>
      <c r="T47" s="663"/>
      <c r="U47" s="663">
        <v>0</v>
      </c>
      <c r="V47" s="663"/>
      <c r="W47" s="664"/>
    </row>
    <row r="48" ht="15.75" s="154" customFormat="1">
      <c r="A48" s="670">
        <v>42145</v>
      </c>
      <c r="B48" s="671"/>
      <c r="C48" s="671"/>
      <c r="D48" s="672">
        <v>4625953</v>
      </c>
      <c r="E48" s="672"/>
      <c r="F48" s="672"/>
      <c r="G48" s="672">
        <v>3290546</v>
      </c>
      <c r="H48" s="672"/>
      <c r="I48" s="672"/>
      <c r="J48" s="672"/>
      <c r="K48" s="672">
        <v>1666422</v>
      </c>
      <c r="L48" s="672"/>
      <c r="M48" s="672"/>
      <c r="N48" s="672"/>
      <c r="O48" s="672">
        <f t="shared" si="0"/>
      </c>
      <c r="P48" s="672"/>
      <c r="Q48" s="663">
        <v>10</v>
      </c>
      <c r="R48" s="663"/>
      <c r="S48" s="663"/>
      <c r="T48" s="663"/>
      <c r="U48" s="663">
        <v>3</v>
      </c>
      <c r="V48" s="663"/>
      <c r="W48" s="664"/>
    </row>
    <row r="49" ht="15.75">
      <c r="A49" s="670">
        <v>42146</v>
      </c>
      <c r="B49" s="671"/>
      <c r="C49" s="671"/>
      <c r="D49" s="672">
        <v>0</v>
      </c>
      <c r="E49" s="672"/>
      <c r="F49" s="672"/>
      <c r="G49" s="672">
        <v>750000</v>
      </c>
      <c r="H49" s="672"/>
      <c r="I49" s="672"/>
      <c r="J49" s="672"/>
      <c r="K49" s="672">
        <v>0</v>
      </c>
      <c r="L49" s="672"/>
      <c r="M49" s="672"/>
      <c r="N49" s="672"/>
      <c r="O49" s="672">
        <f t="shared" si="0"/>
      </c>
      <c r="P49" s="672"/>
      <c r="Q49" s="663">
        <v>3</v>
      </c>
      <c r="R49" s="663"/>
      <c r="S49" s="663"/>
      <c r="T49" s="663"/>
      <c r="U49" s="663">
        <v>1</v>
      </c>
      <c r="V49" s="663"/>
      <c r="W49" s="664"/>
    </row>
    <row r="50" ht="15.75">
      <c r="A50" s="670">
        <v>42147</v>
      </c>
      <c r="B50" s="671"/>
      <c r="C50" s="671"/>
      <c r="D50" s="672">
        <v>12432015</v>
      </c>
      <c r="E50" s="672"/>
      <c r="F50" s="672"/>
      <c r="G50" s="672">
        <v>1450522</v>
      </c>
      <c r="H50" s="672"/>
      <c r="I50" s="672"/>
      <c r="J50" s="672"/>
      <c r="K50" s="672">
        <v>543104</v>
      </c>
      <c r="L50" s="672"/>
      <c r="M50" s="672"/>
      <c r="N50" s="672"/>
      <c r="O50" s="672">
        <f t="shared" si="0"/>
      </c>
      <c r="P50" s="672"/>
      <c r="Q50" s="663">
        <v>3</v>
      </c>
      <c r="R50" s="663"/>
      <c r="S50" s="663"/>
      <c r="T50" s="663"/>
      <c r="U50" s="663">
        <v>1</v>
      </c>
      <c r="V50" s="663"/>
      <c r="W50" s="664"/>
    </row>
    <row r="51" ht="15.75" s="154" customFormat="1">
      <c r="A51" s="676">
        <v>42148</v>
      </c>
      <c r="B51" s="677"/>
      <c r="C51" s="677"/>
      <c r="D51" s="675">
        <v>0</v>
      </c>
      <c r="E51" s="675"/>
      <c r="F51" s="675"/>
      <c r="G51" s="675">
        <v>0</v>
      </c>
      <c r="H51" s="675"/>
      <c r="I51" s="675"/>
      <c r="J51" s="675"/>
      <c r="K51" s="675">
        <v>0</v>
      </c>
      <c r="L51" s="675"/>
      <c r="M51" s="675"/>
      <c r="N51" s="675"/>
      <c r="O51" s="672">
        <f ref="O51:O54" t="shared" si="1">+D51+G51+K51</f>
      </c>
      <c r="P51" s="672"/>
      <c r="Q51" s="673">
        <v>0</v>
      </c>
      <c r="R51" s="673"/>
      <c r="S51" s="673"/>
      <c r="T51" s="673"/>
      <c r="U51" s="673">
        <v>0</v>
      </c>
      <c r="V51" s="673"/>
      <c r="W51" s="674"/>
    </row>
    <row r="52" ht="15.75">
      <c r="A52" s="670">
        <v>42149</v>
      </c>
      <c r="B52" s="671"/>
      <c r="C52" s="671"/>
      <c r="D52" s="672">
        <v>0</v>
      </c>
      <c r="E52" s="672"/>
      <c r="F52" s="672"/>
      <c r="G52" s="672">
        <v>0</v>
      </c>
      <c r="H52" s="672"/>
      <c r="I52" s="672"/>
      <c r="J52" s="672"/>
      <c r="K52" s="672">
        <v>0</v>
      </c>
      <c r="L52" s="672"/>
      <c r="M52" s="672"/>
      <c r="N52" s="672"/>
      <c r="O52" s="672">
        <f t="shared" si="1"/>
      </c>
      <c r="P52" s="672"/>
      <c r="Q52" s="663">
        <v>3</v>
      </c>
      <c r="R52" s="663"/>
      <c r="S52" s="663"/>
      <c r="T52" s="663"/>
      <c r="U52" s="663">
        <v>0</v>
      </c>
      <c r="V52" s="663"/>
      <c r="W52" s="664"/>
    </row>
    <row r="53" ht="15.75">
      <c r="A53" s="670">
        <v>42150</v>
      </c>
      <c r="B53" s="671"/>
      <c r="C53" s="671"/>
      <c r="D53" s="672">
        <v>16029679</v>
      </c>
      <c r="E53" s="672"/>
      <c r="F53" s="672"/>
      <c r="G53" s="672">
        <v>4845849</v>
      </c>
      <c r="H53" s="672"/>
      <c r="I53" s="672"/>
      <c r="J53" s="672"/>
      <c r="K53" s="672">
        <f>1083494-555476</f>
      </c>
      <c r="L53" s="672"/>
      <c r="M53" s="672"/>
      <c r="N53" s="672"/>
      <c r="O53" s="672">
        <f t="shared" si="1"/>
      </c>
      <c r="P53" s="672"/>
      <c r="Q53" s="663">
        <v>7</v>
      </c>
      <c r="R53" s="663"/>
      <c r="S53" s="663"/>
      <c r="T53" s="663"/>
      <c r="U53" s="663">
        <v>3</v>
      </c>
      <c r="V53" s="663"/>
      <c r="W53" s="664"/>
    </row>
    <row r="54" ht="15.75">
      <c r="A54" s="670">
        <v>42151</v>
      </c>
      <c r="B54" s="671"/>
      <c r="C54" s="671"/>
      <c r="D54" s="672">
        <v>10162155</v>
      </c>
      <c r="E54" s="672"/>
      <c r="F54" s="672"/>
      <c r="G54" s="672">
        <v>5321088</v>
      </c>
      <c r="H54" s="672"/>
      <c r="I54" s="672"/>
      <c r="J54" s="672"/>
      <c r="K54" s="672">
        <v>0</v>
      </c>
      <c r="L54" s="672"/>
      <c r="M54" s="672"/>
      <c r="N54" s="672"/>
      <c r="O54" s="672">
        <f t="shared" si="1"/>
      </c>
      <c r="P54" s="672"/>
      <c r="Q54" s="663">
        <v>8</v>
      </c>
      <c r="R54" s="663"/>
      <c r="S54" s="663"/>
      <c r="T54" s="663"/>
      <c r="U54" s="663">
        <v>5</v>
      </c>
      <c r="V54" s="663"/>
      <c r="W54" s="664"/>
    </row>
    <row r="55" ht="15.75" s="154" customFormat="1">
      <c r="A55" s="670">
        <v>42152</v>
      </c>
      <c r="B55" s="671"/>
      <c r="C55" s="671"/>
      <c r="D55" s="672">
        <v>0</v>
      </c>
      <c r="E55" s="672"/>
      <c r="F55" s="672"/>
      <c r="G55" s="672">
        <v>0</v>
      </c>
      <c r="H55" s="672"/>
      <c r="I55" s="672"/>
      <c r="J55" s="672"/>
      <c r="K55" s="672">
        <v>0</v>
      </c>
      <c r="L55" s="672"/>
      <c r="M55" s="672"/>
      <c r="N55" s="672"/>
      <c r="O55" s="672">
        <f ref="O55:O58" t="shared" si="2">+D55+G55+K55</f>
      </c>
      <c r="P55" s="672"/>
      <c r="Q55" s="663">
        <v>5</v>
      </c>
      <c r="R55" s="663"/>
      <c r="S55" s="663"/>
      <c r="T55" s="663"/>
      <c r="U55" s="663">
        <v>0</v>
      </c>
      <c r="V55" s="663"/>
      <c r="W55" s="664"/>
    </row>
    <row r="56" ht="15.75">
      <c r="A56" s="670">
        <v>42153</v>
      </c>
      <c r="B56" s="671"/>
      <c r="C56" s="671"/>
      <c r="D56" s="672">
        <v>17739011</v>
      </c>
      <c r="E56" s="672"/>
      <c r="F56" s="672"/>
      <c r="G56" s="672">
        <v>3719892</v>
      </c>
      <c r="H56" s="672"/>
      <c r="I56" s="672"/>
      <c r="J56" s="672"/>
      <c r="K56" s="672">
        <v>543104</v>
      </c>
      <c r="L56" s="672"/>
      <c r="M56" s="672"/>
      <c r="N56" s="672"/>
      <c r="O56" s="672">
        <f t="shared" si="2"/>
      </c>
      <c r="P56" s="672"/>
      <c r="Q56" s="663">
        <v>5</v>
      </c>
      <c r="R56" s="663"/>
      <c r="S56" s="663"/>
      <c r="T56" s="663"/>
      <c r="U56" s="663">
        <v>6</v>
      </c>
      <c r="V56" s="663"/>
      <c r="W56" s="664"/>
    </row>
    <row r="57" ht="15.75">
      <c r="A57" s="670">
        <v>42154</v>
      </c>
      <c r="B57" s="671"/>
      <c r="C57" s="671"/>
      <c r="D57" s="672">
        <v>27342956</v>
      </c>
      <c r="E57" s="672"/>
      <c r="F57" s="672"/>
      <c r="G57" s="672">
        <v>5679844</v>
      </c>
      <c r="H57" s="672"/>
      <c r="I57" s="672"/>
      <c r="J57" s="672"/>
      <c r="K57" s="672">
        <v>1693406</v>
      </c>
      <c r="L57" s="672"/>
      <c r="M57" s="672"/>
      <c r="N57" s="672"/>
      <c r="O57" s="672">
        <f t="shared" si="2"/>
      </c>
      <c r="P57" s="672"/>
      <c r="Q57" s="663">
        <v>3</v>
      </c>
      <c r="R57" s="663"/>
      <c r="S57" s="663"/>
      <c r="T57" s="663"/>
      <c r="U57" s="663">
        <v>3</v>
      </c>
      <c r="V57" s="663"/>
      <c r="W57" s="664"/>
    </row>
    <row r="58" ht="16.5" s="154" customFormat="1">
      <c r="A58" s="1009">
        <v>42155</v>
      </c>
      <c r="B58" s="1010"/>
      <c r="C58" s="1010"/>
      <c r="D58" s="1011">
        <v>0</v>
      </c>
      <c r="E58" s="1011"/>
      <c r="F58" s="1011"/>
      <c r="G58" s="1011">
        <v>0</v>
      </c>
      <c r="H58" s="1011"/>
      <c r="I58" s="1011"/>
      <c r="J58" s="1011"/>
      <c r="K58" s="1011">
        <v>0</v>
      </c>
      <c r="L58" s="1011"/>
      <c r="M58" s="1011"/>
      <c r="N58" s="1011"/>
      <c r="O58" s="1011">
        <f t="shared" si="2"/>
      </c>
      <c r="P58" s="1011"/>
      <c r="Q58" s="1012">
        <v>0</v>
      </c>
      <c r="R58" s="1012"/>
      <c r="S58" s="1012"/>
      <c r="T58" s="1012"/>
      <c r="U58" s="1012">
        <v>0</v>
      </c>
      <c r="V58" s="1012"/>
      <c r="W58" s="1013"/>
    </row>
    <row r="59" ht="15.75">
      <c r="A59" s="150"/>
      <c r="B59" s="148"/>
      <c r="C59" s="148"/>
      <c r="D59" s="148"/>
      <c r="E59" s="155" t="s">
        <v>16</v>
      </c>
      <c r="F59" s="155"/>
      <c r="G59" s="155"/>
      <c r="H59" s="342" t="s">
        <v>17</v>
      </c>
      <c r="I59" s="342"/>
      <c r="J59" s="155"/>
      <c r="K59" s="155"/>
      <c r="L59" s="155" t="s">
        <v>18</v>
      </c>
      <c r="M59" s="155"/>
      <c r="N59" s="155"/>
      <c r="O59" s="656" t="s">
        <v>28</v>
      </c>
      <c r="P59" s="656"/>
      <c r="Q59" s="656"/>
      <c r="R59" s="656"/>
      <c r="S59" s="656" t="s">
        <v>29</v>
      </c>
      <c r="T59" s="656"/>
      <c r="U59" s="656"/>
      <c r="V59" s="656"/>
      <c r="W59" s="148"/>
    </row>
    <row r="60">
      <c r="A60" s="657" t="s">
        <v>30</v>
      </c>
      <c r="B60" s="657"/>
      <c r="C60" s="657"/>
      <c r="D60" s="659">
        <f>SUM(D28:F58)</f>
      </c>
      <c r="E60" s="659"/>
      <c r="F60" s="659"/>
      <c r="G60" s="659">
        <f>SUM(G28:J58)</f>
      </c>
      <c r="H60" s="659"/>
      <c r="I60" s="659"/>
      <c r="J60" s="659"/>
      <c r="K60" s="659">
        <f>SUM(K28:N58)</f>
      </c>
      <c r="L60" s="659"/>
      <c r="M60" s="659"/>
      <c r="N60" s="659"/>
      <c r="O60" s="661">
        <f>SUM(Q28:T58)</f>
      </c>
      <c r="P60" s="661"/>
      <c r="Q60" s="661"/>
      <c r="R60" s="661"/>
      <c r="S60" s="661">
        <f>SUM(U28:W58)</f>
      </c>
      <c r="T60" s="661"/>
      <c r="U60" s="661"/>
      <c r="V60" s="661"/>
    </row>
    <row r="61" ht="15.75">
      <c r="A61" s="658"/>
      <c r="B61" s="658"/>
      <c r="C61" s="658"/>
      <c r="D61" s="660"/>
      <c r="E61" s="660"/>
      <c r="F61" s="660"/>
      <c r="G61" s="660"/>
      <c r="H61" s="660"/>
      <c r="I61" s="660"/>
      <c r="J61" s="660"/>
      <c r="K61" s="660"/>
      <c r="L61" s="660"/>
      <c r="M61" s="660"/>
      <c r="N61" s="660"/>
      <c r="O61" s="662"/>
      <c r="P61" s="662"/>
      <c r="Q61" s="662"/>
      <c r="R61" s="662"/>
      <c r="S61" s="662"/>
      <c r="T61" s="662"/>
      <c r="U61" s="662"/>
      <c r="V61" s="662"/>
    </row>
    <row r="62" ht="9" customHeight="1">
      <c r="A62" s="157"/>
      <c r="B62" s="157"/>
      <c r="C62" s="157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9"/>
      <c r="R62" s="159"/>
      <c r="S62" s="159"/>
      <c r="T62" s="159"/>
      <c r="U62" s="159"/>
      <c r="V62" s="159"/>
      <c r="W62" s="159"/>
    </row>
    <row r="63" ht="21.75">
      <c r="D63" s="641" t="s">
        <v>31</v>
      </c>
      <c r="E63" s="641"/>
      <c r="F63" s="641"/>
      <c r="G63" s="641"/>
      <c r="H63" s="641"/>
      <c r="I63" s="641"/>
      <c r="J63" s="641"/>
      <c r="K63" s="641" t="s">
        <v>18</v>
      </c>
      <c r="L63" s="641"/>
      <c r="M63" s="641"/>
      <c r="N63" s="641"/>
      <c r="O63" s="160"/>
      <c r="P63" s="160"/>
    </row>
    <row r="64">
      <c r="A64" s="642" t="s">
        <v>32</v>
      </c>
      <c r="B64" s="643"/>
      <c r="C64" s="644"/>
      <c r="D64" s="648">
        <f>+D60+G60</f>
      </c>
      <c r="E64" s="643"/>
      <c r="F64" s="643"/>
      <c r="G64" s="643"/>
      <c r="H64" s="643"/>
      <c r="I64" s="643"/>
      <c r="J64" s="644"/>
      <c r="K64" s="648">
        <f>+K60</f>
      </c>
      <c r="L64" s="649"/>
      <c r="M64" s="649"/>
      <c r="N64" s="650"/>
      <c r="O64" s="161"/>
      <c r="P64" s="161"/>
    </row>
    <row r="65" ht="15.75" customHeight="1">
      <c r="A65" s="645"/>
      <c r="B65" s="646"/>
      <c r="C65" s="647"/>
      <c r="D65" s="645"/>
      <c r="E65" s="646"/>
      <c r="F65" s="646"/>
      <c r="G65" s="646"/>
      <c r="H65" s="646"/>
      <c r="I65" s="646"/>
      <c r="J65" s="647"/>
      <c r="K65" s="651"/>
      <c r="L65" s="652"/>
      <c r="M65" s="652"/>
      <c r="N65" s="653"/>
      <c r="O65" s="161"/>
      <c r="P65" s="161"/>
    </row>
    <row r="67">
      <c r="E67" s="654"/>
      <c r="F67" s="655"/>
      <c r="G67" s="655"/>
      <c r="H67" s="655"/>
      <c r="I67" s="655"/>
    </row>
  </sheetData>
  <mergeCells>
    <mergeCell ref="V3:W3"/>
    <mergeCell ref="B4:E4"/>
    <mergeCell ref="F4:H4"/>
    <mergeCell ref="K4:O4"/>
    <mergeCell ref="P4:Q4"/>
    <mergeCell ref="R4:U4"/>
    <mergeCell ref="V4:W4"/>
    <mergeCell ref="A2:E2"/>
    <mergeCell ref="K2:O2"/>
    <mergeCell ref="P2:Q2"/>
    <mergeCell ref="R2:U2"/>
    <mergeCell ref="V2:W2"/>
    <mergeCell ref="B3:E3"/>
    <mergeCell ref="F3:H3"/>
    <mergeCell ref="K3:O3"/>
    <mergeCell ref="P3:Q3"/>
    <mergeCell ref="R3:U3"/>
    <mergeCell ref="A6:B6"/>
    <mergeCell ref="D6:G6"/>
    <mergeCell ref="I6:L6"/>
    <mergeCell ref="N6:Q6"/>
    <mergeCell ref="S6:W6"/>
    <mergeCell ref="A7:B10"/>
    <mergeCell ref="D7:G10"/>
    <mergeCell ref="I7:L10"/>
    <mergeCell ref="N7:Q10"/>
    <mergeCell ref="S7:W10"/>
    <mergeCell ref="A19:B22"/>
    <mergeCell ref="D19:G22"/>
    <mergeCell ref="I19:L22"/>
    <mergeCell ref="N19:Q22"/>
    <mergeCell ref="S19:W22"/>
    <mergeCell ref="A24:W24"/>
    <mergeCell ref="A11:B14"/>
    <mergeCell ref="D11:G14"/>
    <mergeCell ref="I11:L14"/>
    <mergeCell ref="N11:Q14"/>
    <mergeCell ref="S11:W14"/>
    <mergeCell ref="A15:B18"/>
    <mergeCell ref="D15:G18"/>
    <mergeCell ref="I15:L18"/>
    <mergeCell ref="N15:Q18"/>
    <mergeCell ref="S15:W18"/>
    <mergeCell ref="U26:W26"/>
    <mergeCell ref="A28:C28"/>
    <mergeCell ref="D28:F28"/>
    <mergeCell ref="G28:J28"/>
    <mergeCell ref="K28:N28"/>
    <mergeCell ref="O28:P28"/>
    <mergeCell ref="Q28:T28"/>
    <mergeCell ref="U28:W28"/>
    <mergeCell ref="A26:C26"/>
    <mergeCell ref="D26:F26"/>
    <mergeCell ref="G26:J26"/>
    <mergeCell ref="K26:N26"/>
    <mergeCell ref="O26:P26"/>
    <mergeCell ref="Q26:T26"/>
    <mergeCell ref="U29:W29"/>
    <mergeCell ref="A30:C30"/>
    <mergeCell ref="D30:F30"/>
    <mergeCell ref="G30:J30"/>
    <mergeCell ref="K30:N30"/>
    <mergeCell ref="O30:P30"/>
    <mergeCell ref="Q30:T30"/>
    <mergeCell ref="U30:W30"/>
    <mergeCell ref="A29:C29"/>
    <mergeCell ref="D29:F29"/>
    <mergeCell ref="G29:J29"/>
    <mergeCell ref="K29:N29"/>
    <mergeCell ref="O29:P29"/>
    <mergeCell ref="Q29:T29"/>
    <mergeCell ref="U31:W31"/>
    <mergeCell ref="A32:C32"/>
    <mergeCell ref="D32:F32"/>
    <mergeCell ref="G32:J32"/>
    <mergeCell ref="K32:N32"/>
    <mergeCell ref="O32:P32"/>
    <mergeCell ref="Q32:T32"/>
    <mergeCell ref="U32:W32"/>
    <mergeCell ref="A31:C31"/>
    <mergeCell ref="D31:F31"/>
    <mergeCell ref="G31:J31"/>
    <mergeCell ref="K31:N31"/>
    <mergeCell ref="O31:P31"/>
    <mergeCell ref="Q31:T31"/>
    <mergeCell ref="U33:W33"/>
    <mergeCell ref="A34:C34"/>
    <mergeCell ref="D34:F34"/>
    <mergeCell ref="G34:J34"/>
    <mergeCell ref="K34:N34"/>
    <mergeCell ref="O34:P34"/>
    <mergeCell ref="Q34:T34"/>
    <mergeCell ref="U34:W34"/>
    <mergeCell ref="A33:C33"/>
    <mergeCell ref="D33:F33"/>
    <mergeCell ref="G33:J33"/>
    <mergeCell ref="K33:N33"/>
    <mergeCell ref="O33:P33"/>
    <mergeCell ref="Q33:T33"/>
    <mergeCell ref="U35:W35"/>
    <mergeCell ref="A36:C36"/>
    <mergeCell ref="D36:F36"/>
    <mergeCell ref="G36:J36"/>
    <mergeCell ref="K36:N36"/>
    <mergeCell ref="O36:P36"/>
    <mergeCell ref="Q36:T36"/>
    <mergeCell ref="U36:W36"/>
    <mergeCell ref="A35:C35"/>
    <mergeCell ref="D35:F35"/>
    <mergeCell ref="G35:J35"/>
    <mergeCell ref="K35:N35"/>
    <mergeCell ref="O35:P35"/>
    <mergeCell ref="Q35:T35"/>
    <mergeCell ref="U37:W37"/>
    <mergeCell ref="A38:C38"/>
    <mergeCell ref="D38:F38"/>
    <mergeCell ref="G38:J38"/>
    <mergeCell ref="K38:N38"/>
    <mergeCell ref="O38:P38"/>
    <mergeCell ref="Q38:T38"/>
    <mergeCell ref="U38:W38"/>
    <mergeCell ref="A37:C37"/>
    <mergeCell ref="D37:F37"/>
    <mergeCell ref="G37:J37"/>
    <mergeCell ref="K37:N37"/>
    <mergeCell ref="O37:P37"/>
    <mergeCell ref="Q37:T37"/>
    <mergeCell ref="U39:W39"/>
    <mergeCell ref="A40:C40"/>
    <mergeCell ref="D40:F40"/>
    <mergeCell ref="G40:J40"/>
    <mergeCell ref="K40:N40"/>
    <mergeCell ref="O40:P40"/>
    <mergeCell ref="Q40:T40"/>
    <mergeCell ref="U40:W40"/>
    <mergeCell ref="A39:C39"/>
    <mergeCell ref="D39:F39"/>
    <mergeCell ref="G39:J39"/>
    <mergeCell ref="K39:N39"/>
    <mergeCell ref="O39:P39"/>
    <mergeCell ref="Q39:T39"/>
    <mergeCell ref="U41:W41"/>
    <mergeCell ref="A42:C42"/>
    <mergeCell ref="D42:F42"/>
    <mergeCell ref="G42:J42"/>
    <mergeCell ref="K42:N42"/>
    <mergeCell ref="O42:P42"/>
    <mergeCell ref="Q42:T42"/>
    <mergeCell ref="U42:W42"/>
    <mergeCell ref="A41:C41"/>
    <mergeCell ref="D41:F41"/>
    <mergeCell ref="G41:J41"/>
    <mergeCell ref="K41:N41"/>
    <mergeCell ref="O41:P41"/>
    <mergeCell ref="Q41:T41"/>
    <mergeCell ref="U43:W43"/>
    <mergeCell ref="A44:C44"/>
    <mergeCell ref="D44:F44"/>
    <mergeCell ref="G44:J44"/>
    <mergeCell ref="K44:N44"/>
    <mergeCell ref="O44:P44"/>
    <mergeCell ref="Q44:T44"/>
    <mergeCell ref="U44:W44"/>
    <mergeCell ref="A43:C43"/>
    <mergeCell ref="D43:F43"/>
    <mergeCell ref="G43:J43"/>
    <mergeCell ref="K43:N43"/>
    <mergeCell ref="O43:P43"/>
    <mergeCell ref="Q43:T43"/>
    <mergeCell ref="U45:W45"/>
    <mergeCell ref="A46:C46"/>
    <mergeCell ref="D46:F46"/>
    <mergeCell ref="G46:J46"/>
    <mergeCell ref="K46:N46"/>
    <mergeCell ref="O46:P46"/>
    <mergeCell ref="Q46:T46"/>
    <mergeCell ref="U46:W46"/>
    <mergeCell ref="A45:C45"/>
    <mergeCell ref="D45:F45"/>
    <mergeCell ref="G45:J45"/>
    <mergeCell ref="K45:N45"/>
    <mergeCell ref="O45:P45"/>
    <mergeCell ref="Q45:T45"/>
    <mergeCell ref="U47:W47"/>
    <mergeCell ref="A48:C48"/>
    <mergeCell ref="D48:F48"/>
    <mergeCell ref="G48:J48"/>
    <mergeCell ref="K48:N48"/>
    <mergeCell ref="O48:P48"/>
    <mergeCell ref="Q48:T48"/>
    <mergeCell ref="U48:W48"/>
    <mergeCell ref="A47:C47"/>
    <mergeCell ref="D47:F47"/>
    <mergeCell ref="G47:J47"/>
    <mergeCell ref="K47:N47"/>
    <mergeCell ref="O47:P47"/>
    <mergeCell ref="Q47:T47"/>
    <mergeCell ref="U49:W49"/>
    <mergeCell ref="A50:C50"/>
    <mergeCell ref="D50:F50"/>
    <mergeCell ref="G50:J50"/>
    <mergeCell ref="K50:N50"/>
    <mergeCell ref="O50:P50"/>
    <mergeCell ref="Q50:T50"/>
    <mergeCell ref="U50:W50"/>
    <mergeCell ref="A49:C49"/>
    <mergeCell ref="D49:F49"/>
    <mergeCell ref="G49:J49"/>
    <mergeCell ref="K49:N49"/>
    <mergeCell ref="O49:P49"/>
    <mergeCell ref="Q49:T49"/>
    <mergeCell ref="U51:W51"/>
    <mergeCell ref="A52:C52"/>
    <mergeCell ref="D52:F52"/>
    <mergeCell ref="G52:J52"/>
    <mergeCell ref="K52:N52"/>
    <mergeCell ref="O52:P52"/>
    <mergeCell ref="Q52:T52"/>
    <mergeCell ref="U52:W52"/>
    <mergeCell ref="A51:C51"/>
    <mergeCell ref="D51:F51"/>
    <mergeCell ref="G51:J51"/>
    <mergeCell ref="K51:N51"/>
    <mergeCell ref="O51:P51"/>
    <mergeCell ref="Q51:T51"/>
    <mergeCell ref="U53:W53"/>
    <mergeCell ref="A54:C54"/>
    <mergeCell ref="D54:F54"/>
    <mergeCell ref="G54:J54"/>
    <mergeCell ref="K54:N54"/>
    <mergeCell ref="O54:P54"/>
    <mergeCell ref="Q54:T54"/>
    <mergeCell ref="U54:W54"/>
    <mergeCell ref="A53:C53"/>
    <mergeCell ref="D53:F53"/>
    <mergeCell ref="G53:J53"/>
    <mergeCell ref="K53:N53"/>
    <mergeCell ref="O53:P53"/>
    <mergeCell ref="Q53:T53"/>
    <mergeCell ref="U55:W55"/>
    <mergeCell ref="A56:C56"/>
    <mergeCell ref="D56:F56"/>
    <mergeCell ref="G56:J56"/>
    <mergeCell ref="K56:N56"/>
    <mergeCell ref="O56:P56"/>
    <mergeCell ref="Q56:T56"/>
    <mergeCell ref="U56:W56"/>
    <mergeCell ref="A55:C55"/>
    <mergeCell ref="D55:F55"/>
    <mergeCell ref="G55:J55"/>
    <mergeCell ref="K55:N55"/>
    <mergeCell ref="O55:P55"/>
    <mergeCell ref="Q55:T55"/>
    <mergeCell ref="U57:W57"/>
    <mergeCell ref="A58:C58"/>
    <mergeCell ref="D58:F58"/>
    <mergeCell ref="G58:J58"/>
    <mergeCell ref="K58:N58"/>
    <mergeCell ref="O58:P58"/>
    <mergeCell ref="Q58:T58"/>
    <mergeCell ref="U58:W58"/>
    <mergeCell ref="A57:C57"/>
    <mergeCell ref="D57:F57"/>
    <mergeCell ref="G57:J57"/>
    <mergeCell ref="K57:N57"/>
    <mergeCell ref="O57:P57"/>
    <mergeCell ref="Q57:T57"/>
    <mergeCell ref="D63:J63"/>
    <mergeCell ref="K63:N63"/>
    <mergeCell ref="A64:C65"/>
    <mergeCell ref="D64:J65"/>
    <mergeCell ref="K64:N65"/>
    <mergeCell ref="E67:I67"/>
    <mergeCell ref="O59:R59"/>
    <mergeCell ref="S59:V59"/>
    <mergeCell ref="A60:C61"/>
    <mergeCell ref="D60:F61"/>
    <mergeCell ref="G60:J61"/>
    <mergeCell ref="K60:N61"/>
    <mergeCell ref="O60:R61"/>
    <mergeCell ref="S60:V61"/>
  </mergeCells>
  <pageMargins left="0.7" right="0.7" top="0.75" bottom="0.75" header="0.3" footer="0.3"/>
  <pageSetup orientation="portrait" verticalDpi="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6"/>
  <sheetViews>
    <sheetView zoomScale="90" zoomScaleNormal="90" workbookViewId="0">
      <selection sqref="A1:XFD1048576"/>
    </sheetView>
  </sheetViews>
  <sheetFormatPr baseColWidth="10" defaultColWidth="9.140625" defaultRowHeight="15" x14ac:dyDescent="0.25"/>
  <cols>
    <col min="1" max="1" width="12.28515625" customWidth="1" style="477"/>
    <col min="2" max="2" width="2.5703125" customWidth="1" style="477"/>
    <col min="3" max="3" width="4.42578125" customWidth="1" style="477"/>
    <col min="4" max="4" width="30.7109375" customWidth="1" style="477"/>
    <col min="5" max="5" width="2.5703125" customWidth="1" style="477"/>
    <col min="6" max="6" width="7.42578125" customWidth="1" style="477"/>
    <col min="7" max="7" width="21.85546875" customWidth="1" style="477"/>
    <col min="8" max="8" bestFit="1" width="15.140625" customWidth="1" style="477"/>
    <col min="9" max="9" width="7" customWidth="1" style="477"/>
    <col min="10" max="10" width="4.42578125" customWidth="1" style="477"/>
    <col min="11" max="11" bestFit="1" width="40.140625" customWidth="1" style="477"/>
    <col min="12" max="12" width="3.140625" customWidth="1" style="477"/>
    <col min="13" max="13" width="3.7109375" customWidth="1" style="477"/>
    <col min="14" max="14" width="7.5703125" customWidth="1" style="477"/>
    <col min="15" max="15" bestFit="1" width="18.28515625" customWidth="1" style="477"/>
    <col min="16" max="16" width="4.28515625" customWidth="1" style="477"/>
    <col min="17" max="17" width="8" customWidth="1" style="477"/>
    <col min="18" max="18" bestFit="1" width="27" customWidth="1" style="477"/>
    <col min="19" max="19" bestFit="1" width="35.7109375" customWidth="1" style="477"/>
    <col min="20" max="20" width="3.7109375" customWidth="1" style="477"/>
    <col min="21" max="21" bestFit="1" width="16.85546875" customWidth="1" style="477"/>
    <col min="22" max="22" bestFit="1" width="8.7109375" customWidth="1" style="477"/>
    <col min="23" max="23" width="6.42578125" customWidth="1" style="477"/>
    <col min="24" max="24" width="10.140625" customWidth="1" style="477"/>
    <col min="25" max="27" width="9.140625" customWidth="1" style="477"/>
    <col min="28" max="256" width="9.140625" customWidth="1" style="475"/>
    <col min="257" max="257" bestFit="1" width="15" customWidth="1" style="475"/>
    <col min="258" max="258" width="11.28515625" customWidth="1" style="475"/>
    <col min="259" max="259" width="7.42578125" customWidth="1" style="475"/>
    <col min="260" max="263" width="8.7109375" customWidth="1" style="475"/>
    <col min="264" max="264" width="3.7109375" customWidth="1" style="475"/>
    <col min="265" max="268" width="8.7109375" customWidth="1" style="475"/>
    <col min="269" max="269" width="3.7109375" customWidth="1" style="475"/>
    <col min="270" max="273" width="8.7109375" customWidth="1" style="475"/>
    <col min="274" max="274" width="5.28515625" customWidth="1" style="475"/>
    <col min="275" max="275" width="8.7109375" customWidth="1" style="475"/>
    <col min="276" max="276" width="3.7109375" customWidth="1" style="475"/>
    <col min="277" max="277" width="8.7109375" customWidth="1" style="475"/>
    <col min="278" max="278" width="6.85546875" customWidth="1" style="475"/>
    <col min="279" max="279" width="6.42578125" customWidth="1" style="475"/>
    <col min="280" max="280" width="10.140625" customWidth="1" style="475"/>
    <col min="281" max="512" width="9.140625" customWidth="1" style="475"/>
    <col min="513" max="513" bestFit="1" width="15" customWidth="1" style="475"/>
    <col min="514" max="514" width="11.28515625" customWidth="1" style="475"/>
    <col min="515" max="515" width="7.42578125" customWidth="1" style="475"/>
    <col min="516" max="519" width="8.7109375" customWidth="1" style="475"/>
    <col min="520" max="520" width="3.7109375" customWidth="1" style="475"/>
    <col min="521" max="524" width="8.7109375" customWidth="1" style="475"/>
    <col min="525" max="525" width="3.7109375" customWidth="1" style="475"/>
    <col min="526" max="529" width="8.7109375" customWidth="1" style="475"/>
    <col min="530" max="530" width="5.28515625" customWidth="1" style="475"/>
    <col min="531" max="531" width="8.7109375" customWidth="1" style="475"/>
    <col min="532" max="532" width="3.7109375" customWidth="1" style="475"/>
    <col min="533" max="533" width="8.7109375" customWidth="1" style="475"/>
    <col min="534" max="534" width="6.85546875" customWidth="1" style="475"/>
    <col min="535" max="535" width="6.42578125" customWidth="1" style="475"/>
    <col min="536" max="536" width="10.140625" customWidth="1" style="475"/>
    <col min="537" max="768" width="9.140625" customWidth="1" style="475"/>
    <col min="769" max="769" bestFit="1" width="15" customWidth="1" style="475"/>
    <col min="770" max="770" width="11.28515625" customWidth="1" style="475"/>
    <col min="771" max="771" width="7.42578125" customWidth="1" style="475"/>
    <col min="772" max="775" width="8.7109375" customWidth="1" style="475"/>
    <col min="776" max="776" width="3.7109375" customWidth="1" style="475"/>
    <col min="777" max="780" width="8.7109375" customWidth="1" style="475"/>
    <col min="781" max="781" width="3.7109375" customWidth="1" style="475"/>
    <col min="782" max="785" width="8.7109375" customWidth="1" style="475"/>
    <col min="786" max="786" width="5.28515625" customWidth="1" style="475"/>
    <col min="787" max="787" width="8.7109375" customWidth="1" style="475"/>
    <col min="788" max="788" width="3.7109375" customWidth="1" style="475"/>
    <col min="789" max="789" width="8.7109375" customWidth="1" style="475"/>
    <col min="790" max="790" width="6.85546875" customWidth="1" style="475"/>
    <col min="791" max="791" width="6.42578125" customWidth="1" style="475"/>
    <col min="792" max="792" width="10.140625" customWidth="1" style="475"/>
    <col min="793" max="1024" width="9.140625" customWidth="1" style="475"/>
    <col min="1025" max="1025" bestFit="1" width="15" customWidth="1" style="475"/>
    <col min="1026" max="1026" width="11.28515625" customWidth="1" style="475"/>
    <col min="1027" max="1027" width="7.42578125" customWidth="1" style="475"/>
    <col min="1028" max="1031" width="8.7109375" customWidth="1" style="475"/>
    <col min="1032" max="1032" width="3.7109375" customWidth="1" style="475"/>
    <col min="1033" max="1036" width="8.7109375" customWidth="1" style="475"/>
    <col min="1037" max="1037" width="3.7109375" customWidth="1" style="475"/>
    <col min="1038" max="1041" width="8.7109375" customWidth="1" style="475"/>
    <col min="1042" max="1042" width="5.28515625" customWidth="1" style="475"/>
    <col min="1043" max="1043" width="8.7109375" customWidth="1" style="475"/>
    <col min="1044" max="1044" width="3.7109375" customWidth="1" style="475"/>
    <col min="1045" max="1045" width="8.7109375" customWidth="1" style="475"/>
    <col min="1046" max="1046" width="6.85546875" customWidth="1" style="475"/>
    <col min="1047" max="1047" width="6.42578125" customWidth="1" style="475"/>
    <col min="1048" max="1048" width="10.140625" customWidth="1" style="475"/>
    <col min="1049" max="1280" width="9.140625" customWidth="1" style="475"/>
    <col min="1281" max="1281" bestFit="1" width="15" customWidth="1" style="475"/>
    <col min="1282" max="1282" width="11.28515625" customWidth="1" style="475"/>
    <col min="1283" max="1283" width="7.42578125" customWidth="1" style="475"/>
    <col min="1284" max="1287" width="8.7109375" customWidth="1" style="475"/>
    <col min="1288" max="1288" width="3.7109375" customWidth="1" style="475"/>
    <col min="1289" max="1292" width="8.7109375" customWidth="1" style="475"/>
    <col min="1293" max="1293" width="3.7109375" customWidth="1" style="475"/>
    <col min="1294" max="1297" width="8.7109375" customWidth="1" style="475"/>
    <col min="1298" max="1298" width="5.28515625" customWidth="1" style="475"/>
    <col min="1299" max="1299" width="8.7109375" customWidth="1" style="475"/>
    <col min="1300" max="1300" width="3.7109375" customWidth="1" style="475"/>
    <col min="1301" max="1301" width="8.7109375" customWidth="1" style="475"/>
    <col min="1302" max="1302" width="6.85546875" customWidth="1" style="475"/>
    <col min="1303" max="1303" width="6.42578125" customWidth="1" style="475"/>
    <col min="1304" max="1304" width="10.140625" customWidth="1" style="475"/>
    <col min="1305" max="1536" width="9.140625" customWidth="1" style="475"/>
    <col min="1537" max="1537" bestFit="1" width="15" customWidth="1" style="475"/>
    <col min="1538" max="1538" width="11.28515625" customWidth="1" style="475"/>
    <col min="1539" max="1539" width="7.42578125" customWidth="1" style="475"/>
    <col min="1540" max="1543" width="8.7109375" customWidth="1" style="475"/>
    <col min="1544" max="1544" width="3.7109375" customWidth="1" style="475"/>
    <col min="1545" max="1548" width="8.7109375" customWidth="1" style="475"/>
    <col min="1549" max="1549" width="3.7109375" customWidth="1" style="475"/>
    <col min="1550" max="1553" width="8.7109375" customWidth="1" style="475"/>
    <col min="1554" max="1554" width="5.28515625" customWidth="1" style="475"/>
    <col min="1555" max="1555" width="8.7109375" customWidth="1" style="475"/>
    <col min="1556" max="1556" width="3.7109375" customWidth="1" style="475"/>
    <col min="1557" max="1557" width="8.7109375" customWidth="1" style="475"/>
    <col min="1558" max="1558" width="6.85546875" customWidth="1" style="475"/>
    <col min="1559" max="1559" width="6.42578125" customWidth="1" style="475"/>
    <col min="1560" max="1560" width="10.140625" customWidth="1" style="475"/>
    <col min="1561" max="1792" width="9.140625" customWidth="1" style="475"/>
    <col min="1793" max="1793" bestFit="1" width="15" customWidth="1" style="475"/>
    <col min="1794" max="1794" width="11.28515625" customWidth="1" style="475"/>
    <col min="1795" max="1795" width="7.42578125" customWidth="1" style="475"/>
    <col min="1796" max="1799" width="8.7109375" customWidth="1" style="475"/>
    <col min="1800" max="1800" width="3.7109375" customWidth="1" style="475"/>
    <col min="1801" max="1804" width="8.7109375" customWidth="1" style="475"/>
    <col min="1805" max="1805" width="3.7109375" customWidth="1" style="475"/>
    <col min="1806" max="1809" width="8.7109375" customWidth="1" style="475"/>
    <col min="1810" max="1810" width="5.28515625" customWidth="1" style="475"/>
    <col min="1811" max="1811" width="8.7109375" customWidth="1" style="475"/>
    <col min="1812" max="1812" width="3.7109375" customWidth="1" style="475"/>
    <col min="1813" max="1813" width="8.7109375" customWidth="1" style="475"/>
    <col min="1814" max="1814" width="6.85546875" customWidth="1" style="475"/>
    <col min="1815" max="1815" width="6.42578125" customWidth="1" style="475"/>
    <col min="1816" max="1816" width="10.140625" customWidth="1" style="475"/>
    <col min="1817" max="2048" width="9.140625" customWidth="1" style="475"/>
    <col min="2049" max="2049" bestFit="1" width="15" customWidth="1" style="475"/>
    <col min="2050" max="2050" width="11.28515625" customWidth="1" style="475"/>
    <col min="2051" max="2051" width="7.42578125" customWidth="1" style="475"/>
    <col min="2052" max="2055" width="8.7109375" customWidth="1" style="475"/>
    <col min="2056" max="2056" width="3.7109375" customWidth="1" style="475"/>
    <col min="2057" max="2060" width="8.7109375" customWidth="1" style="475"/>
    <col min="2061" max="2061" width="3.7109375" customWidth="1" style="475"/>
    <col min="2062" max="2065" width="8.7109375" customWidth="1" style="475"/>
    <col min="2066" max="2066" width="5.28515625" customWidth="1" style="475"/>
    <col min="2067" max="2067" width="8.7109375" customWidth="1" style="475"/>
    <col min="2068" max="2068" width="3.7109375" customWidth="1" style="475"/>
    <col min="2069" max="2069" width="8.7109375" customWidth="1" style="475"/>
    <col min="2070" max="2070" width="6.85546875" customWidth="1" style="475"/>
    <col min="2071" max="2071" width="6.42578125" customWidth="1" style="475"/>
    <col min="2072" max="2072" width="10.140625" customWidth="1" style="475"/>
    <col min="2073" max="2304" width="9.140625" customWidth="1" style="475"/>
    <col min="2305" max="2305" bestFit="1" width="15" customWidth="1" style="475"/>
    <col min="2306" max="2306" width="11.28515625" customWidth="1" style="475"/>
    <col min="2307" max="2307" width="7.42578125" customWidth="1" style="475"/>
    <col min="2308" max="2311" width="8.7109375" customWidth="1" style="475"/>
    <col min="2312" max="2312" width="3.7109375" customWidth="1" style="475"/>
    <col min="2313" max="2316" width="8.7109375" customWidth="1" style="475"/>
    <col min="2317" max="2317" width="3.7109375" customWidth="1" style="475"/>
    <col min="2318" max="2321" width="8.7109375" customWidth="1" style="475"/>
    <col min="2322" max="2322" width="5.28515625" customWidth="1" style="475"/>
    <col min="2323" max="2323" width="8.7109375" customWidth="1" style="475"/>
    <col min="2324" max="2324" width="3.7109375" customWidth="1" style="475"/>
    <col min="2325" max="2325" width="8.7109375" customWidth="1" style="475"/>
    <col min="2326" max="2326" width="6.85546875" customWidth="1" style="475"/>
    <col min="2327" max="2327" width="6.42578125" customWidth="1" style="475"/>
    <col min="2328" max="2328" width="10.140625" customWidth="1" style="475"/>
    <col min="2329" max="2560" width="9.140625" customWidth="1" style="475"/>
    <col min="2561" max="2561" bestFit="1" width="15" customWidth="1" style="475"/>
    <col min="2562" max="2562" width="11.28515625" customWidth="1" style="475"/>
    <col min="2563" max="2563" width="7.42578125" customWidth="1" style="475"/>
    <col min="2564" max="2567" width="8.7109375" customWidth="1" style="475"/>
    <col min="2568" max="2568" width="3.7109375" customWidth="1" style="475"/>
    <col min="2569" max="2572" width="8.7109375" customWidth="1" style="475"/>
    <col min="2573" max="2573" width="3.7109375" customWidth="1" style="475"/>
    <col min="2574" max="2577" width="8.7109375" customWidth="1" style="475"/>
    <col min="2578" max="2578" width="5.28515625" customWidth="1" style="475"/>
    <col min="2579" max="2579" width="8.7109375" customWidth="1" style="475"/>
    <col min="2580" max="2580" width="3.7109375" customWidth="1" style="475"/>
    <col min="2581" max="2581" width="8.7109375" customWidth="1" style="475"/>
    <col min="2582" max="2582" width="6.85546875" customWidth="1" style="475"/>
    <col min="2583" max="2583" width="6.42578125" customWidth="1" style="475"/>
    <col min="2584" max="2584" width="10.140625" customWidth="1" style="475"/>
    <col min="2585" max="2816" width="9.140625" customWidth="1" style="475"/>
    <col min="2817" max="2817" bestFit="1" width="15" customWidth="1" style="475"/>
    <col min="2818" max="2818" width="11.28515625" customWidth="1" style="475"/>
    <col min="2819" max="2819" width="7.42578125" customWidth="1" style="475"/>
    <col min="2820" max="2823" width="8.7109375" customWidth="1" style="475"/>
    <col min="2824" max="2824" width="3.7109375" customWidth="1" style="475"/>
    <col min="2825" max="2828" width="8.7109375" customWidth="1" style="475"/>
    <col min="2829" max="2829" width="3.7109375" customWidth="1" style="475"/>
    <col min="2830" max="2833" width="8.7109375" customWidth="1" style="475"/>
    <col min="2834" max="2834" width="5.28515625" customWidth="1" style="475"/>
    <col min="2835" max="2835" width="8.7109375" customWidth="1" style="475"/>
    <col min="2836" max="2836" width="3.7109375" customWidth="1" style="475"/>
    <col min="2837" max="2837" width="8.7109375" customWidth="1" style="475"/>
    <col min="2838" max="2838" width="6.85546875" customWidth="1" style="475"/>
    <col min="2839" max="2839" width="6.42578125" customWidth="1" style="475"/>
    <col min="2840" max="2840" width="10.140625" customWidth="1" style="475"/>
    <col min="2841" max="3072" width="9.140625" customWidth="1" style="475"/>
    <col min="3073" max="3073" bestFit="1" width="15" customWidth="1" style="475"/>
    <col min="3074" max="3074" width="11.28515625" customWidth="1" style="475"/>
    <col min="3075" max="3075" width="7.42578125" customWidth="1" style="475"/>
    <col min="3076" max="3079" width="8.7109375" customWidth="1" style="475"/>
    <col min="3080" max="3080" width="3.7109375" customWidth="1" style="475"/>
    <col min="3081" max="3084" width="8.7109375" customWidth="1" style="475"/>
    <col min="3085" max="3085" width="3.7109375" customWidth="1" style="475"/>
    <col min="3086" max="3089" width="8.7109375" customWidth="1" style="475"/>
    <col min="3090" max="3090" width="5.28515625" customWidth="1" style="475"/>
    <col min="3091" max="3091" width="8.7109375" customWidth="1" style="475"/>
    <col min="3092" max="3092" width="3.7109375" customWidth="1" style="475"/>
    <col min="3093" max="3093" width="8.7109375" customWidth="1" style="475"/>
    <col min="3094" max="3094" width="6.85546875" customWidth="1" style="475"/>
    <col min="3095" max="3095" width="6.42578125" customWidth="1" style="475"/>
    <col min="3096" max="3096" width="10.140625" customWidth="1" style="475"/>
    <col min="3097" max="3328" width="9.140625" customWidth="1" style="475"/>
    <col min="3329" max="3329" bestFit="1" width="15" customWidth="1" style="475"/>
    <col min="3330" max="3330" width="11.28515625" customWidth="1" style="475"/>
    <col min="3331" max="3331" width="7.42578125" customWidth="1" style="475"/>
    <col min="3332" max="3335" width="8.7109375" customWidth="1" style="475"/>
    <col min="3336" max="3336" width="3.7109375" customWidth="1" style="475"/>
    <col min="3337" max="3340" width="8.7109375" customWidth="1" style="475"/>
    <col min="3341" max="3341" width="3.7109375" customWidth="1" style="475"/>
    <col min="3342" max="3345" width="8.7109375" customWidth="1" style="475"/>
    <col min="3346" max="3346" width="5.28515625" customWidth="1" style="475"/>
    <col min="3347" max="3347" width="8.7109375" customWidth="1" style="475"/>
    <col min="3348" max="3348" width="3.7109375" customWidth="1" style="475"/>
    <col min="3349" max="3349" width="8.7109375" customWidth="1" style="475"/>
    <col min="3350" max="3350" width="6.85546875" customWidth="1" style="475"/>
    <col min="3351" max="3351" width="6.42578125" customWidth="1" style="475"/>
    <col min="3352" max="3352" width="10.140625" customWidth="1" style="475"/>
    <col min="3353" max="3584" width="9.140625" customWidth="1" style="475"/>
    <col min="3585" max="3585" bestFit="1" width="15" customWidth="1" style="475"/>
    <col min="3586" max="3586" width="11.28515625" customWidth="1" style="475"/>
    <col min="3587" max="3587" width="7.42578125" customWidth="1" style="475"/>
    <col min="3588" max="3591" width="8.7109375" customWidth="1" style="475"/>
    <col min="3592" max="3592" width="3.7109375" customWidth="1" style="475"/>
    <col min="3593" max="3596" width="8.7109375" customWidth="1" style="475"/>
    <col min="3597" max="3597" width="3.7109375" customWidth="1" style="475"/>
    <col min="3598" max="3601" width="8.7109375" customWidth="1" style="475"/>
    <col min="3602" max="3602" width="5.28515625" customWidth="1" style="475"/>
    <col min="3603" max="3603" width="8.7109375" customWidth="1" style="475"/>
    <col min="3604" max="3604" width="3.7109375" customWidth="1" style="475"/>
    <col min="3605" max="3605" width="8.7109375" customWidth="1" style="475"/>
    <col min="3606" max="3606" width="6.85546875" customWidth="1" style="475"/>
    <col min="3607" max="3607" width="6.42578125" customWidth="1" style="475"/>
    <col min="3608" max="3608" width="10.140625" customWidth="1" style="475"/>
    <col min="3609" max="3840" width="9.140625" customWidth="1" style="475"/>
    <col min="3841" max="3841" bestFit="1" width="15" customWidth="1" style="475"/>
    <col min="3842" max="3842" width="11.28515625" customWidth="1" style="475"/>
    <col min="3843" max="3843" width="7.42578125" customWidth="1" style="475"/>
    <col min="3844" max="3847" width="8.7109375" customWidth="1" style="475"/>
    <col min="3848" max="3848" width="3.7109375" customWidth="1" style="475"/>
    <col min="3849" max="3852" width="8.7109375" customWidth="1" style="475"/>
    <col min="3853" max="3853" width="3.7109375" customWidth="1" style="475"/>
    <col min="3854" max="3857" width="8.7109375" customWidth="1" style="475"/>
    <col min="3858" max="3858" width="5.28515625" customWidth="1" style="475"/>
    <col min="3859" max="3859" width="8.7109375" customWidth="1" style="475"/>
    <col min="3860" max="3860" width="3.7109375" customWidth="1" style="475"/>
    <col min="3861" max="3861" width="8.7109375" customWidth="1" style="475"/>
    <col min="3862" max="3862" width="6.85546875" customWidth="1" style="475"/>
    <col min="3863" max="3863" width="6.42578125" customWidth="1" style="475"/>
    <col min="3864" max="3864" width="10.140625" customWidth="1" style="475"/>
    <col min="3865" max="4096" width="9.140625" customWidth="1" style="475"/>
    <col min="4097" max="4097" bestFit="1" width="15" customWidth="1" style="475"/>
    <col min="4098" max="4098" width="11.28515625" customWidth="1" style="475"/>
    <col min="4099" max="4099" width="7.42578125" customWidth="1" style="475"/>
    <col min="4100" max="4103" width="8.7109375" customWidth="1" style="475"/>
    <col min="4104" max="4104" width="3.7109375" customWidth="1" style="475"/>
    <col min="4105" max="4108" width="8.7109375" customWidth="1" style="475"/>
    <col min="4109" max="4109" width="3.7109375" customWidth="1" style="475"/>
    <col min="4110" max="4113" width="8.7109375" customWidth="1" style="475"/>
    <col min="4114" max="4114" width="5.28515625" customWidth="1" style="475"/>
    <col min="4115" max="4115" width="8.7109375" customWidth="1" style="475"/>
    <col min="4116" max="4116" width="3.7109375" customWidth="1" style="475"/>
    <col min="4117" max="4117" width="8.7109375" customWidth="1" style="475"/>
    <col min="4118" max="4118" width="6.85546875" customWidth="1" style="475"/>
    <col min="4119" max="4119" width="6.42578125" customWidth="1" style="475"/>
    <col min="4120" max="4120" width="10.140625" customWidth="1" style="475"/>
    <col min="4121" max="4352" width="9.140625" customWidth="1" style="475"/>
    <col min="4353" max="4353" bestFit="1" width="15" customWidth="1" style="475"/>
    <col min="4354" max="4354" width="11.28515625" customWidth="1" style="475"/>
    <col min="4355" max="4355" width="7.42578125" customWidth="1" style="475"/>
    <col min="4356" max="4359" width="8.7109375" customWidth="1" style="475"/>
    <col min="4360" max="4360" width="3.7109375" customWidth="1" style="475"/>
    <col min="4361" max="4364" width="8.7109375" customWidth="1" style="475"/>
    <col min="4365" max="4365" width="3.7109375" customWidth="1" style="475"/>
    <col min="4366" max="4369" width="8.7109375" customWidth="1" style="475"/>
    <col min="4370" max="4370" width="5.28515625" customWidth="1" style="475"/>
    <col min="4371" max="4371" width="8.7109375" customWidth="1" style="475"/>
    <col min="4372" max="4372" width="3.7109375" customWidth="1" style="475"/>
    <col min="4373" max="4373" width="8.7109375" customWidth="1" style="475"/>
    <col min="4374" max="4374" width="6.85546875" customWidth="1" style="475"/>
    <col min="4375" max="4375" width="6.42578125" customWidth="1" style="475"/>
    <col min="4376" max="4376" width="10.140625" customWidth="1" style="475"/>
    <col min="4377" max="4608" width="9.140625" customWidth="1" style="475"/>
    <col min="4609" max="4609" bestFit="1" width="15" customWidth="1" style="475"/>
    <col min="4610" max="4610" width="11.28515625" customWidth="1" style="475"/>
    <col min="4611" max="4611" width="7.42578125" customWidth="1" style="475"/>
    <col min="4612" max="4615" width="8.7109375" customWidth="1" style="475"/>
    <col min="4616" max="4616" width="3.7109375" customWidth="1" style="475"/>
    <col min="4617" max="4620" width="8.7109375" customWidth="1" style="475"/>
    <col min="4621" max="4621" width="3.7109375" customWidth="1" style="475"/>
    <col min="4622" max="4625" width="8.7109375" customWidth="1" style="475"/>
    <col min="4626" max="4626" width="5.28515625" customWidth="1" style="475"/>
    <col min="4627" max="4627" width="8.7109375" customWidth="1" style="475"/>
    <col min="4628" max="4628" width="3.7109375" customWidth="1" style="475"/>
    <col min="4629" max="4629" width="8.7109375" customWidth="1" style="475"/>
    <col min="4630" max="4630" width="6.85546875" customWidth="1" style="475"/>
    <col min="4631" max="4631" width="6.42578125" customWidth="1" style="475"/>
    <col min="4632" max="4632" width="10.140625" customWidth="1" style="475"/>
    <col min="4633" max="4864" width="9.140625" customWidth="1" style="475"/>
    <col min="4865" max="4865" bestFit="1" width="15" customWidth="1" style="475"/>
    <col min="4866" max="4866" width="11.28515625" customWidth="1" style="475"/>
    <col min="4867" max="4867" width="7.42578125" customWidth="1" style="475"/>
    <col min="4868" max="4871" width="8.7109375" customWidth="1" style="475"/>
    <col min="4872" max="4872" width="3.7109375" customWidth="1" style="475"/>
    <col min="4873" max="4876" width="8.7109375" customWidth="1" style="475"/>
    <col min="4877" max="4877" width="3.7109375" customWidth="1" style="475"/>
    <col min="4878" max="4881" width="8.7109375" customWidth="1" style="475"/>
    <col min="4882" max="4882" width="5.28515625" customWidth="1" style="475"/>
    <col min="4883" max="4883" width="8.7109375" customWidth="1" style="475"/>
    <col min="4884" max="4884" width="3.7109375" customWidth="1" style="475"/>
    <col min="4885" max="4885" width="8.7109375" customWidth="1" style="475"/>
    <col min="4886" max="4886" width="6.85546875" customWidth="1" style="475"/>
    <col min="4887" max="4887" width="6.42578125" customWidth="1" style="475"/>
    <col min="4888" max="4888" width="10.140625" customWidth="1" style="475"/>
    <col min="4889" max="5120" width="9.140625" customWidth="1" style="475"/>
    <col min="5121" max="5121" bestFit="1" width="15" customWidth="1" style="475"/>
    <col min="5122" max="5122" width="11.28515625" customWidth="1" style="475"/>
    <col min="5123" max="5123" width="7.42578125" customWidth="1" style="475"/>
    <col min="5124" max="5127" width="8.7109375" customWidth="1" style="475"/>
    <col min="5128" max="5128" width="3.7109375" customWidth="1" style="475"/>
    <col min="5129" max="5132" width="8.7109375" customWidth="1" style="475"/>
    <col min="5133" max="5133" width="3.7109375" customWidth="1" style="475"/>
    <col min="5134" max="5137" width="8.7109375" customWidth="1" style="475"/>
    <col min="5138" max="5138" width="5.28515625" customWidth="1" style="475"/>
    <col min="5139" max="5139" width="8.7109375" customWidth="1" style="475"/>
    <col min="5140" max="5140" width="3.7109375" customWidth="1" style="475"/>
    <col min="5141" max="5141" width="8.7109375" customWidth="1" style="475"/>
    <col min="5142" max="5142" width="6.85546875" customWidth="1" style="475"/>
    <col min="5143" max="5143" width="6.42578125" customWidth="1" style="475"/>
    <col min="5144" max="5144" width="10.140625" customWidth="1" style="475"/>
    <col min="5145" max="5376" width="9.140625" customWidth="1" style="475"/>
    <col min="5377" max="5377" bestFit="1" width="15" customWidth="1" style="475"/>
    <col min="5378" max="5378" width="11.28515625" customWidth="1" style="475"/>
    <col min="5379" max="5379" width="7.42578125" customWidth="1" style="475"/>
    <col min="5380" max="5383" width="8.7109375" customWidth="1" style="475"/>
    <col min="5384" max="5384" width="3.7109375" customWidth="1" style="475"/>
    <col min="5385" max="5388" width="8.7109375" customWidth="1" style="475"/>
    <col min="5389" max="5389" width="3.7109375" customWidth="1" style="475"/>
    <col min="5390" max="5393" width="8.7109375" customWidth="1" style="475"/>
    <col min="5394" max="5394" width="5.28515625" customWidth="1" style="475"/>
    <col min="5395" max="5395" width="8.7109375" customWidth="1" style="475"/>
    <col min="5396" max="5396" width="3.7109375" customWidth="1" style="475"/>
    <col min="5397" max="5397" width="8.7109375" customWidth="1" style="475"/>
    <col min="5398" max="5398" width="6.85546875" customWidth="1" style="475"/>
    <col min="5399" max="5399" width="6.42578125" customWidth="1" style="475"/>
    <col min="5400" max="5400" width="10.140625" customWidth="1" style="475"/>
    <col min="5401" max="5632" width="9.140625" customWidth="1" style="475"/>
    <col min="5633" max="5633" bestFit="1" width="15" customWidth="1" style="475"/>
    <col min="5634" max="5634" width="11.28515625" customWidth="1" style="475"/>
    <col min="5635" max="5635" width="7.42578125" customWidth="1" style="475"/>
    <col min="5636" max="5639" width="8.7109375" customWidth="1" style="475"/>
    <col min="5640" max="5640" width="3.7109375" customWidth="1" style="475"/>
    <col min="5641" max="5644" width="8.7109375" customWidth="1" style="475"/>
    <col min="5645" max="5645" width="3.7109375" customWidth="1" style="475"/>
    <col min="5646" max="5649" width="8.7109375" customWidth="1" style="475"/>
    <col min="5650" max="5650" width="5.28515625" customWidth="1" style="475"/>
    <col min="5651" max="5651" width="8.7109375" customWidth="1" style="475"/>
    <col min="5652" max="5652" width="3.7109375" customWidth="1" style="475"/>
    <col min="5653" max="5653" width="8.7109375" customWidth="1" style="475"/>
    <col min="5654" max="5654" width="6.85546875" customWidth="1" style="475"/>
    <col min="5655" max="5655" width="6.42578125" customWidth="1" style="475"/>
    <col min="5656" max="5656" width="10.140625" customWidth="1" style="475"/>
    <col min="5657" max="5888" width="9.140625" customWidth="1" style="475"/>
    <col min="5889" max="5889" bestFit="1" width="15" customWidth="1" style="475"/>
    <col min="5890" max="5890" width="11.28515625" customWidth="1" style="475"/>
    <col min="5891" max="5891" width="7.42578125" customWidth="1" style="475"/>
    <col min="5892" max="5895" width="8.7109375" customWidth="1" style="475"/>
    <col min="5896" max="5896" width="3.7109375" customWidth="1" style="475"/>
    <col min="5897" max="5900" width="8.7109375" customWidth="1" style="475"/>
    <col min="5901" max="5901" width="3.7109375" customWidth="1" style="475"/>
    <col min="5902" max="5905" width="8.7109375" customWidth="1" style="475"/>
    <col min="5906" max="5906" width="5.28515625" customWidth="1" style="475"/>
    <col min="5907" max="5907" width="8.7109375" customWidth="1" style="475"/>
    <col min="5908" max="5908" width="3.7109375" customWidth="1" style="475"/>
    <col min="5909" max="5909" width="8.7109375" customWidth="1" style="475"/>
    <col min="5910" max="5910" width="6.85546875" customWidth="1" style="475"/>
    <col min="5911" max="5911" width="6.42578125" customWidth="1" style="475"/>
    <col min="5912" max="5912" width="10.140625" customWidth="1" style="475"/>
    <col min="5913" max="6144" width="9.140625" customWidth="1" style="475"/>
    <col min="6145" max="6145" bestFit="1" width="15" customWidth="1" style="475"/>
    <col min="6146" max="6146" width="11.28515625" customWidth="1" style="475"/>
    <col min="6147" max="6147" width="7.42578125" customWidth="1" style="475"/>
    <col min="6148" max="6151" width="8.7109375" customWidth="1" style="475"/>
    <col min="6152" max="6152" width="3.7109375" customWidth="1" style="475"/>
    <col min="6153" max="6156" width="8.7109375" customWidth="1" style="475"/>
    <col min="6157" max="6157" width="3.7109375" customWidth="1" style="475"/>
    <col min="6158" max="6161" width="8.7109375" customWidth="1" style="475"/>
    <col min="6162" max="6162" width="5.28515625" customWidth="1" style="475"/>
    <col min="6163" max="6163" width="8.7109375" customWidth="1" style="475"/>
    <col min="6164" max="6164" width="3.7109375" customWidth="1" style="475"/>
    <col min="6165" max="6165" width="8.7109375" customWidth="1" style="475"/>
    <col min="6166" max="6166" width="6.85546875" customWidth="1" style="475"/>
    <col min="6167" max="6167" width="6.42578125" customWidth="1" style="475"/>
    <col min="6168" max="6168" width="10.140625" customWidth="1" style="475"/>
    <col min="6169" max="6400" width="9.140625" customWidth="1" style="475"/>
    <col min="6401" max="6401" bestFit="1" width="15" customWidth="1" style="475"/>
    <col min="6402" max="6402" width="11.28515625" customWidth="1" style="475"/>
    <col min="6403" max="6403" width="7.42578125" customWidth="1" style="475"/>
    <col min="6404" max="6407" width="8.7109375" customWidth="1" style="475"/>
    <col min="6408" max="6408" width="3.7109375" customWidth="1" style="475"/>
    <col min="6409" max="6412" width="8.7109375" customWidth="1" style="475"/>
    <col min="6413" max="6413" width="3.7109375" customWidth="1" style="475"/>
    <col min="6414" max="6417" width="8.7109375" customWidth="1" style="475"/>
    <col min="6418" max="6418" width="5.28515625" customWidth="1" style="475"/>
    <col min="6419" max="6419" width="8.7109375" customWidth="1" style="475"/>
    <col min="6420" max="6420" width="3.7109375" customWidth="1" style="475"/>
    <col min="6421" max="6421" width="8.7109375" customWidth="1" style="475"/>
    <col min="6422" max="6422" width="6.85546875" customWidth="1" style="475"/>
    <col min="6423" max="6423" width="6.42578125" customWidth="1" style="475"/>
    <col min="6424" max="6424" width="10.140625" customWidth="1" style="475"/>
    <col min="6425" max="6656" width="9.140625" customWidth="1" style="475"/>
    <col min="6657" max="6657" bestFit="1" width="15" customWidth="1" style="475"/>
    <col min="6658" max="6658" width="11.28515625" customWidth="1" style="475"/>
    <col min="6659" max="6659" width="7.42578125" customWidth="1" style="475"/>
    <col min="6660" max="6663" width="8.7109375" customWidth="1" style="475"/>
    <col min="6664" max="6664" width="3.7109375" customWidth="1" style="475"/>
    <col min="6665" max="6668" width="8.7109375" customWidth="1" style="475"/>
    <col min="6669" max="6669" width="3.7109375" customWidth="1" style="475"/>
    <col min="6670" max="6673" width="8.7109375" customWidth="1" style="475"/>
    <col min="6674" max="6674" width="5.28515625" customWidth="1" style="475"/>
    <col min="6675" max="6675" width="8.7109375" customWidth="1" style="475"/>
    <col min="6676" max="6676" width="3.7109375" customWidth="1" style="475"/>
    <col min="6677" max="6677" width="8.7109375" customWidth="1" style="475"/>
    <col min="6678" max="6678" width="6.85546875" customWidth="1" style="475"/>
    <col min="6679" max="6679" width="6.42578125" customWidth="1" style="475"/>
    <col min="6680" max="6680" width="10.140625" customWidth="1" style="475"/>
    <col min="6681" max="6912" width="9.140625" customWidth="1" style="475"/>
    <col min="6913" max="6913" bestFit="1" width="15" customWidth="1" style="475"/>
    <col min="6914" max="6914" width="11.28515625" customWidth="1" style="475"/>
    <col min="6915" max="6915" width="7.42578125" customWidth="1" style="475"/>
    <col min="6916" max="6919" width="8.7109375" customWidth="1" style="475"/>
    <col min="6920" max="6920" width="3.7109375" customWidth="1" style="475"/>
    <col min="6921" max="6924" width="8.7109375" customWidth="1" style="475"/>
    <col min="6925" max="6925" width="3.7109375" customWidth="1" style="475"/>
    <col min="6926" max="6929" width="8.7109375" customWidth="1" style="475"/>
    <col min="6930" max="6930" width="5.28515625" customWidth="1" style="475"/>
    <col min="6931" max="6931" width="8.7109375" customWidth="1" style="475"/>
    <col min="6932" max="6932" width="3.7109375" customWidth="1" style="475"/>
    <col min="6933" max="6933" width="8.7109375" customWidth="1" style="475"/>
    <col min="6934" max="6934" width="6.85546875" customWidth="1" style="475"/>
    <col min="6935" max="6935" width="6.42578125" customWidth="1" style="475"/>
    <col min="6936" max="6936" width="10.140625" customWidth="1" style="475"/>
    <col min="6937" max="7168" width="9.140625" customWidth="1" style="475"/>
    <col min="7169" max="7169" bestFit="1" width="15" customWidth="1" style="475"/>
    <col min="7170" max="7170" width="11.28515625" customWidth="1" style="475"/>
    <col min="7171" max="7171" width="7.42578125" customWidth="1" style="475"/>
    <col min="7172" max="7175" width="8.7109375" customWidth="1" style="475"/>
    <col min="7176" max="7176" width="3.7109375" customWidth="1" style="475"/>
    <col min="7177" max="7180" width="8.7109375" customWidth="1" style="475"/>
    <col min="7181" max="7181" width="3.7109375" customWidth="1" style="475"/>
    <col min="7182" max="7185" width="8.7109375" customWidth="1" style="475"/>
    <col min="7186" max="7186" width="5.28515625" customWidth="1" style="475"/>
    <col min="7187" max="7187" width="8.7109375" customWidth="1" style="475"/>
    <col min="7188" max="7188" width="3.7109375" customWidth="1" style="475"/>
    <col min="7189" max="7189" width="8.7109375" customWidth="1" style="475"/>
    <col min="7190" max="7190" width="6.85546875" customWidth="1" style="475"/>
    <col min="7191" max="7191" width="6.42578125" customWidth="1" style="475"/>
    <col min="7192" max="7192" width="10.140625" customWidth="1" style="475"/>
    <col min="7193" max="7424" width="9.140625" customWidth="1" style="475"/>
    <col min="7425" max="7425" bestFit="1" width="15" customWidth="1" style="475"/>
    <col min="7426" max="7426" width="11.28515625" customWidth="1" style="475"/>
    <col min="7427" max="7427" width="7.42578125" customWidth="1" style="475"/>
    <col min="7428" max="7431" width="8.7109375" customWidth="1" style="475"/>
    <col min="7432" max="7432" width="3.7109375" customWidth="1" style="475"/>
    <col min="7433" max="7436" width="8.7109375" customWidth="1" style="475"/>
    <col min="7437" max="7437" width="3.7109375" customWidth="1" style="475"/>
    <col min="7438" max="7441" width="8.7109375" customWidth="1" style="475"/>
    <col min="7442" max="7442" width="5.28515625" customWidth="1" style="475"/>
    <col min="7443" max="7443" width="8.7109375" customWidth="1" style="475"/>
    <col min="7444" max="7444" width="3.7109375" customWidth="1" style="475"/>
    <col min="7445" max="7445" width="8.7109375" customWidth="1" style="475"/>
    <col min="7446" max="7446" width="6.85546875" customWidth="1" style="475"/>
    <col min="7447" max="7447" width="6.42578125" customWidth="1" style="475"/>
    <col min="7448" max="7448" width="10.140625" customWidth="1" style="475"/>
    <col min="7449" max="7680" width="9.140625" customWidth="1" style="475"/>
    <col min="7681" max="7681" bestFit="1" width="15" customWidth="1" style="475"/>
    <col min="7682" max="7682" width="11.28515625" customWidth="1" style="475"/>
    <col min="7683" max="7683" width="7.42578125" customWidth="1" style="475"/>
    <col min="7684" max="7687" width="8.7109375" customWidth="1" style="475"/>
    <col min="7688" max="7688" width="3.7109375" customWidth="1" style="475"/>
    <col min="7689" max="7692" width="8.7109375" customWidth="1" style="475"/>
    <col min="7693" max="7693" width="3.7109375" customWidth="1" style="475"/>
    <col min="7694" max="7697" width="8.7109375" customWidth="1" style="475"/>
    <col min="7698" max="7698" width="5.28515625" customWidth="1" style="475"/>
    <col min="7699" max="7699" width="8.7109375" customWidth="1" style="475"/>
    <col min="7700" max="7700" width="3.7109375" customWidth="1" style="475"/>
    <col min="7701" max="7701" width="8.7109375" customWidth="1" style="475"/>
    <col min="7702" max="7702" width="6.85546875" customWidth="1" style="475"/>
    <col min="7703" max="7703" width="6.42578125" customWidth="1" style="475"/>
    <col min="7704" max="7704" width="10.140625" customWidth="1" style="475"/>
    <col min="7705" max="7936" width="9.140625" customWidth="1" style="475"/>
    <col min="7937" max="7937" bestFit="1" width="15" customWidth="1" style="475"/>
    <col min="7938" max="7938" width="11.28515625" customWidth="1" style="475"/>
    <col min="7939" max="7939" width="7.42578125" customWidth="1" style="475"/>
    <col min="7940" max="7943" width="8.7109375" customWidth="1" style="475"/>
    <col min="7944" max="7944" width="3.7109375" customWidth="1" style="475"/>
    <col min="7945" max="7948" width="8.7109375" customWidth="1" style="475"/>
    <col min="7949" max="7949" width="3.7109375" customWidth="1" style="475"/>
    <col min="7950" max="7953" width="8.7109375" customWidth="1" style="475"/>
    <col min="7954" max="7954" width="5.28515625" customWidth="1" style="475"/>
    <col min="7955" max="7955" width="8.7109375" customWidth="1" style="475"/>
    <col min="7956" max="7956" width="3.7109375" customWidth="1" style="475"/>
    <col min="7957" max="7957" width="8.7109375" customWidth="1" style="475"/>
    <col min="7958" max="7958" width="6.85546875" customWidth="1" style="475"/>
    <col min="7959" max="7959" width="6.42578125" customWidth="1" style="475"/>
    <col min="7960" max="7960" width="10.140625" customWidth="1" style="475"/>
    <col min="7961" max="8192" width="9.140625" customWidth="1" style="475"/>
    <col min="8193" max="8193" bestFit="1" width="15" customWidth="1" style="475"/>
    <col min="8194" max="8194" width="11.28515625" customWidth="1" style="475"/>
    <col min="8195" max="8195" width="7.42578125" customWidth="1" style="475"/>
    <col min="8196" max="8199" width="8.7109375" customWidth="1" style="475"/>
    <col min="8200" max="8200" width="3.7109375" customWidth="1" style="475"/>
    <col min="8201" max="8204" width="8.7109375" customWidth="1" style="475"/>
    <col min="8205" max="8205" width="3.7109375" customWidth="1" style="475"/>
    <col min="8206" max="8209" width="8.7109375" customWidth="1" style="475"/>
    <col min="8210" max="8210" width="5.28515625" customWidth="1" style="475"/>
    <col min="8211" max="8211" width="8.7109375" customWidth="1" style="475"/>
    <col min="8212" max="8212" width="3.7109375" customWidth="1" style="475"/>
    <col min="8213" max="8213" width="8.7109375" customWidth="1" style="475"/>
    <col min="8214" max="8214" width="6.85546875" customWidth="1" style="475"/>
    <col min="8215" max="8215" width="6.42578125" customWidth="1" style="475"/>
    <col min="8216" max="8216" width="10.140625" customWidth="1" style="475"/>
    <col min="8217" max="8448" width="9.140625" customWidth="1" style="475"/>
    <col min="8449" max="8449" bestFit="1" width="15" customWidth="1" style="475"/>
    <col min="8450" max="8450" width="11.28515625" customWidth="1" style="475"/>
    <col min="8451" max="8451" width="7.42578125" customWidth="1" style="475"/>
    <col min="8452" max="8455" width="8.7109375" customWidth="1" style="475"/>
    <col min="8456" max="8456" width="3.7109375" customWidth="1" style="475"/>
    <col min="8457" max="8460" width="8.7109375" customWidth="1" style="475"/>
    <col min="8461" max="8461" width="3.7109375" customWidth="1" style="475"/>
    <col min="8462" max="8465" width="8.7109375" customWidth="1" style="475"/>
    <col min="8466" max="8466" width="5.28515625" customWidth="1" style="475"/>
    <col min="8467" max="8467" width="8.7109375" customWidth="1" style="475"/>
    <col min="8468" max="8468" width="3.7109375" customWidth="1" style="475"/>
    <col min="8469" max="8469" width="8.7109375" customWidth="1" style="475"/>
    <col min="8470" max="8470" width="6.85546875" customWidth="1" style="475"/>
    <col min="8471" max="8471" width="6.42578125" customWidth="1" style="475"/>
    <col min="8472" max="8472" width="10.140625" customWidth="1" style="475"/>
    <col min="8473" max="8704" width="9.140625" customWidth="1" style="475"/>
    <col min="8705" max="8705" bestFit="1" width="15" customWidth="1" style="475"/>
    <col min="8706" max="8706" width="11.28515625" customWidth="1" style="475"/>
    <col min="8707" max="8707" width="7.42578125" customWidth="1" style="475"/>
    <col min="8708" max="8711" width="8.7109375" customWidth="1" style="475"/>
    <col min="8712" max="8712" width="3.7109375" customWidth="1" style="475"/>
    <col min="8713" max="8716" width="8.7109375" customWidth="1" style="475"/>
    <col min="8717" max="8717" width="3.7109375" customWidth="1" style="475"/>
    <col min="8718" max="8721" width="8.7109375" customWidth="1" style="475"/>
    <col min="8722" max="8722" width="5.28515625" customWidth="1" style="475"/>
    <col min="8723" max="8723" width="8.7109375" customWidth="1" style="475"/>
    <col min="8724" max="8724" width="3.7109375" customWidth="1" style="475"/>
    <col min="8725" max="8725" width="8.7109375" customWidth="1" style="475"/>
    <col min="8726" max="8726" width="6.85546875" customWidth="1" style="475"/>
    <col min="8727" max="8727" width="6.42578125" customWidth="1" style="475"/>
    <col min="8728" max="8728" width="10.140625" customWidth="1" style="475"/>
    <col min="8729" max="8960" width="9.140625" customWidth="1" style="475"/>
    <col min="8961" max="8961" bestFit="1" width="15" customWidth="1" style="475"/>
    <col min="8962" max="8962" width="11.28515625" customWidth="1" style="475"/>
    <col min="8963" max="8963" width="7.42578125" customWidth="1" style="475"/>
    <col min="8964" max="8967" width="8.7109375" customWidth="1" style="475"/>
    <col min="8968" max="8968" width="3.7109375" customWidth="1" style="475"/>
    <col min="8969" max="8972" width="8.7109375" customWidth="1" style="475"/>
    <col min="8973" max="8973" width="3.7109375" customWidth="1" style="475"/>
    <col min="8974" max="8977" width="8.7109375" customWidth="1" style="475"/>
    <col min="8978" max="8978" width="5.28515625" customWidth="1" style="475"/>
    <col min="8979" max="8979" width="8.7109375" customWidth="1" style="475"/>
    <col min="8980" max="8980" width="3.7109375" customWidth="1" style="475"/>
    <col min="8981" max="8981" width="8.7109375" customWidth="1" style="475"/>
    <col min="8982" max="8982" width="6.85546875" customWidth="1" style="475"/>
    <col min="8983" max="8983" width="6.42578125" customWidth="1" style="475"/>
    <col min="8984" max="8984" width="10.140625" customWidth="1" style="475"/>
    <col min="8985" max="9216" width="9.140625" customWidth="1" style="475"/>
    <col min="9217" max="9217" bestFit="1" width="15" customWidth="1" style="475"/>
    <col min="9218" max="9218" width="11.28515625" customWidth="1" style="475"/>
    <col min="9219" max="9219" width="7.42578125" customWidth="1" style="475"/>
    <col min="9220" max="9223" width="8.7109375" customWidth="1" style="475"/>
    <col min="9224" max="9224" width="3.7109375" customWidth="1" style="475"/>
    <col min="9225" max="9228" width="8.7109375" customWidth="1" style="475"/>
    <col min="9229" max="9229" width="3.7109375" customWidth="1" style="475"/>
    <col min="9230" max="9233" width="8.7109375" customWidth="1" style="475"/>
    <col min="9234" max="9234" width="5.28515625" customWidth="1" style="475"/>
    <col min="9235" max="9235" width="8.7109375" customWidth="1" style="475"/>
    <col min="9236" max="9236" width="3.7109375" customWidth="1" style="475"/>
    <col min="9237" max="9237" width="8.7109375" customWidth="1" style="475"/>
    <col min="9238" max="9238" width="6.85546875" customWidth="1" style="475"/>
    <col min="9239" max="9239" width="6.42578125" customWidth="1" style="475"/>
    <col min="9240" max="9240" width="10.140625" customWidth="1" style="475"/>
    <col min="9241" max="9472" width="9.140625" customWidth="1" style="475"/>
    <col min="9473" max="9473" bestFit="1" width="15" customWidth="1" style="475"/>
    <col min="9474" max="9474" width="11.28515625" customWidth="1" style="475"/>
    <col min="9475" max="9475" width="7.42578125" customWidth="1" style="475"/>
    <col min="9476" max="9479" width="8.7109375" customWidth="1" style="475"/>
    <col min="9480" max="9480" width="3.7109375" customWidth="1" style="475"/>
    <col min="9481" max="9484" width="8.7109375" customWidth="1" style="475"/>
    <col min="9485" max="9485" width="3.7109375" customWidth="1" style="475"/>
    <col min="9486" max="9489" width="8.7109375" customWidth="1" style="475"/>
    <col min="9490" max="9490" width="5.28515625" customWidth="1" style="475"/>
    <col min="9491" max="9491" width="8.7109375" customWidth="1" style="475"/>
    <col min="9492" max="9492" width="3.7109375" customWidth="1" style="475"/>
    <col min="9493" max="9493" width="8.7109375" customWidth="1" style="475"/>
    <col min="9494" max="9494" width="6.85546875" customWidth="1" style="475"/>
    <col min="9495" max="9495" width="6.42578125" customWidth="1" style="475"/>
    <col min="9496" max="9496" width="10.140625" customWidth="1" style="475"/>
    <col min="9497" max="9728" width="9.140625" customWidth="1" style="475"/>
    <col min="9729" max="9729" bestFit="1" width="15" customWidth="1" style="475"/>
    <col min="9730" max="9730" width="11.28515625" customWidth="1" style="475"/>
    <col min="9731" max="9731" width="7.42578125" customWidth="1" style="475"/>
    <col min="9732" max="9735" width="8.7109375" customWidth="1" style="475"/>
    <col min="9736" max="9736" width="3.7109375" customWidth="1" style="475"/>
    <col min="9737" max="9740" width="8.7109375" customWidth="1" style="475"/>
    <col min="9741" max="9741" width="3.7109375" customWidth="1" style="475"/>
    <col min="9742" max="9745" width="8.7109375" customWidth="1" style="475"/>
    <col min="9746" max="9746" width="5.28515625" customWidth="1" style="475"/>
    <col min="9747" max="9747" width="8.7109375" customWidth="1" style="475"/>
    <col min="9748" max="9748" width="3.7109375" customWidth="1" style="475"/>
    <col min="9749" max="9749" width="8.7109375" customWidth="1" style="475"/>
    <col min="9750" max="9750" width="6.85546875" customWidth="1" style="475"/>
    <col min="9751" max="9751" width="6.42578125" customWidth="1" style="475"/>
    <col min="9752" max="9752" width="10.140625" customWidth="1" style="475"/>
    <col min="9753" max="9984" width="9.140625" customWidth="1" style="475"/>
    <col min="9985" max="9985" bestFit="1" width="15" customWidth="1" style="475"/>
    <col min="9986" max="9986" width="11.28515625" customWidth="1" style="475"/>
    <col min="9987" max="9987" width="7.42578125" customWidth="1" style="475"/>
    <col min="9988" max="9991" width="8.7109375" customWidth="1" style="475"/>
    <col min="9992" max="9992" width="3.7109375" customWidth="1" style="475"/>
    <col min="9993" max="9996" width="8.7109375" customWidth="1" style="475"/>
    <col min="9997" max="9997" width="3.7109375" customWidth="1" style="475"/>
    <col min="9998" max="10001" width="8.7109375" customWidth="1" style="475"/>
    <col min="10002" max="10002" width="5.28515625" customWidth="1" style="475"/>
    <col min="10003" max="10003" width="8.7109375" customWidth="1" style="475"/>
    <col min="10004" max="10004" width="3.7109375" customWidth="1" style="475"/>
    <col min="10005" max="10005" width="8.7109375" customWidth="1" style="475"/>
    <col min="10006" max="10006" width="6.85546875" customWidth="1" style="475"/>
    <col min="10007" max="10007" width="6.42578125" customWidth="1" style="475"/>
    <col min="10008" max="10008" width="10.140625" customWidth="1" style="475"/>
    <col min="10009" max="10240" width="9.140625" customWidth="1" style="475"/>
    <col min="10241" max="10241" bestFit="1" width="15" customWidth="1" style="475"/>
    <col min="10242" max="10242" width="11.28515625" customWidth="1" style="475"/>
    <col min="10243" max="10243" width="7.42578125" customWidth="1" style="475"/>
    <col min="10244" max="10247" width="8.7109375" customWidth="1" style="475"/>
    <col min="10248" max="10248" width="3.7109375" customWidth="1" style="475"/>
    <col min="10249" max="10252" width="8.7109375" customWidth="1" style="475"/>
    <col min="10253" max="10253" width="3.7109375" customWidth="1" style="475"/>
    <col min="10254" max="10257" width="8.7109375" customWidth="1" style="475"/>
    <col min="10258" max="10258" width="5.28515625" customWidth="1" style="475"/>
    <col min="10259" max="10259" width="8.7109375" customWidth="1" style="475"/>
    <col min="10260" max="10260" width="3.7109375" customWidth="1" style="475"/>
    <col min="10261" max="10261" width="8.7109375" customWidth="1" style="475"/>
    <col min="10262" max="10262" width="6.85546875" customWidth="1" style="475"/>
    <col min="10263" max="10263" width="6.42578125" customWidth="1" style="475"/>
    <col min="10264" max="10264" width="10.140625" customWidth="1" style="475"/>
    <col min="10265" max="10496" width="9.140625" customWidth="1" style="475"/>
    <col min="10497" max="10497" bestFit="1" width="15" customWidth="1" style="475"/>
    <col min="10498" max="10498" width="11.28515625" customWidth="1" style="475"/>
    <col min="10499" max="10499" width="7.42578125" customWidth="1" style="475"/>
    <col min="10500" max="10503" width="8.7109375" customWidth="1" style="475"/>
    <col min="10504" max="10504" width="3.7109375" customWidth="1" style="475"/>
    <col min="10505" max="10508" width="8.7109375" customWidth="1" style="475"/>
    <col min="10509" max="10509" width="3.7109375" customWidth="1" style="475"/>
    <col min="10510" max="10513" width="8.7109375" customWidth="1" style="475"/>
    <col min="10514" max="10514" width="5.28515625" customWidth="1" style="475"/>
    <col min="10515" max="10515" width="8.7109375" customWidth="1" style="475"/>
    <col min="10516" max="10516" width="3.7109375" customWidth="1" style="475"/>
    <col min="10517" max="10517" width="8.7109375" customWidth="1" style="475"/>
    <col min="10518" max="10518" width="6.85546875" customWidth="1" style="475"/>
    <col min="10519" max="10519" width="6.42578125" customWidth="1" style="475"/>
    <col min="10520" max="10520" width="10.140625" customWidth="1" style="475"/>
    <col min="10521" max="10752" width="9.140625" customWidth="1" style="475"/>
    <col min="10753" max="10753" bestFit="1" width="15" customWidth="1" style="475"/>
    <col min="10754" max="10754" width="11.28515625" customWidth="1" style="475"/>
    <col min="10755" max="10755" width="7.42578125" customWidth="1" style="475"/>
    <col min="10756" max="10759" width="8.7109375" customWidth="1" style="475"/>
    <col min="10760" max="10760" width="3.7109375" customWidth="1" style="475"/>
    <col min="10761" max="10764" width="8.7109375" customWidth="1" style="475"/>
    <col min="10765" max="10765" width="3.7109375" customWidth="1" style="475"/>
    <col min="10766" max="10769" width="8.7109375" customWidth="1" style="475"/>
    <col min="10770" max="10770" width="5.28515625" customWidth="1" style="475"/>
    <col min="10771" max="10771" width="8.7109375" customWidth="1" style="475"/>
    <col min="10772" max="10772" width="3.7109375" customWidth="1" style="475"/>
    <col min="10773" max="10773" width="8.7109375" customWidth="1" style="475"/>
    <col min="10774" max="10774" width="6.85546875" customWidth="1" style="475"/>
    <col min="10775" max="10775" width="6.42578125" customWidth="1" style="475"/>
    <col min="10776" max="10776" width="10.140625" customWidth="1" style="475"/>
    <col min="10777" max="11008" width="9.140625" customWidth="1" style="475"/>
    <col min="11009" max="11009" bestFit="1" width="15" customWidth="1" style="475"/>
    <col min="11010" max="11010" width="11.28515625" customWidth="1" style="475"/>
    <col min="11011" max="11011" width="7.42578125" customWidth="1" style="475"/>
    <col min="11012" max="11015" width="8.7109375" customWidth="1" style="475"/>
    <col min="11016" max="11016" width="3.7109375" customWidth="1" style="475"/>
    <col min="11017" max="11020" width="8.7109375" customWidth="1" style="475"/>
    <col min="11021" max="11021" width="3.7109375" customWidth="1" style="475"/>
    <col min="11022" max="11025" width="8.7109375" customWidth="1" style="475"/>
    <col min="11026" max="11026" width="5.28515625" customWidth="1" style="475"/>
    <col min="11027" max="11027" width="8.7109375" customWidth="1" style="475"/>
    <col min="11028" max="11028" width="3.7109375" customWidth="1" style="475"/>
    <col min="11029" max="11029" width="8.7109375" customWidth="1" style="475"/>
    <col min="11030" max="11030" width="6.85546875" customWidth="1" style="475"/>
    <col min="11031" max="11031" width="6.42578125" customWidth="1" style="475"/>
    <col min="11032" max="11032" width="10.140625" customWidth="1" style="475"/>
    <col min="11033" max="11264" width="9.140625" customWidth="1" style="475"/>
    <col min="11265" max="11265" bestFit="1" width="15" customWidth="1" style="475"/>
    <col min="11266" max="11266" width="11.28515625" customWidth="1" style="475"/>
    <col min="11267" max="11267" width="7.42578125" customWidth="1" style="475"/>
    <col min="11268" max="11271" width="8.7109375" customWidth="1" style="475"/>
    <col min="11272" max="11272" width="3.7109375" customWidth="1" style="475"/>
    <col min="11273" max="11276" width="8.7109375" customWidth="1" style="475"/>
    <col min="11277" max="11277" width="3.7109375" customWidth="1" style="475"/>
    <col min="11278" max="11281" width="8.7109375" customWidth="1" style="475"/>
    <col min="11282" max="11282" width="5.28515625" customWidth="1" style="475"/>
    <col min="11283" max="11283" width="8.7109375" customWidth="1" style="475"/>
    <col min="11284" max="11284" width="3.7109375" customWidth="1" style="475"/>
    <col min="11285" max="11285" width="8.7109375" customWidth="1" style="475"/>
    <col min="11286" max="11286" width="6.85546875" customWidth="1" style="475"/>
    <col min="11287" max="11287" width="6.42578125" customWidth="1" style="475"/>
    <col min="11288" max="11288" width="10.140625" customWidth="1" style="475"/>
    <col min="11289" max="11520" width="9.140625" customWidth="1" style="475"/>
    <col min="11521" max="11521" bestFit="1" width="15" customWidth="1" style="475"/>
    <col min="11522" max="11522" width="11.28515625" customWidth="1" style="475"/>
    <col min="11523" max="11523" width="7.42578125" customWidth="1" style="475"/>
    <col min="11524" max="11527" width="8.7109375" customWidth="1" style="475"/>
    <col min="11528" max="11528" width="3.7109375" customWidth="1" style="475"/>
    <col min="11529" max="11532" width="8.7109375" customWidth="1" style="475"/>
    <col min="11533" max="11533" width="3.7109375" customWidth="1" style="475"/>
    <col min="11534" max="11537" width="8.7109375" customWidth="1" style="475"/>
    <col min="11538" max="11538" width="5.28515625" customWidth="1" style="475"/>
    <col min="11539" max="11539" width="8.7109375" customWidth="1" style="475"/>
    <col min="11540" max="11540" width="3.7109375" customWidth="1" style="475"/>
    <col min="11541" max="11541" width="8.7109375" customWidth="1" style="475"/>
    <col min="11542" max="11542" width="6.85546875" customWidth="1" style="475"/>
    <col min="11543" max="11543" width="6.42578125" customWidth="1" style="475"/>
    <col min="11544" max="11544" width="10.140625" customWidth="1" style="475"/>
    <col min="11545" max="11776" width="9.140625" customWidth="1" style="475"/>
    <col min="11777" max="11777" bestFit="1" width="15" customWidth="1" style="475"/>
    <col min="11778" max="11778" width="11.28515625" customWidth="1" style="475"/>
    <col min="11779" max="11779" width="7.42578125" customWidth="1" style="475"/>
    <col min="11780" max="11783" width="8.7109375" customWidth="1" style="475"/>
    <col min="11784" max="11784" width="3.7109375" customWidth="1" style="475"/>
    <col min="11785" max="11788" width="8.7109375" customWidth="1" style="475"/>
    <col min="11789" max="11789" width="3.7109375" customWidth="1" style="475"/>
    <col min="11790" max="11793" width="8.7109375" customWidth="1" style="475"/>
    <col min="11794" max="11794" width="5.28515625" customWidth="1" style="475"/>
    <col min="11795" max="11795" width="8.7109375" customWidth="1" style="475"/>
    <col min="11796" max="11796" width="3.7109375" customWidth="1" style="475"/>
    <col min="11797" max="11797" width="8.7109375" customWidth="1" style="475"/>
    <col min="11798" max="11798" width="6.85546875" customWidth="1" style="475"/>
    <col min="11799" max="11799" width="6.42578125" customWidth="1" style="475"/>
    <col min="11800" max="11800" width="10.140625" customWidth="1" style="475"/>
    <col min="11801" max="12032" width="9.140625" customWidth="1" style="475"/>
    <col min="12033" max="12033" bestFit="1" width="15" customWidth="1" style="475"/>
    <col min="12034" max="12034" width="11.28515625" customWidth="1" style="475"/>
    <col min="12035" max="12035" width="7.42578125" customWidth="1" style="475"/>
    <col min="12036" max="12039" width="8.7109375" customWidth="1" style="475"/>
    <col min="12040" max="12040" width="3.7109375" customWidth="1" style="475"/>
    <col min="12041" max="12044" width="8.7109375" customWidth="1" style="475"/>
    <col min="12045" max="12045" width="3.7109375" customWidth="1" style="475"/>
    <col min="12046" max="12049" width="8.7109375" customWidth="1" style="475"/>
    <col min="12050" max="12050" width="5.28515625" customWidth="1" style="475"/>
    <col min="12051" max="12051" width="8.7109375" customWidth="1" style="475"/>
    <col min="12052" max="12052" width="3.7109375" customWidth="1" style="475"/>
    <col min="12053" max="12053" width="8.7109375" customWidth="1" style="475"/>
    <col min="12054" max="12054" width="6.85546875" customWidth="1" style="475"/>
    <col min="12055" max="12055" width="6.42578125" customWidth="1" style="475"/>
    <col min="12056" max="12056" width="10.140625" customWidth="1" style="475"/>
    <col min="12057" max="12288" width="9.140625" customWidth="1" style="475"/>
    <col min="12289" max="12289" bestFit="1" width="15" customWidth="1" style="475"/>
    <col min="12290" max="12290" width="11.28515625" customWidth="1" style="475"/>
    <col min="12291" max="12291" width="7.42578125" customWidth="1" style="475"/>
    <col min="12292" max="12295" width="8.7109375" customWidth="1" style="475"/>
    <col min="12296" max="12296" width="3.7109375" customWidth="1" style="475"/>
    <col min="12297" max="12300" width="8.7109375" customWidth="1" style="475"/>
    <col min="12301" max="12301" width="3.7109375" customWidth="1" style="475"/>
    <col min="12302" max="12305" width="8.7109375" customWidth="1" style="475"/>
    <col min="12306" max="12306" width="5.28515625" customWidth="1" style="475"/>
    <col min="12307" max="12307" width="8.7109375" customWidth="1" style="475"/>
    <col min="12308" max="12308" width="3.7109375" customWidth="1" style="475"/>
    <col min="12309" max="12309" width="8.7109375" customWidth="1" style="475"/>
    <col min="12310" max="12310" width="6.85546875" customWidth="1" style="475"/>
    <col min="12311" max="12311" width="6.42578125" customWidth="1" style="475"/>
    <col min="12312" max="12312" width="10.140625" customWidth="1" style="475"/>
    <col min="12313" max="12544" width="9.140625" customWidth="1" style="475"/>
    <col min="12545" max="12545" bestFit="1" width="15" customWidth="1" style="475"/>
    <col min="12546" max="12546" width="11.28515625" customWidth="1" style="475"/>
    <col min="12547" max="12547" width="7.42578125" customWidth="1" style="475"/>
    <col min="12548" max="12551" width="8.7109375" customWidth="1" style="475"/>
    <col min="12552" max="12552" width="3.7109375" customWidth="1" style="475"/>
    <col min="12553" max="12556" width="8.7109375" customWidth="1" style="475"/>
    <col min="12557" max="12557" width="3.7109375" customWidth="1" style="475"/>
    <col min="12558" max="12561" width="8.7109375" customWidth="1" style="475"/>
    <col min="12562" max="12562" width="5.28515625" customWidth="1" style="475"/>
    <col min="12563" max="12563" width="8.7109375" customWidth="1" style="475"/>
    <col min="12564" max="12564" width="3.7109375" customWidth="1" style="475"/>
    <col min="12565" max="12565" width="8.7109375" customWidth="1" style="475"/>
    <col min="12566" max="12566" width="6.85546875" customWidth="1" style="475"/>
    <col min="12567" max="12567" width="6.42578125" customWidth="1" style="475"/>
    <col min="12568" max="12568" width="10.140625" customWidth="1" style="475"/>
    <col min="12569" max="12800" width="9.140625" customWidth="1" style="475"/>
    <col min="12801" max="12801" bestFit="1" width="15" customWidth="1" style="475"/>
    <col min="12802" max="12802" width="11.28515625" customWidth="1" style="475"/>
    <col min="12803" max="12803" width="7.42578125" customWidth="1" style="475"/>
    <col min="12804" max="12807" width="8.7109375" customWidth="1" style="475"/>
    <col min="12808" max="12808" width="3.7109375" customWidth="1" style="475"/>
    <col min="12809" max="12812" width="8.7109375" customWidth="1" style="475"/>
    <col min="12813" max="12813" width="3.7109375" customWidth="1" style="475"/>
    <col min="12814" max="12817" width="8.7109375" customWidth="1" style="475"/>
    <col min="12818" max="12818" width="5.28515625" customWidth="1" style="475"/>
    <col min="12819" max="12819" width="8.7109375" customWidth="1" style="475"/>
    <col min="12820" max="12820" width="3.7109375" customWidth="1" style="475"/>
    <col min="12821" max="12821" width="8.7109375" customWidth="1" style="475"/>
    <col min="12822" max="12822" width="6.85546875" customWidth="1" style="475"/>
    <col min="12823" max="12823" width="6.42578125" customWidth="1" style="475"/>
    <col min="12824" max="12824" width="10.140625" customWidth="1" style="475"/>
    <col min="12825" max="13056" width="9.140625" customWidth="1" style="475"/>
    <col min="13057" max="13057" bestFit="1" width="15" customWidth="1" style="475"/>
    <col min="13058" max="13058" width="11.28515625" customWidth="1" style="475"/>
    <col min="13059" max="13059" width="7.42578125" customWidth="1" style="475"/>
    <col min="13060" max="13063" width="8.7109375" customWidth="1" style="475"/>
    <col min="13064" max="13064" width="3.7109375" customWidth="1" style="475"/>
    <col min="13065" max="13068" width="8.7109375" customWidth="1" style="475"/>
    <col min="13069" max="13069" width="3.7109375" customWidth="1" style="475"/>
    <col min="13070" max="13073" width="8.7109375" customWidth="1" style="475"/>
    <col min="13074" max="13074" width="5.28515625" customWidth="1" style="475"/>
    <col min="13075" max="13075" width="8.7109375" customWidth="1" style="475"/>
    <col min="13076" max="13076" width="3.7109375" customWidth="1" style="475"/>
    <col min="13077" max="13077" width="8.7109375" customWidth="1" style="475"/>
    <col min="13078" max="13078" width="6.85546875" customWidth="1" style="475"/>
    <col min="13079" max="13079" width="6.42578125" customWidth="1" style="475"/>
    <col min="13080" max="13080" width="10.140625" customWidth="1" style="475"/>
    <col min="13081" max="13312" width="9.140625" customWidth="1" style="475"/>
    <col min="13313" max="13313" bestFit="1" width="15" customWidth="1" style="475"/>
    <col min="13314" max="13314" width="11.28515625" customWidth="1" style="475"/>
    <col min="13315" max="13315" width="7.42578125" customWidth="1" style="475"/>
    <col min="13316" max="13319" width="8.7109375" customWidth="1" style="475"/>
    <col min="13320" max="13320" width="3.7109375" customWidth="1" style="475"/>
    <col min="13321" max="13324" width="8.7109375" customWidth="1" style="475"/>
    <col min="13325" max="13325" width="3.7109375" customWidth="1" style="475"/>
    <col min="13326" max="13329" width="8.7109375" customWidth="1" style="475"/>
    <col min="13330" max="13330" width="5.28515625" customWidth="1" style="475"/>
    <col min="13331" max="13331" width="8.7109375" customWidth="1" style="475"/>
    <col min="13332" max="13332" width="3.7109375" customWidth="1" style="475"/>
    <col min="13333" max="13333" width="8.7109375" customWidth="1" style="475"/>
    <col min="13334" max="13334" width="6.85546875" customWidth="1" style="475"/>
    <col min="13335" max="13335" width="6.42578125" customWidth="1" style="475"/>
    <col min="13336" max="13336" width="10.140625" customWidth="1" style="475"/>
    <col min="13337" max="13568" width="9.140625" customWidth="1" style="475"/>
    <col min="13569" max="13569" bestFit="1" width="15" customWidth="1" style="475"/>
    <col min="13570" max="13570" width="11.28515625" customWidth="1" style="475"/>
    <col min="13571" max="13571" width="7.42578125" customWidth="1" style="475"/>
    <col min="13572" max="13575" width="8.7109375" customWidth="1" style="475"/>
    <col min="13576" max="13576" width="3.7109375" customWidth="1" style="475"/>
    <col min="13577" max="13580" width="8.7109375" customWidth="1" style="475"/>
    <col min="13581" max="13581" width="3.7109375" customWidth="1" style="475"/>
    <col min="13582" max="13585" width="8.7109375" customWidth="1" style="475"/>
    <col min="13586" max="13586" width="5.28515625" customWidth="1" style="475"/>
    <col min="13587" max="13587" width="8.7109375" customWidth="1" style="475"/>
    <col min="13588" max="13588" width="3.7109375" customWidth="1" style="475"/>
    <col min="13589" max="13589" width="8.7109375" customWidth="1" style="475"/>
    <col min="13590" max="13590" width="6.85546875" customWidth="1" style="475"/>
    <col min="13591" max="13591" width="6.42578125" customWidth="1" style="475"/>
    <col min="13592" max="13592" width="10.140625" customWidth="1" style="475"/>
    <col min="13593" max="13824" width="9.140625" customWidth="1" style="475"/>
    <col min="13825" max="13825" bestFit="1" width="15" customWidth="1" style="475"/>
    <col min="13826" max="13826" width="11.28515625" customWidth="1" style="475"/>
    <col min="13827" max="13827" width="7.42578125" customWidth="1" style="475"/>
    <col min="13828" max="13831" width="8.7109375" customWidth="1" style="475"/>
    <col min="13832" max="13832" width="3.7109375" customWidth="1" style="475"/>
    <col min="13833" max="13836" width="8.7109375" customWidth="1" style="475"/>
    <col min="13837" max="13837" width="3.7109375" customWidth="1" style="475"/>
    <col min="13838" max="13841" width="8.7109375" customWidth="1" style="475"/>
    <col min="13842" max="13842" width="5.28515625" customWidth="1" style="475"/>
    <col min="13843" max="13843" width="8.7109375" customWidth="1" style="475"/>
    <col min="13844" max="13844" width="3.7109375" customWidth="1" style="475"/>
    <col min="13845" max="13845" width="8.7109375" customWidth="1" style="475"/>
    <col min="13846" max="13846" width="6.85546875" customWidth="1" style="475"/>
    <col min="13847" max="13847" width="6.42578125" customWidth="1" style="475"/>
    <col min="13848" max="13848" width="10.140625" customWidth="1" style="475"/>
    <col min="13849" max="14080" width="9.140625" customWidth="1" style="475"/>
    <col min="14081" max="14081" bestFit="1" width="15" customWidth="1" style="475"/>
    <col min="14082" max="14082" width="11.28515625" customWidth="1" style="475"/>
    <col min="14083" max="14083" width="7.42578125" customWidth="1" style="475"/>
    <col min="14084" max="14087" width="8.7109375" customWidth="1" style="475"/>
    <col min="14088" max="14088" width="3.7109375" customWidth="1" style="475"/>
    <col min="14089" max="14092" width="8.7109375" customWidth="1" style="475"/>
    <col min="14093" max="14093" width="3.7109375" customWidth="1" style="475"/>
    <col min="14094" max="14097" width="8.7109375" customWidth="1" style="475"/>
    <col min="14098" max="14098" width="5.28515625" customWidth="1" style="475"/>
    <col min="14099" max="14099" width="8.7109375" customWidth="1" style="475"/>
    <col min="14100" max="14100" width="3.7109375" customWidth="1" style="475"/>
    <col min="14101" max="14101" width="8.7109375" customWidth="1" style="475"/>
    <col min="14102" max="14102" width="6.85546875" customWidth="1" style="475"/>
    <col min="14103" max="14103" width="6.42578125" customWidth="1" style="475"/>
    <col min="14104" max="14104" width="10.140625" customWidth="1" style="475"/>
    <col min="14105" max="14336" width="9.140625" customWidth="1" style="475"/>
    <col min="14337" max="14337" bestFit="1" width="15" customWidth="1" style="475"/>
    <col min="14338" max="14338" width="11.28515625" customWidth="1" style="475"/>
    <col min="14339" max="14339" width="7.42578125" customWidth="1" style="475"/>
    <col min="14340" max="14343" width="8.7109375" customWidth="1" style="475"/>
    <col min="14344" max="14344" width="3.7109375" customWidth="1" style="475"/>
    <col min="14345" max="14348" width="8.7109375" customWidth="1" style="475"/>
    <col min="14349" max="14349" width="3.7109375" customWidth="1" style="475"/>
    <col min="14350" max="14353" width="8.7109375" customWidth="1" style="475"/>
    <col min="14354" max="14354" width="5.28515625" customWidth="1" style="475"/>
    <col min="14355" max="14355" width="8.7109375" customWidth="1" style="475"/>
    <col min="14356" max="14356" width="3.7109375" customWidth="1" style="475"/>
    <col min="14357" max="14357" width="8.7109375" customWidth="1" style="475"/>
    <col min="14358" max="14358" width="6.85546875" customWidth="1" style="475"/>
    <col min="14359" max="14359" width="6.42578125" customWidth="1" style="475"/>
    <col min="14360" max="14360" width="10.140625" customWidth="1" style="475"/>
    <col min="14361" max="14592" width="9.140625" customWidth="1" style="475"/>
    <col min="14593" max="14593" bestFit="1" width="15" customWidth="1" style="475"/>
    <col min="14594" max="14594" width="11.28515625" customWidth="1" style="475"/>
    <col min="14595" max="14595" width="7.42578125" customWidth="1" style="475"/>
    <col min="14596" max="14599" width="8.7109375" customWidth="1" style="475"/>
    <col min="14600" max="14600" width="3.7109375" customWidth="1" style="475"/>
    <col min="14601" max="14604" width="8.7109375" customWidth="1" style="475"/>
    <col min="14605" max="14605" width="3.7109375" customWidth="1" style="475"/>
    <col min="14606" max="14609" width="8.7109375" customWidth="1" style="475"/>
    <col min="14610" max="14610" width="5.28515625" customWidth="1" style="475"/>
    <col min="14611" max="14611" width="8.7109375" customWidth="1" style="475"/>
    <col min="14612" max="14612" width="3.7109375" customWidth="1" style="475"/>
    <col min="14613" max="14613" width="8.7109375" customWidth="1" style="475"/>
    <col min="14614" max="14614" width="6.85546875" customWidth="1" style="475"/>
    <col min="14615" max="14615" width="6.42578125" customWidth="1" style="475"/>
    <col min="14616" max="14616" width="10.140625" customWidth="1" style="475"/>
    <col min="14617" max="14848" width="9.140625" customWidth="1" style="475"/>
    <col min="14849" max="14849" bestFit="1" width="15" customWidth="1" style="475"/>
    <col min="14850" max="14850" width="11.28515625" customWidth="1" style="475"/>
    <col min="14851" max="14851" width="7.42578125" customWidth="1" style="475"/>
    <col min="14852" max="14855" width="8.7109375" customWidth="1" style="475"/>
    <col min="14856" max="14856" width="3.7109375" customWidth="1" style="475"/>
    <col min="14857" max="14860" width="8.7109375" customWidth="1" style="475"/>
    <col min="14861" max="14861" width="3.7109375" customWidth="1" style="475"/>
    <col min="14862" max="14865" width="8.7109375" customWidth="1" style="475"/>
    <col min="14866" max="14866" width="5.28515625" customWidth="1" style="475"/>
    <col min="14867" max="14867" width="8.7109375" customWidth="1" style="475"/>
    <col min="14868" max="14868" width="3.7109375" customWidth="1" style="475"/>
    <col min="14869" max="14869" width="8.7109375" customWidth="1" style="475"/>
    <col min="14870" max="14870" width="6.85546875" customWidth="1" style="475"/>
    <col min="14871" max="14871" width="6.42578125" customWidth="1" style="475"/>
    <col min="14872" max="14872" width="10.140625" customWidth="1" style="475"/>
    <col min="14873" max="15104" width="9.140625" customWidth="1" style="475"/>
    <col min="15105" max="15105" bestFit="1" width="15" customWidth="1" style="475"/>
    <col min="15106" max="15106" width="11.28515625" customWidth="1" style="475"/>
    <col min="15107" max="15107" width="7.42578125" customWidth="1" style="475"/>
    <col min="15108" max="15111" width="8.7109375" customWidth="1" style="475"/>
    <col min="15112" max="15112" width="3.7109375" customWidth="1" style="475"/>
    <col min="15113" max="15116" width="8.7109375" customWidth="1" style="475"/>
    <col min="15117" max="15117" width="3.7109375" customWidth="1" style="475"/>
    <col min="15118" max="15121" width="8.7109375" customWidth="1" style="475"/>
    <col min="15122" max="15122" width="5.28515625" customWidth="1" style="475"/>
    <col min="15123" max="15123" width="8.7109375" customWidth="1" style="475"/>
    <col min="15124" max="15124" width="3.7109375" customWidth="1" style="475"/>
    <col min="15125" max="15125" width="8.7109375" customWidth="1" style="475"/>
    <col min="15126" max="15126" width="6.85546875" customWidth="1" style="475"/>
    <col min="15127" max="15127" width="6.42578125" customWidth="1" style="475"/>
    <col min="15128" max="15128" width="10.140625" customWidth="1" style="475"/>
    <col min="15129" max="15360" width="9.140625" customWidth="1" style="475"/>
    <col min="15361" max="15361" bestFit="1" width="15" customWidth="1" style="475"/>
    <col min="15362" max="15362" width="11.28515625" customWidth="1" style="475"/>
    <col min="15363" max="15363" width="7.42578125" customWidth="1" style="475"/>
    <col min="15364" max="15367" width="8.7109375" customWidth="1" style="475"/>
    <col min="15368" max="15368" width="3.7109375" customWidth="1" style="475"/>
    <col min="15369" max="15372" width="8.7109375" customWidth="1" style="475"/>
    <col min="15373" max="15373" width="3.7109375" customWidth="1" style="475"/>
    <col min="15374" max="15377" width="8.7109375" customWidth="1" style="475"/>
    <col min="15378" max="15378" width="5.28515625" customWidth="1" style="475"/>
    <col min="15379" max="15379" width="8.7109375" customWidth="1" style="475"/>
    <col min="15380" max="15380" width="3.7109375" customWidth="1" style="475"/>
    <col min="15381" max="15381" width="8.7109375" customWidth="1" style="475"/>
    <col min="15382" max="15382" width="6.85546875" customWidth="1" style="475"/>
    <col min="15383" max="15383" width="6.42578125" customWidth="1" style="475"/>
    <col min="15384" max="15384" width="10.140625" customWidth="1" style="475"/>
    <col min="15385" max="15616" width="9.140625" customWidth="1" style="475"/>
    <col min="15617" max="15617" bestFit="1" width="15" customWidth="1" style="475"/>
    <col min="15618" max="15618" width="11.28515625" customWidth="1" style="475"/>
    <col min="15619" max="15619" width="7.42578125" customWidth="1" style="475"/>
    <col min="15620" max="15623" width="8.7109375" customWidth="1" style="475"/>
    <col min="15624" max="15624" width="3.7109375" customWidth="1" style="475"/>
    <col min="15625" max="15628" width="8.7109375" customWidth="1" style="475"/>
    <col min="15629" max="15629" width="3.7109375" customWidth="1" style="475"/>
    <col min="15630" max="15633" width="8.7109375" customWidth="1" style="475"/>
    <col min="15634" max="15634" width="5.28515625" customWidth="1" style="475"/>
    <col min="15635" max="15635" width="8.7109375" customWidth="1" style="475"/>
    <col min="15636" max="15636" width="3.7109375" customWidth="1" style="475"/>
    <col min="15637" max="15637" width="8.7109375" customWidth="1" style="475"/>
    <col min="15638" max="15638" width="6.85546875" customWidth="1" style="475"/>
    <col min="15639" max="15639" width="6.42578125" customWidth="1" style="475"/>
    <col min="15640" max="15640" width="10.140625" customWidth="1" style="475"/>
    <col min="15641" max="15872" width="9.140625" customWidth="1" style="475"/>
    <col min="15873" max="15873" bestFit="1" width="15" customWidth="1" style="475"/>
    <col min="15874" max="15874" width="11.28515625" customWidth="1" style="475"/>
    <col min="15875" max="15875" width="7.42578125" customWidth="1" style="475"/>
    <col min="15876" max="15879" width="8.7109375" customWidth="1" style="475"/>
    <col min="15880" max="15880" width="3.7109375" customWidth="1" style="475"/>
    <col min="15881" max="15884" width="8.7109375" customWidth="1" style="475"/>
    <col min="15885" max="15885" width="3.7109375" customWidth="1" style="475"/>
    <col min="15886" max="15889" width="8.7109375" customWidth="1" style="475"/>
    <col min="15890" max="15890" width="5.28515625" customWidth="1" style="475"/>
    <col min="15891" max="15891" width="8.7109375" customWidth="1" style="475"/>
    <col min="15892" max="15892" width="3.7109375" customWidth="1" style="475"/>
    <col min="15893" max="15893" width="8.7109375" customWidth="1" style="475"/>
    <col min="15894" max="15894" width="6.85546875" customWidth="1" style="475"/>
    <col min="15895" max="15895" width="6.42578125" customWidth="1" style="475"/>
    <col min="15896" max="15896" width="10.140625" customWidth="1" style="475"/>
    <col min="15897" max="16128" width="9.140625" customWidth="1" style="475"/>
    <col min="16129" max="16129" bestFit="1" width="15" customWidth="1" style="475"/>
    <col min="16130" max="16130" width="11.28515625" customWidth="1" style="475"/>
    <col min="16131" max="16131" width="7.42578125" customWidth="1" style="475"/>
    <col min="16132" max="16135" width="8.7109375" customWidth="1" style="475"/>
    <col min="16136" max="16136" width="3.7109375" customWidth="1" style="475"/>
    <col min="16137" max="16140" width="8.7109375" customWidth="1" style="475"/>
    <col min="16141" max="16141" width="3.7109375" customWidth="1" style="475"/>
    <col min="16142" max="16145" width="8.7109375" customWidth="1" style="475"/>
    <col min="16146" max="16146" width="5.28515625" customWidth="1" style="475"/>
    <col min="16147" max="16147" width="8.7109375" customWidth="1" style="475"/>
    <col min="16148" max="16148" width="3.7109375" customWidth="1" style="475"/>
    <col min="16149" max="16149" width="8.7109375" customWidth="1" style="475"/>
    <col min="16150" max="16150" width="6.85546875" customWidth="1" style="475"/>
    <col min="16151" max="16151" width="6.42578125" customWidth="1" style="475"/>
    <col min="16152" max="16152" width="10.140625" customWidth="1" style="475"/>
    <col min="16153" max="16384" width="9.140625" customWidth="1" style="475"/>
  </cols>
  <sheetData>
    <row r="1" ht="15.75"/>
    <row r="2" ht="21.75" customHeight="1">
      <c r="A2" s="483" t="s">
        <v>0</v>
      </c>
      <c r="B2" s="350"/>
      <c r="C2" s="350"/>
      <c r="D2" s="350"/>
      <c r="E2" s="350"/>
      <c r="F2" s="349"/>
      <c r="G2" s="349"/>
      <c r="H2" s="349"/>
      <c r="I2" s="349"/>
      <c r="J2" s="350"/>
      <c r="K2" s="350" t="s">
        <v>1</v>
      </c>
      <c r="L2" s="350"/>
      <c r="M2" s="350"/>
      <c r="N2" s="350"/>
      <c r="O2" s="350"/>
      <c r="P2" s="484">
        <f>+I3*8.5</f>
      </c>
      <c r="Q2" s="484"/>
      <c r="R2" s="485" t="s">
        <v>2</v>
      </c>
      <c r="S2" s="485"/>
      <c r="T2" s="485"/>
      <c r="U2" s="485"/>
      <c r="V2" s="484">
        <f>+O59</f>
      </c>
      <c r="W2" s="486"/>
    </row>
    <row r="3" ht="21.75" customHeight="1">
      <c r="A3" s="351" t="s">
        <v>3</v>
      </c>
      <c r="B3" s="487">
        <v>42156</v>
      </c>
      <c r="C3" s="487"/>
      <c r="D3" s="487"/>
      <c r="E3" s="487"/>
      <c r="F3" s="353" t="s">
        <v>4</v>
      </c>
      <c r="G3" s="353"/>
      <c r="H3" s="353"/>
      <c r="I3" s="352">
        <v>23</v>
      </c>
      <c r="J3" s="353"/>
      <c r="K3" s="353" t="s">
        <v>5</v>
      </c>
      <c r="L3" s="353"/>
      <c r="M3" s="353"/>
      <c r="N3" s="353"/>
      <c r="O3" s="353"/>
      <c r="P3" s="488">
        <v>10</v>
      </c>
      <c r="Q3" s="488"/>
      <c r="R3" s="489" t="s">
        <v>6</v>
      </c>
      <c r="S3" s="489"/>
      <c r="T3" s="489"/>
      <c r="U3" s="489"/>
      <c r="V3" s="488">
        <f>+S59</f>
      </c>
      <c r="W3" s="490"/>
    </row>
    <row r="4" ht="21.75" customHeight="1">
      <c r="A4" s="351" t="s">
        <v>7</v>
      </c>
      <c r="B4" s="487">
        <v>42185</v>
      </c>
      <c r="C4" s="487"/>
      <c r="D4" s="487"/>
      <c r="E4" s="487"/>
      <c r="F4" s="353" t="s">
        <v>8</v>
      </c>
      <c r="G4" s="353"/>
      <c r="H4" s="353"/>
      <c r="I4" s="352">
        <v>0</v>
      </c>
      <c r="J4" s="353"/>
      <c r="K4" s="353" t="s">
        <v>9</v>
      </c>
      <c r="L4" s="353"/>
      <c r="M4" s="353"/>
      <c r="N4" s="353"/>
      <c r="O4" s="353"/>
      <c r="P4" s="488">
        <f>+P2*P3</f>
      </c>
      <c r="Q4" s="488"/>
      <c r="R4" s="491" t="s">
        <v>10</v>
      </c>
      <c r="S4" s="491"/>
      <c r="T4" s="491"/>
      <c r="U4" s="491"/>
      <c r="V4" s="492">
        <f>G59/P4</f>
      </c>
      <c r="W4" s="493"/>
    </row>
    <row r="5" ht="3" customHeight="1">
      <c r="A5" s="142"/>
      <c r="B5" s="143"/>
      <c r="C5" s="144"/>
      <c r="D5" s="199"/>
      <c r="E5" s="199"/>
      <c r="F5" s="199"/>
      <c r="G5" s="203"/>
      <c r="H5" s="143"/>
      <c r="I5" s="203"/>
      <c r="J5" s="203"/>
      <c r="K5" s="203"/>
      <c r="L5" s="203"/>
      <c r="M5" s="143"/>
      <c r="N5" s="143"/>
      <c r="O5" s="143"/>
      <c r="P5" s="143"/>
      <c r="Q5" s="143"/>
      <c r="R5" s="143"/>
      <c r="S5" s="144"/>
      <c r="T5" s="144"/>
      <c r="U5" s="144"/>
      <c r="V5" s="144"/>
      <c r="W5" s="145"/>
    </row>
    <row r="6" ht="53.25" customHeight="1">
      <c r="A6" s="494" t="s">
        <v>11</v>
      </c>
      <c r="B6" s="495"/>
      <c r="C6" s="146"/>
      <c r="D6" s="496" t="s">
        <v>12</v>
      </c>
      <c r="E6" s="497"/>
      <c r="F6" s="497"/>
      <c r="G6" s="498"/>
      <c r="H6" s="146"/>
      <c r="I6" s="499" t="s">
        <v>13</v>
      </c>
      <c r="J6" s="500"/>
      <c r="K6" s="500"/>
      <c r="L6" s="501"/>
      <c r="M6" s="146"/>
      <c r="N6" s="502" t="s">
        <v>14</v>
      </c>
      <c r="O6" s="503"/>
      <c r="P6" s="503"/>
      <c r="Q6" s="504"/>
      <c r="R6" s="147"/>
      <c r="S6" s="505" t="s">
        <v>15</v>
      </c>
      <c r="T6" s="506"/>
      <c r="U6" s="506"/>
      <c r="V6" s="506"/>
      <c r="W6" s="507"/>
    </row>
    <row r="7">
      <c r="A7" s="508" t="s">
        <v>16</v>
      </c>
      <c r="B7" s="509"/>
      <c r="C7" s="148"/>
      <c r="D7" s="510">
        <f>+D59</f>
      </c>
      <c r="E7" s="511"/>
      <c r="F7" s="511"/>
      <c r="G7" s="512"/>
      <c r="H7" s="148"/>
      <c r="I7" s="510">
        <v>354000000</v>
      </c>
      <c r="J7" s="511"/>
      <c r="K7" s="511"/>
      <c r="L7" s="512"/>
      <c r="M7" s="148"/>
      <c r="N7" s="513">
        <f>+I7-D7</f>
      </c>
      <c r="O7" s="514"/>
      <c r="P7" s="514"/>
      <c r="Q7" s="515"/>
      <c r="R7" s="148"/>
      <c r="S7" s="516">
        <f>+N7/I4</f>
      </c>
      <c r="T7" s="517"/>
      <c r="U7" s="517"/>
      <c r="V7" s="517"/>
      <c r="W7" s="518"/>
    </row>
    <row r="8">
      <c r="A8" s="508"/>
      <c r="B8" s="509"/>
      <c r="C8" s="148"/>
      <c r="D8" s="510"/>
      <c r="E8" s="511"/>
      <c r="F8" s="511"/>
      <c r="G8" s="512"/>
      <c r="H8" s="148"/>
      <c r="I8" s="510"/>
      <c r="J8" s="511"/>
      <c r="K8" s="511"/>
      <c r="L8" s="512"/>
      <c r="M8" s="148"/>
      <c r="N8" s="519"/>
      <c r="O8" s="520"/>
      <c r="P8" s="520"/>
      <c r="Q8" s="521"/>
      <c r="R8" s="148"/>
      <c r="S8" s="519"/>
      <c r="T8" s="520"/>
      <c r="U8" s="520"/>
      <c r="V8" s="520"/>
      <c r="W8" s="521"/>
    </row>
    <row r="9">
      <c r="A9" s="508"/>
      <c r="B9" s="509"/>
      <c r="C9" s="148"/>
      <c r="D9" s="510"/>
      <c r="E9" s="511"/>
      <c r="F9" s="511"/>
      <c r="G9" s="512"/>
      <c r="H9" s="148"/>
      <c r="I9" s="510"/>
      <c r="J9" s="511"/>
      <c r="K9" s="511"/>
      <c r="L9" s="512"/>
      <c r="M9" s="148"/>
      <c r="N9" s="519"/>
      <c r="O9" s="520"/>
      <c r="P9" s="520"/>
      <c r="Q9" s="521"/>
      <c r="R9" s="148"/>
      <c r="S9" s="519"/>
      <c r="T9" s="520"/>
      <c r="U9" s="520"/>
      <c r="V9" s="520"/>
      <c r="W9" s="521"/>
    </row>
    <row r="10">
      <c r="A10" s="508"/>
      <c r="B10" s="509"/>
      <c r="C10" s="148"/>
      <c r="D10" s="510"/>
      <c r="E10" s="511"/>
      <c r="F10" s="511"/>
      <c r="G10" s="512"/>
      <c r="H10" s="148"/>
      <c r="I10" s="510"/>
      <c r="J10" s="511"/>
      <c r="K10" s="511"/>
      <c r="L10" s="512"/>
      <c r="M10" s="148"/>
      <c r="N10" s="522"/>
      <c r="O10" s="523"/>
      <c r="P10" s="523"/>
      <c r="Q10" s="524"/>
      <c r="R10" s="148"/>
      <c r="S10" s="525"/>
      <c r="T10" s="526"/>
      <c r="U10" s="526"/>
      <c r="V10" s="526"/>
      <c r="W10" s="527"/>
    </row>
    <row r="11">
      <c r="A11" s="528" t="s">
        <v>17</v>
      </c>
      <c r="B11" s="529"/>
      <c r="C11" s="148"/>
      <c r="D11" s="530">
        <f>+G59</f>
      </c>
      <c r="E11" s="531"/>
      <c r="F11" s="531"/>
      <c r="G11" s="532"/>
      <c r="H11" s="148"/>
      <c r="I11" s="530">
        <v>98488686</v>
      </c>
      <c r="J11" s="531"/>
      <c r="K11" s="531"/>
      <c r="L11" s="532"/>
      <c r="M11" s="148"/>
      <c r="N11" s="533">
        <f>+I11-D11</f>
      </c>
      <c r="O11" s="534"/>
      <c r="P11" s="534"/>
      <c r="Q11" s="535"/>
      <c r="R11" s="148"/>
      <c r="S11" s="536">
        <f>+N11/I4</f>
      </c>
      <c r="T11" s="537"/>
      <c r="U11" s="537"/>
      <c r="V11" s="537"/>
      <c r="W11" s="538"/>
    </row>
    <row r="12">
      <c r="A12" s="528"/>
      <c r="B12" s="529"/>
      <c r="C12" s="148"/>
      <c r="D12" s="530"/>
      <c r="E12" s="531"/>
      <c r="F12" s="531"/>
      <c r="G12" s="532"/>
      <c r="H12" s="148"/>
      <c r="I12" s="530"/>
      <c r="J12" s="531"/>
      <c r="K12" s="531"/>
      <c r="L12" s="532"/>
      <c r="M12" s="148"/>
      <c r="N12" s="539"/>
      <c r="O12" s="540"/>
      <c r="P12" s="540"/>
      <c r="Q12" s="541"/>
      <c r="R12" s="148"/>
      <c r="S12" s="539"/>
      <c r="T12" s="540"/>
      <c r="U12" s="540"/>
      <c r="V12" s="540"/>
      <c r="W12" s="541"/>
    </row>
    <row r="13">
      <c r="A13" s="528"/>
      <c r="B13" s="529"/>
      <c r="C13" s="148"/>
      <c r="D13" s="530"/>
      <c r="E13" s="531"/>
      <c r="F13" s="531"/>
      <c r="G13" s="532"/>
      <c r="H13" s="148"/>
      <c r="I13" s="530"/>
      <c r="J13" s="531"/>
      <c r="K13" s="531"/>
      <c r="L13" s="532"/>
      <c r="M13" s="148"/>
      <c r="N13" s="539"/>
      <c r="O13" s="540"/>
      <c r="P13" s="540"/>
      <c r="Q13" s="541"/>
      <c r="R13" s="148"/>
      <c r="S13" s="539"/>
      <c r="T13" s="540"/>
      <c r="U13" s="540"/>
      <c r="V13" s="540"/>
      <c r="W13" s="541"/>
    </row>
    <row r="14">
      <c r="A14" s="528"/>
      <c r="B14" s="529"/>
      <c r="C14" s="148"/>
      <c r="D14" s="530"/>
      <c r="E14" s="531"/>
      <c r="F14" s="531"/>
      <c r="G14" s="532"/>
      <c r="H14" s="148"/>
      <c r="I14" s="530"/>
      <c r="J14" s="531"/>
      <c r="K14" s="531"/>
      <c r="L14" s="532"/>
      <c r="M14" s="148"/>
      <c r="N14" s="542"/>
      <c r="O14" s="543"/>
      <c r="P14" s="543"/>
      <c r="Q14" s="544"/>
      <c r="R14" s="148"/>
      <c r="S14" s="545"/>
      <c r="T14" s="546"/>
      <c r="U14" s="546"/>
      <c r="V14" s="546"/>
      <c r="W14" s="547"/>
    </row>
    <row r="15">
      <c r="A15" s="548" t="s">
        <v>18</v>
      </c>
      <c r="B15" s="549"/>
      <c r="C15" s="148"/>
      <c r="D15" s="550">
        <f>+K59</f>
      </c>
      <c r="E15" s="551"/>
      <c r="F15" s="551"/>
      <c r="G15" s="552"/>
      <c r="H15" s="148"/>
      <c r="I15" s="550">
        <v>0</v>
      </c>
      <c r="J15" s="551"/>
      <c r="K15" s="551"/>
      <c r="L15" s="552"/>
      <c r="M15" s="148"/>
      <c r="N15" s="553">
        <v>0</v>
      </c>
      <c r="O15" s="554"/>
      <c r="P15" s="554"/>
      <c r="Q15" s="555"/>
      <c r="R15" s="148"/>
      <c r="S15" s="556">
        <v>0</v>
      </c>
      <c r="T15" s="557"/>
      <c r="U15" s="557"/>
      <c r="V15" s="557"/>
      <c r="W15" s="558"/>
    </row>
    <row r="16">
      <c r="A16" s="548"/>
      <c r="B16" s="549"/>
      <c r="C16" s="148"/>
      <c r="D16" s="550"/>
      <c r="E16" s="551"/>
      <c r="F16" s="551"/>
      <c r="G16" s="552"/>
      <c r="H16" s="148"/>
      <c r="I16" s="550"/>
      <c r="J16" s="551"/>
      <c r="K16" s="551"/>
      <c r="L16" s="552"/>
      <c r="M16" s="148"/>
      <c r="N16" s="559"/>
      <c r="O16" s="560"/>
      <c r="P16" s="560"/>
      <c r="Q16" s="561"/>
      <c r="R16" s="148"/>
      <c r="S16" s="559"/>
      <c r="T16" s="560"/>
      <c r="U16" s="560"/>
      <c r="V16" s="560"/>
      <c r="W16" s="561"/>
    </row>
    <row r="17">
      <c r="A17" s="548"/>
      <c r="B17" s="549"/>
      <c r="C17" s="148"/>
      <c r="D17" s="550"/>
      <c r="E17" s="551"/>
      <c r="F17" s="551"/>
      <c r="G17" s="552"/>
      <c r="H17" s="148"/>
      <c r="I17" s="550"/>
      <c r="J17" s="551"/>
      <c r="K17" s="551"/>
      <c r="L17" s="552"/>
      <c r="M17" s="148"/>
      <c r="N17" s="559"/>
      <c r="O17" s="560"/>
      <c r="P17" s="560"/>
      <c r="Q17" s="561"/>
      <c r="R17" s="148"/>
      <c r="S17" s="559"/>
      <c r="T17" s="560"/>
      <c r="U17" s="560"/>
      <c r="V17" s="560"/>
      <c r="W17" s="561"/>
    </row>
    <row r="18">
      <c r="A18" s="548"/>
      <c r="B18" s="549"/>
      <c r="C18" s="148"/>
      <c r="D18" s="550"/>
      <c r="E18" s="551"/>
      <c r="F18" s="551"/>
      <c r="G18" s="552"/>
      <c r="H18" s="148"/>
      <c r="I18" s="550"/>
      <c r="J18" s="551"/>
      <c r="K18" s="551"/>
      <c r="L18" s="552"/>
      <c r="M18" s="148"/>
      <c r="N18" s="562"/>
      <c r="O18" s="563"/>
      <c r="P18" s="563"/>
      <c r="Q18" s="564"/>
      <c r="R18" s="148"/>
      <c r="S18" s="565"/>
      <c r="T18" s="566"/>
      <c r="U18" s="566"/>
      <c r="V18" s="566"/>
      <c r="W18" s="567"/>
    </row>
    <row r="19">
      <c r="A19" s="568" t="s">
        <v>19</v>
      </c>
      <c r="B19" s="569"/>
      <c r="C19" s="148"/>
      <c r="D19" s="570">
        <f>SUM(D7:G18)</f>
      </c>
      <c r="E19" s="571"/>
      <c r="F19" s="571"/>
      <c r="G19" s="572"/>
      <c r="H19" s="148"/>
      <c r="I19" s="570">
        <f>+I7+I11</f>
      </c>
      <c r="J19" s="571"/>
      <c r="K19" s="571"/>
      <c r="L19" s="572"/>
      <c r="M19" s="148"/>
      <c r="N19" s="573">
        <f>+N11+N7</f>
      </c>
      <c r="O19" s="574"/>
      <c r="P19" s="574"/>
      <c r="Q19" s="575"/>
      <c r="R19" s="148"/>
      <c r="S19" s="576">
        <f>+S11+S7</f>
      </c>
      <c r="T19" s="577"/>
      <c r="U19" s="577"/>
      <c r="V19" s="577"/>
      <c r="W19" s="578"/>
    </row>
    <row r="20">
      <c r="A20" s="568"/>
      <c r="B20" s="569"/>
      <c r="C20" s="148"/>
      <c r="D20" s="570"/>
      <c r="E20" s="571"/>
      <c r="F20" s="571"/>
      <c r="G20" s="572"/>
      <c r="H20" s="148"/>
      <c r="I20" s="570"/>
      <c r="J20" s="571"/>
      <c r="K20" s="571"/>
      <c r="L20" s="572"/>
      <c r="M20" s="148"/>
      <c r="N20" s="579"/>
      <c r="O20" s="580"/>
      <c r="P20" s="580"/>
      <c r="Q20" s="581"/>
      <c r="R20" s="148"/>
      <c r="S20" s="579"/>
      <c r="T20" s="580"/>
      <c r="U20" s="580"/>
      <c r="V20" s="580"/>
      <c r="W20" s="581"/>
    </row>
    <row r="21">
      <c r="A21" s="568"/>
      <c r="B21" s="569"/>
      <c r="C21" s="148"/>
      <c r="D21" s="570"/>
      <c r="E21" s="571"/>
      <c r="F21" s="571"/>
      <c r="G21" s="572"/>
      <c r="H21" s="148"/>
      <c r="I21" s="570"/>
      <c r="J21" s="571"/>
      <c r="K21" s="571"/>
      <c r="L21" s="572"/>
      <c r="M21" s="148"/>
      <c r="N21" s="579"/>
      <c r="O21" s="580"/>
      <c r="P21" s="580"/>
      <c r="Q21" s="581"/>
      <c r="R21" s="148"/>
      <c r="S21" s="579"/>
      <c r="T21" s="580"/>
      <c r="U21" s="580"/>
      <c r="V21" s="580"/>
      <c r="W21" s="581"/>
    </row>
    <row r="22">
      <c r="A22" s="582"/>
      <c r="B22" s="583"/>
      <c r="C22" s="149"/>
      <c r="D22" s="584"/>
      <c r="E22" s="585"/>
      <c r="F22" s="585"/>
      <c r="G22" s="586"/>
      <c r="H22" s="149"/>
      <c r="I22" s="584"/>
      <c r="J22" s="585"/>
      <c r="K22" s="585"/>
      <c r="L22" s="586"/>
      <c r="M22" s="149"/>
      <c r="N22" s="587"/>
      <c r="O22" s="588"/>
      <c r="P22" s="588"/>
      <c r="Q22" s="589"/>
      <c r="R22" s="149"/>
      <c r="S22" s="587"/>
      <c r="T22" s="588"/>
      <c r="U22" s="588"/>
      <c r="V22" s="588"/>
      <c r="W22" s="589"/>
    </row>
    <row r="23" ht="3" customHeight="1">
      <c r="A23" s="142"/>
      <c r="B23" s="143"/>
      <c r="C23" s="144"/>
      <c r="D23" s="201"/>
      <c r="E23" s="201"/>
      <c r="F23" s="201"/>
      <c r="G23" s="204"/>
      <c r="H23" s="143"/>
      <c r="I23" s="204"/>
      <c r="J23" s="204"/>
      <c r="K23" s="204"/>
      <c r="L23" s="204"/>
      <c r="M23" s="143"/>
      <c r="N23" s="143"/>
      <c r="O23" s="143"/>
      <c r="P23" s="143"/>
      <c r="Q23" s="143"/>
      <c r="R23" s="143"/>
      <c r="S23" s="144"/>
      <c r="T23" s="144"/>
      <c r="U23" s="144"/>
      <c r="V23" s="144"/>
      <c r="W23" s="145"/>
    </row>
    <row r="24" ht="22.5">
      <c r="A24" s="590" t="s">
        <v>240</v>
      </c>
      <c r="B24" s="591"/>
      <c r="C24" s="591"/>
      <c r="D24" s="591"/>
      <c r="E24" s="591"/>
      <c r="F24" s="591"/>
      <c r="G24" s="591"/>
      <c r="H24" s="591"/>
      <c r="I24" s="591"/>
      <c r="J24" s="591"/>
      <c r="K24" s="591"/>
      <c r="L24" s="591"/>
      <c r="M24" s="591"/>
      <c r="N24" s="591"/>
      <c r="O24" s="591"/>
      <c r="P24" s="591"/>
      <c r="Q24" s="591"/>
      <c r="R24" s="591"/>
      <c r="S24" s="591"/>
      <c r="T24" s="591"/>
      <c r="U24" s="591"/>
      <c r="V24" s="591"/>
      <c r="W24" s="592"/>
    </row>
    <row r="25" ht="3" customHeight="1">
      <c r="A25" s="150"/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51"/>
    </row>
    <row r="26" ht="16.5">
      <c r="A26" s="593" t="s">
        <v>21</v>
      </c>
      <c r="B26" s="593"/>
      <c r="C26" s="593"/>
      <c r="D26" s="594" t="s">
        <v>22</v>
      </c>
      <c r="E26" s="594"/>
      <c r="F26" s="594"/>
      <c r="G26" s="594" t="s">
        <v>23</v>
      </c>
      <c r="H26" s="594"/>
      <c r="I26" s="594"/>
      <c r="J26" s="594"/>
      <c r="K26" s="594" t="s">
        <v>24</v>
      </c>
      <c r="L26" s="594"/>
      <c r="M26" s="594"/>
      <c r="N26" s="594"/>
      <c r="O26" s="595" t="s">
        <v>25</v>
      </c>
      <c r="P26" s="596"/>
      <c r="Q26" s="594" t="s">
        <v>26</v>
      </c>
      <c r="R26" s="594"/>
      <c r="S26" s="594"/>
      <c r="T26" s="594"/>
      <c r="U26" s="594" t="s">
        <v>27</v>
      </c>
      <c r="V26" s="594"/>
      <c r="W26" s="594"/>
    </row>
    <row r="27" ht="3" customHeight="1">
      <c r="A27" s="150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51"/>
    </row>
    <row r="28" ht="16.5" s="154" customFormat="1">
      <c r="A28" s="480">
        <v>42156</v>
      </c>
      <c r="B28" s="481"/>
      <c r="C28" s="482"/>
      <c r="D28" s="597">
        <v>0</v>
      </c>
      <c r="E28" s="597"/>
      <c r="F28" s="597"/>
      <c r="G28" s="597">
        <v>0</v>
      </c>
      <c r="H28" s="479"/>
      <c r="I28" s="479"/>
      <c r="J28" s="479"/>
      <c r="K28" s="597">
        <v>0</v>
      </c>
      <c r="L28" s="597"/>
      <c r="M28" s="597"/>
      <c r="N28" s="597"/>
      <c r="O28" s="597">
        <f>+D28+G28</f>
      </c>
      <c r="P28" s="597"/>
      <c r="Q28" s="597">
        <v>6</v>
      </c>
      <c r="R28" s="598"/>
      <c r="S28" s="598"/>
      <c r="T28" s="598"/>
      <c r="U28" s="598"/>
      <c r="V28" s="598"/>
      <c r="W28" s="599"/>
      <c r="X28" s="153"/>
    </row>
    <row r="29" ht="16.5">
      <c r="A29" s="600">
        <v>42157</v>
      </c>
      <c r="B29" s="601"/>
      <c r="C29" s="601"/>
      <c r="D29" s="597">
        <v>0</v>
      </c>
      <c r="E29" s="597"/>
      <c r="F29" s="597"/>
      <c r="G29" s="597">
        <v>0</v>
      </c>
      <c r="H29" s="479"/>
      <c r="I29" s="479"/>
      <c r="J29" s="479"/>
      <c r="K29" s="597">
        <v>0</v>
      </c>
      <c r="L29" s="597"/>
      <c r="M29" s="597"/>
      <c r="N29" s="597"/>
      <c r="O29" s="597">
        <f ref="O29:O57" t="shared" si="0">+D29+G29</f>
      </c>
      <c r="P29" s="597"/>
      <c r="Q29" s="597">
        <v>6</v>
      </c>
      <c r="R29" s="602"/>
      <c r="S29" s="602"/>
      <c r="T29" s="602"/>
      <c r="U29" s="602"/>
      <c r="V29" s="602"/>
      <c r="W29" s="603"/>
      <c r="X29" s="476"/>
    </row>
    <row r="30" ht="16.5" s="154" customFormat="1">
      <c r="A30" s="600">
        <v>42158</v>
      </c>
      <c r="B30" s="601"/>
      <c r="C30" s="601"/>
      <c r="D30" s="597">
        <v>0</v>
      </c>
      <c r="E30" s="597"/>
      <c r="F30" s="597"/>
      <c r="G30" s="597">
        <v>0</v>
      </c>
      <c r="H30" s="479"/>
      <c r="I30" s="479"/>
      <c r="J30" s="479"/>
      <c r="K30" s="597">
        <v>0</v>
      </c>
      <c r="L30" s="597"/>
      <c r="M30" s="597"/>
      <c r="N30" s="597"/>
      <c r="O30" s="597">
        <f t="shared" si="0"/>
      </c>
      <c r="P30" s="597"/>
      <c r="Q30" s="597">
        <v>6</v>
      </c>
      <c r="R30" s="602"/>
      <c r="S30" s="602"/>
      <c r="T30" s="602"/>
      <c r="U30" s="602"/>
      <c r="V30" s="602"/>
      <c r="W30" s="603"/>
      <c r="X30" s="153"/>
    </row>
    <row r="31" ht="16.5">
      <c r="A31" s="600">
        <v>42159</v>
      </c>
      <c r="B31" s="601"/>
      <c r="C31" s="601"/>
      <c r="D31" s="597">
        <v>0</v>
      </c>
      <c r="E31" s="597"/>
      <c r="F31" s="597"/>
      <c r="G31" s="597">
        <v>0</v>
      </c>
      <c r="H31" s="479"/>
      <c r="I31" s="479"/>
      <c r="J31" s="479"/>
      <c r="K31" s="597">
        <v>0</v>
      </c>
      <c r="L31" s="597"/>
      <c r="M31" s="597"/>
      <c r="N31" s="597"/>
      <c r="O31" s="597">
        <f t="shared" si="0"/>
      </c>
      <c r="P31" s="597"/>
      <c r="Q31" s="597">
        <v>6</v>
      </c>
      <c r="R31" s="602"/>
      <c r="S31" s="602"/>
      <c r="T31" s="602"/>
      <c r="U31" s="602"/>
      <c r="V31" s="602"/>
      <c r="W31" s="603"/>
      <c r="X31" s="476"/>
    </row>
    <row r="32" ht="16.5">
      <c r="A32" s="600">
        <v>42160</v>
      </c>
      <c r="B32" s="601"/>
      <c r="C32" s="601"/>
      <c r="D32" s="597">
        <v>0</v>
      </c>
      <c r="E32" s="597"/>
      <c r="F32" s="597"/>
      <c r="G32" s="597">
        <v>0</v>
      </c>
      <c r="H32" s="479"/>
      <c r="I32" s="479"/>
      <c r="J32" s="479"/>
      <c r="K32" s="597">
        <v>0</v>
      </c>
      <c r="L32" s="597"/>
      <c r="M32" s="597"/>
      <c r="N32" s="597"/>
      <c r="O32" s="597">
        <f t="shared" si="0"/>
      </c>
      <c r="P32" s="597"/>
      <c r="Q32" s="597">
        <v>6</v>
      </c>
      <c r="R32" s="602"/>
      <c r="S32" s="602"/>
      <c r="T32" s="602"/>
      <c r="U32" s="602"/>
      <c r="V32" s="602"/>
      <c r="W32" s="603"/>
      <c r="X32" s="476"/>
    </row>
    <row r="33" ht="16.5">
      <c r="A33" s="600">
        <v>42161</v>
      </c>
      <c r="B33" s="601"/>
      <c r="C33" s="601"/>
      <c r="D33" s="597">
        <v>0</v>
      </c>
      <c r="E33" s="597"/>
      <c r="F33" s="597"/>
      <c r="G33" s="597">
        <v>0</v>
      </c>
      <c r="H33" s="479"/>
      <c r="I33" s="479"/>
      <c r="J33" s="479"/>
      <c r="K33" s="597">
        <v>0</v>
      </c>
      <c r="L33" s="597"/>
      <c r="M33" s="597"/>
      <c r="N33" s="597"/>
      <c r="O33" s="597">
        <f t="shared" si="0"/>
      </c>
      <c r="P33" s="597"/>
      <c r="Q33" s="597">
        <v>6</v>
      </c>
      <c r="R33" s="602"/>
      <c r="S33" s="602"/>
      <c r="T33" s="602"/>
      <c r="U33" s="602"/>
      <c r="V33" s="602"/>
      <c r="W33" s="603"/>
      <c r="X33" s="476"/>
    </row>
    <row r="34" ht="16.5" s="154" customFormat="1">
      <c r="A34" s="604">
        <v>42162</v>
      </c>
      <c r="B34" s="605"/>
      <c r="C34" s="605"/>
      <c r="D34" s="597">
        <v>0</v>
      </c>
      <c r="E34" s="597"/>
      <c r="F34" s="597"/>
      <c r="G34" s="597">
        <v>0</v>
      </c>
      <c r="H34" s="479"/>
      <c r="I34" s="479"/>
      <c r="J34" s="479"/>
      <c r="K34" s="597">
        <v>0</v>
      </c>
      <c r="L34" s="597"/>
      <c r="M34" s="597"/>
      <c r="N34" s="597"/>
      <c r="O34" s="597">
        <f t="shared" si="0"/>
      </c>
      <c r="P34" s="597"/>
      <c r="Q34" s="597">
        <v>6</v>
      </c>
      <c r="R34" s="606"/>
      <c r="S34" s="606"/>
      <c r="T34" s="606"/>
      <c r="U34" s="606"/>
      <c r="V34" s="606"/>
      <c r="W34" s="607"/>
      <c r="X34" s="153"/>
    </row>
    <row r="35" ht="16.5" s="154" customFormat="1">
      <c r="A35" s="604">
        <v>42163</v>
      </c>
      <c r="B35" s="605"/>
      <c r="C35" s="605"/>
      <c r="D35" s="597">
        <v>0</v>
      </c>
      <c r="E35" s="597"/>
      <c r="F35" s="597"/>
      <c r="G35" s="597">
        <v>0</v>
      </c>
      <c r="H35" s="479"/>
      <c r="I35" s="479"/>
      <c r="J35" s="479"/>
      <c r="K35" s="597">
        <v>0</v>
      </c>
      <c r="L35" s="597"/>
      <c r="M35" s="597"/>
      <c r="N35" s="597"/>
      <c r="O35" s="597">
        <f t="shared" si="0"/>
      </c>
      <c r="P35" s="597"/>
      <c r="Q35" s="597">
        <v>6</v>
      </c>
      <c r="R35" s="606"/>
      <c r="S35" s="606"/>
      <c r="T35" s="606"/>
      <c r="U35" s="608"/>
      <c r="V35" s="608"/>
      <c r="W35" s="609"/>
      <c r="X35" s="153"/>
    </row>
    <row r="36" ht="16.5">
      <c r="A36" s="600">
        <v>42164</v>
      </c>
      <c r="B36" s="601"/>
      <c r="C36" s="601"/>
      <c r="D36" s="597">
        <v>0</v>
      </c>
      <c r="E36" s="597"/>
      <c r="F36" s="597"/>
      <c r="G36" s="597">
        <v>0</v>
      </c>
      <c r="H36" s="479"/>
      <c r="I36" s="479"/>
      <c r="J36" s="479"/>
      <c r="K36" s="597">
        <v>0</v>
      </c>
      <c r="L36" s="597"/>
      <c r="M36" s="597"/>
      <c r="N36" s="597"/>
      <c r="O36" s="597">
        <f t="shared" si="0"/>
      </c>
      <c r="P36" s="597"/>
      <c r="Q36" s="597">
        <v>6</v>
      </c>
      <c r="R36" s="602"/>
      <c r="S36" s="602"/>
      <c r="T36" s="602"/>
      <c r="U36" s="610"/>
      <c r="V36" s="610"/>
      <c r="W36" s="611"/>
      <c r="X36" s="476"/>
    </row>
    <row r="37" ht="16.5" s="154" customFormat="1">
      <c r="A37" s="600">
        <v>42165</v>
      </c>
      <c r="B37" s="601"/>
      <c r="C37" s="601"/>
      <c r="D37" s="597">
        <v>0</v>
      </c>
      <c r="E37" s="597"/>
      <c r="F37" s="597"/>
      <c r="G37" s="597">
        <v>0</v>
      </c>
      <c r="H37" s="479"/>
      <c r="I37" s="479"/>
      <c r="J37" s="479"/>
      <c r="K37" s="597">
        <v>0</v>
      </c>
      <c r="L37" s="597"/>
      <c r="M37" s="597"/>
      <c r="N37" s="597"/>
      <c r="O37" s="597">
        <f t="shared" si="0"/>
      </c>
      <c r="P37" s="597"/>
      <c r="Q37" s="597">
        <v>6</v>
      </c>
      <c r="R37" s="602"/>
      <c r="S37" s="602"/>
      <c r="T37" s="602"/>
      <c r="U37" s="610"/>
      <c r="V37" s="610"/>
      <c r="W37" s="611"/>
      <c r="X37" s="153"/>
    </row>
    <row r="38" ht="16.5">
      <c r="A38" s="600">
        <v>42166</v>
      </c>
      <c r="B38" s="601"/>
      <c r="C38" s="601"/>
      <c r="D38" s="597">
        <v>0</v>
      </c>
      <c r="E38" s="597"/>
      <c r="F38" s="597"/>
      <c r="G38" s="597">
        <v>0</v>
      </c>
      <c r="H38" s="479"/>
      <c r="I38" s="479"/>
      <c r="J38" s="479"/>
      <c r="K38" s="597">
        <v>0</v>
      </c>
      <c r="L38" s="597"/>
      <c r="M38" s="597"/>
      <c r="N38" s="597"/>
      <c r="O38" s="597">
        <f t="shared" si="0"/>
      </c>
      <c r="P38" s="597"/>
      <c r="Q38" s="597">
        <v>6</v>
      </c>
      <c r="R38" s="602"/>
      <c r="S38" s="602"/>
      <c r="T38" s="602"/>
      <c r="U38" s="610"/>
      <c r="V38" s="610"/>
      <c r="W38" s="611"/>
      <c r="X38" s="476"/>
    </row>
    <row r="39" ht="16.5">
      <c r="A39" s="600">
        <v>42167</v>
      </c>
      <c r="B39" s="601"/>
      <c r="C39" s="601"/>
      <c r="D39" s="597">
        <v>0</v>
      </c>
      <c r="E39" s="597"/>
      <c r="F39" s="597"/>
      <c r="G39" s="597">
        <v>0</v>
      </c>
      <c r="H39" s="479"/>
      <c r="I39" s="479"/>
      <c r="J39" s="479"/>
      <c r="K39" s="597">
        <v>0</v>
      </c>
      <c r="L39" s="597"/>
      <c r="M39" s="597"/>
      <c r="N39" s="597"/>
      <c r="O39" s="597">
        <f t="shared" si="0"/>
      </c>
      <c r="P39" s="597"/>
      <c r="Q39" s="597">
        <v>6</v>
      </c>
      <c r="R39" s="602"/>
      <c r="S39" s="602"/>
      <c r="T39" s="602"/>
      <c r="U39" s="610"/>
      <c r="V39" s="610"/>
      <c r="W39" s="611"/>
    </row>
    <row r="40" ht="16.5">
      <c r="A40" s="600">
        <v>42168</v>
      </c>
      <c r="B40" s="601"/>
      <c r="C40" s="601"/>
      <c r="D40" s="597">
        <v>642892</v>
      </c>
      <c r="E40" s="597"/>
      <c r="F40" s="597"/>
      <c r="G40" s="597">
        <v>0</v>
      </c>
      <c r="H40" s="479"/>
      <c r="I40" s="479"/>
      <c r="J40" s="479"/>
      <c r="K40" s="597">
        <v>0</v>
      </c>
      <c r="L40" s="597"/>
      <c r="M40" s="597"/>
      <c r="N40" s="597"/>
      <c r="O40" s="597">
        <f t="shared" si="0"/>
      </c>
      <c r="P40" s="597"/>
      <c r="Q40" s="597">
        <v>6</v>
      </c>
      <c r="R40" s="602"/>
      <c r="S40" s="602"/>
      <c r="T40" s="602"/>
      <c r="U40" s="602"/>
      <c r="V40" s="602"/>
      <c r="W40" s="603"/>
    </row>
    <row r="41" ht="16.5" s="154" customFormat="1">
      <c r="A41" s="604">
        <v>42169</v>
      </c>
      <c r="B41" s="605"/>
      <c r="C41" s="605"/>
      <c r="D41" s="597">
        <v>0</v>
      </c>
      <c r="E41" s="597"/>
      <c r="F41" s="597"/>
      <c r="G41" s="597">
        <v>0</v>
      </c>
      <c r="H41" s="479"/>
      <c r="I41" s="479"/>
      <c r="J41" s="479"/>
      <c r="K41" s="597">
        <v>0</v>
      </c>
      <c r="L41" s="597"/>
      <c r="M41" s="597"/>
      <c r="N41" s="597"/>
      <c r="O41" s="597">
        <f t="shared" si="0"/>
      </c>
      <c r="P41" s="597"/>
      <c r="Q41" s="597">
        <v>6</v>
      </c>
      <c r="R41" s="606"/>
      <c r="S41" s="606"/>
      <c r="T41" s="606"/>
      <c r="U41" s="606"/>
      <c r="V41" s="606"/>
      <c r="W41" s="607"/>
    </row>
    <row r="42" ht="16.5" s="154" customFormat="1">
      <c r="A42" s="604">
        <v>42170</v>
      </c>
      <c r="B42" s="605"/>
      <c r="C42" s="605"/>
      <c r="D42" s="597">
        <v>0</v>
      </c>
      <c r="E42" s="597"/>
      <c r="F42" s="597"/>
      <c r="G42" s="597">
        <v>0</v>
      </c>
      <c r="H42" s="479"/>
      <c r="I42" s="479"/>
      <c r="J42" s="479"/>
      <c r="K42" s="597">
        <v>0</v>
      </c>
      <c r="L42" s="597"/>
      <c r="M42" s="597"/>
      <c r="N42" s="597"/>
      <c r="O42" s="597">
        <f t="shared" si="0"/>
      </c>
      <c r="P42" s="597"/>
      <c r="Q42" s="597">
        <v>6</v>
      </c>
      <c r="R42" s="606"/>
      <c r="S42" s="606"/>
      <c r="T42" s="606"/>
      <c r="U42" s="606"/>
      <c r="V42" s="606"/>
      <c r="W42" s="607"/>
    </row>
    <row r="43" ht="16.5">
      <c r="A43" s="600">
        <v>42171</v>
      </c>
      <c r="B43" s="601"/>
      <c r="C43" s="601"/>
      <c r="D43" s="597">
        <v>0</v>
      </c>
      <c r="E43" s="597"/>
      <c r="F43" s="597"/>
      <c r="G43" s="597">
        <v>0</v>
      </c>
      <c r="H43" s="479"/>
      <c r="I43" s="479"/>
      <c r="J43" s="479"/>
      <c r="K43" s="597">
        <v>0</v>
      </c>
      <c r="L43" s="597"/>
      <c r="M43" s="597"/>
      <c r="N43" s="597"/>
      <c r="O43" s="597">
        <f t="shared" si="0"/>
      </c>
      <c r="P43" s="597"/>
      <c r="Q43" s="597">
        <v>6</v>
      </c>
      <c r="R43" s="602"/>
      <c r="S43" s="602"/>
      <c r="T43" s="602"/>
      <c r="U43" s="602"/>
      <c r="V43" s="602"/>
      <c r="W43" s="603"/>
    </row>
    <row r="44" ht="16.5" s="154" customFormat="1">
      <c r="A44" s="600">
        <v>42172</v>
      </c>
      <c r="B44" s="601"/>
      <c r="C44" s="601"/>
      <c r="D44" s="597">
        <v>0</v>
      </c>
      <c r="E44" s="597"/>
      <c r="F44" s="597"/>
      <c r="G44" s="597">
        <v>0</v>
      </c>
      <c r="H44" s="479"/>
      <c r="I44" s="479"/>
      <c r="J44" s="479"/>
      <c r="K44" s="597">
        <v>0</v>
      </c>
      <c r="L44" s="597"/>
      <c r="M44" s="597"/>
      <c r="N44" s="597"/>
      <c r="O44" s="597">
        <f t="shared" si="0"/>
      </c>
      <c r="P44" s="597"/>
      <c r="Q44" s="597">
        <v>6</v>
      </c>
      <c r="R44" s="602"/>
      <c r="S44" s="602"/>
      <c r="T44" s="602"/>
      <c r="U44" s="602"/>
      <c r="V44" s="602"/>
      <c r="W44" s="603"/>
    </row>
    <row r="45" ht="16.5" s="154" customFormat="1">
      <c r="A45" s="600">
        <v>42173</v>
      </c>
      <c r="B45" s="601"/>
      <c r="C45" s="601"/>
      <c r="D45" s="597">
        <v>639648</v>
      </c>
      <c r="E45" s="597"/>
      <c r="F45" s="597"/>
      <c r="G45" s="597">
        <v>0</v>
      </c>
      <c r="H45" s="479"/>
      <c r="I45" s="479"/>
      <c r="J45" s="479"/>
      <c r="K45" s="597">
        <v>0</v>
      </c>
      <c r="L45" s="597"/>
      <c r="M45" s="597"/>
      <c r="N45" s="597"/>
      <c r="O45" s="597">
        <f t="shared" si="0"/>
      </c>
      <c r="P45" s="597"/>
      <c r="Q45" s="597">
        <v>6</v>
      </c>
      <c r="R45" s="602"/>
      <c r="S45" s="602"/>
      <c r="T45" s="602"/>
      <c r="U45" s="602"/>
      <c r="V45" s="602"/>
      <c r="W45" s="603"/>
    </row>
    <row r="46" ht="16.5">
      <c r="A46" s="600">
        <v>42174</v>
      </c>
      <c r="B46" s="601"/>
      <c r="C46" s="601"/>
      <c r="D46" s="597">
        <v>0</v>
      </c>
      <c r="E46" s="597"/>
      <c r="F46" s="597"/>
      <c r="G46" s="597">
        <v>0</v>
      </c>
      <c r="H46" s="479"/>
      <c r="I46" s="479"/>
      <c r="J46" s="479"/>
      <c r="K46" s="597">
        <v>0</v>
      </c>
      <c r="L46" s="597"/>
      <c r="M46" s="597"/>
      <c r="N46" s="597"/>
      <c r="O46" s="597">
        <f t="shared" si="0"/>
      </c>
      <c r="P46" s="597"/>
      <c r="Q46" s="597">
        <v>6</v>
      </c>
      <c r="R46" s="602"/>
      <c r="S46" s="602"/>
      <c r="T46" s="602"/>
      <c r="U46" s="602"/>
      <c r="V46" s="602"/>
      <c r="W46" s="603"/>
    </row>
    <row r="47" ht="16.5">
      <c r="A47" s="600">
        <v>42175</v>
      </c>
      <c r="B47" s="601"/>
      <c r="C47" s="601"/>
      <c r="D47" s="597">
        <v>0</v>
      </c>
      <c r="E47" s="597"/>
      <c r="F47" s="597"/>
      <c r="G47" s="597">
        <v>0</v>
      </c>
      <c r="H47" s="479"/>
      <c r="I47" s="479"/>
      <c r="J47" s="479"/>
      <c r="K47" s="597">
        <v>0</v>
      </c>
      <c r="L47" s="597"/>
      <c r="M47" s="597"/>
      <c r="N47" s="597"/>
      <c r="O47" s="597">
        <f t="shared" si="0"/>
      </c>
      <c r="P47" s="597"/>
      <c r="Q47" s="597">
        <v>6</v>
      </c>
      <c r="R47" s="602"/>
      <c r="S47" s="602"/>
      <c r="T47" s="602"/>
      <c r="U47" s="602"/>
      <c r="V47" s="602"/>
      <c r="W47" s="603"/>
    </row>
    <row r="48" ht="16.5" s="154" customFormat="1">
      <c r="A48" s="604">
        <v>42176</v>
      </c>
      <c r="B48" s="605"/>
      <c r="C48" s="605"/>
      <c r="D48" s="597">
        <v>0</v>
      </c>
      <c r="E48" s="597"/>
      <c r="F48" s="597"/>
      <c r="G48" s="597">
        <v>0</v>
      </c>
      <c r="H48" s="479"/>
      <c r="I48" s="479"/>
      <c r="J48" s="479"/>
      <c r="K48" s="597">
        <v>0</v>
      </c>
      <c r="L48" s="597"/>
      <c r="M48" s="597"/>
      <c r="N48" s="597"/>
      <c r="O48" s="597">
        <f t="shared" si="0"/>
      </c>
      <c r="P48" s="597"/>
      <c r="Q48" s="597">
        <v>6</v>
      </c>
      <c r="R48" s="606"/>
      <c r="S48" s="606"/>
      <c r="T48" s="606"/>
      <c r="U48" s="606"/>
      <c r="V48" s="606"/>
      <c r="W48" s="607"/>
    </row>
    <row r="49" ht="16.5">
      <c r="A49" s="600">
        <v>42177</v>
      </c>
      <c r="B49" s="601"/>
      <c r="C49" s="601"/>
      <c r="D49" s="597">
        <v>0</v>
      </c>
      <c r="E49" s="597"/>
      <c r="F49" s="597"/>
      <c r="G49" s="597">
        <v>0</v>
      </c>
      <c r="H49" s="479"/>
      <c r="I49" s="479"/>
      <c r="J49" s="479"/>
      <c r="K49" s="597">
        <v>0</v>
      </c>
      <c r="L49" s="597"/>
      <c r="M49" s="597"/>
      <c r="N49" s="597"/>
      <c r="O49" s="597">
        <f t="shared" si="0"/>
      </c>
      <c r="P49" s="597"/>
      <c r="Q49" s="597">
        <v>6</v>
      </c>
      <c r="R49" s="602"/>
      <c r="S49" s="602"/>
      <c r="T49" s="602"/>
      <c r="U49" s="602"/>
      <c r="V49" s="602"/>
      <c r="W49" s="603"/>
    </row>
    <row r="50" ht="16.5">
      <c r="A50" s="600">
        <v>42178</v>
      </c>
      <c r="B50" s="601"/>
      <c r="C50" s="601"/>
      <c r="D50" s="597">
        <v>0</v>
      </c>
      <c r="E50" s="597"/>
      <c r="F50" s="597"/>
      <c r="G50" s="597">
        <v>0</v>
      </c>
      <c r="H50" s="479"/>
      <c r="I50" s="479"/>
      <c r="J50" s="479"/>
      <c r="K50" s="597">
        <v>0</v>
      </c>
      <c r="L50" s="597"/>
      <c r="M50" s="597"/>
      <c r="N50" s="597"/>
      <c r="O50" s="597">
        <f t="shared" si="0"/>
      </c>
      <c r="P50" s="597"/>
      <c r="Q50" s="597">
        <v>6</v>
      </c>
      <c r="R50" s="602"/>
      <c r="S50" s="602"/>
      <c r="T50" s="602"/>
      <c r="U50" s="602"/>
      <c r="V50" s="602"/>
      <c r="W50" s="603"/>
    </row>
    <row r="51" ht="16.5" s="154" customFormat="1">
      <c r="A51" s="600">
        <v>42179</v>
      </c>
      <c r="B51" s="601"/>
      <c r="C51" s="601"/>
      <c r="D51" s="597">
        <v>2087146</v>
      </c>
      <c r="E51" s="597"/>
      <c r="F51" s="597"/>
      <c r="G51" s="597">
        <v>0</v>
      </c>
      <c r="H51" s="479"/>
      <c r="I51" s="479"/>
      <c r="J51" s="479"/>
      <c r="K51" s="597">
        <v>0</v>
      </c>
      <c r="L51" s="597"/>
      <c r="M51" s="597"/>
      <c r="N51" s="597"/>
      <c r="O51" s="597">
        <f t="shared" si="0"/>
      </c>
      <c r="P51" s="597"/>
      <c r="Q51" s="597">
        <v>6</v>
      </c>
      <c r="R51" s="602"/>
      <c r="S51" s="602"/>
      <c r="T51" s="602"/>
      <c r="U51" s="602"/>
      <c r="V51" s="602"/>
      <c r="W51" s="603"/>
    </row>
    <row r="52" ht="16.5">
      <c r="A52" s="600">
        <v>42180</v>
      </c>
      <c r="B52" s="601"/>
      <c r="C52" s="601"/>
      <c r="D52" s="597">
        <v>0</v>
      </c>
      <c r="E52" s="597"/>
      <c r="F52" s="597"/>
      <c r="G52" s="597">
        <v>0</v>
      </c>
      <c r="H52" s="479"/>
      <c r="I52" s="479"/>
      <c r="J52" s="479"/>
      <c r="K52" s="597">
        <v>0</v>
      </c>
      <c r="L52" s="597"/>
      <c r="M52" s="597"/>
      <c r="N52" s="597"/>
      <c r="O52" s="597">
        <f t="shared" si="0"/>
      </c>
      <c r="P52" s="597"/>
      <c r="Q52" s="597">
        <v>6</v>
      </c>
      <c r="R52" s="602"/>
      <c r="S52" s="602"/>
      <c r="T52" s="602"/>
      <c r="U52" s="602"/>
      <c r="V52" s="602"/>
      <c r="W52" s="603"/>
    </row>
    <row r="53" ht="16.5">
      <c r="A53" s="600">
        <v>42181</v>
      </c>
      <c r="B53" s="601"/>
      <c r="C53" s="601"/>
      <c r="D53" s="597">
        <v>0</v>
      </c>
      <c r="E53" s="597"/>
      <c r="F53" s="597"/>
      <c r="G53" s="597">
        <v>0</v>
      </c>
      <c r="H53" s="479"/>
      <c r="I53" s="479"/>
      <c r="J53" s="479"/>
      <c r="K53" s="597">
        <v>0</v>
      </c>
      <c r="L53" s="597"/>
      <c r="M53" s="597"/>
      <c r="N53" s="597"/>
      <c r="O53" s="597">
        <f t="shared" si="0"/>
      </c>
      <c r="P53" s="597"/>
      <c r="Q53" s="597">
        <v>6</v>
      </c>
      <c r="R53" s="602"/>
      <c r="S53" s="602"/>
      <c r="T53" s="602"/>
      <c r="U53" s="602"/>
      <c r="V53" s="602"/>
      <c r="W53" s="603"/>
    </row>
    <row r="54" ht="16.5">
      <c r="A54" s="600">
        <v>42182</v>
      </c>
      <c r="B54" s="601"/>
      <c r="C54" s="601"/>
      <c r="D54" s="597">
        <v>0</v>
      </c>
      <c r="E54" s="597"/>
      <c r="F54" s="597"/>
      <c r="G54" s="597">
        <v>0</v>
      </c>
      <c r="H54" s="479"/>
      <c r="I54" s="479"/>
      <c r="J54" s="479"/>
      <c r="K54" s="597">
        <v>0</v>
      </c>
      <c r="L54" s="597"/>
      <c r="M54" s="597"/>
      <c r="N54" s="597"/>
      <c r="O54" s="597">
        <f t="shared" si="0"/>
      </c>
      <c r="P54" s="597"/>
      <c r="Q54" s="597">
        <v>6</v>
      </c>
      <c r="R54" s="602"/>
      <c r="S54" s="602"/>
      <c r="T54" s="602"/>
      <c r="U54" s="602"/>
      <c r="V54" s="602"/>
      <c r="W54" s="603"/>
    </row>
    <row r="55" ht="16.5" s="154" customFormat="1">
      <c r="A55" s="604">
        <v>42183</v>
      </c>
      <c r="B55" s="605"/>
      <c r="C55" s="605"/>
      <c r="D55" s="597">
        <v>0</v>
      </c>
      <c r="E55" s="597"/>
      <c r="F55" s="597"/>
      <c r="G55" s="597">
        <v>0</v>
      </c>
      <c r="H55" s="479"/>
      <c r="I55" s="479"/>
      <c r="J55" s="479"/>
      <c r="K55" s="597">
        <v>0</v>
      </c>
      <c r="L55" s="597"/>
      <c r="M55" s="597"/>
      <c r="N55" s="597"/>
      <c r="O55" s="597">
        <f t="shared" si="0"/>
      </c>
      <c r="P55" s="597"/>
      <c r="Q55" s="597">
        <v>6</v>
      </c>
      <c r="R55" s="606"/>
      <c r="S55" s="606"/>
      <c r="T55" s="606"/>
      <c r="U55" s="606"/>
      <c r="V55" s="606"/>
      <c r="W55" s="607"/>
    </row>
    <row r="56" ht="16.5" s="154" customFormat="1">
      <c r="A56" s="604">
        <v>42184</v>
      </c>
      <c r="B56" s="605"/>
      <c r="C56" s="605"/>
      <c r="D56" s="597">
        <v>0</v>
      </c>
      <c r="E56" s="597"/>
      <c r="F56" s="597"/>
      <c r="G56" s="597">
        <v>0</v>
      </c>
      <c r="H56" s="479"/>
      <c r="I56" s="479"/>
      <c r="J56" s="479"/>
      <c r="K56" s="597">
        <v>0</v>
      </c>
      <c r="L56" s="597"/>
      <c r="M56" s="597"/>
      <c r="N56" s="597"/>
      <c r="O56" s="597">
        <f t="shared" si="0"/>
      </c>
      <c r="P56" s="597"/>
      <c r="Q56" s="597">
        <v>6</v>
      </c>
      <c r="R56" s="606"/>
      <c r="S56" s="606"/>
      <c r="T56" s="606"/>
      <c r="U56" s="606"/>
      <c r="V56" s="606"/>
      <c r="W56" s="607"/>
    </row>
    <row r="57" ht="16.5">
      <c r="A57" s="612">
        <v>42185</v>
      </c>
      <c r="B57" s="613"/>
      <c r="C57" s="613"/>
      <c r="D57" s="597">
        <v>8365598</v>
      </c>
      <c r="E57" s="597"/>
      <c r="F57" s="597"/>
      <c r="G57" s="597">
        <v>0</v>
      </c>
      <c r="H57" s="479"/>
      <c r="I57" s="479"/>
      <c r="J57" s="479"/>
      <c r="K57" s="597">
        <v>0</v>
      </c>
      <c r="L57" s="597"/>
      <c r="M57" s="597"/>
      <c r="N57" s="597"/>
      <c r="O57" s="597">
        <f t="shared" si="0"/>
      </c>
      <c r="P57" s="597"/>
      <c r="Q57" s="597">
        <v>6</v>
      </c>
      <c r="R57" s="614"/>
      <c r="S57" s="614"/>
      <c r="T57" s="614"/>
      <c r="U57" s="614"/>
      <c r="V57" s="614"/>
      <c r="W57" s="615"/>
    </row>
    <row r="58" ht="15.75">
      <c r="A58" s="150"/>
      <c r="B58" s="148"/>
      <c r="C58" s="148"/>
      <c r="D58" s="148"/>
      <c r="E58" s="155" t="s">
        <v>16</v>
      </c>
      <c r="F58" s="155"/>
      <c r="G58" s="155"/>
      <c r="H58" s="478" t="s">
        <v>17</v>
      </c>
      <c r="I58" s="478"/>
      <c r="J58" s="155"/>
      <c r="K58" s="155"/>
      <c r="L58" s="155" t="s">
        <v>18</v>
      </c>
      <c r="M58" s="155"/>
      <c r="N58" s="155"/>
      <c r="O58" s="616" t="s">
        <v>28</v>
      </c>
      <c r="P58" s="616"/>
      <c r="Q58" s="616"/>
      <c r="R58" s="616"/>
      <c r="S58" s="616" t="s">
        <v>29</v>
      </c>
      <c r="T58" s="616"/>
      <c r="U58" s="616"/>
      <c r="V58" s="616"/>
      <c r="W58" s="148"/>
    </row>
    <row r="59">
      <c r="A59" s="617" t="s">
        <v>30</v>
      </c>
      <c r="B59" s="617"/>
      <c r="C59" s="617"/>
      <c r="D59" s="618">
        <f>SUM(D28:F57)</f>
      </c>
      <c r="E59" s="618"/>
      <c r="F59" s="618"/>
      <c r="G59" s="618">
        <f>SUM(G28:J57)</f>
      </c>
      <c r="H59" s="618"/>
      <c r="I59" s="618"/>
      <c r="J59" s="618"/>
      <c r="K59" s="618">
        <f>SUM(K28:N57)</f>
      </c>
      <c r="L59" s="618"/>
      <c r="M59" s="618"/>
      <c r="N59" s="618"/>
      <c r="O59" s="619">
        <f>SUM(Q28:T57)</f>
      </c>
      <c r="P59" s="619"/>
      <c r="Q59" s="619"/>
      <c r="R59" s="619"/>
      <c r="S59" s="619">
        <f>SUM(U28:W57)</f>
      </c>
      <c r="T59" s="619"/>
      <c r="U59" s="619"/>
      <c r="V59" s="619"/>
    </row>
    <row r="60" ht="15.75" customHeight="1">
      <c r="A60" s="620"/>
      <c r="B60" s="620"/>
      <c r="C60" s="620"/>
      <c r="D60" s="621"/>
      <c r="E60" s="621"/>
      <c r="F60" s="621"/>
      <c r="G60" s="621"/>
      <c r="H60" s="621"/>
      <c r="I60" s="621"/>
      <c r="J60" s="621"/>
      <c r="K60" s="621"/>
      <c r="L60" s="621"/>
      <c r="M60" s="621"/>
      <c r="N60" s="621"/>
      <c r="O60" s="622"/>
      <c r="P60" s="622"/>
      <c r="Q60" s="622"/>
      <c r="R60" s="622"/>
      <c r="S60" s="622"/>
      <c r="T60" s="622"/>
      <c r="U60" s="622"/>
      <c r="V60" s="622"/>
    </row>
    <row r="61" ht="9" customHeight="1">
      <c r="A61" s="157"/>
      <c r="B61" s="157"/>
      <c r="C61" s="157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9"/>
      <c r="R61" s="159"/>
      <c r="S61" s="159"/>
      <c r="T61" s="159"/>
      <c r="U61" s="159"/>
      <c r="V61" s="159"/>
      <c r="W61" s="159"/>
    </row>
    <row r="62" ht="21.75">
      <c r="D62" s="623" t="s">
        <v>31</v>
      </c>
      <c r="E62" s="623"/>
      <c r="F62" s="623"/>
      <c r="G62" s="623"/>
      <c r="H62" s="623"/>
      <c r="I62" s="623"/>
      <c r="J62" s="623"/>
      <c r="K62" s="623" t="s">
        <v>18</v>
      </c>
      <c r="L62" s="623"/>
      <c r="M62" s="623"/>
      <c r="N62" s="623"/>
      <c r="O62" s="160"/>
      <c r="P62" s="160"/>
    </row>
    <row r="63">
      <c r="A63" s="624" t="s">
        <v>32</v>
      </c>
      <c r="B63" s="625"/>
      <c r="C63" s="626"/>
      <c r="D63" s="627">
        <f>+D59+G59</f>
      </c>
      <c r="E63" s="625"/>
      <c r="F63" s="625"/>
      <c r="G63" s="625"/>
      <c r="H63" s="625"/>
      <c r="I63" s="625"/>
      <c r="J63" s="626"/>
      <c r="K63" s="627">
        <f>+K59</f>
      </c>
      <c r="L63" s="628"/>
      <c r="M63" s="628"/>
      <c r="N63" s="629"/>
      <c r="O63" s="161"/>
      <c r="P63" s="161"/>
    </row>
    <row r="64" ht="15.75" customHeight="1">
      <c r="A64" s="630"/>
      <c r="B64" s="631"/>
      <c r="C64" s="632"/>
      <c r="D64" s="630"/>
      <c r="E64" s="631"/>
      <c r="F64" s="631"/>
      <c r="G64" s="631"/>
      <c r="H64" s="631"/>
      <c r="I64" s="631"/>
      <c r="J64" s="632"/>
      <c r="K64" s="633"/>
      <c r="L64" s="634"/>
      <c r="M64" s="634"/>
      <c r="N64" s="635"/>
      <c r="O64" s="161"/>
      <c r="P64" s="161"/>
    </row>
    <row r="66">
      <c r="E66" s="636"/>
      <c r="F66" s="637"/>
      <c r="G66" s="637"/>
      <c r="H66" s="637"/>
      <c r="I66" s="637"/>
    </row>
  </sheetData>
  <pageMargins left="0.7" right="0.7" top="0.75" bottom="0.75" header="0.3" footer="0.3"/>
  <pageSetup orientation="portrait" verticalDpi="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6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12.28515625" customWidth="1" style="639"/>
    <col min="2" max="2" width="2.5703125" customWidth="1" style="639"/>
    <col min="3" max="3" width="4.42578125" customWidth="1" style="639"/>
    <col min="4" max="4" width="30.7109375" customWidth="1" style="639"/>
    <col min="5" max="5" width="2.5703125" customWidth="1" style="639"/>
    <col min="6" max="6" width="7.42578125" customWidth="1" style="639"/>
    <col min="7" max="7" width="21.85546875" customWidth="1" style="639"/>
    <col min="8" max="8" bestFit="1" width="15.140625" customWidth="1" style="639"/>
    <col min="9" max="9" width="7" customWidth="1" style="639"/>
    <col min="10" max="10" width="4.42578125" customWidth="1" style="639"/>
    <col min="11" max="11" bestFit="1" width="40.140625" customWidth="1" style="639"/>
    <col min="12" max="12" width="3.140625" customWidth="1" style="639"/>
    <col min="13" max="13" width="3.7109375" customWidth="1" style="639"/>
    <col min="14" max="14" width="7.5703125" customWidth="1" style="639"/>
    <col min="15" max="15" bestFit="1" width="18.28515625" customWidth="1" style="639"/>
    <col min="16" max="16" width="4.28515625" customWidth="1" style="639"/>
    <col min="17" max="17" width="8" customWidth="1" style="639"/>
    <col min="18" max="18" bestFit="1" width="27" customWidth="1" style="639"/>
    <col min="19" max="19" bestFit="1" width="35.7109375" customWidth="1" style="639"/>
    <col min="20" max="20" width="3.7109375" customWidth="1" style="639"/>
    <col min="21" max="21" bestFit="1" width="16.85546875" customWidth="1" style="639"/>
    <col min="22" max="22" bestFit="1" width="8.7109375" customWidth="1" style="639"/>
    <col min="23" max="23" width="6.42578125" customWidth="1" style="639"/>
    <col min="24" max="24" width="10.140625" customWidth="1" style="639"/>
    <col min="25" max="256" width="9.140625" customWidth="1" style="639"/>
    <col min="257" max="257" bestFit="1" width="15" customWidth="1" style="639"/>
    <col min="258" max="258" width="11.28515625" customWidth="1" style="639"/>
    <col min="259" max="259" width="7.42578125" customWidth="1" style="639"/>
    <col min="260" max="263" width="8.7109375" customWidth="1" style="639"/>
    <col min="264" max="264" width="3.7109375" customWidth="1" style="639"/>
    <col min="265" max="268" width="8.7109375" customWidth="1" style="639"/>
    <col min="269" max="269" width="3.7109375" customWidth="1" style="639"/>
    <col min="270" max="273" width="8.7109375" customWidth="1" style="639"/>
    <col min="274" max="274" width="5.28515625" customWidth="1" style="639"/>
    <col min="275" max="275" width="8.7109375" customWidth="1" style="639"/>
    <col min="276" max="276" width="3.7109375" customWidth="1" style="639"/>
    <col min="277" max="277" width="8.7109375" customWidth="1" style="639"/>
    <col min="278" max="278" width="6.85546875" customWidth="1" style="639"/>
    <col min="279" max="279" width="6.42578125" customWidth="1" style="639"/>
    <col min="280" max="280" width="10.140625" customWidth="1" style="639"/>
    <col min="281" max="512" width="9.140625" customWidth="1" style="639"/>
    <col min="513" max="513" bestFit="1" width="15" customWidth="1" style="639"/>
    <col min="514" max="514" width="11.28515625" customWidth="1" style="639"/>
    <col min="515" max="515" width="7.42578125" customWidth="1" style="639"/>
    <col min="516" max="519" width="8.7109375" customWidth="1" style="639"/>
    <col min="520" max="520" width="3.7109375" customWidth="1" style="639"/>
    <col min="521" max="524" width="8.7109375" customWidth="1" style="639"/>
    <col min="525" max="525" width="3.7109375" customWidth="1" style="639"/>
    <col min="526" max="529" width="8.7109375" customWidth="1" style="639"/>
    <col min="530" max="530" width="5.28515625" customWidth="1" style="639"/>
    <col min="531" max="531" width="8.7109375" customWidth="1" style="639"/>
    <col min="532" max="532" width="3.7109375" customWidth="1" style="639"/>
    <col min="533" max="533" width="8.7109375" customWidth="1" style="639"/>
    <col min="534" max="534" width="6.85546875" customWidth="1" style="639"/>
    <col min="535" max="535" width="6.42578125" customWidth="1" style="639"/>
    <col min="536" max="536" width="10.140625" customWidth="1" style="639"/>
    <col min="537" max="768" width="9.140625" customWidth="1" style="639"/>
    <col min="769" max="769" bestFit="1" width="15" customWidth="1" style="639"/>
    <col min="770" max="770" width="11.28515625" customWidth="1" style="639"/>
    <col min="771" max="771" width="7.42578125" customWidth="1" style="639"/>
    <col min="772" max="775" width="8.7109375" customWidth="1" style="639"/>
    <col min="776" max="776" width="3.7109375" customWidth="1" style="639"/>
    <col min="777" max="780" width="8.7109375" customWidth="1" style="639"/>
    <col min="781" max="781" width="3.7109375" customWidth="1" style="639"/>
    <col min="782" max="785" width="8.7109375" customWidth="1" style="639"/>
    <col min="786" max="786" width="5.28515625" customWidth="1" style="639"/>
    <col min="787" max="787" width="8.7109375" customWidth="1" style="639"/>
    <col min="788" max="788" width="3.7109375" customWidth="1" style="639"/>
    <col min="789" max="789" width="8.7109375" customWidth="1" style="639"/>
    <col min="790" max="790" width="6.85546875" customWidth="1" style="639"/>
    <col min="791" max="791" width="6.42578125" customWidth="1" style="639"/>
    <col min="792" max="792" width="10.140625" customWidth="1" style="639"/>
    <col min="793" max="1024" width="9.140625" customWidth="1" style="639"/>
    <col min="1025" max="1025" bestFit="1" width="15" customWidth="1" style="639"/>
    <col min="1026" max="1026" width="11.28515625" customWidth="1" style="639"/>
    <col min="1027" max="1027" width="7.42578125" customWidth="1" style="639"/>
    <col min="1028" max="1031" width="8.7109375" customWidth="1" style="639"/>
    <col min="1032" max="1032" width="3.7109375" customWidth="1" style="639"/>
    <col min="1033" max="1036" width="8.7109375" customWidth="1" style="639"/>
    <col min="1037" max="1037" width="3.7109375" customWidth="1" style="639"/>
    <col min="1038" max="1041" width="8.7109375" customWidth="1" style="639"/>
    <col min="1042" max="1042" width="5.28515625" customWidth="1" style="639"/>
    <col min="1043" max="1043" width="8.7109375" customWidth="1" style="639"/>
    <col min="1044" max="1044" width="3.7109375" customWidth="1" style="639"/>
    <col min="1045" max="1045" width="8.7109375" customWidth="1" style="639"/>
    <col min="1046" max="1046" width="6.85546875" customWidth="1" style="639"/>
    <col min="1047" max="1047" width="6.42578125" customWidth="1" style="639"/>
    <col min="1048" max="1048" width="10.140625" customWidth="1" style="639"/>
    <col min="1049" max="1280" width="9.140625" customWidth="1" style="639"/>
    <col min="1281" max="1281" bestFit="1" width="15" customWidth="1" style="639"/>
    <col min="1282" max="1282" width="11.28515625" customWidth="1" style="639"/>
    <col min="1283" max="1283" width="7.42578125" customWidth="1" style="639"/>
    <col min="1284" max="1287" width="8.7109375" customWidth="1" style="639"/>
    <col min="1288" max="1288" width="3.7109375" customWidth="1" style="639"/>
    <col min="1289" max="1292" width="8.7109375" customWidth="1" style="639"/>
    <col min="1293" max="1293" width="3.7109375" customWidth="1" style="639"/>
    <col min="1294" max="1297" width="8.7109375" customWidth="1" style="639"/>
    <col min="1298" max="1298" width="5.28515625" customWidth="1" style="639"/>
    <col min="1299" max="1299" width="8.7109375" customWidth="1" style="639"/>
    <col min="1300" max="1300" width="3.7109375" customWidth="1" style="639"/>
    <col min="1301" max="1301" width="8.7109375" customWidth="1" style="639"/>
    <col min="1302" max="1302" width="6.85546875" customWidth="1" style="639"/>
    <col min="1303" max="1303" width="6.42578125" customWidth="1" style="639"/>
    <col min="1304" max="1304" width="10.140625" customWidth="1" style="639"/>
    <col min="1305" max="1536" width="9.140625" customWidth="1" style="639"/>
    <col min="1537" max="1537" bestFit="1" width="15" customWidth="1" style="639"/>
    <col min="1538" max="1538" width="11.28515625" customWidth="1" style="639"/>
    <col min="1539" max="1539" width="7.42578125" customWidth="1" style="639"/>
    <col min="1540" max="1543" width="8.7109375" customWidth="1" style="639"/>
    <col min="1544" max="1544" width="3.7109375" customWidth="1" style="639"/>
    <col min="1545" max="1548" width="8.7109375" customWidth="1" style="639"/>
    <col min="1549" max="1549" width="3.7109375" customWidth="1" style="639"/>
    <col min="1550" max="1553" width="8.7109375" customWidth="1" style="639"/>
    <col min="1554" max="1554" width="5.28515625" customWidth="1" style="639"/>
    <col min="1555" max="1555" width="8.7109375" customWidth="1" style="639"/>
    <col min="1556" max="1556" width="3.7109375" customWidth="1" style="639"/>
    <col min="1557" max="1557" width="8.7109375" customWidth="1" style="639"/>
    <col min="1558" max="1558" width="6.85546875" customWidth="1" style="639"/>
    <col min="1559" max="1559" width="6.42578125" customWidth="1" style="639"/>
    <col min="1560" max="1560" width="10.140625" customWidth="1" style="639"/>
    <col min="1561" max="1792" width="9.140625" customWidth="1" style="639"/>
    <col min="1793" max="1793" bestFit="1" width="15" customWidth="1" style="639"/>
    <col min="1794" max="1794" width="11.28515625" customWidth="1" style="639"/>
    <col min="1795" max="1795" width="7.42578125" customWidth="1" style="639"/>
    <col min="1796" max="1799" width="8.7109375" customWidth="1" style="639"/>
    <col min="1800" max="1800" width="3.7109375" customWidth="1" style="639"/>
    <col min="1801" max="1804" width="8.7109375" customWidth="1" style="639"/>
    <col min="1805" max="1805" width="3.7109375" customWidth="1" style="639"/>
    <col min="1806" max="1809" width="8.7109375" customWidth="1" style="639"/>
    <col min="1810" max="1810" width="5.28515625" customWidth="1" style="639"/>
    <col min="1811" max="1811" width="8.7109375" customWidth="1" style="639"/>
    <col min="1812" max="1812" width="3.7109375" customWidth="1" style="639"/>
    <col min="1813" max="1813" width="8.7109375" customWidth="1" style="639"/>
    <col min="1814" max="1814" width="6.85546875" customWidth="1" style="639"/>
    <col min="1815" max="1815" width="6.42578125" customWidth="1" style="639"/>
    <col min="1816" max="1816" width="10.140625" customWidth="1" style="639"/>
    <col min="1817" max="2048" width="9.140625" customWidth="1" style="639"/>
    <col min="2049" max="2049" bestFit="1" width="15" customWidth="1" style="639"/>
    <col min="2050" max="2050" width="11.28515625" customWidth="1" style="639"/>
    <col min="2051" max="2051" width="7.42578125" customWidth="1" style="639"/>
    <col min="2052" max="2055" width="8.7109375" customWidth="1" style="639"/>
    <col min="2056" max="2056" width="3.7109375" customWidth="1" style="639"/>
    <col min="2057" max="2060" width="8.7109375" customWidth="1" style="639"/>
    <col min="2061" max="2061" width="3.7109375" customWidth="1" style="639"/>
    <col min="2062" max="2065" width="8.7109375" customWidth="1" style="639"/>
    <col min="2066" max="2066" width="5.28515625" customWidth="1" style="639"/>
    <col min="2067" max="2067" width="8.7109375" customWidth="1" style="639"/>
    <col min="2068" max="2068" width="3.7109375" customWidth="1" style="639"/>
    <col min="2069" max="2069" width="8.7109375" customWidth="1" style="639"/>
    <col min="2070" max="2070" width="6.85546875" customWidth="1" style="639"/>
    <col min="2071" max="2071" width="6.42578125" customWidth="1" style="639"/>
    <col min="2072" max="2072" width="10.140625" customWidth="1" style="639"/>
    <col min="2073" max="2304" width="9.140625" customWidth="1" style="639"/>
    <col min="2305" max="2305" bestFit="1" width="15" customWidth="1" style="639"/>
    <col min="2306" max="2306" width="11.28515625" customWidth="1" style="639"/>
    <col min="2307" max="2307" width="7.42578125" customWidth="1" style="639"/>
    <col min="2308" max="2311" width="8.7109375" customWidth="1" style="639"/>
    <col min="2312" max="2312" width="3.7109375" customWidth="1" style="639"/>
    <col min="2313" max="2316" width="8.7109375" customWidth="1" style="639"/>
    <col min="2317" max="2317" width="3.7109375" customWidth="1" style="639"/>
    <col min="2318" max="2321" width="8.7109375" customWidth="1" style="639"/>
    <col min="2322" max="2322" width="5.28515625" customWidth="1" style="639"/>
    <col min="2323" max="2323" width="8.7109375" customWidth="1" style="639"/>
    <col min="2324" max="2324" width="3.7109375" customWidth="1" style="639"/>
    <col min="2325" max="2325" width="8.7109375" customWidth="1" style="639"/>
    <col min="2326" max="2326" width="6.85546875" customWidth="1" style="639"/>
    <col min="2327" max="2327" width="6.42578125" customWidth="1" style="639"/>
    <col min="2328" max="2328" width="10.140625" customWidth="1" style="639"/>
    <col min="2329" max="2560" width="9.140625" customWidth="1" style="639"/>
    <col min="2561" max="2561" bestFit="1" width="15" customWidth="1" style="639"/>
    <col min="2562" max="2562" width="11.28515625" customWidth="1" style="639"/>
    <col min="2563" max="2563" width="7.42578125" customWidth="1" style="639"/>
    <col min="2564" max="2567" width="8.7109375" customWidth="1" style="639"/>
    <col min="2568" max="2568" width="3.7109375" customWidth="1" style="639"/>
    <col min="2569" max="2572" width="8.7109375" customWidth="1" style="639"/>
    <col min="2573" max="2573" width="3.7109375" customWidth="1" style="639"/>
    <col min="2574" max="2577" width="8.7109375" customWidth="1" style="639"/>
    <col min="2578" max="2578" width="5.28515625" customWidth="1" style="639"/>
    <col min="2579" max="2579" width="8.7109375" customWidth="1" style="639"/>
    <col min="2580" max="2580" width="3.7109375" customWidth="1" style="639"/>
    <col min="2581" max="2581" width="8.7109375" customWidth="1" style="639"/>
    <col min="2582" max="2582" width="6.85546875" customWidth="1" style="639"/>
    <col min="2583" max="2583" width="6.42578125" customWidth="1" style="639"/>
    <col min="2584" max="2584" width="10.140625" customWidth="1" style="639"/>
    <col min="2585" max="2816" width="9.140625" customWidth="1" style="639"/>
    <col min="2817" max="2817" bestFit="1" width="15" customWidth="1" style="639"/>
    <col min="2818" max="2818" width="11.28515625" customWidth="1" style="639"/>
    <col min="2819" max="2819" width="7.42578125" customWidth="1" style="639"/>
    <col min="2820" max="2823" width="8.7109375" customWidth="1" style="639"/>
    <col min="2824" max="2824" width="3.7109375" customWidth="1" style="639"/>
    <col min="2825" max="2828" width="8.7109375" customWidth="1" style="639"/>
    <col min="2829" max="2829" width="3.7109375" customWidth="1" style="639"/>
    <col min="2830" max="2833" width="8.7109375" customWidth="1" style="639"/>
    <col min="2834" max="2834" width="5.28515625" customWidth="1" style="639"/>
    <col min="2835" max="2835" width="8.7109375" customWidth="1" style="639"/>
    <col min="2836" max="2836" width="3.7109375" customWidth="1" style="639"/>
    <col min="2837" max="2837" width="8.7109375" customWidth="1" style="639"/>
    <col min="2838" max="2838" width="6.85546875" customWidth="1" style="639"/>
    <col min="2839" max="2839" width="6.42578125" customWidth="1" style="639"/>
    <col min="2840" max="2840" width="10.140625" customWidth="1" style="639"/>
    <col min="2841" max="3072" width="9.140625" customWidth="1" style="639"/>
    <col min="3073" max="3073" bestFit="1" width="15" customWidth="1" style="639"/>
    <col min="3074" max="3074" width="11.28515625" customWidth="1" style="639"/>
    <col min="3075" max="3075" width="7.42578125" customWidth="1" style="639"/>
    <col min="3076" max="3079" width="8.7109375" customWidth="1" style="639"/>
    <col min="3080" max="3080" width="3.7109375" customWidth="1" style="639"/>
    <col min="3081" max="3084" width="8.7109375" customWidth="1" style="639"/>
    <col min="3085" max="3085" width="3.7109375" customWidth="1" style="639"/>
    <col min="3086" max="3089" width="8.7109375" customWidth="1" style="639"/>
    <col min="3090" max="3090" width="5.28515625" customWidth="1" style="639"/>
    <col min="3091" max="3091" width="8.7109375" customWidth="1" style="639"/>
    <col min="3092" max="3092" width="3.7109375" customWidth="1" style="639"/>
    <col min="3093" max="3093" width="8.7109375" customWidth="1" style="639"/>
    <col min="3094" max="3094" width="6.85546875" customWidth="1" style="639"/>
    <col min="3095" max="3095" width="6.42578125" customWidth="1" style="639"/>
    <col min="3096" max="3096" width="10.140625" customWidth="1" style="639"/>
    <col min="3097" max="3328" width="9.140625" customWidth="1" style="639"/>
    <col min="3329" max="3329" bestFit="1" width="15" customWidth="1" style="639"/>
    <col min="3330" max="3330" width="11.28515625" customWidth="1" style="639"/>
    <col min="3331" max="3331" width="7.42578125" customWidth="1" style="639"/>
    <col min="3332" max="3335" width="8.7109375" customWidth="1" style="639"/>
    <col min="3336" max="3336" width="3.7109375" customWidth="1" style="639"/>
    <col min="3337" max="3340" width="8.7109375" customWidth="1" style="639"/>
    <col min="3341" max="3341" width="3.7109375" customWidth="1" style="639"/>
    <col min="3342" max="3345" width="8.7109375" customWidth="1" style="639"/>
    <col min="3346" max="3346" width="5.28515625" customWidth="1" style="639"/>
    <col min="3347" max="3347" width="8.7109375" customWidth="1" style="639"/>
    <col min="3348" max="3348" width="3.7109375" customWidth="1" style="639"/>
    <col min="3349" max="3349" width="8.7109375" customWidth="1" style="639"/>
    <col min="3350" max="3350" width="6.85546875" customWidth="1" style="639"/>
    <col min="3351" max="3351" width="6.42578125" customWidth="1" style="639"/>
    <col min="3352" max="3352" width="10.140625" customWidth="1" style="639"/>
    <col min="3353" max="3584" width="9.140625" customWidth="1" style="639"/>
    <col min="3585" max="3585" bestFit="1" width="15" customWidth="1" style="639"/>
    <col min="3586" max="3586" width="11.28515625" customWidth="1" style="639"/>
    <col min="3587" max="3587" width="7.42578125" customWidth="1" style="639"/>
    <col min="3588" max="3591" width="8.7109375" customWidth="1" style="639"/>
    <col min="3592" max="3592" width="3.7109375" customWidth="1" style="639"/>
    <col min="3593" max="3596" width="8.7109375" customWidth="1" style="639"/>
    <col min="3597" max="3597" width="3.7109375" customWidth="1" style="639"/>
    <col min="3598" max="3601" width="8.7109375" customWidth="1" style="639"/>
    <col min="3602" max="3602" width="5.28515625" customWidth="1" style="639"/>
    <col min="3603" max="3603" width="8.7109375" customWidth="1" style="639"/>
    <col min="3604" max="3604" width="3.7109375" customWidth="1" style="639"/>
    <col min="3605" max="3605" width="8.7109375" customWidth="1" style="639"/>
    <col min="3606" max="3606" width="6.85546875" customWidth="1" style="639"/>
    <col min="3607" max="3607" width="6.42578125" customWidth="1" style="639"/>
    <col min="3608" max="3608" width="10.140625" customWidth="1" style="639"/>
    <col min="3609" max="3840" width="9.140625" customWidth="1" style="639"/>
    <col min="3841" max="3841" bestFit="1" width="15" customWidth="1" style="639"/>
    <col min="3842" max="3842" width="11.28515625" customWidth="1" style="639"/>
    <col min="3843" max="3843" width="7.42578125" customWidth="1" style="639"/>
    <col min="3844" max="3847" width="8.7109375" customWidth="1" style="639"/>
    <col min="3848" max="3848" width="3.7109375" customWidth="1" style="639"/>
    <col min="3849" max="3852" width="8.7109375" customWidth="1" style="639"/>
    <col min="3853" max="3853" width="3.7109375" customWidth="1" style="639"/>
    <col min="3854" max="3857" width="8.7109375" customWidth="1" style="639"/>
    <col min="3858" max="3858" width="5.28515625" customWidth="1" style="639"/>
    <col min="3859" max="3859" width="8.7109375" customWidth="1" style="639"/>
    <col min="3860" max="3860" width="3.7109375" customWidth="1" style="639"/>
    <col min="3861" max="3861" width="8.7109375" customWidth="1" style="639"/>
    <col min="3862" max="3862" width="6.85546875" customWidth="1" style="639"/>
    <col min="3863" max="3863" width="6.42578125" customWidth="1" style="639"/>
    <col min="3864" max="3864" width="10.140625" customWidth="1" style="639"/>
    <col min="3865" max="4096" width="9.140625" customWidth="1" style="639"/>
    <col min="4097" max="4097" bestFit="1" width="15" customWidth="1" style="639"/>
    <col min="4098" max="4098" width="11.28515625" customWidth="1" style="639"/>
    <col min="4099" max="4099" width="7.42578125" customWidth="1" style="639"/>
    <col min="4100" max="4103" width="8.7109375" customWidth="1" style="639"/>
    <col min="4104" max="4104" width="3.7109375" customWidth="1" style="639"/>
    <col min="4105" max="4108" width="8.7109375" customWidth="1" style="639"/>
    <col min="4109" max="4109" width="3.7109375" customWidth="1" style="639"/>
    <col min="4110" max="4113" width="8.7109375" customWidth="1" style="639"/>
    <col min="4114" max="4114" width="5.28515625" customWidth="1" style="639"/>
    <col min="4115" max="4115" width="8.7109375" customWidth="1" style="639"/>
    <col min="4116" max="4116" width="3.7109375" customWidth="1" style="639"/>
    <col min="4117" max="4117" width="8.7109375" customWidth="1" style="639"/>
    <col min="4118" max="4118" width="6.85546875" customWidth="1" style="639"/>
    <col min="4119" max="4119" width="6.42578125" customWidth="1" style="639"/>
    <col min="4120" max="4120" width="10.140625" customWidth="1" style="639"/>
    <col min="4121" max="4352" width="9.140625" customWidth="1" style="639"/>
    <col min="4353" max="4353" bestFit="1" width="15" customWidth="1" style="639"/>
    <col min="4354" max="4354" width="11.28515625" customWidth="1" style="639"/>
    <col min="4355" max="4355" width="7.42578125" customWidth="1" style="639"/>
    <col min="4356" max="4359" width="8.7109375" customWidth="1" style="639"/>
    <col min="4360" max="4360" width="3.7109375" customWidth="1" style="639"/>
    <col min="4361" max="4364" width="8.7109375" customWidth="1" style="639"/>
    <col min="4365" max="4365" width="3.7109375" customWidth="1" style="639"/>
    <col min="4366" max="4369" width="8.7109375" customWidth="1" style="639"/>
    <col min="4370" max="4370" width="5.28515625" customWidth="1" style="639"/>
    <col min="4371" max="4371" width="8.7109375" customWidth="1" style="639"/>
    <col min="4372" max="4372" width="3.7109375" customWidth="1" style="639"/>
    <col min="4373" max="4373" width="8.7109375" customWidth="1" style="639"/>
    <col min="4374" max="4374" width="6.85546875" customWidth="1" style="639"/>
    <col min="4375" max="4375" width="6.42578125" customWidth="1" style="639"/>
    <col min="4376" max="4376" width="10.140625" customWidth="1" style="639"/>
    <col min="4377" max="4608" width="9.140625" customWidth="1" style="639"/>
    <col min="4609" max="4609" bestFit="1" width="15" customWidth="1" style="639"/>
    <col min="4610" max="4610" width="11.28515625" customWidth="1" style="639"/>
    <col min="4611" max="4611" width="7.42578125" customWidth="1" style="639"/>
    <col min="4612" max="4615" width="8.7109375" customWidth="1" style="639"/>
    <col min="4616" max="4616" width="3.7109375" customWidth="1" style="639"/>
    <col min="4617" max="4620" width="8.7109375" customWidth="1" style="639"/>
    <col min="4621" max="4621" width="3.7109375" customWidth="1" style="639"/>
    <col min="4622" max="4625" width="8.7109375" customWidth="1" style="639"/>
    <col min="4626" max="4626" width="5.28515625" customWidth="1" style="639"/>
    <col min="4627" max="4627" width="8.7109375" customWidth="1" style="639"/>
    <col min="4628" max="4628" width="3.7109375" customWidth="1" style="639"/>
    <col min="4629" max="4629" width="8.7109375" customWidth="1" style="639"/>
    <col min="4630" max="4630" width="6.85546875" customWidth="1" style="639"/>
    <col min="4631" max="4631" width="6.42578125" customWidth="1" style="639"/>
    <col min="4632" max="4632" width="10.140625" customWidth="1" style="639"/>
    <col min="4633" max="4864" width="9.140625" customWidth="1" style="639"/>
    <col min="4865" max="4865" bestFit="1" width="15" customWidth="1" style="639"/>
    <col min="4866" max="4866" width="11.28515625" customWidth="1" style="639"/>
    <col min="4867" max="4867" width="7.42578125" customWidth="1" style="639"/>
    <col min="4868" max="4871" width="8.7109375" customWidth="1" style="639"/>
    <col min="4872" max="4872" width="3.7109375" customWidth="1" style="639"/>
    <col min="4873" max="4876" width="8.7109375" customWidth="1" style="639"/>
    <col min="4877" max="4877" width="3.7109375" customWidth="1" style="639"/>
    <col min="4878" max="4881" width="8.7109375" customWidth="1" style="639"/>
    <col min="4882" max="4882" width="5.28515625" customWidth="1" style="639"/>
    <col min="4883" max="4883" width="8.7109375" customWidth="1" style="639"/>
    <col min="4884" max="4884" width="3.7109375" customWidth="1" style="639"/>
    <col min="4885" max="4885" width="8.7109375" customWidth="1" style="639"/>
    <col min="4886" max="4886" width="6.85546875" customWidth="1" style="639"/>
    <col min="4887" max="4887" width="6.42578125" customWidth="1" style="639"/>
    <col min="4888" max="4888" width="10.140625" customWidth="1" style="639"/>
    <col min="4889" max="5120" width="9.140625" customWidth="1" style="639"/>
    <col min="5121" max="5121" bestFit="1" width="15" customWidth="1" style="639"/>
    <col min="5122" max="5122" width="11.28515625" customWidth="1" style="639"/>
    <col min="5123" max="5123" width="7.42578125" customWidth="1" style="639"/>
    <col min="5124" max="5127" width="8.7109375" customWidth="1" style="639"/>
    <col min="5128" max="5128" width="3.7109375" customWidth="1" style="639"/>
    <col min="5129" max="5132" width="8.7109375" customWidth="1" style="639"/>
    <col min="5133" max="5133" width="3.7109375" customWidth="1" style="639"/>
    <col min="5134" max="5137" width="8.7109375" customWidth="1" style="639"/>
    <col min="5138" max="5138" width="5.28515625" customWidth="1" style="639"/>
    <col min="5139" max="5139" width="8.7109375" customWidth="1" style="639"/>
    <col min="5140" max="5140" width="3.7109375" customWidth="1" style="639"/>
    <col min="5141" max="5141" width="8.7109375" customWidth="1" style="639"/>
    <col min="5142" max="5142" width="6.85546875" customWidth="1" style="639"/>
    <col min="5143" max="5143" width="6.42578125" customWidth="1" style="639"/>
    <col min="5144" max="5144" width="10.140625" customWidth="1" style="639"/>
    <col min="5145" max="5376" width="9.140625" customWidth="1" style="639"/>
    <col min="5377" max="5377" bestFit="1" width="15" customWidth="1" style="639"/>
    <col min="5378" max="5378" width="11.28515625" customWidth="1" style="639"/>
    <col min="5379" max="5379" width="7.42578125" customWidth="1" style="639"/>
    <col min="5380" max="5383" width="8.7109375" customWidth="1" style="639"/>
    <col min="5384" max="5384" width="3.7109375" customWidth="1" style="639"/>
    <col min="5385" max="5388" width="8.7109375" customWidth="1" style="639"/>
    <col min="5389" max="5389" width="3.7109375" customWidth="1" style="639"/>
    <col min="5390" max="5393" width="8.7109375" customWidth="1" style="639"/>
    <col min="5394" max="5394" width="5.28515625" customWidth="1" style="639"/>
    <col min="5395" max="5395" width="8.7109375" customWidth="1" style="639"/>
    <col min="5396" max="5396" width="3.7109375" customWidth="1" style="639"/>
    <col min="5397" max="5397" width="8.7109375" customWidth="1" style="639"/>
    <col min="5398" max="5398" width="6.85546875" customWidth="1" style="639"/>
    <col min="5399" max="5399" width="6.42578125" customWidth="1" style="639"/>
    <col min="5400" max="5400" width="10.140625" customWidth="1" style="639"/>
    <col min="5401" max="5632" width="9.140625" customWidth="1" style="639"/>
    <col min="5633" max="5633" bestFit="1" width="15" customWidth="1" style="639"/>
    <col min="5634" max="5634" width="11.28515625" customWidth="1" style="639"/>
    <col min="5635" max="5635" width="7.42578125" customWidth="1" style="639"/>
    <col min="5636" max="5639" width="8.7109375" customWidth="1" style="639"/>
    <col min="5640" max="5640" width="3.7109375" customWidth="1" style="639"/>
    <col min="5641" max="5644" width="8.7109375" customWidth="1" style="639"/>
    <col min="5645" max="5645" width="3.7109375" customWidth="1" style="639"/>
    <col min="5646" max="5649" width="8.7109375" customWidth="1" style="639"/>
    <col min="5650" max="5650" width="5.28515625" customWidth="1" style="639"/>
    <col min="5651" max="5651" width="8.7109375" customWidth="1" style="639"/>
    <col min="5652" max="5652" width="3.7109375" customWidth="1" style="639"/>
    <col min="5653" max="5653" width="8.7109375" customWidth="1" style="639"/>
    <col min="5654" max="5654" width="6.85546875" customWidth="1" style="639"/>
    <col min="5655" max="5655" width="6.42578125" customWidth="1" style="639"/>
    <col min="5656" max="5656" width="10.140625" customWidth="1" style="639"/>
    <col min="5657" max="5888" width="9.140625" customWidth="1" style="639"/>
    <col min="5889" max="5889" bestFit="1" width="15" customWidth="1" style="639"/>
    <col min="5890" max="5890" width="11.28515625" customWidth="1" style="639"/>
    <col min="5891" max="5891" width="7.42578125" customWidth="1" style="639"/>
    <col min="5892" max="5895" width="8.7109375" customWidth="1" style="639"/>
    <col min="5896" max="5896" width="3.7109375" customWidth="1" style="639"/>
    <col min="5897" max="5900" width="8.7109375" customWidth="1" style="639"/>
    <col min="5901" max="5901" width="3.7109375" customWidth="1" style="639"/>
    <col min="5902" max="5905" width="8.7109375" customWidth="1" style="639"/>
    <col min="5906" max="5906" width="5.28515625" customWidth="1" style="639"/>
    <col min="5907" max="5907" width="8.7109375" customWidth="1" style="639"/>
    <col min="5908" max="5908" width="3.7109375" customWidth="1" style="639"/>
    <col min="5909" max="5909" width="8.7109375" customWidth="1" style="639"/>
    <col min="5910" max="5910" width="6.85546875" customWidth="1" style="639"/>
    <col min="5911" max="5911" width="6.42578125" customWidth="1" style="639"/>
    <col min="5912" max="5912" width="10.140625" customWidth="1" style="639"/>
    <col min="5913" max="6144" width="9.140625" customWidth="1" style="639"/>
    <col min="6145" max="6145" bestFit="1" width="15" customWidth="1" style="639"/>
    <col min="6146" max="6146" width="11.28515625" customWidth="1" style="639"/>
    <col min="6147" max="6147" width="7.42578125" customWidth="1" style="639"/>
    <col min="6148" max="6151" width="8.7109375" customWidth="1" style="639"/>
    <col min="6152" max="6152" width="3.7109375" customWidth="1" style="639"/>
    <col min="6153" max="6156" width="8.7109375" customWidth="1" style="639"/>
    <col min="6157" max="6157" width="3.7109375" customWidth="1" style="639"/>
    <col min="6158" max="6161" width="8.7109375" customWidth="1" style="639"/>
    <col min="6162" max="6162" width="5.28515625" customWidth="1" style="639"/>
    <col min="6163" max="6163" width="8.7109375" customWidth="1" style="639"/>
    <col min="6164" max="6164" width="3.7109375" customWidth="1" style="639"/>
    <col min="6165" max="6165" width="8.7109375" customWidth="1" style="639"/>
    <col min="6166" max="6166" width="6.85546875" customWidth="1" style="639"/>
    <col min="6167" max="6167" width="6.42578125" customWidth="1" style="639"/>
    <col min="6168" max="6168" width="10.140625" customWidth="1" style="639"/>
    <col min="6169" max="6400" width="9.140625" customWidth="1" style="639"/>
    <col min="6401" max="6401" bestFit="1" width="15" customWidth="1" style="639"/>
    <col min="6402" max="6402" width="11.28515625" customWidth="1" style="639"/>
    <col min="6403" max="6403" width="7.42578125" customWidth="1" style="639"/>
    <col min="6404" max="6407" width="8.7109375" customWidth="1" style="639"/>
    <col min="6408" max="6408" width="3.7109375" customWidth="1" style="639"/>
    <col min="6409" max="6412" width="8.7109375" customWidth="1" style="639"/>
    <col min="6413" max="6413" width="3.7109375" customWidth="1" style="639"/>
    <col min="6414" max="6417" width="8.7109375" customWidth="1" style="639"/>
    <col min="6418" max="6418" width="5.28515625" customWidth="1" style="639"/>
    <col min="6419" max="6419" width="8.7109375" customWidth="1" style="639"/>
    <col min="6420" max="6420" width="3.7109375" customWidth="1" style="639"/>
    <col min="6421" max="6421" width="8.7109375" customWidth="1" style="639"/>
    <col min="6422" max="6422" width="6.85546875" customWidth="1" style="639"/>
    <col min="6423" max="6423" width="6.42578125" customWidth="1" style="639"/>
    <col min="6424" max="6424" width="10.140625" customWidth="1" style="639"/>
    <col min="6425" max="6656" width="9.140625" customWidth="1" style="639"/>
    <col min="6657" max="6657" bestFit="1" width="15" customWidth="1" style="639"/>
    <col min="6658" max="6658" width="11.28515625" customWidth="1" style="639"/>
    <col min="6659" max="6659" width="7.42578125" customWidth="1" style="639"/>
    <col min="6660" max="6663" width="8.7109375" customWidth="1" style="639"/>
    <col min="6664" max="6664" width="3.7109375" customWidth="1" style="639"/>
    <col min="6665" max="6668" width="8.7109375" customWidth="1" style="639"/>
    <col min="6669" max="6669" width="3.7109375" customWidth="1" style="639"/>
    <col min="6670" max="6673" width="8.7109375" customWidth="1" style="639"/>
    <col min="6674" max="6674" width="5.28515625" customWidth="1" style="639"/>
    <col min="6675" max="6675" width="8.7109375" customWidth="1" style="639"/>
    <col min="6676" max="6676" width="3.7109375" customWidth="1" style="639"/>
    <col min="6677" max="6677" width="8.7109375" customWidth="1" style="639"/>
    <col min="6678" max="6678" width="6.85546875" customWidth="1" style="639"/>
    <col min="6679" max="6679" width="6.42578125" customWidth="1" style="639"/>
    <col min="6680" max="6680" width="10.140625" customWidth="1" style="639"/>
    <col min="6681" max="6912" width="9.140625" customWidth="1" style="639"/>
    <col min="6913" max="6913" bestFit="1" width="15" customWidth="1" style="639"/>
    <col min="6914" max="6914" width="11.28515625" customWidth="1" style="639"/>
    <col min="6915" max="6915" width="7.42578125" customWidth="1" style="639"/>
    <col min="6916" max="6919" width="8.7109375" customWidth="1" style="639"/>
    <col min="6920" max="6920" width="3.7109375" customWidth="1" style="639"/>
    <col min="6921" max="6924" width="8.7109375" customWidth="1" style="639"/>
    <col min="6925" max="6925" width="3.7109375" customWidth="1" style="639"/>
    <col min="6926" max="6929" width="8.7109375" customWidth="1" style="639"/>
    <col min="6930" max="6930" width="5.28515625" customWidth="1" style="639"/>
    <col min="6931" max="6931" width="8.7109375" customWidth="1" style="639"/>
    <col min="6932" max="6932" width="3.7109375" customWidth="1" style="639"/>
    <col min="6933" max="6933" width="8.7109375" customWidth="1" style="639"/>
    <col min="6934" max="6934" width="6.85546875" customWidth="1" style="639"/>
    <col min="6935" max="6935" width="6.42578125" customWidth="1" style="639"/>
    <col min="6936" max="6936" width="10.140625" customWidth="1" style="639"/>
    <col min="6937" max="7168" width="9.140625" customWidth="1" style="639"/>
    <col min="7169" max="7169" bestFit="1" width="15" customWidth="1" style="639"/>
    <col min="7170" max="7170" width="11.28515625" customWidth="1" style="639"/>
    <col min="7171" max="7171" width="7.42578125" customWidth="1" style="639"/>
    <col min="7172" max="7175" width="8.7109375" customWidth="1" style="639"/>
    <col min="7176" max="7176" width="3.7109375" customWidth="1" style="639"/>
    <col min="7177" max="7180" width="8.7109375" customWidth="1" style="639"/>
    <col min="7181" max="7181" width="3.7109375" customWidth="1" style="639"/>
    <col min="7182" max="7185" width="8.7109375" customWidth="1" style="639"/>
    <col min="7186" max="7186" width="5.28515625" customWidth="1" style="639"/>
    <col min="7187" max="7187" width="8.7109375" customWidth="1" style="639"/>
    <col min="7188" max="7188" width="3.7109375" customWidth="1" style="639"/>
    <col min="7189" max="7189" width="8.7109375" customWidth="1" style="639"/>
    <col min="7190" max="7190" width="6.85546875" customWidth="1" style="639"/>
    <col min="7191" max="7191" width="6.42578125" customWidth="1" style="639"/>
    <col min="7192" max="7192" width="10.140625" customWidth="1" style="639"/>
    <col min="7193" max="7424" width="9.140625" customWidth="1" style="639"/>
    <col min="7425" max="7425" bestFit="1" width="15" customWidth="1" style="639"/>
    <col min="7426" max="7426" width="11.28515625" customWidth="1" style="639"/>
    <col min="7427" max="7427" width="7.42578125" customWidth="1" style="639"/>
    <col min="7428" max="7431" width="8.7109375" customWidth="1" style="639"/>
    <col min="7432" max="7432" width="3.7109375" customWidth="1" style="639"/>
    <col min="7433" max="7436" width="8.7109375" customWidth="1" style="639"/>
    <col min="7437" max="7437" width="3.7109375" customWidth="1" style="639"/>
    <col min="7438" max="7441" width="8.7109375" customWidth="1" style="639"/>
    <col min="7442" max="7442" width="5.28515625" customWidth="1" style="639"/>
    <col min="7443" max="7443" width="8.7109375" customWidth="1" style="639"/>
    <col min="7444" max="7444" width="3.7109375" customWidth="1" style="639"/>
    <col min="7445" max="7445" width="8.7109375" customWidth="1" style="639"/>
    <col min="7446" max="7446" width="6.85546875" customWidth="1" style="639"/>
    <col min="7447" max="7447" width="6.42578125" customWidth="1" style="639"/>
    <col min="7448" max="7448" width="10.140625" customWidth="1" style="639"/>
    <col min="7449" max="7680" width="9.140625" customWidth="1" style="639"/>
    <col min="7681" max="7681" bestFit="1" width="15" customWidth="1" style="639"/>
    <col min="7682" max="7682" width="11.28515625" customWidth="1" style="639"/>
    <col min="7683" max="7683" width="7.42578125" customWidth="1" style="639"/>
    <col min="7684" max="7687" width="8.7109375" customWidth="1" style="639"/>
    <col min="7688" max="7688" width="3.7109375" customWidth="1" style="639"/>
    <col min="7689" max="7692" width="8.7109375" customWidth="1" style="639"/>
    <col min="7693" max="7693" width="3.7109375" customWidth="1" style="639"/>
    <col min="7694" max="7697" width="8.7109375" customWidth="1" style="639"/>
    <col min="7698" max="7698" width="5.28515625" customWidth="1" style="639"/>
    <col min="7699" max="7699" width="8.7109375" customWidth="1" style="639"/>
    <col min="7700" max="7700" width="3.7109375" customWidth="1" style="639"/>
    <col min="7701" max="7701" width="8.7109375" customWidth="1" style="639"/>
    <col min="7702" max="7702" width="6.85546875" customWidth="1" style="639"/>
    <col min="7703" max="7703" width="6.42578125" customWidth="1" style="639"/>
    <col min="7704" max="7704" width="10.140625" customWidth="1" style="639"/>
    <col min="7705" max="7936" width="9.140625" customWidth="1" style="639"/>
    <col min="7937" max="7937" bestFit="1" width="15" customWidth="1" style="639"/>
    <col min="7938" max="7938" width="11.28515625" customWidth="1" style="639"/>
    <col min="7939" max="7939" width="7.42578125" customWidth="1" style="639"/>
    <col min="7940" max="7943" width="8.7109375" customWidth="1" style="639"/>
    <col min="7944" max="7944" width="3.7109375" customWidth="1" style="639"/>
    <col min="7945" max="7948" width="8.7109375" customWidth="1" style="639"/>
    <col min="7949" max="7949" width="3.7109375" customWidth="1" style="639"/>
    <col min="7950" max="7953" width="8.7109375" customWidth="1" style="639"/>
    <col min="7954" max="7954" width="5.28515625" customWidth="1" style="639"/>
    <col min="7955" max="7955" width="8.7109375" customWidth="1" style="639"/>
    <col min="7956" max="7956" width="3.7109375" customWidth="1" style="639"/>
    <col min="7957" max="7957" width="8.7109375" customWidth="1" style="639"/>
    <col min="7958" max="7958" width="6.85546875" customWidth="1" style="639"/>
    <col min="7959" max="7959" width="6.42578125" customWidth="1" style="639"/>
    <col min="7960" max="7960" width="10.140625" customWidth="1" style="639"/>
    <col min="7961" max="8192" width="9.140625" customWidth="1" style="639"/>
    <col min="8193" max="8193" bestFit="1" width="15" customWidth="1" style="639"/>
    <col min="8194" max="8194" width="11.28515625" customWidth="1" style="639"/>
    <col min="8195" max="8195" width="7.42578125" customWidth="1" style="639"/>
    <col min="8196" max="8199" width="8.7109375" customWidth="1" style="639"/>
    <col min="8200" max="8200" width="3.7109375" customWidth="1" style="639"/>
    <col min="8201" max="8204" width="8.7109375" customWidth="1" style="639"/>
    <col min="8205" max="8205" width="3.7109375" customWidth="1" style="639"/>
    <col min="8206" max="8209" width="8.7109375" customWidth="1" style="639"/>
    <col min="8210" max="8210" width="5.28515625" customWidth="1" style="639"/>
    <col min="8211" max="8211" width="8.7109375" customWidth="1" style="639"/>
    <col min="8212" max="8212" width="3.7109375" customWidth="1" style="639"/>
    <col min="8213" max="8213" width="8.7109375" customWidth="1" style="639"/>
    <col min="8214" max="8214" width="6.85546875" customWidth="1" style="639"/>
    <col min="8215" max="8215" width="6.42578125" customWidth="1" style="639"/>
    <col min="8216" max="8216" width="10.140625" customWidth="1" style="639"/>
    <col min="8217" max="8448" width="9.140625" customWidth="1" style="639"/>
    <col min="8449" max="8449" bestFit="1" width="15" customWidth="1" style="639"/>
    <col min="8450" max="8450" width="11.28515625" customWidth="1" style="639"/>
    <col min="8451" max="8451" width="7.42578125" customWidth="1" style="639"/>
    <col min="8452" max="8455" width="8.7109375" customWidth="1" style="639"/>
    <col min="8456" max="8456" width="3.7109375" customWidth="1" style="639"/>
    <col min="8457" max="8460" width="8.7109375" customWidth="1" style="639"/>
    <col min="8461" max="8461" width="3.7109375" customWidth="1" style="639"/>
    <col min="8462" max="8465" width="8.7109375" customWidth="1" style="639"/>
    <col min="8466" max="8466" width="5.28515625" customWidth="1" style="639"/>
    <col min="8467" max="8467" width="8.7109375" customWidth="1" style="639"/>
    <col min="8468" max="8468" width="3.7109375" customWidth="1" style="639"/>
    <col min="8469" max="8469" width="8.7109375" customWidth="1" style="639"/>
    <col min="8470" max="8470" width="6.85546875" customWidth="1" style="639"/>
    <col min="8471" max="8471" width="6.42578125" customWidth="1" style="639"/>
    <col min="8472" max="8472" width="10.140625" customWidth="1" style="639"/>
    <col min="8473" max="8704" width="9.140625" customWidth="1" style="639"/>
    <col min="8705" max="8705" bestFit="1" width="15" customWidth="1" style="639"/>
    <col min="8706" max="8706" width="11.28515625" customWidth="1" style="639"/>
    <col min="8707" max="8707" width="7.42578125" customWidth="1" style="639"/>
    <col min="8708" max="8711" width="8.7109375" customWidth="1" style="639"/>
    <col min="8712" max="8712" width="3.7109375" customWidth="1" style="639"/>
    <col min="8713" max="8716" width="8.7109375" customWidth="1" style="639"/>
    <col min="8717" max="8717" width="3.7109375" customWidth="1" style="639"/>
    <col min="8718" max="8721" width="8.7109375" customWidth="1" style="639"/>
    <col min="8722" max="8722" width="5.28515625" customWidth="1" style="639"/>
    <col min="8723" max="8723" width="8.7109375" customWidth="1" style="639"/>
    <col min="8724" max="8724" width="3.7109375" customWidth="1" style="639"/>
    <col min="8725" max="8725" width="8.7109375" customWidth="1" style="639"/>
    <col min="8726" max="8726" width="6.85546875" customWidth="1" style="639"/>
    <col min="8727" max="8727" width="6.42578125" customWidth="1" style="639"/>
    <col min="8728" max="8728" width="10.140625" customWidth="1" style="639"/>
    <col min="8729" max="8960" width="9.140625" customWidth="1" style="639"/>
    <col min="8961" max="8961" bestFit="1" width="15" customWidth="1" style="639"/>
    <col min="8962" max="8962" width="11.28515625" customWidth="1" style="639"/>
    <col min="8963" max="8963" width="7.42578125" customWidth="1" style="639"/>
    <col min="8964" max="8967" width="8.7109375" customWidth="1" style="639"/>
    <col min="8968" max="8968" width="3.7109375" customWidth="1" style="639"/>
    <col min="8969" max="8972" width="8.7109375" customWidth="1" style="639"/>
    <col min="8973" max="8973" width="3.7109375" customWidth="1" style="639"/>
    <col min="8974" max="8977" width="8.7109375" customWidth="1" style="639"/>
    <col min="8978" max="8978" width="5.28515625" customWidth="1" style="639"/>
    <col min="8979" max="8979" width="8.7109375" customWidth="1" style="639"/>
    <col min="8980" max="8980" width="3.7109375" customWidth="1" style="639"/>
    <col min="8981" max="8981" width="8.7109375" customWidth="1" style="639"/>
    <col min="8982" max="8982" width="6.85546875" customWidth="1" style="639"/>
    <col min="8983" max="8983" width="6.42578125" customWidth="1" style="639"/>
    <col min="8984" max="8984" width="10.140625" customWidth="1" style="639"/>
    <col min="8985" max="9216" width="9.140625" customWidth="1" style="639"/>
    <col min="9217" max="9217" bestFit="1" width="15" customWidth="1" style="639"/>
    <col min="9218" max="9218" width="11.28515625" customWidth="1" style="639"/>
    <col min="9219" max="9219" width="7.42578125" customWidth="1" style="639"/>
    <col min="9220" max="9223" width="8.7109375" customWidth="1" style="639"/>
    <col min="9224" max="9224" width="3.7109375" customWidth="1" style="639"/>
    <col min="9225" max="9228" width="8.7109375" customWidth="1" style="639"/>
    <col min="9229" max="9229" width="3.7109375" customWidth="1" style="639"/>
    <col min="9230" max="9233" width="8.7109375" customWidth="1" style="639"/>
    <col min="9234" max="9234" width="5.28515625" customWidth="1" style="639"/>
    <col min="9235" max="9235" width="8.7109375" customWidth="1" style="639"/>
    <col min="9236" max="9236" width="3.7109375" customWidth="1" style="639"/>
    <col min="9237" max="9237" width="8.7109375" customWidth="1" style="639"/>
    <col min="9238" max="9238" width="6.85546875" customWidth="1" style="639"/>
    <col min="9239" max="9239" width="6.42578125" customWidth="1" style="639"/>
    <col min="9240" max="9240" width="10.140625" customWidth="1" style="639"/>
    <col min="9241" max="9472" width="9.140625" customWidth="1" style="639"/>
    <col min="9473" max="9473" bestFit="1" width="15" customWidth="1" style="639"/>
    <col min="9474" max="9474" width="11.28515625" customWidth="1" style="639"/>
    <col min="9475" max="9475" width="7.42578125" customWidth="1" style="639"/>
    <col min="9476" max="9479" width="8.7109375" customWidth="1" style="639"/>
    <col min="9480" max="9480" width="3.7109375" customWidth="1" style="639"/>
    <col min="9481" max="9484" width="8.7109375" customWidth="1" style="639"/>
    <col min="9485" max="9485" width="3.7109375" customWidth="1" style="639"/>
    <col min="9486" max="9489" width="8.7109375" customWidth="1" style="639"/>
    <col min="9490" max="9490" width="5.28515625" customWidth="1" style="639"/>
    <col min="9491" max="9491" width="8.7109375" customWidth="1" style="639"/>
    <col min="9492" max="9492" width="3.7109375" customWidth="1" style="639"/>
    <col min="9493" max="9493" width="8.7109375" customWidth="1" style="639"/>
    <col min="9494" max="9494" width="6.85546875" customWidth="1" style="639"/>
    <col min="9495" max="9495" width="6.42578125" customWidth="1" style="639"/>
    <col min="9496" max="9496" width="10.140625" customWidth="1" style="639"/>
    <col min="9497" max="9728" width="9.140625" customWidth="1" style="639"/>
    <col min="9729" max="9729" bestFit="1" width="15" customWidth="1" style="639"/>
    <col min="9730" max="9730" width="11.28515625" customWidth="1" style="639"/>
    <col min="9731" max="9731" width="7.42578125" customWidth="1" style="639"/>
    <col min="9732" max="9735" width="8.7109375" customWidth="1" style="639"/>
    <col min="9736" max="9736" width="3.7109375" customWidth="1" style="639"/>
    <col min="9737" max="9740" width="8.7109375" customWidth="1" style="639"/>
    <col min="9741" max="9741" width="3.7109375" customWidth="1" style="639"/>
    <col min="9742" max="9745" width="8.7109375" customWidth="1" style="639"/>
    <col min="9746" max="9746" width="5.28515625" customWidth="1" style="639"/>
    <col min="9747" max="9747" width="8.7109375" customWidth="1" style="639"/>
    <col min="9748" max="9748" width="3.7109375" customWidth="1" style="639"/>
    <col min="9749" max="9749" width="8.7109375" customWidth="1" style="639"/>
    <col min="9750" max="9750" width="6.85546875" customWidth="1" style="639"/>
    <col min="9751" max="9751" width="6.42578125" customWidth="1" style="639"/>
    <col min="9752" max="9752" width="10.140625" customWidth="1" style="639"/>
    <col min="9753" max="9984" width="9.140625" customWidth="1" style="639"/>
    <col min="9985" max="9985" bestFit="1" width="15" customWidth="1" style="639"/>
    <col min="9986" max="9986" width="11.28515625" customWidth="1" style="639"/>
    <col min="9987" max="9987" width="7.42578125" customWidth="1" style="639"/>
    <col min="9988" max="9991" width="8.7109375" customWidth="1" style="639"/>
    <col min="9992" max="9992" width="3.7109375" customWidth="1" style="639"/>
    <col min="9993" max="9996" width="8.7109375" customWidth="1" style="639"/>
    <col min="9997" max="9997" width="3.7109375" customWidth="1" style="639"/>
    <col min="9998" max="10001" width="8.7109375" customWidth="1" style="639"/>
    <col min="10002" max="10002" width="5.28515625" customWidth="1" style="639"/>
    <col min="10003" max="10003" width="8.7109375" customWidth="1" style="639"/>
    <col min="10004" max="10004" width="3.7109375" customWidth="1" style="639"/>
    <col min="10005" max="10005" width="8.7109375" customWidth="1" style="639"/>
    <col min="10006" max="10006" width="6.85546875" customWidth="1" style="639"/>
    <col min="10007" max="10007" width="6.42578125" customWidth="1" style="639"/>
    <col min="10008" max="10008" width="10.140625" customWidth="1" style="639"/>
    <col min="10009" max="10240" width="9.140625" customWidth="1" style="639"/>
    <col min="10241" max="10241" bestFit="1" width="15" customWidth="1" style="639"/>
    <col min="10242" max="10242" width="11.28515625" customWidth="1" style="639"/>
    <col min="10243" max="10243" width="7.42578125" customWidth="1" style="639"/>
    <col min="10244" max="10247" width="8.7109375" customWidth="1" style="639"/>
    <col min="10248" max="10248" width="3.7109375" customWidth="1" style="639"/>
    <col min="10249" max="10252" width="8.7109375" customWidth="1" style="639"/>
    <col min="10253" max="10253" width="3.7109375" customWidth="1" style="639"/>
    <col min="10254" max="10257" width="8.7109375" customWidth="1" style="639"/>
    <col min="10258" max="10258" width="5.28515625" customWidth="1" style="639"/>
    <col min="10259" max="10259" width="8.7109375" customWidth="1" style="639"/>
    <col min="10260" max="10260" width="3.7109375" customWidth="1" style="639"/>
    <col min="10261" max="10261" width="8.7109375" customWidth="1" style="639"/>
    <col min="10262" max="10262" width="6.85546875" customWidth="1" style="639"/>
    <col min="10263" max="10263" width="6.42578125" customWidth="1" style="639"/>
    <col min="10264" max="10264" width="10.140625" customWidth="1" style="639"/>
    <col min="10265" max="10496" width="9.140625" customWidth="1" style="639"/>
    <col min="10497" max="10497" bestFit="1" width="15" customWidth="1" style="639"/>
    <col min="10498" max="10498" width="11.28515625" customWidth="1" style="639"/>
    <col min="10499" max="10499" width="7.42578125" customWidth="1" style="639"/>
    <col min="10500" max="10503" width="8.7109375" customWidth="1" style="639"/>
    <col min="10504" max="10504" width="3.7109375" customWidth="1" style="639"/>
    <col min="10505" max="10508" width="8.7109375" customWidth="1" style="639"/>
    <col min="10509" max="10509" width="3.7109375" customWidth="1" style="639"/>
    <col min="10510" max="10513" width="8.7109375" customWidth="1" style="639"/>
    <col min="10514" max="10514" width="5.28515625" customWidth="1" style="639"/>
    <col min="10515" max="10515" width="8.7109375" customWidth="1" style="639"/>
    <col min="10516" max="10516" width="3.7109375" customWidth="1" style="639"/>
    <col min="10517" max="10517" width="8.7109375" customWidth="1" style="639"/>
    <col min="10518" max="10518" width="6.85546875" customWidth="1" style="639"/>
    <col min="10519" max="10519" width="6.42578125" customWidth="1" style="639"/>
    <col min="10520" max="10520" width="10.140625" customWidth="1" style="639"/>
    <col min="10521" max="10752" width="9.140625" customWidth="1" style="639"/>
    <col min="10753" max="10753" bestFit="1" width="15" customWidth="1" style="639"/>
    <col min="10754" max="10754" width="11.28515625" customWidth="1" style="639"/>
    <col min="10755" max="10755" width="7.42578125" customWidth="1" style="639"/>
    <col min="10756" max="10759" width="8.7109375" customWidth="1" style="639"/>
    <col min="10760" max="10760" width="3.7109375" customWidth="1" style="639"/>
    <col min="10761" max="10764" width="8.7109375" customWidth="1" style="639"/>
    <col min="10765" max="10765" width="3.7109375" customWidth="1" style="639"/>
    <col min="10766" max="10769" width="8.7109375" customWidth="1" style="639"/>
    <col min="10770" max="10770" width="5.28515625" customWidth="1" style="639"/>
    <col min="10771" max="10771" width="8.7109375" customWidth="1" style="639"/>
    <col min="10772" max="10772" width="3.7109375" customWidth="1" style="639"/>
    <col min="10773" max="10773" width="8.7109375" customWidth="1" style="639"/>
    <col min="10774" max="10774" width="6.85546875" customWidth="1" style="639"/>
    <col min="10775" max="10775" width="6.42578125" customWidth="1" style="639"/>
    <col min="10776" max="10776" width="10.140625" customWidth="1" style="639"/>
    <col min="10777" max="11008" width="9.140625" customWidth="1" style="639"/>
    <col min="11009" max="11009" bestFit="1" width="15" customWidth="1" style="639"/>
    <col min="11010" max="11010" width="11.28515625" customWidth="1" style="639"/>
    <col min="11011" max="11011" width="7.42578125" customWidth="1" style="639"/>
    <col min="11012" max="11015" width="8.7109375" customWidth="1" style="639"/>
    <col min="11016" max="11016" width="3.7109375" customWidth="1" style="639"/>
    <col min="11017" max="11020" width="8.7109375" customWidth="1" style="639"/>
    <col min="11021" max="11021" width="3.7109375" customWidth="1" style="639"/>
    <col min="11022" max="11025" width="8.7109375" customWidth="1" style="639"/>
    <col min="11026" max="11026" width="5.28515625" customWidth="1" style="639"/>
    <col min="11027" max="11027" width="8.7109375" customWidth="1" style="639"/>
    <col min="11028" max="11028" width="3.7109375" customWidth="1" style="639"/>
    <col min="11029" max="11029" width="8.7109375" customWidth="1" style="639"/>
    <col min="11030" max="11030" width="6.85546875" customWidth="1" style="639"/>
    <col min="11031" max="11031" width="6.42578125" customWidth="1" style="639"/>
    <col min="11032" max="11032" width="10.140625" customWidth="1" style="639"/>
    <col min="11033" max="11264" width="9.140625" customWidth="1" style="639"/>
    <col min="11265" max="11265" bestFit="1" width="15" customWidth="1" style="639"/>
    <col min="11266" max="11266" width="11.28515625" customWidth="1" style="639"/>
    <col min="11267" max="11267" width="7.42578125" customWidth="1" style="639"/>
    <col min="11268" max="11271" width="8.7109375" customWidth="1" style="639"/>
    <col min="11272" max="11272" width="3.7109375" customWidth="1" style="639"/>
    <col min="11273" max="11276" width="8.7109375" customWidth="1" style="639"/>
    <col min="11277" max="11277" width="3.7109375" customWidth="1" style="639"/>
    <col min="11278" max="11281" width="8.7109375" customWidth="1" style="639"/>
    <col min="11282" max="11282" width="5.28515625" customWidth="1" style="639"/>
    <col min="11283" max="11283" width="8.7109375" customWidth="1" style="639"/>
    <col min="11284" max="11284" width="3.7109375" customWidth="1" style="639"/>
    <col min="11285" max="11285" width="8.7109375" customWidth="1" style="639"/>
    <col min="11286" max="11286" width="6.85546875" customWidth="1" style="639"/>
    <col min="11287" max="11287" width="6.42578125" customWidth="1" style="639"/>
    <col min="11288" max="11288" width="10.140625" customWidth="1" style="639"/>
    <col min="11289" max="11520" width="9.140625" customWidth="1" style="639"/>
    <col min="11521" max="11521" bestFit="1" width="15" customWidth="1" style="639"/>
    <col min="11522" max="11522" width="11.28515625" customWidth="1" style="639"/>
    <col min="11523" max="11523" width="7.42578125" customWidth="1" style="639"/>
    <col min="11524" max="11527" width="8.7109375" customWidth="1" style="639"/>
    <col min="11528" max="11528" width="3.7109375" customWidth="1" style="639"/>
    <col min="11529" max="11532" width="8.7109375" customWidth="1" style="639"/>
    <col min="11533" max="11533" width="3.7109375" customWidth="1" style="639"/>
    <col min="11534" max="11537" width="8.7109375" customWidth="1" style="639"/>
    <col min="11538" max="11538" width="5.28515625" customWidth="1" style="639"/>
    <col min="11539" max="11539" width="8.7109375" customWidth="1" style="639"/>
    <col min="11540" max="11540" width="3.7109375" customWidth="1" style="639"/>
    <col min="11541" max="11541" width="8.7109375" customWidth="1" style="639"/>
    <col min="11542" max="11542" width="6.85546875" customWidth="1" style="639"/>
    <col min="11543" max="11543" width="6.42578125" customWidth="1" style="639"/>
    <col min="11544" max="11544" width="10.140625" customWidth="1" style="639"/>
    <col min="11545" max="11776" width="9.140625" customWidth="1" style="639"/>
    <col min="11777" max="11777" bestFit="1" width="15" customWidth="1" style="639"/>
    <col min="11778" max="11778" width="11.28515625" customWidth="1" style="639"/>
    <col min="11779" max="11779" width="7.42578125" customWidth="1" style="639"/>
    <col min="11780" max="11783" width="8.7109375" customWidth="1" style="639"/>
    <col min="11784" max="11784" width="3.7109375" customWidth="1" style="639"/>
    <col min="11785" max="11788" width="8.7109375" customWidth="1" style="639"/>
    <col min="11789" max="11789" width="3.7109375" customWidth="1" style="639"/>
    <col min="11790" max="11793" width="8.7109375" customWidth="1" style="639"/>
    <col min="11794" max="11794" width="5.28515625" customWidth="1" style="639"/>
    <col min="11795" max="11795" width="8.7109375" customWidth="1" style="639"/>
    <col min="11796" max="11796" width="3.7109375" customWidth="1" style="639"/>
    <col min="11797" max="11797" width="8.7109375" customWidth="1" style="639"/>
    <col min="11798" max="11798" width="6.85546875" customWidth="1" style="639"/>
    <col min="11799" max="11799" width="6.42578125" customWidth="1" style="639"/>
    <col min="11800" max="11800" width="10.140625" customWidth="1" style="639"/>
    <col min="11801" max="12032" width="9.140625" customWidth="1" style="639"/>
    <col min="12033" max="12033" bestFit="1" width="15" customWidth="1" style="639"/>
    <col min="12034" max="12034" width="11.28515625" customWidth="1" style="639"/>
    <col min="12035" max="12035" width="7.42578125" customWidth="1" style="639"/>
    <col min="12036" max="12039" width="8.7109375" customWidth="1" style="639"/>
    <col min="12040" max="12040" width="3.7109375" customWidth="1" style="639"/>
    <col min="12041" max="12044" width="8.7109375" customWidth="1" style="639"/>
    <col min="12045" max="12045" width="3.7109375" customWidth="1" style="639"/>
    <col min="12046" max="12049" width="8.7109375" customWidth="1" style="639"/>
    <col min="12050" max="12050" width="5.28515625" customWidth="1" style="639"/>
    <col min="12051" max="12051" width="8.7109375" customWidth="1" style="639"/>
    <col min="12052" max="12052" width="3.7109375" customWidth="1" style="639"/>
    <col min="12053" max="12053" width="8.7109375" customWidth="1" style="639"/>
    <col min="12054" max="12054" width="6.85546875" customWidth="1" style="639"/>
    <col min="12055" max="12055" width="6.42578125" customWidth="1" style="639"/>
    <col min="12056" max="12056" width="10.140625" customWidth="1" style="639"/>
    <col min="12057" max="12288" width="9.140625" customWidth="1" style="639"/>
    <col min="12289" max="12289" bestFit="1" width="15" customWidth="1" style="639"/>
    <col min="12290" max="12290" width="11.28515625" customWidth="1" style="639"/>
    <col min="12291" max="12291" width="7.42578125" customWidth="1" style="639"/>
    <col min="12292" max="12295" width="8.7109375" customWidth="1" style="639"/>
    <col min="12296" max="12296" width="3.7109375" customWidth="1" style="639"/>
    <col min="12297" max="12300" width="8.7109375" customWidth="1" style="639"/>
    <col min="12301" max="12301" width="3.7109375" customWidth="1" style="639"/>
    <col min="12302" max="12305" width="8.7109375" customWidth="1" style="639"/>
    <col min="12306" max="12306" width="5.28515625" customWidth="1" style="639"/>
    <col min="12307" max="12307" width="8.7109375" customWidth="1" style="639"/>
    <col min="12308" max="12308" width="3.7109375" customWidth="1" style="639"/>
    <col min="12309" max="12309" width="8.7109375" customWidth="1" style="639"/>
    <col min="12310" max="12310" width="6.85546875" customWidth="1" style="639"/>
    <col min="12311" max="12311" width="6.42578125" customWidth="1" style="639"/>
    <col min="12312" max="12312" width="10.140625" customWidth="1" style="639"/>
    <col min="12313" max="12544" width="9.140625" customWidth="1" style="639"/>
    <col min="12545" max="12545" bestFit="1" width="15" customWidth="1" style="639"/>
    <col min="12546" max="12546" width="11.28515625" customWidth="1" style="639"/>
    <col min="12547" max="12547" width="7.42578125" customWidth="1" style="639"/>
    <col min="12548" max="12551" width="8.7109375" customWidth="1" style="639"/>
    <col min="12552" max="12552" width="3.7109375" customWidth="1" style="639"/>
    <col min="12553" max="12556" width="8.7109375" customWidth="1" style="639"/>
    <col min="12557" max="12557" width="3.7109375" customWidth="1" style="639"/>
    <col min="12558" max="12561" width="8.7109375" customWidth="1" style="639"/>
    <col min="12562" max="12562" width="5.28515625" customWidth="1" style="639"/>
    <col min="12563" max="12563" width="8.7109375" customWidth="1" style="639"/>
    <col min="12564" max="12564" width="3.7109375" customWidth="1" style="639"/>
    <col min="12565" max="12565" width="8.7109375" customWidth="1" style="639"/>
    <col min="12566" max="12566" width="6.85546875" customWidth="1" style="639"/>
    <col min="12567" max="12567" width="6.42578125" customWidth="1" style="639"/>
    <col min="12568" max="12568" width="10.140625" customWidth="1" style="639"/>
    <col min="12569" max="12800" width="9.140625" customWidth="1" style="639"/>
    <col min="12801" max="12801" bestFit="1" width="15" customWidth="1" style="639"/>
    <col min="12802" max="12802" width="11.28515625" customWidth="1" style="639"/>
    <col min="12803" max="12803" width="7.42578125" customWidth="1" style="639"/>
    <col min="12804" max="12807" width="8.7109375" customWidth="1" style="639"/>
    <col min="12808" max="12808" width="3.7109375" customWidth="1" style="639"/>
    <col min="12809" max="12812" width="8.7109375" customWidth="1" style="639"/>
    <col min="12813" max="12813" width="3.7109375" customWidth="1" style="639"/>
    <col min="12814" max="12817" width="8.7109375" customWidth="1" style="639"/>
    <col min="12818" max="12818" width="5.28515625" customWidth="1" style="639"/>
    <col min="12819" max="12819" width="8.7109375" customWidth="1" style="639"/>
    <col min="12820" max="12820" width="3.7109375" customWidth="1" style="639"/>
    <col min="12821" max="12821" width="8.7109375" customWidth="1" style="639"/>
    <col min="12822" max="12822" width="6.85546875" customWidth="1" style="639"/>
    <col min="12823" max="12823" width="6.42578125" customWidth="1" style="639"/>
    <col min="12824" max="12824" width="10.140625" customWidth="1" style="639"/>
    <col min="12825" max="13056" width="9.140625" customWidth="1" style="639"/>
    <col min="13057" max="13057" bestFit="1" width="15" customWidth="1" style="639"/>
    <col min="13058" max="13058" width="11.28515625" customWidth="1" style="639"/>
    <col min="13059" max="13059" width="7.42578125" customWidth="1" style="639"/>
    <col min="13060" max="13063" width="8.7109375" customWidth="1" style="639"/>
    <col min="13064" max="13064" width="3.7109375" customWidth="1" style="639"/>
    <col min="13065" max="13068" width="8.7109375" customWidth="1" style="639"/>
    <col min="13069" max="13069" width="3.7109375" customWidth="1" style="639"/>
    <col min="13070" max="13073" width="8.7109375" customWidth="1" style="639"/>
    <col min="13074" max="13074" width="5.28515625" customWidth="1" style="639"/>
    <col min="13075" max="13075" width="8.7109375" customWidth="1" style="639"/>
    <col min="13076" max="13076" width="3.7109375" customWidth="1" style="639"/>
    <col min="13077" max="13077" width="8.7109375" customWidth="1" style="639"/>
    <col min="13078" max="13078" width="6.85546875" customWidth="1" style="639"/>
    <col min="13079" max="13079" width="6.42578125" customWidth="1" style="639"/>
    <col min="13080" max="13080" width="10.140625" customWidth="1" style="639"/>
    <col min="13081" max="13312" width="9.140625" customWidth="1" style="639"/>
    <col min="13313" max="13313" bestFit="1" width="15" customWidth="1" style="639"/>
    <col min="13314" max="13314" width="11.28515625" customWidth="1" style="639"/>
    <col min="13315" max="13315" width="7.42578125" customWidth="1" style="639"/>
    <col min="13316" max="13319" width="8.7109375" customWidth="1" style="639"/>
    <col min="13320" max="13320" width="3.7109375" customWidth="1" style="639"/>
    <col min="13321" max="13324" width="8.7109375" customWidth="1" style="639"/>
    <col min="13325" max="13325" width="3.7109375" customWidth="1" style="639"/>
    <col min="13326" max="13329" width="8.7109375" customWidth="1" style="639"/>
    <col min="13330" max="13330" width="5.28515625" customWidth="1" style="639"/>
    <col min="13331" max="13331" width="8.7109375" customWidth="1" style="639"/>
    <col min="13332" max="13332" width="3.7109375" customWidth="1" style="639"/>
    <col min="13333" max="13333" width="8.7109375" customWidth="1" style="639"/>
    <col min="13334" max="13334" width="6.85546875" customWidth="1" style="639"/>
    <col min="13335" max="13335" width="6.42578125" customWidth="1" style="639"/>
    <col min="13336" max="13336" width="10.140625" customWidth="1" style="639"/>
    <col min="13337" max="13568" width="9.140625" customWidth="1" style="639"/>
    <col min="13569" max="13569" bestFit="1" width="15" customWidth="1" style="639"/>
    <col min="13570" max="13570" width="11.28515625" customWidth="1" style="639"/>
    <col min="13571" max="13571" width="7.42578125" customWidth="1" style="639"/>
    <col min="13572" max="13575" width="8.7109375" customWidth="1" style="639"/>
    <col min="13576" max="13576" width="3.7109375" customWidth="1" style="639"/>
    <col min="13577" max="13580" width="8.7109375" customWidth="1" style="639"/>
    <col min="13581" max="13581" width="3.7109375" customWidth="1" style="639"/>
    <col min="13582" max="13585" width="8.7109375" customWidth="1" style="639"/>
    <col min="13586" max="13586" width="5.28515625" customWidth="1" style="639"/>
    <col min="13587" max="13587" width="8.7109375" customWidth="1" style="639"/>
    <col min="13588" max="13588" width="3.7109375" customWidth="1" style="639"/>
    <col min="13589" max="13589" width="8.7109375" customWidth="1" style="639"/>
    <col min="13590" max="13590" width="6.85546875" customWidth="1" style="639"/>
    <col min="13591" max="13591" width="6.42578125" customWidth="1" style="639"/>
    <col min="13592" max="13592" width="10.140625" customWidth="1" style="639"/>
    <col min="13593" max="13824" width="9.140625" customWidth="1" style="639"/>
    <col min="13825" max="13825" bestFit="1" width="15" customWidth="1" style="639"/>
    <col min="13826" max="13826" width="11.28515625" customWidth="1" style="639"/>
    <col min="13827" max="13827" width="7.42578125" customWidth="1" style="639"/>
    <col min="13828" max="13831" width="8.7109375" customWidth="1" style="639"/>
    <col min="13832" max="13832" width="3.7109375" customWidth="1" style="639"/>
    <col min="13833" max="13836" width="8.7109375" customWidth="1" style="639"/>
    <col min="13837" max="13837" width="3.7109375" customWidth="1" style="639"/>
    <col min="13838" max="13841" width="8.7109375" customWidth="1" style="639"/>
    <col min="13842" max="13842" width="5.28515625" customWidth="1" style="639"/>
    <col min="13843" max="13843" width="8.7109375" customWidth="1" style="639"/>
    <col min="13844" max="13844" width="3.7109375" customWidth="1" style="639"/>
    <col min="13845" max="13845" width="8.7109375" customWidth="1" style="639"/>
    <col min="13846" max="13846" width="6.85546875" customWidth="1" style="639"/>
    <col min="13847" max="13847" width="6.42578125" customWidth="1" style="639"/>
    <col min="13848" max="13848" width="10.140625" customWidth="1" style="639"/>
    <col min="13849" max="14080" width="9.140625" customWidth="1" style="639"/>
    <col min="14081" max="14081" bestFit="1" width="15" customWidth="1" style="639"/>
    <col min="14082" max="14082" width="11.28515625" customWidth="1" style="639"/>
    <col min="14083" max="14083" width="7.42578125" customWidth="1" style="639"/>
    <col min="14084" max="14087" width="8.7109375" customWidth="1" style="639"/>
    <col min="14088" max="14088" width="3.7109375" customWidth="1" style="639"/>
    <col min="14089" max="14092" width="8.7109375" customWidth="1" style="639"/>
    <col min="14093" max="14093" width="3.7109375" customWidth="1" style="639"/>
    <col min="14094" max="14097" width="8.7109375" customWidth="1" style="639"/>
    <col min="14098" max="14098" width="5.28515625" customWidth="1" style="639"/>
    <col min="14099" max="14099" width="8.7109375" customWidth="1" style="639"/>
    <col min="14100" max="14100" width="3.7109375" customWidth="1" style="639"/>
    <col min="14101" max="14101" width="8.7109375" customWidth="1" style="639"/>
    <col min="14102" max="14102" width="6.85546875" customWidth="1" style="639"/>
    <col min="14103" max="14103" width="6.42578125" customWidth="1" style="639"/>
    <col min="14104" max="14104" width="10.140625" customWidth="1" style="639"/>
    <col min="14105" max="14336" width="9.140625" customWidth="1" style="639"/>
    <col min="14337" max="14337" bestFit="1" width="15" customWidth="1" style="639"/>
    <col min="14338" max="14338" width="11.28515625" customWidth="1" style="639"/>
    <col min="14339" max="14339" width="7.42578125" customWidth="1" style="639"/>
    <col min="14340" max="14343" width="8.7109375" customWidth="1" style="639"/>
    <col min="14344" max="14344" width="3.7109375" customWidth="1" style="639"/>
    <col min="14345" max="14348" width="8.7109375" customWidth="1" style="639"/>
    <col min="14349" max="14349" width="3.7109375" customWidth="1" style="639"/>
    <col min="14350" max="14353" width="8.7109375" customWidth="1" style="639"/>
    <col min="14354" max="14354" width="5.28515625" customWidth="1" style="639"/>
    <col min="14355" max="14355" width="8.7109375" customWidth="1" style="639"/>
    <col min="14356" max="14356" width="3.7109375" customWidth="1" style="639"/>
    <col min="14357" max="14357" width="8.7109375" customWidth="1" style="639"/>
    <col min="14358" max="14358" width="6.85546875" customWidth="1" style="639"/>
    <col min="14359" max="14359" width="6.42578125" customWidth="1" style="639"/>
    <col min="14360" max="14360" width="10.140625" customWidth="1" style="639"/>
    <col min="14361" max="14592" width="9.140625" customWidth="1" style="639"/>
    <col min="14593" max="14593" bestFit="1" width="15" customWidth="1" style="639"/>
    <col min="14594" max="14594" width="11.28515625" customWidth="1" style="639"/>
    <col min="14595" max="14595" width="7.42578125" customWidth="1" style="639"/>
    <col min="14596" max="14599" width="8.7109375" customWidth="1" style="639"/>
    <col min="14600" max="14600" width="3.7109375" customWidth="1" style="639"/>
    <col min="14601" max="14604" width="8.7109375" customWidth="1" style="639"/>
    <col min="14605" max="14605" width="3.7109375" customWidth="1" style="639"/>
    <col min="14606" max="14609" width="8.7109375" customWidth="1" style="639"/>
    <col min="14610" max="14610" width="5.28515625" customWidth="1" style="639"/>
    <col min="14611" max="14611" width="8.7109375" customWidth="1" style="639"/>
    <col min="14612" max="14612" width="3.7109375" customWidth="1" style="639"/>
    <col min="14613" max="14613" width="8.7109375" customWidth="1" style="639"/>
    <col min="14614" max="14614" width="6.85546875" customWidth="1" style="639"/>
    <col min="14615" max="14615" width="6.42578125" customWidth="1" style="639"/>
    <col min="14616" max="14616" width="10.140625" customWidth="1" style="639"/>
    <col min="14617" max="14848" width="9.140625" customWidth="1" style="639"/>
    <col min="14849" max="14849" bestFit="1" width="15" customWidth="1" style="639"/>
    <col min="14850" max="14850" width="11.28515625" customWidth="1" style="639"/>
    <col min="14851" max="14851" width="7.42578125" customWidth="1" style="639"/>
    <col min="14852" max="14855" width="8.7109375" customWidth="1" style="639"/>
    <col min="14856" max="14856" width="3.7109375" customWidth="1" style="639"/>
    <col min="14857" max="14860" width="8.7109375" customWidth="1" style="639"/>
    <col min="14861" max="14861" width="3.7109375" customWidth="1" style="639"/>
    <col min="14862" max="14865" width="8.7109375" customWidth="1" style="639"/>
    <col min="14866" max="14866" width="5.28515625" customWidth="1" style="639"/>
    <col min="14867" max="14867" width="8.7109375" customWidth="1" style="639"/>
    <col min="14868" max="14868" width="3.7109375" customWidth="1" style="639"/>
    <col min="14869" max="14869" width="8.7109375" customWidth="1" style="639"/>
    <col min="14870" max="14870" width="6.85546875" customWidth="1" style="639"/>
    <col min="14871" max="14871" width="6.42578125" customWidth="1" style="639"/>
    <col min="14872" max="14872" width="10.140625" customWidth="1" style="639"/>
    <col min="14873" max="15104" width="9.140625" customWidth="1" style="639"/>
    <col min="15105" max="15105" bestFit="1" width="15" customWidth="1" style="639"/>
    <col min="15106" max="15106" width="11.28515625" customWidth="1" style="639"/>
    <col min="15107" max="15107" width="7.42578125" customWidth="1" style="639"/>
    <col min="15108" max="15111" width="8.7109375" customWidth="1" style="639"/>
    <col min="15112" max="15112" width="3.7109375" customWidth="1" style="639"/>
    <col min="15113" max="15116" width="8.7109375" customWidth="1" style="639"/>
    <col min="15117" max="15117" width="3.7109375" customWidth="1" style="639"/>
    <col min="15118" max="15121" width="8.7109375" customWidth="1" style="639"/>
    <col min="15122" max="15122" width="5.28515625" customWidth="1" style="639"/>
    <col min="15123" max="15123" width="8.7109375" customWidth="1" style="639"/>
    <col min="15124" max="15124" width="3.7109375" customWidth="1" style="639"/>
    <col min="15125" max="15125" width="8.7109375" customWidth="1" style="639"/>
    <col min="15126" max="15126" width="6.85546875" customWidth="1" style="639"/>
    <col min="15127" max="15127" width="6.42578125" customWidth="1" style="639"/>
    <col min="15128" max="15128" width="10.140625" customWidth="1" style="639"/>
    <col min="15129" max="15360" width="9.140625" customWidth="1" style="639"/>
    <col min="15361" max="15361" bestFit="1" width="15" customWidth="1" style="639"/>
    <col min="15362" max="15362" width="11.28515625" customWidth="1" style="639"/>
    <col min="15363" max="15363" width="7.42578125" customWidth="1" style="639"/>
    <col min="15364" max="15367" width="8.7109375" customWidth="1" style="639"/>
    <col min="15368" max="15368" width="3.7109375" customWidth="1" style="639"/>
    <col min="15369" max="15372" width="8.7109375" customWidth="1" style="639"/>
    <col min="15373" max="15373" width="3.7109375" customWidth="1" style="639"/>
    <col min="15374" max="15377" width="8.7109375" customWidth="1" style="639"/>
    <col min="15378" max="15378" width="5.28515625" customWidth="1" style="639"/>
    <col min="15379" max="15379" width="8.7109375" customWidth="1" style="639"/>
    <col min="15380" max="15380" width="3.7109375" customWidth="1" style="639"/>
    <col min="15381" max="15381" width="8.7109375" customWidth="1" style="639"/>
    <col min="15382" max="15382" width="6.85546875" customWidth="1" style="639"/>
    <col min="15383" max="15383" width="6.42578125" customWidth="1" style="639"/>
    <col min="15384" max="15384" width="10.140625" customWidth="1" style="639"/>
    <col min="15385" max="15616" width="9.140625" customWidth="1" style="639"/>
    <col min="15617" max="15617" bestFit="1" width="15" customWidth="1" style="639"/>
    <col min="15618" max="15618" width="11.28515625" customWidth="1" style="639"/>
    <col min="15619" max="15619" width="7.42578125" customWidth="1" style="639"/>
    <col min="15620" max="15623" width="8.7109375" customWidth="1" style="639"/>
    <col min="15624" max="15624" width="3.7109375" customWidth="1" style="639"/>
    <col min="15625" max="15628" width="8.7109375" customWidth="1" style="639"/>
    <col min="15629" max="15629" width="3.7109375" customWidth="1" style="639"/>
    <col min="15630" max="15633" width="8.7109375" customWidth="1" style="639"/>
    <col min="15634" max="15634" width="5.28515625" customWidth="1" style="639"/>
    <col min="15635" max="15635" width="8.7109375" customWidth="1" style="639"/>
    <col min="15636" max="15636" width="3.7109375" customWidth="1" style="639"/>
    <col min="15637" max="15637" width="8.7109375" customWidth="1" style="639"/>
    <col min="15638" max="15638" width="6.85546875" customWidth="1" style="639"/>
    <col min="15639" max="15639" width="6.42578125" customWidth="1" style="639"/>
    <col min="15640" max="15640" width="10.140625" customWidth="1" style="639"/>
    <col min="15641" max="15872" width="9.140625" customWidth="1" style="639"/>
    <col min="15873" max="15873" bestFit="1" width="15" customWidth="1" style="639"/>
    <col min="15874" max="15874" width="11.28515625" customWidth="1" style="639"/>
    <col min="15875" max="15875" width="7.42578125" customWidth="1" style="639"/>
    <col min="15876" max="15879" width="8.7109375" customWidth="1" style="639"/>
    <col min="15880" max="15880" width="3.7109375" customWidth="1" style="639"/>
    <col min="15881" max="15884" width="8.7109375" customWidth="1" style="639"/>
    <col min="15885" max="15885" width="3.7109375" customWidth="1" style="639"/>
    <col min="15886" max="15889" width="8.7109375" customWidth="1" style="639"/>
    <col min="15890" max="15890" width="5.28515625" customWidth="1" style="639"/>
    <col min="15891" max="15891" width="8.7109375" customWidth="1" style="639"/>
    <col min="15892" max="15892" width="3.7109375" customWidth="1" style="639"/>
    <col min="15893" max="15893" width="8.7109375" customWidth="1" style="639"/>
    <col min="15894" max="15894" width="6.85546875" customWidth="1" style="639"/>
    <col min="15895" max="15895" width="6.42578125" customWidth="1" style="639"/>
    <col min="15896" max="15896" width="10.140625" customWidth="1" style="639"/>
    <col min="15897" max="16128" width="9.140625" customWidth="1" style="639"/>
    <col min="16129" max="16129" bestFit="1" width="15" customWidth="1" style="639"/>
    <col min="16130" max="16130" width="11.28515625" customWidth="1" style="639"/>
    <col min="16131" max="16131" width="7.42578125" customWidth="1" style="639"/>
    <col min="16132" max="16135" width="8.7109375" customWidth="1" style="639"/>
    <col min="16136" max="16136" width="3.7109375" customWidth="1" style="639"/>
    <col min="16137" max="16140" width="8.7109375" customWidth="1" style="639"/>
    <col min="16141" max="16141" width="3.7109375" customWidth="1" style="639"/>
    <col min="16142" max="16145" width="8.7109375" customWidth="1" style="639"/>
    <col min="16146" max="16146" width="5.28515625" customWidth="1" style="639"/>
    <col min="16147" max="16147" width="8.7109375" customWidth="1" style="639"/>
    <col min="16148" max="16148" width="3.7109375" customWidth="1" style="639"/>
    <col min="16149" max="16149" width="8.7109375" customWidth="1" style="639"/>
    <col min="16150" max="16150" width="6.85546875" customWidth="1" style="639"/>
    <col min="16151" max="16151" width="6.42578125" customWidth="1" style="639"/>
    <col min="16152" max="16152" width="10.140625" customWidth="1" style="639"/>
    <col min="16153" max="16384" width="9.140625" customWidth="1" style="639"/>
  </cols>
  <sheetData>
    <row r="1" ht="15.75"/>
    <row r="2" ht="21.75" customHeight="1">
      <c r="A2" s="483" t="s">
        <v>0</v>
      </c>
      <c r="B2" s="350"/>
      <c r="C2" s="350"/>
      <c r="D2" s="350"/>
      <c r="E2" s="350"/>
      <c r="F2" s="349"/>
      <c r="G2" s="349"/>
      <c r="H2" s="349"/>
      <c r="I2" s="349"/>
      <c r="J2" s="350"/>
      <c r="K2" s="350" t="s">
        <v>1</v>
      </c>
      <c r="L2" s="350"/>
      <c r="M2" s="350"/>
      <c r="N2" s="350"/>
      <c r="O2" s="350"/>
      <c r="P2" s="484">
        <f>+I3*8.5</f>
      </c>
      <c r="Q2" s="484"/>
      <c r="R2" s="485" t="s">
        <v>2</v>
      </c>
      <c r="S2" s="485"/>
      <c r="T2" s="485"/>
      <c r="U2" s="485"/>
      <c r="V2" s="484">
        <f>+O59</f>
      </c>
      <c r="W2" s="486"/>
    </row>
    <row r="3" ht="21.75" customHeight="1">
      <c r="A3" s="351" t="s">
        <v>3</v>
      </c>
      <c r="B3" s="487">
        <v>42156</v>
      </c>
      <c r="C3" s="487"/>
      <c r="D3" s="487"/>
      <c r="E3" s="487"/>
      <c r="F3" s="353" t="s">
        <v>4</v>
      </c>
      <c r="G3" s="353"/>
      <c r="H3" s="353"/>
      <c r="I3" s="352">
        <v>23</v>
      </c>
      <c r="J3" s="353"/>
      <c r="K3" s="353" t="s">
        <v>5</v>
      </c>
      <c r="L3" s="353"/>
      <c r="M3" s="353"/>
      <c r="N3" s="353"/>
      <c r="O3" s="353"/>
      <c r="P3" s="488">
        <v>10</v>
      </c>
      <c r="Q3" s="488"/>
      <c r="R3" s="489" t="s">
        <v>6</v>
      </c>
      <c r="S3" s="489"/>
      <c r="T3" s="489"/>
      <c r="U3" s="489"/>
      <c r="V3" s="488">
        <f>+S59</f>
      </c>
      <c r="W3" s="490"/>
    </row>
    <row r="4" ht="21.75" customHeight="1">
      <c r="A4" s="351" t="s">
        <v>7</v>
      </c>
      <c r="B4" s="487">
        <v>42185</v>
      </c>
      <c r="C4" s="487"/>
      <c r="D4" s="487"/>
      <c r="E4" s="487"/>
      <c r="F4" s="353" t="s">
        <v>8</v>
      </c>
      <c r="G4" s="353"/>
      <c r="H4" s="353"/>
      <c r="I4" s="352">
        <v>0</v>
      </c>
      <c r="J4" s="353"/>
      <c r="K4" s="353" t="s">
        <v>9</v>
      </c>
      <c r="L4" s="353"/>
      <c r="M4" s="353"/>
      <c r="N4" s="353"/>
      <c r="O4" s="353"/>
      <c r="P4" s="488">
        <f>+P2*P3</f>
      </c>
      <c r="Q4" s="488"/>
      <c r="R4" s="491" t="s">
        <v>10</v>
      </c>
      <c r="S4" s="491"/>
      <c r="T4" s="491"/>
      <c r="U4" s="491"/>
      <c r="V4" s="492">
        <f>G59/P4</f>
      </c>
      <c r="W4" s="493"/>
    </row>
    <row r="5" ht="3" customHeight="1">
      <c r="A5" s="142"/>
      <c r="B5" s="143"/>
      <c r="C5" s="144"/>
      <c r="D5" s="199"/>
      <c r="E5" s="199"/>
      <c r="F5" s="199"/>
      <c r="G5" s="203"/>
      <c r="H5" s="143"/>
      <c r="I5" s="203"/>
      <c r="J5" s="203"/>
      <c r="K5" s="203"/>
      <c r="L5" s="203"/>
      <c r="M5" s="143"/>
      <c r="N5" s="143"/>
      <c r="O5" s="143"/>
      <c r="P5" s="143"/>
      <c r="Q5" s="143"/>
      <c r="R5" s="143"/>
      <c r="S5" s="144"/>
      <c r="T5" s="144"/>
      <c r="U5" s="144"/>
      <c r="V5" s="144"/>
      <c r="W5" s="145"/>
    </row>
    <row r="6" ht="53.25" customHeight="1">
      <c r="A6" s="494" t="s">
        <v>11</v>
      </c>
      <c r="B6" s="495"/>
      <c r="C6" s="146"/>
      <c r="D6" s="496" t="s">
        <v>12</v>
      </c>
      <c r="E6" s="497"/>
      <c r="F6" s="497"/>
      <c r="G6" s="498"/>
      <c r="H6" s="146"/>
      <c r="I6" s="499" t="s">
        <v>13</v>
      </c>
      <c r="J6" s="500"/>
      <c r="K6" s="500"/>
      <c r="L6" s="501"/>
      <c r="M6" s="146"/>
      <c r="N6" s="502" t="s">
        <v>14</v>
      </c>
      <c r="O6" s="503"/>
      <c r="P6" s="503"/>
      <c r="Q6" s="504"/>
      <c r="R6" s="147"/>
      <c r="S6" s="505" t="s">
        <v>15</v>
      </c>
      <c r="T6" s="506"/>
      <c r="U6" s="506"/>
      <c r="V6" s="506"/>
      <c r="W6" s="507"/>
    </row>
    <row r="7">
      <c r="A7" s="508" t="s">
        <v>16</v>
      </c>
      <c r="B7" s="509"/>
      <c r="C7" s="148"/>
      <c r="D7" s="510">
        <f>+D59</f>
      </c>
      <c r="E7" s="511"/>
      <c r="F7" s="511"/>
      <c r="G7" s="512"/>
      <c r="H7" s="148"/>
      <c r="I7" s="510">
        <v>354000000</v>
      </c>
      <c r="J7" s="511"/>
      <c r="K7" s="511"/>
      <c r="L7" s="512"/>
      <c r="M7" s="148"/>
      <c r="N7" s="513">
        <f>+I7-D7</f>
      </c>
      <c r="O7" s="514"/>
      <c r="P7" s="514"/>
      <c r="Q7" s="515"/>
      <c r="R7" s="148"/>
      <c r="S7" s="516">
        <f>+N7/I4</f>
      </c>
      <c r="T7" s="517"/>
      <c r="U7" s="517"/>
      <c r="V7" s="517"/>
      <c r="W7" s="518"/>
    </row>
    <row r="8">
      <c r="A8" s="508"/>
      <c r="B8" s="509"/>
      <c r="C8" s="148"/>
      <c r="D8" s="510"/>
      <c r="E8" s="511"/>
      <c r="F8" s="511"/>
      <c r="G8" s="512"/>
      <c r="H8" s="148"/>
      <c r="I8" s="510"/>
      <c r="J8" s="511"/>
      <c r="K8" s="511"/>
      <c r="L8" s="512"/>
      <c r="M8" s="148"/>
      <c r="N8" s="519"/>
      <c r="O8" s="520"/>
      <c r="P8" s="520"/>
      <c r="Q8" s="521"/>
      <c r="R8" s="148"/>
      <c r="S8" s="519"/>
      <c r="T8" s="520"/>
      <c r="U8" s="520"/>
      <c r="V8" s="520"/>
      <c r="W8" s="521"/>
    </row>
    <row r="9">
      <c r="A9" s="508"/>
      <c r="B9" s="509"/>
      <c r="C9" s="148"/>
      <c r="D9" s="510"/>
      <c r="E9" s="511"/>
      <c r="F9" s="511"/>
      <c r="G9" s="512"/>
      <c r="H9" s="148"/>
      <c r="I9" s="510"/>
      <c r="J9" s="511"/>
      <c r="K9" s="511"/>
      <c r="L9" s="512"/>
      <c r="M9" s="148"/>
      <c r="N9" s="519"/>
      <c r="O9" s="520"/>
      <c r="P9" s="520"/>
      <c r="Q9" s="521"/>
      <c r="R9" s="148"/>
      <c r="S9" s="519"/>
      <c r="T9" s="520"/>
      <c r="U9" s="520"/>
      <c r="V9" s="520"/>
      <c r="W9" s="521"/>
    </row>
    <row r="10">
      <c r="A10" s="508"/>
      <c r="B10" s="509"/>
      <c r="C10" s="148"/>
      <c r="D10" s="510"/>
      <c r="E10" s="511"/>
      <c r="F10" s="511"/>
      <c r="G10" s="512"/>
      <c r="H10" s="148"/>
      <c r="I10" s="510"/>
      <c r="J10" s="511"/>
      <c r="K10" s="511"/>
      <c r="L10" s="512"/>
      <c r="M10" s="148"/>
      <c r="N10" s="522"/>
      <c r="O10" s="523"/>
      <c r="P10" s="523"/>
      <c r="Q10" s="524"/>
      <c r="R10" s="148"/>
      <c r="S10" s="525"/>
      <c r="T10" s="526"/>
      <c r="U10" s="526"/>
      <c r="V10" s="526"/>
      <c r="W10" s="527"/>
    </row>
    <row r="11">
      <c r="A11" s="528" t="s">
        <v>17</v>
      </c>
      <c r="B11" s="529"/>
      <c r="C11" s="148"/>
      <c r="D11" s="530">
        <f>+G59</f>
      </c>
      <c r="E11" s="531"/>
      <c r="F11" s="531"/>
      <c r="G11" s="532"/>
      <c r="H11" s="148"/>
      <c r="I11" s="530">
        <v>98488686</v>
      </c>
      <c r="J11" s="531"/>
      <c r="K11" s="531"/>
      <c r="L11" s="532"/>
      <c r="M11" s="148"/>
      <c r="N11" s="533">
        <f>+I11-D11</f>
      </c>
      <c r="O11" s="534"/>
      <c r="P11" s="534"/>
      <c r="Q11" s="535"/>
      <c r="R11" s="148"/>
      <c r="S11" s="536">
        <f>+N11/I4</f>
      </c>
      <c r="T11" s="537"/>
      <c r="U11" s="537"/>
      <c r="V11" s="537"/>
      <c r="W11" s="538"/>
    </row>
    <row r="12">
      <c r="A12" s="528"/>
      <c r="B12" s="529"/>
      <c r="C12" s="148"/>
      <c r="D12" s="530"/>
      <c r="E12" s="531"/>
      <c r="F12" s="531"/>
      <c r="G12" s="532"/>
      <c r="H12" s="148"/>
      <c r="I12" s="530"/>
      <c r="J12" s="531"/>
      <c r="K12" s="531"/>
      <c r="L12" s="532"/>
      <c r="M12" s="148"/>
      <c r="N12" s="539"/>
      <c r="O12" s="540"/>
      <c r="P12" s="540"/>
      <c r="Q12" s="541"/>
      <c r="R12" s="148"/>
      <c r="S12" s="539"/>
      <c r="T12" s="540"/>
      <c r="U12" s="540"/>
      <c r="V12" s="540"/>
      <c r="W12" s="541"/>
    </row>
    <row r="13">
      <c r="A13" s="528"/>
      <c r="B13" s="529"/>
      <c r="C13" s="148"/>
      <c r="D13" s="530"/>
      <c r="E13" s="531"/>
      <c r="F13" s="531"/>
      <c r="G13" s="532"/>
      <c r="H13" s="148"/>
      <c r="I13" s="530"/>
      <c r="J13" s="531"/>
      <c r="K13" s="531"/>
      <c r="L13" s="532"/>
      <c r="M13" s="148"/>
      <c r="N13" s="539"/>
      <c r="O13" s="540"/>
      <c r="P13" s="540"/>
      <c r="Q13" s="541"/>
      <c r="R13" s="148"/>
      <c r="S13" s="539"/>
      <c r="T13" s="540"/>
      <c r="U13" s="540"/>
      <c r="V13" s="540"/>
      <c r="W13" s="541"/>
    </row>
    <row r="14">
      <c r="A14" s="528"/>
      <c r="B14" s="529"/>
      <c r="C14" s="148"/>
      <c r="D14" s="530"/>
      <c r="E14" s="531"/>
      <c r="F14" s="531"/>
      <c r="G14" s="532"/>
      <c r="H14" s="148"/>
      <c r="I14" s="530"/>
      <c r="J14" s="531"/>
      <c r="K14" s="531"/>
      <c r="L14" s="532"/>
      <c r="M14" s="148"/>
      <c r="N14" s="542"/>
      <c r="O14" s="543"/>
      <c r="P14" s="543"/>
      <c r="Q14" s="544"/>
      <c r="R14" s="148"/>
      <c r="S14" s="545"/>
      <c r="T14" s="546"/>
      <c r="U14" s="546"/>
      <c r="V14" s="546"/>
      <c r="W14" s="547"/>
    </row>
    <row r="15">
      <c r="A15" s="548" t="s">
        <v>18</v>
      </c>
      <c r="B15" s="549"/>
      <c r="C15" s="148"/>
      <c r="D15" s="550">
        <f>+K59</f>
      </c>
      <c r="E15" s="551"/>
      <c r="F15" s="551"/>
      <c r="G15" s="552"/>
      <c r="H15" s="148"/>
      <c r="I15" s="550">
        <v>0</v>
      </c>
      <c r="J15" s="551"/>
      <c r="K15" s="551"/>
      <c r="L15" s="552"/>
      <c r="M15" s="148"/>
      <c r="N15" s="553">
        <v>0</v>
      </c>
      <c r="O15" s="554"/>
      <c r="P15" s="554"/>
      <c r="Q15" s="555"/>
      <c r="R15" s="148"/>
      <c r="S15" s="556">
        <v>0</v>
      </c>
      <c r="T15" s="557"/>
      <c r="U15" s="557"/>
      <c r="V15" s="557"/>
      <c r="W15" s="558"/>
    </row>
    <row r="16">
      <c r="A16" s="548"/>
      <c r="B16" s="549"/>
      <c r="C16" s="148"/>
      <c r="D16" s="550"/>
      <c r="E16" s="551"/>
      <c r="F16" s="551"/>
      <c r="G16" s="552"/>
      <c r="H16" s="148"/>
      <c r="I16" s="550"/>
      <c r="J16" s="551"/>
      <c r="K16" s="551"/>
      <c r="L16" s="552"/>
      <c r="M16" s="148"/>
      <c r="N16" s="559"/>
      <c r="O16" s="560"/>
      <c r="P16" s="560"/>
      <c r="Q16" s="561"/>
      <c r="R16" s="148"/>
      <c r="S16" s="559"/>
      <c r="T16" s="560"/>
      <c r="U16" s="560"/>
      <c r="V16" s="560"/>
      <c r="W16" s="561"/>
    </row>
    <row r="17">
      <c r="A17" s="548"/>
      <c r="B17" s="549"/>
      <c r="C17" s="148"/>
      <c r="D17" s="550"/>
      <c r="E17" s="551"/>
      <c r="F17" s="551"/>
      <c r="G17" s="552"/>
      <c r="H17" s="148"/>
      <c r="I17" s="550"/>
      <c r="J17" s="551"/>
      <c r="K17" s="551"/>
      <c r="L17" s="552"/>
      <c r="M17" s="148"/>
      <c r="N17" s="559"/>
      <c r="O17" s="560"/>
      <c r="P17" s="560"/>
      <c r="Q17" s="561"/>
      <c r="R17" s="148"/>
      <c r="S17" s="559"/>
      <c r="T17" s="560"/>
      <c r="U17" s="560"/>
      <c r="V17" s="560"/>
      <c r="W17" s="561"/>
    </row>
    <row r="18">
      <c r="A18" s="548"/>
      <c r="B18" s="549"/>
      <c r="C18" s="148"/>
      <c r="D18" s="550"/>
      <c r="E18" s="551"/>
      <c r="F18" s="551"/>
      <c r="G18" s="552"/>
      <c r="H18" s="148"/>
      <c r="I18" s="550"/>
      <c r="J18" s="551"/>
      <c r="K18" s="551"/>
      <c r="L18" s="552"/>
      <c r="M18" s="148"/>
      <c r="N18" s="562"/>
      <c r="O18" s="563"/>
      <c r="P18" s="563"/>
      <c r="Q18" s="564"/>
      <c r="R18" s="148"/>
      <c r="S18" s="565"/>
      <c r="T18" s="566"/>
      <c r="U18" s="566"/>
      <c r="V18" s="566"/>
      <c r="W18" s="567"/>
    </row>
    <row r="19">
      <c r="A19" s="568" t="s">
        <v>19</v>
      </c>
      <c r="B19" s="569"/>
      <c r="C19" s="148"/>
      <c r="D19" s="570">
        <f>SUM(D7:G18)</f>
      </c>
      <c r="E19" s="571"/>
      <c r="F19" s="571"/>
      <c r="G19" s="572"/>
      <c r="H19" s="148"/>
      <c r="I19" s="570">
        <f>+I7+I11</f>
      </c>
      <c r="J19" s="571"/>
      <c r="K19" s="571"/>
      <c r="L19" s="572"/>
      <c r="M19" s="148"/>
      <c r="N19" s="573">
        <f>+N11+N7</f>
      </c>
      <c r="O19" s="574"/>
      <c r="P19" s="574"/>
      <c r="Q19" s="575"/>
      <c r="R19" s="148"/>
      <c r="S19" s="576">
        <f>+S11+S7</f>
      </c>
      <c r="T19" s="577"/>
      <c r="U19" s="577"/>
      <c r="V19" s="577"/>
      <c r="W19" s="578"/>
    </row>
    <row r="20">
      <c r="A20" s="568"/>
      <c r="B20" s="569"/>
      <c r="C20" s="148"/>
      <c r="D20" s="570"/>
      <c r="E20" s="571"/>
      <c r="F20" s="571"/>
      <c r="G20" s="572"/>
      <c r="H20" s="148"/>
      <c r="I20" s="570"/>
      <c r="J20" s="571"/>
      <c r="K20" s="571"/>
      <c r="L20" s="572"/>
      <c r="M20" s="148"/>
      <c r="N20" s="579"/>
      <c r="O20" s="580"/>
      <c r="P20" s="580"/>
      <c r="Q20" s="581"/>
      <c r="R20" s="148"/>
      <c r="S20" s="579"/>
      <c r="T20" s="580"/>
      <c r="U20" s="580"/>
      <c r="V20" s="580"/>
      <c r="W20" s="581"/>
    </row>
    <row r="21">
      <c r="A21" s="568"/>
      <c r="B21" s="569"/>
      <c r="C21" s="148"/>
      <c r="D21" s="570"/>
      <c r="E21" s="571"/>
      <c r="F21" s="571"/>
      <c r="G21" s="572"/>
      <c r="H21" s="148"/>
      <c r="I21" s="570"/>
      <c r="J21" s="571"/>
      <c r="K21" s="571"/>
      <c r="L21" s="572"/>
      <c r="M21" s="148"/>
      <c r="N21" s="579"/>
      <c r="O21" s="580"/>
      <c r="P21" s="580"/>
      <c r="Q21" s="581"/>
      <c r="R21" s="148"/>
      <c r="S21" s="579"/>
      <c r="T21" s="580"/>
      <c r="U21" s="580"/>
      <c r="V21" s="580"/>
      <c r="W21" s="581"/>
    </row>
    <row r="22">
      <c r="A22" s="582"/>
      <c r="B22" s="583"/>
      <c r="C22" s="149"/>
      <c r="D22" s="584"/>
      <c r="E22" s="585"/>
      <c r="F22" s="585"/>
      <c r="G22" s="586"/>
      <c r="H22" s="149"/>
      <c r="I22" s="584"/>
      <c r="J22" s="585"/>
      <c r="K22" s="585"/>
      <c r="L22" s="586"/>
      <c r="M22" s="149"/>
      <c r="N22" s="587"/>
      <c r="O22" s="588"/>
      <c r="P22" s="588"/>
      <c r="Q22" s="589"/>
      <c r="R22" s="149"/>
      <c r="S22" s="587"/>
      <c r="T22" s="588"/>
      <c r="U22" s="588"/>
      <c r="V22" s="588"/>
      <c r="W22" s="589"/>
    </row>
    <row r="23" ht="3" customHeight="1">
      <c r="A23" s="142"/>
      <c r="B23" s="143"/>
      <c r="C23" s="144"/>
      <c r="D23" s="201"/>
      <c r="E23" s="201"/>
      <c r="F23" s="201"/>
      <c r="G23" s="204"/>
      <c r="H23" s="143"/>
      <c r="I23" s="204"/>
      <c r="J23" s="204"/>
      <c r="K23" s="204"/>
      <c r="L23" s="204"/>
      <c r="M23" s="143"/>
      <c r="N23" s="143"/>
      <c r="O23" s="143"/>
      <c r="P23" s="143"/>
      <c r="Q23" s="143"/>
      <c r="R23" s="143"/>
      <c r="S23" s="144"/>
      <c r="T23" s="144"/>
      <c r="U23" s="144"/>
      <c r="V23" s="144"/>
      <c r="W23" s="145"/>
    </row>
    <row r="24" ht="22.5">
      <c r="A24" s="590" t="s">
        <v>240</v>
      </c>
      <c r="B24" s="591"/>
      <c r="C24" s="591"/>
      <c r="D24" s="591"/>
      <c r="E24" s="591"/>
      <c r="F24" s="591"/>
      <c r="G24" s="591"/>
      <c r="H24" s="591"/>
      <c r="I24" s="591"/>
      <c r="J24" s="591"/>
      <c r="K24" s="591"/>
      <c r="L24" s="591"/>
      <c r="M24" s="591"/>
      <c r="N24" s="591"/>
      <c r="O24" s="591"/>
      <c r="P24" s="591"/>
      <c r="Q24" s="591"/>
      <c r="R24" s="591"/>
      <c r="S24" s="591"/>
      <c r="T24" s="591"/>
      <c r="U24" s="591"/>
      <c r="V24" s="591"/>
      <c r="W24" s="592"/>
    </row>
    <row r="25" ht="3" customHeight="1">
      <c r="A25" s="150"/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51"/>
    </row>
    <row r="26" ht="16.5">
      <c r="A26" s="593" t="s">
        <v>21</v>
      </c>
      <c r="B26" s="593"/>
      <c r="C26" s="593"/>
      <c r="D26" s="594" t="s">
        <v>22</v>
      </c>
      <c r="E26" s="594"/>
      <c r="F26" s="594"/>
      <c r="G26" s="594" t="s">
        <v>23</v>
      </c>
      <c r="H26" s="594"/>
      <c r="I26" s="594"/>
      <c r="J26" s="594"/>
      <c r="K26" s="594" t="s">
        <v>24</v>
      </c>
      <c r="L26" s="594"/>
      <c r="M26" s="594"/>
      <c r="N26" s="594"/>
      <c r="O26" s="595" t="s">
        <v>25</v>
      </c>
      <c r="P26" s="596"/>
      <c r="Q26" s="594" t="s">
        <v>26</v>
      </c>
      <c r="R26" s="594"/>
      <c r="S26" s="594"/>
      <c r="T26" s="594"/>
      <c r="U26" s="594" t="s">
        <v>27</v>
      </c>
      <c r="V26" s="594"/>
      <c r="W26" s="594"/>
    </row>
    <row r="27" ht="3" customHeight="1">
      <c r="A27" s="150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51"/>
    </row>
    <row r="28" ht="16.5" s="154" customFormat="1">
      <c r="A28" s="480">
        <v>42156</v>
      </c>
      <c r="B28" s="481"/>
      <c r="C28" s="482"/>
      <c r="D28" s="597">
        <v>0</v>
      </c>
      <c r="E28" s="597"/>
      <c r="F28" s="597"/>
      <c r="G28" s="597">
        <v>0</v>
      </c>
      <c r="H28" s="479"/>
      <c r="I28" s="479"/>
      <c r="J28" s="479"/>
      <c r="K28" s="597">
        <v>0</v>
      </c>
      <c r="L28" s="597"/>
      <c r="M28" s="597"/>
      <c r="N28" s="597"/>
      <c r="O28" s="597">
        <f>+D28+G28</f>
      </c>
      <c r="P28" s="597"/>
      <c r="Q28" s="597">
        <v>5</v>
      </c>
      <c r="R28" s="598"/>
      <c r="S28" s="598"/>
      <c r="T28" s="598"/>
      <c r="U28" s="598"/>
      <c r="V28" s="598"/>
      <c r="W28" s="599"/>
      <c r="X28" s="153"/>
    </row>
    <row r="29" ht="16.5">
      <c r="A29" s="600">
        <v>42157</v>
      </c>
      <c r="B29" s="601"/>
      <c r="C29" s="601"/>
      <c r="D29" s="597">
        <v>0</v>
      </c>
      <c r="E29" s="597"/>
      <c r="F29" s="597"/>
      <c r="G29" s="597">
        <v>0</v>
      </c>
      <c r="H29" s="479"/>
      <c r="I29" s="479"/>
      <c r="J29" s="479"/>
      <c r="K29" s="597">
        <v>0</v>
      </c>
      <c r="L29" s="597"/>
      <c r="M29" s="597"/>
      <c r="N29" s="597"/>
      <c r="O29" s="597">
        <f ref="O29:O57" t="shared" si="0">+D29+G29</f>
      </c>
      <c r="P29" s="597"/>
      <c r="Q29" s="597">
        <v>5</v>
      </c>
      <c r="R29" s="602"/>
      <c r="S29" s="602"/>
      <c r="T29" s="602"/>
      <c r="U29" s="602"/>
      <c r="V29" s="602"/>
      <c r="W29" s="603"/>
      <c r="X29" s="638"/>
    </row>
    <row r="30" ht="16.5" s="154" customFormat="1">
      <c r="A30" s="600">
        <v>42158</v>
      </c>
      <c r="B30" s="601"/>
      <c r="C30" s="601"/>
      <c r="D30" s="597">
        <v>10038690</v>
      </c>
      <c r="E30" s="597"/>
      <c r="F30" s="597"/>
      <c r="G30" s="597">
        <v>0</v>
      </c>
      <c r="H30" s="479"/>
      <c r="I30" s="479"/>
      <c r="J30" s="479"/>
      <c r="K30" s="597">
        <v>0</v>
      </c>
      <c r="L30" s="597"/>
      <c r="M30" s="597"/>
      <c r="N30" s="597"/>
      <c r="O30" s="597">
        <f t="shared" si="0"/>
      </c>
      <c r="P30" s="597"/>
      <c r="Q30" s="597">
        <v>5</v>
      </c>
      <c r="R30" s="602"/>
      <c r="S30" s="602"/>
      <c r="T30" s="602"/>
      <c r="U30" s="602"/>
      <c r="V30" s="602"/>
      <c r="W30" s="603"/>
      <c r="X30" s="153"/>
    </row>
    <row r="31" ht="16.5">
      <c r="A31" s="600">
        <v>42159</v>
      </c>
      <c r="B31" s="601"/>
      <c r="C31" s="601"/>
      <c r="D31" s="597">
        <v>21298861</v>
      </c>
      <c r="E31" s="597"/>
      <c r="F31" s="597"/>
      <c r="G31" s="597">
        <v>0</v>
      </c>
      <c r="H31" s="479"/>
      <c r="I31" s="479"/>
      <c r="J31" s="479"/>
      <c r="K31" s="597">
        <v>0</v>
      </c>
      <c r="L31" s="597"/>
      <c r="M31" s="597"/>
      <c r="N31" s="597"/>
      <c r="O31" s="597">
        <f t="shared" si="0"/>
      </c>
      <c r="P31" s="597"/>
      <c r="Q31" s="597">
        <v>5</v>
      </c>
      <c r="R31" s="602"/>
      <c r="S31" s="602"/>
      <c r="T31" s="602"/>
      <c r="U31" s="602"/>
      <c r="V31" s="602"/>
      <c r="W31" s="603"/>
      <c r="X31" s="638"/>
    </row>
    <row r="32" ht="16.5">
      <c r="A32" s="600">
        <v>42160</v>
      </c>
      <c r="B32" s="601"/>
      <c r="C32" s="601"/>
      <c r="D32" s="597">
        <v>0</v>
      </c>
      <c r="E32" s="597"/>
      <c r="F32" s="597"/>
      <c r="G32" s="597">
        <v>0</v>
      </c>
      <c r="H32" s="479"/>
      <c r="I32" s="479"/>
      <c r="J32" s="479"/>
      <c r="K32" s="597">
        <v>0</v>
      </c>
      <c r="L32" s="597"/>
      <c r="M32" s="597"/>
      <c r="N32" s="597"/>
      <c r="O32" s="597">
        <f t="shared" si="0"/>
      </c>
      <c r="P32" s="597"/>
      <c r="Q32" s="597">
        <v>5</v>
      </c>
      <c r="R32" s="602"/>
      <c r="S32" s="602"/>
      <c r="T32" s="602"/>
      <c r="U32" s="602"/>
      <c r="V32" s="602"/>
      <c r="W32" s="603"/>
      <c r="X32" s="638"/>
    </row>
    <row r="33" ht="16.5">
      <c r="A33" s="600">
        <v>42161</v>
      </c>
      <c r="B33" s="601"/>
      <c r="C33" s="601"/>
      <c r="D33" s="597">
        <v>17203051</v>
      </c>
      <c r="E33" s="597"/>
      <c r="F33" s="597"/>
      <c r="G33" s="597">
        <v>0</v>
      </c>
      <c r="H33" s="479"/>
      <c r="I33" s="479"/>
      <c r="J33" s="479"/>
      <c r="K33" s="597">
        <v>0</v>
      </c>
      <c r="L33" s="597"/>
      <c r="M33" s="597"/>
      <c r="N33" s="597"/>
      <c r="O33" s="597">
        <f t="shared" si="0"/>
      </c>
      <c r="P33" s="597"/>
      <c r="Q33" s="597">
        <v>5</v>
      </c>
      <c r="R33" s="602"/>
      <c r="S33" s="602"/>
      <c r="T33" s="602"/>
      <c r="U33" s="602"/>
      <c r="V33" s="602"/>
      <c r="W33" s="603"/>
      <c r="X33" s="638"/>
    </row>
    <row r="34" ht="16.5" s="154" customFormat="1">
      <c r="A34" s="604">
        <v>42162</v>
      </c>
      <c r="B34" s="605"/>
      <c r="C34" s="605"/>
      <c r="D34" s="597">
        <v>23839966</v>
      </c>
      <c r="E34" s="597"/>
      <c r="F34" s="597"/>
      <c r="G34" s="597">
        <v>0</v>
      </c>
      <c r="H34" s="479"/>
      <c r="I34" s="479"/>
      <c r="J34" s="479"/>
      <c r="K34" s="597">
        <v>0</v>
      </c>
      <c r="L34" s="597"/>
      <c r="M34" s="597"/>
      <c r="N34" s="597"/>
      <c r="O34" s="597">
        <f t="shared" si="0"/>
      </c>
      <c r="P34" s="597"/>
      <c r="Q34" s="597">
        <v>5</v>
      </c>
      <c r="R34" s="606"/>
      <c r="S34" s="606"/>
      <c r="T34" s="606"/>
      <c r="U34" s="606"/>
      <c r="V34" s="606"/>
      <c r="W34" s="607"/>
      <c r="X34" s="153"/>
    </row>
    <row r="35" ht="16.5" s="154" customFormat="1">
      <c r="A35" s="604">
        <v>42163</v>
      </c>
      <c r="B35" s="605"/>
      <c r="C35" s="605"/>
      <c r="D35" s="597">
        <v>0</v>
      </c>
      <c r="E35" s="597"/>
      <c r="F35" s="597"/>
      <c r="G35" s="597">
        <v>0</v>
      </c>
      <c r="H35" s="479"/>
      <c r="I35" s="479"/>
      <c r="J35" s="479"/>
      <c r="K35" s="597">
        <v>0</v>
      </c>
      <c r="L35" s="597"/>
      <c r="M35" s="597"/>
      <c r="N35" s="597"/>
      <c r="O35" s="597">
        <f t="shared" si="0"/>
      </c>
      <c r="P35" s="597"/>
      <c r="Q35" s="597">
        <v>5</v>
      </c>
      <c r="R35" s="606"/>
      <c r="S35" s="606"/>
      <c r="T35" s="606"/>
      <c r="U35" s="608"/>
      <c r="V35" s="608"/>
      <c r="W35" s="609"/>
      <c r="X35" s="153"/>
    </row>
    <row r="36" ht="16.5">
      <c r="A36" s="600">
        <v>42164</v>
      </c>
      <c r="B36" s="601"/>
      <c r="C36" s="601"/>
      <c r="D36" s="597">
        <v>5247895</v>
      </c>
      <c r="E36" s="597"/>
      <c r="F36" s="597"/>
      <c r="G36" s="597">
        <v>0</v>
      </c>
      <c r="H36" s="479"/>
      <c r="I36" s="479"/>
      <c r="J36" s="479"/>
      <c r="K36" s="597">
        <v>0</v>
      </c>
      <c r="L36" s="597"/>
      <c r="M36" s="597"/>
      <c r="N36" s="597"/>
      <c r="O36" s="597">
        <f t="shared" si="0"/>
      </c>
      <c r="P36" s="597"/>
      <c r="Q36" s="597">
        <v>5</v>
      </c>
      <c r="R36" s="602"/>
      <c r="S36" s="602"/>
      <c r="T36" s="602"/>
      <c r="U36" s="610"/>
      <c r="V36" s="610"/>
      <c r="W36" s="611"/>
      <c r="X36" s="638"/>
    </row>
    <row r="37" ht="16.5" s="154" customFormat="1">
      <c r="A37" s="600">
        <v>42165</v>
      </c>
      <c r="B37" s="601"/>
      <c r="C37" s="601"/>
      <c r="D37" s="597">
        <v>11130486</v>
      </c>
      <c r="E37" s="597"/>
      <c r="F37" s="597"/>
      <c r="G37" s="597">
        <v>0</v>
      </c>
      <c r="H37" s="479"/>
      <c r="I37" s="479"/>
      <c r="J37" s="479"/>
      <c r="K37" s="597">
        <v>0</v>
      </c>
      <c r="L37" s="597"/>
      <c r="M37" s="597"/>
      <c r="N37" s="597"/>
      <c r="O37" s="597">
        <f t="shared" si="0"/>
      </c>
      <c r="P37" s="597"/>
      <c r="Q37" s="597">
        <v>5</v>
      </c>
      <c r="R37" s="602"/>
      <c r="S37" s="602"/>
      <c r="T37" s="602"/>
      <c r="U37" s="610"/>
      <c r="V37" s="610"/>
      <c r="W37" s="611"/>
      <c r="X37" s="153"/>
    </row>
    <row r="38" ht="16.5">
      <c r="A38" s="600">
        <v>42166</v>
      </c>
      <c r="B38" s="601"/>
      <c r="C38" s="601"/>
      <c r="D38" s="597">
        <v>9069299</v>
      </c>
      <c r="E38" s="597"/>
      <c r="F38" s="597"/>
      <c r="G38" s="597">
        <v>0</v>
      </c>
      <c r="H38" s="479"/>
      <c r="I38" s="479"/>
      <c r="J38" s="479"/>
      <c r="K38" s="597">
        <v>0</v>
      </c>
      <c r="L38" s="597"/>
      <c r="M38" s="597"/>
      <c r="N38" s="597"/>
      <c r="O38" s="597">
        <f t="shared" si="0"/>
      </c>
      <c r="P38" s="597"/>
      <c r="Q38" s="597">
        <v>5</v>
      </c>
      <c r="R38" s="602"/>
      <c r="S38" s="602"/>
      <c r="T38" s="602"/>
      <c r="U38" s="610"/>
      <c r="V38" s="610"/>
      <c r="W38" s="611"/>
      <c r="X38" s="638"/>
    </row>
    <row r="39" ht="16.5">
      <c r="A39" s="600">
        <v>42167</v>
      </c>
      <c r="B39" s="601"/>
      <c r="C39" s="601"/>
      <c r="D39" s="597">
        <v>0</v>
      </c>
      <c r="E39" s="597"/>
      <c r="F39" s="597"/>
      <c r="G39" s="597">
        <v>0</v>
      </c>
      <c r="H39" s="479"/>
      <c r="I39" s="479"/>
      <c r="J39" s="479"/>
      <c r="K39" s="597">
        <v>0</v>
      </c>
      <c r="L39" s="597"/>
      <c r="M39" s="597"/>
      <c r="N39" s="597"/>
      <c r="O39" s="597">
        <f t="shared" si="0"/>
      </c>
      <c r="P39" s="597"/>
      <c r="Q39" s="597">
        <v>5</v>
      </c>
      <c r="R39" s="602"/>
      <c r="S39" s="602"/>
      <c r="T39" s="602"/>
      <c r="U39" s="610"/>
      <c r="V39" s="610"/>
      <c r="W39" s="611"/>
    </row>
    <row r="40" ht="16.5">
      <c r="A40" s="600">
        <v>42168</v>
      </c>
      <c r="B40" s="601"/>
      <c r="C40" s="601"/>
      <c r="D40" s="597">
        <v>10002571</v>
      </c>
      <c r="E40" s="597"/>
      <c r="F40" s="597"/>
      <c r="G40" s="597">
        <v>0</v>
      </c>
      <c r="H40" s="479"/>
      <c r="I40" s="479"/>
      <c r="J40" s="479"/>
      <c r="K40" s="597">
        <v>0</v>
      </c>
      <c r="L40" s="597"/>
      <c r="M40" s="597"/>
      <c r="N40" s="597"/>
      <c r="O40" s="597">
        <f t="shared" si="0"/>
      </c>
      <c r="P40" s="597"/>
      <c r="Q40" s="597">
        <v>5</v>
      </c>
      <c r="R40" s="602"/>
      <c r="S40" s="602"/>
      <c r="T40" s="602"/>
      <c r="U40" s="602"/>
      <c r="V40" s="602"/>
      <c r="W40" s="603"/>
    </row>
    <row r="41" ht="16.5" s="154" customFormat="1">
      <c r="A41" s="604">
        <v>42169</v>
      </c>
      <c r="B41" s="605"/>
      <c r="C41" s="605"/>
      <c r="D41" s="597">
        <v>3114658</v>
      </c>
      <c r="E41" s="597"/>
      <c r="F41" s="597"/>
      <c r="G41" s="597">
        <v>0</v>
      </c>
      <c r="H41" s="479"/>
      <c r="I41" s="479"/>
      <c r="J41" s="479"/>
      <c r="K41" s="597">
        <v>0</v>
      </c>
      <c r="L41" s="597"/>
      <c r="M41" s="597"/>
      <c r="N41" s="597"/>
      <c r="O41" s="597">
        <f t="shared" si="0"/>
      </c>
      <c r="P41" s="597"/>
      <c r="Q41" s="597">
        <v>5</v>
      </c>
      <c r="R41" s="606"/>
      <c r="S41" s="606"/>
      <c r="T41" s="606"/>
      <c r="U41" s="606"/>
      <c r="V41" s="606"/>
      <c r="W41" s="607"/>
    </row>
    <row r="42" ht="16.5" s="154" customFormat="1">
      <c r="A42" s="604">
        <v>42170</v>
      </c>
      <c r="B42" s="605"/>
      <c r="C42" s="605"/>
      <c r="D42" s="597">
        <v>31529387</v>
      </c>
      <c r="E42" s="597"/>
      <c r="F42" s="597"/>
      <c r="G42" s="597">
        <v>0</v>
      </c>
      <c r="H42" s="479"/>
      <c r="I42" s="479"/>
      <c r="J42" s="479"/>
      <c r="K42" s="597">
        <v>0</v>
      </c>
      <c r="L42" s="597"/>
      <c r="M42" s="597"/>
      <c r="N42" s="597"/>
      <c r="O42" s="597">
        <f t="shared" si="0"/>
      </c>
      <c r="P42" s="597"/>
      <c r="Q42" s="597">
        <v>5</v>
      </c>
      <c r="R42" s="606"/>
      <c r="S42" s="606"/>
      <c r="T42" s="606"/>
      <c r="U42" s="606"/>
      <c r="V42" s="606"/>
      <c r="W42" s="607"/>
    </row>
    <row r="43" ht="16.5">
      <c r="A43" s="600">
        <v>42171</v>
      </c>
      <c r="B43" s="601"/>
      <c r="C43" s="601"/>
      <c r="D43" s="597">
        <v>42004444</v>
      </c>
      <c r="E43" s="597"/>
      <c r="F43" s="597"/>
      <c r="G43" s="597">
        <v>0</v>
      </c>
      <c r="H43" s="479"/>
      <c r="I43" s="479"/>
      <c r="J43" s="479"/>
      <c r="K43" s="597">
        <v>0</v>
      </c>
      <c r="L43" s="597"/>
      <c r="M43" s="597"/>
      <c r="N43" s="597"/>
      <c r="O43" s="597">
        <f t="shared" si="0"/>
      </c>
      <c r="P43" s="597"/>
      <c r="Q43" s="597">
        <v>5</v>
      </c>
      <c r="R43" s="602"/>
      <c r="S43" s="602"/>
      <c r="T43" s="602"/>
      <c r="U43" s="602"/>
      <c r="V43" s="602"/>
      <c r="W43" s="603"/>
    </row>
    <row r="44" ht="16.5" s="154" customFormat="1">
      <c r="A44" s="600">
        <v>42172</v>
      </c>
      <c r="B44" s="601"/>
      <c r="C44" s="601"/>
      <c r="D44" s="597">
        <v>8218475</v>
      </c>
      <c r="E44" s="597"/>
      <c r="F44" s="597"/>
      <c r="G44" s="597">
        <v>0</v>
      </c>
      <c r="H44" s="479"/>
      <c r="I44" s="479"/>
      <c r="J44" s="479"/>
      <c r="K44" s="597">
        <v>0</v>
      </c>
      <c r="L44" s="597"/>
      <c r="M44" s="597"/>
      <c r="N44" s="597"/>
      <c r="O44" s="597">
        <f t="shared" si="0"/>
      </c>
      <c r="P44" s="597"/>
      <c r="Q44" s="597">
        <v>5</v>
      </c>
      <c r="R44" s="602"/>
      <c r="S44" s="602"/>
      <c r="T44" s="602"/>
      <c r="U44" s="602"/>
      <c r="V44" s="602"/>
      <c r="W44" s="603"/>
    </row>
    <row r="45" ht="16.5" s="154" customFormat="1">
      <c r="A45" s="600">
        <v>42173</v>
      </c>
      <c r="B45" s="601"/>
      <c r="C45" s="601"/>
      <c r="D45" s="597">
        <v>32900938</v>
      </c>
      <c r="E45" s="597"/>
      <c r="F45" s="597"/>
      <c r="G45" s="597">
        <v>0</v>
      </c>
      <c r="H45" s="479"/>
      <c r="I45" s="479"/>
      <c r="J45" s="479"/>
      <c r="K45" s="597">
        <v>0</v>
      </c>
      <c r="L45" s="597"/>
      <c r="M45" s="597"/>
      <c r="N45" s="597"/>
      <c r="O45" s="597">
        <f t="shared" si="0"/>
      </c>
      <c r="P45" s="597"/>
      <c r="Q45" s="597">
        <v>5</v>
      </c>
      <c r="R45" s="602"/>
      <c r="S45" s="602"/>
      <c r="T45" s="602"/>
      <c r="U45" s="602"/>
      <c r="V45" s="602"/>
      <c r="W45" s="603"/>
    </row>
    <row r="46" ht="16.5">
      <c r="A46" s="600">
        <v>42174</v>
      </c>
      <c r="B46" s="601"/>
      <c r="C46" s="601"/>
      <c r="D46" s="597">
        <v>0</v>
      </c>
      <c r="E46" s="597"/>
      <c r="F46" s="597"/>
      <c r="G46" s="597">
        <v>0</v>
      </c>
      <c r="H46" s="479"/>
      <c r="I46" s="479"/>
      <c r="J46" s="479"/>
      <c r="K46" s="597">
        <v>0</v>
      </c>
      <c r="L46" s="597"/>
      <c r="M46" s="597"/>
      <c r="N46" s="597"/>
      <c r="O46" s="597">
        <f t="shared" si="0"/>
      </c>
      <c r="P46" s="597"/>
      <c r="Q46" s="597">
        <v>5</v>
      </c>
      <c r="R46" s="602"/>
      <c r="S46" s="602"/>
      <c r="T46" s="602"/>
      <c r="U46" s="602"/>
      <c r="V46" s="602"/>
      <c r="W46" s="603"/>
    </row>
    <row r="47" ht="16.5">
      <c r="A47" s="600">
        <v>42175</v>
      </c>
      <c r="B47" s="601"/>
      <c r="C47" s="601"/>
      <c r="D47" s="597">
        <v>0</v>
      </c>
      <c r="E47" s="597"/>
      <c r="F47" s="597"/>
      <c r="G47" s="597">
        <v>0</v>
      </c>
      <c r="H47" s="479"/>
      <c r="I47" s="479"/>
      <c r="J47" s="479"/>
      <c r="K47" s="597">
        <v>0</v>
      </c>
      <c r="L47" s="597"/>
      <c r="M47" s="597"/>
      <c r="N47" s="597"/>
      <c r="O47" s="597">
        <f t="shared" si="0"/>
      </c>
      <c r="P47" s="597"/>
      <c r="Q47" s="597">
        <v>5</v>
      </c>
      <c r="R47" s="602"/>
      <c r="S47" s="602"/>
      <c r="T47" s="602"/>
      <c r="U47" s="602"/>
      <c r="V47" s="602"/>
      <c r="W47" s="603"/>
    </row>
    <row r="48" ht="16.5" s="154" customFormat="1">
      <c r="A48" s="604">
        <v>42176</v>
      </c>
      <c r="B48" s="605"/>
      <c r="C48" s="605"/>
      <c r="D48" s="597">
        <v>95890313</v>
      </c>
      <c r="E48" s="597"/>
      <c r="F48" s="597"/>
      <c r="G48" s="597">
        <v>0</v>
      </c>
      <c r="H48" s="479"/>
      <c r="I48" s="479"/>
      <c r="J48" s="479"/>
      <c r="K48" s="597">
        <v>0</v>
      </c>
      <c r="L48" s="597"/>
      <c r="M48" s="597"/>
      <c r="N48" s="597"/>
      <c r="O48" s="597">
        <f t="shared" si="0"/>
      </c>
      <c r="P48" s="597"/>
      <c r="Q48" s="597">
        <v>5</v>
      </c>
      <c r="R48" s="606"/>
      <c r="S48" s="606"/>
      <c r="T48" s="606"/>
      <c r="U48" s="606"/>
      <c r="V48" s="606"/>
      <c r="W48" s="607"/>
    </row>
    <row r="49" ht="16.5">
      <c r="A49" s="600">
        <v>42177</v>
      </c>
      <c r="B49" s="601"/>
      <c r="C49" s="601"/>
      <c r="D49" s="597">
        <v>31479809</v>
      </c>
      <c r="E49" s="597"/>
      <c r="F49" s="597"/>
      <c r="G49" s="597">
        <v>0</v>
      </c>
      <c r="H49" s="479"/>
      <c r="I49" s="479"/>
      <c r="J49" s="479"/>
      <c r="K49" s="597">
        <v>0</v>
      </c>
      <c r="L49" s="597"/>
      <c r="M49" s="597"/>
      <c r="N49" s="597"/>
      <c r="O49" s="597">
        <f t="shared" si="0"/>
      </c>
      <c r="P49" s="597"/>
      <c r="Q49" s="597">
        <v>5</v>
      </c>
      <c r="R49" s="602"/>
      <c r="S49" s="602"/>
      <c r="T49" s="602"/>
      <c r="U49" s="602"/>
      <c r="V49" s="602"/>
      <c r="W49" s="603"/>
    </row>
    <row r="50" ht="16.5">
      <c r="A50" s="600">
        <v>42178</v>
      </c>
      <c r="B50" s="601"/>
      <c r="C50" s="601"/>
      <c r="D50" s="597">
        <v>20674700</v>
      </c>
      <c r="E50" s="597"/>
      <c r="F50" s="597"/>
      <c r="G50" s="597">
        <v>0</v>
      </c>
      <c r="H50" s="479"/>
      <c r="I50" s="479"/>
      <c r="J50" s="479"/>
      <c r="K50" s="597">
        <v>0</v>
      </c>
      <c r="L50" s="597"/>
      <c r="M50" s="597"/>
      <c r="N50" s="597"/>
      <c r="O50" s="597">
        <f t="shared" si="0"/>
      </c>
      <c r="P50" s="597"/>
      <c r="Q50" s="597">
        <v>5</v>
      </c>
      <c r="R50" s="602"/>
      <c r="S50" s="602"/>
      <c r="T50" s="602"/>
      <c r="U50" s="602"/>
      <c r="V50" s="602"/>
      <c r="W50" s="603"/>
    </row>
    <row r="51" ht="16.5" s="154" customFormat="1">
      <c r="A51" s="600">
        <v>42179</v>
      </c>
      <c r="B51" s="601"/>
      <c r="C51" s="601"/>
      <c r="D51" s="597">
        <v>5617585</v>
      </c>
      <c r="E51" s="597"/>
      <c r="F51" s="597"/>
      <c r="G51" s="597">
        <v>0</v>
      </c>
      <c r="H51" s="479"/>
      <c r="I51" s="479"/>
      <c r="J51" s="479"/>
      <c r="K51" s="597">
        <v>0</v>
      </c>
      <c r="L51" s="597"/>
      <c r="M51" s="597"/>
      <c r="N51" s="597"/>
      <c r="O51" s="597">
        <f t="shared" si="0"/>
      </c>
      <c r="P51" s="597"/>
      <c r="Q51" s="597">
        <v>5</v>
      </c>
      <c r="R51" s="602"/>
      <c r="S51" s="602"/>
      <c r="T51" s="602"/>
      <c r="U51" s="602"/>
      <c r="V51" s="602"/>
      <c r="W51" s="603"/>
    </row>
    <row r="52" ht="16.5">
      <c r="A52" s="600">
        <v>42180</v>
      </c>
      <c r="B52" s="601"/>
      <c r="C52" s="601"/>
      <c r="D52" s="597">
        <v>0</v>
      </c>
      <c r="E52" s="597"/>
      <c r="F52" s="597"/>
      <c r="G52" s="597">
        <v>0</v>
      </c>
      <c r="H52" s="479"/>
      <c r="I52" s="479"/>
      <c r="J52" s="479"/>
      <c r="K52" s="597">
        <v>0</v>
      </c>
      <c r="L52" s="597"/>
      <c r="M52" s="597"/>
      <c r="N52" s="597"/>
      <c r="O52" s="597">
        <f t="shared" si="0"/>
      </c>
      <c r="P52" s="597"/>
      <c r="Q52" s="597">
        <v>5</v>
      </c>
      <c r="R52" s="602"/>
      <c r="S52" s="602"/>
      <c r="T52" s="602"/>
      <c r="U52" s="602"/>
      <c r="V52" s="602"/>
      <c r="W52" s="603"/>
    </row>
    <row r="53" ht="16.5">
      <c r="A53" s="600">
        <v>42181</v>
      </c>
      <c r="B53" s="601"/>
      <c r="C53" s="601"/>
      <c r="D53" s="597">
        <v>0</v>
      </c>
      <c r="E53" s="597"/>
      <c r="F53" s="597"/>
      <c r="G53" s="597">
        <v>0</v>
      </c>
      <c r="H53" s="479"/>
      <c r="I53" s="479"/>
      <c r="J53" s="479"/>
      <c r="K53" s="597">
        <v>0</v>
      </c>
      <c r="L53" s="597"/>
      <c r="M53" s="597"/>
      <c r="N53" s="597"/>
      <c r="O53" s="597">
        <f t="shared" si="0"/>
      </c>
      <c r="P53" s="597"/>
      <c r="Q53" s="597">
        <v>5</v>
      </c>
      <c r="R53" s="602"/>
      <c r="S53" s="602"/>
      <c r="T53" s="602"/>
      <c r="U53" s="602"/>
      <c r="V53" s="602"/>
      <c r="W53" s="603"/>
    </row>
    <row r="54" ht="16.5">
      <c r="A54" s="600">
        <v>42182</v>
      </c>
      <c r="B54" s="601"/>
      <c r="C54" s="601"/>
      <c r="D54" s="597">
        <v>0</v>
      </c>
      <c r="E54" s="597"/>
      <c r="F54" s="597"/>
      <c r="G54" s="597">
        <v>0</v>
      </c>
      <c r="H54" s="479"/>
      <c r="I54" s="479"/>
      <c r="J54" s="479"/>
      <c r="K54" s="597">
        <v>0</v>
      </c>
      <c r="L54" s="597"/>
      <c r="M54" s="597"/>
      <c r="N54" s="597"/>
      <c r="O54" s="597">
        <f t="shared" si="0"/>
      </c>
      <c r="P54" s="597"/>
      <c r="Q54" s="597">
        <v>5</v>
      </c>
      <c r="R54" s="602"/>
      <c r="S54" s="602"/>
      <c r="T54" s="602"/>
      <c r="U54" s="602"/>
      <c r="V54" s="602"/>
      <c r="W54" s="603"/>
    </row>
    <row r="55" ht="16.5" s="154" customFormat="1">
      <c r="A55" s="604">
        <v>42183</v>
      </c>
      <c r="B55" s="605"/>
      <c r="C55" s="605"/>
      <c r="D55" s="597">
        <v>0</v>
      </c>
      <c r="E55" s="597"/>
      <c r="F55" s="597"/>
      <c r="G55" s="597">
        <v>0</v>
      </c>
      <c r="H55" s="479"/>
      <c r="I55" s="479"/>
      <c r="J55" s="479"/>
      <c r="K55" s="597">
        <v>0</v>
      </c>
      <c r="L55" s="597"/>
      <c r="M55" s="597"/>
      <c r="N55" s="597"/>
      <c r="O55" s="597">
        <f t="shared" si="0"/>
      </c>
      <c r="P55" s="597"/>
      <c r="Q55" s="597">
        <v>5</v>
      </c>
      <c r="R55" s="606"/>
      <c r="S55" s="606"/>
      <c r="T55" s="606"/>
      <c r="U55" s="606"/>
      <c r="V55" s="606"/>
      <c r="W55" s="607"/>
    </row>
    <row r="56" ht="16.5" s="154" customFormat="1">
      <c r="A56" s="604">
        <v>42184</v>
      </c>
      <c r="B56" s="605"/>
      <c r="C56" s="605"/>
      <c r="D56" s="597">
        <v>0</v>
      </c>
      <c r="E56" s="597"/>
      <c r="F56" s="597"/>
      <c r="G56" s="597">
        <v>0</v>
      </c>
      <c r="H56" s="479"/>
      <c r="I56" s="479"/>
      <c r="J56" s="479"/>
      <c r="K56" s="597">
        <v>0</v>
      </c>
      <c r="L56" s="597"/>
      <c r="M56" s="597"/>
      <c r="N56" s="597"/>
      <c r="O56" s="597">
        <f t="shared" si="0"/>
      </c>
      <c r="P56" s="597"/>
      <c r="Q56" s="597">
        <v>5</v>
      </c>
      <c r="R56" s="606"/>
      <c r="S56" s="606"/>
      <c r="T56" s="606"/>
      <c r="U56" s="606"/>
      <c r="V56" s="606"/>
      <c r="W56" s="607"/>
    </row>
    <row r="57" ht="16.5">
      <c r="A57" s="612">
        <v>42185</v>
      </c>
      <c r="B57" s="613"/>
      <c r="C57" s="613"/>
      <c r="D57" s="597">
        <v>0</v>
      </c>
      <c r="E57" s="597"/>
      <c r="F57" s="597"/>
      <c r="G57" s="597">
        <v>0</v>
      </c>
      <c r="H57" s="479"/>
      <c r="I57" s="479"/>
      <c r="J57" s="479"/>
      <c r="K57" s="597">
        <v>0</v>
      </c>
      <c r="L57" s="597"/>
      <c r="M57" s="597"/>
      <c r="N57" s="597"/>
      <c r="O57" s="597">
        <f t="shared" si="0"/>
      </c>
      <c r="P57" s="597"/>
      <c r="Q57" s="597">
        <v>5</v>
      </c>
      <c r="R57" s="614"/>
      <c r="S57" s="614"/>
      <c r="T57" s="614"/>
      <c r="U57" s="614"/>
      <c r="V57" s="614"/>
      <c r="W57" s="615"/>
    </row>
    <row r="58" ht="15.75">
      <c r="A58" s="150"/>
      <c r="B58" s="148"/>
      <c r="C58" s="148"/>
      <c r="D58" s="148"/>
      <c r="E58" s="155" t="s">
        <v>16</v>
      </c>
      <c r="F58" s="155"/>
      <c r="G58" s="155"/>
      <c r="H58" s="640" t="s">
        <v>17</v>
      </c>
      <c r="I58" s="640"/>
      <c r="J58" s="155"/>
      <c r="K58" s="155"/>
      <c r="L58" s="155" t="s">
        <v>18</v>
      </c>
      <c r="M58" s="155"/>
      <c r="N58" s="155"/>
      <c r="O58" s="616" t="s">
        <v>28</v>
      </c>
      <c r="P58" s="616"/>
      <c r="Q58" s="616"/>
      <c r="R58" s="616"/>
      <c r="S58" s="616" t="s">
        <v>29</v>
      </c>
      <c r="T58" s="616"/>
      <c r="U58" s="616"/>
      <c r="V58" s="616"/>
      <c r="W58" s="148"/>
    </row>
    <row r="59">
      <c r="A59" s="617" t="s">
        <v>30</v>
      </c>
      <c r="B59" s="617"/>
      <c r="C59" s="617"/>
      <c r="D59" s="618">
        <f>SUM(D28:F57)</f>
      </c>
      <c r="E59" s="618"/>
      <c r="F59" s="618"/>
      <c r="G59" s="618">
        <f>SUM(G28:J57)</f>
      </c>
      <c r="H59" s="618"/>
      <c r="I59" s="618"/>
      <c r="J59" s="618"/>
      <c r="K59" s="618">
        <f>SUM(K28:N57)</f>
      </c>
      <c r="L59" s="618"/>
      <c r="M59" s="618"/>
      <c r="N59" s="618"/>
      <c r="O59" s="619">
        <f>SUM(Q28:T57)</f>
      </c>
      <c r="P59" s="619"/>
      <c r="Q59" s="619"/>
      <c r="R59" s="619"/>
      <c r="S59" s="619">
        <f>SUM(U28:W57)</f>
      </c>
      <c r="T59" s="619"/>
      <c r="U59" s="619"/>
      <c r="V59" s="619"/>
    </row>
    <row r="60" ht="15.75" customHeight="1">
      <c r="A60" s="620"/>
      <c r="B60" s="620"/>
      <c r="C60" s="620"/>
      <c r="D60" s="621"/>
      <c r="E60" s="621"/>
      <c r="F60" s="621"/>
      <c r="G60" s="621"/>
      <c r="H60" s="621"/>
      <c r="I60" s="621"/>
      <c r="J60" s="621"/>
      <c r="K60" s="621"/>
      <c r="L60" s="621"/>
      <c r="M60" s="621"/>
      <c r="N60" s="621"/>
      <c r="O60" s="622"/>
      <c r="P60" s="622"/>
      <c r="Q60" s="622"/>
      <c r="R60" s="622"/>
      <c r="S60" s="622"/>
      <c r="T60" s="622"/>
      <c r="U60" s="622"/>
      <c r="V60" s="622"/>
    </row>
    <row r="61" ht="9" customHeight="1">
      <c r="A61" s="157"/>
      <c r="B61" s="157"/>
      <c r="C61" s="157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9"/>
      <c r="R61" s="159"/>
      <c r="S61" s="159"/>
      <c r="T61" s="159"/>
      <c r="U61" s="159"/>
      <c r="V61" s="159"/>
      <c r="W61" s="159"/>
    </row>
    <row r="62" ht="21.75">
      <c r="D62" s="623" t="s">
        <v>31</v>
      </c>
      <c r="E62" s="623"/>
      <c r="F62" s="623"/>
      <c r="G62" s="623"/>
      <c r="H62" s="623"/>
      <c r="I62" s="623"/>
      <c r="J62" s="623"/>
      <c r="K62" s="623" t="s">
        <v>18</v>
      </c>
      <c r="L62" s="623"/>
      <c r="M62" s="623"/>
      <c r="N62" s="623"/>
      <c r="O62" s="160"/>
      <c r="P62" s="160"/>
    </row>
    <row r="63">
      <c r="A63" s="624" t="s">
        <v>32</v>
      </c>
      <c r="B63" s="625"/>
      <c r="C63" s="626"/>
      <c r="D63" s="627">
        <f>+D59+G59</f>
      </c>
      <c r="E63" s="625"/>
      <c r="F63" s="625"/>
      <c r="G63" s="625"/>
      <c r="H63" s="625"/>
      <c r="I63" s="625"/>
      <c r="J63" s="626"/>
      <c r="K63" s="627">
        <f>+K59</f>
      </c>
      <c r="L63" s="628"/>
      <c r="M63" s="628"/>
      <c r="N63" s="629"/>
      <c r="O63" s="161"/>
      <c r="P63" s="161"/>
    </row>
    <row r="64" ht="15.75" customHeight="1">
      <c r="A64" s="630"/>
      <c r="B64" s="631"/>
      <c r="C64" s="632"/>
      <c r="D64" s="630"/>
      <c r="E64" s="631"/>
      <c r="F64" s="631"/>
      <c r="G64" s="631"/>
      <c r="H64" s="631"/>
      <c r="I64" s="631"/>
      <c r="J64" s="632"/>
      <c r="K64" s="633"/>
      <c r="L64" s="634"/>
      <c r="M64" s="634"/>
      <c r="N64" s="635"/>
      <c r="O64" s="161"/>
      <c r="P64" s="161"/>
    </row>
    <row r="66">
      <c r="E66" s="636"/>
      <c r="F66" s="637"/>
      <c r="G66" s="637"/>
      <c r="H66" s="637"/>
      <c r="I66" s="637"/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baseColWidth="10" defaultRowHeight="15" x14ac:dyDescent="0.25"/>
  <sheetData/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workbookViewId="0">
      <selection activeCell="A22" sqref="A22:E22"/>
    </sheetView>
  </sheetViews>
  <sheetFormatPr baseColWidth="10" defaultRowHeight="15" x14ac:dyDescent="0.25"/>
  <cols>
    <col min="1" max="1" bestFit="1" width="38.42578125" customWidth="1" style="12"/>
    <col min="2" max="2" bestFit="1" width="15.5703125" customWidth="1" style="12"/>
    <col min="3" max="3" bestFit="1" width="15.28515625" customWidth="1" style="12"/>
    <col min="4" max="4" width="11.42578125" customWidth="1" style="12"/>
    <col min="5" max="5" width="22.85546875" customWidth="1" style="12"/>
    <col min="6" max="7" bestFit="1" width="33" customWidth="1" style="12"/>
    <col min="8" max="256" width="11.42578125" customWidth="1" style="12"/>
    <col min="257" max="257" bestFit="1" width="38.42578125" customWidth="1" style="12"/>
    <col min="258" max="258" bestFit="1" width="15.5703125" customWidth="1" style="12"/>
    <col min="259" max="259" bestFit="1" width="15.28515625" customWidth="1" style="12"/>
    <col min="260" max="260" width="11.42578125" customWidth="1" style="12"/>
    <col min="261" max="261" width="22.85546875" customWidth="1" style="12"/>
    <col min="262" max="263" bestFit="1" width="33" customWidth="1" style="12"/>
    <col min="264" max="512" width="11.42578125" customWidth="1" style="12"/>
    <col min="513" max="513" bestFit="1" width="38.42578125" customWidth="1" style="12"/>
    <col min="514" max="514" bestFit="1" width="15.5703125" customWidth="1" style="12"/>
    <col min="515" max="515" bestFit="1" width="15.28515625" customWidth="1" style="12"/>
    <col min="516" max="516" width="11.42578125" customWidth="1" style="12"/>
    <col min="517" max="517" width="22.85546875" customWidth="1" style="12"/>
    <col min="518" max="519" bestFit="1" width="33" customWidth="1" style="12"/>
    <col min="520" max="768" width="11.42578125" customWidth="1" style="12"/>
    <col min="769" max="769" bestFit="1" width="38.42578125" customWidth="1" style="12"/>
    <col min="770" max="770" bestFit="1" width="15.5703125" customWidth="1" style="12"/>
    <col min="771" max="771" bestFit="1" width="15.28515625" customWidth="1" style="12"/>
    <col min="772" max="772" width="11.42578125" customWidth="1" style="12"/>
    <col min="773" max="773" width="22.85546875" customWidth="1" style="12"/>
    <col min="774" max="775" bestFit="1" width="33" customWidth="1" style="12"/>
    <col min="776" max="1024" width="11.42578125" customWidth="1" style="12"/>
    <col min="1025" max="1025" bestFit="1" width="38.42578125" customWidth="1" style="12"/>
    <col min="1026" max="1026" bestFit="1" width="15.5703125" customWidth="1" style="12"/>
    <col min="1027" max="1027" bestFit="1" width="15.28515625" customWidth="1" style="12"/>
    <col min="1028" max="1028" width="11.42578125" customWidth="1" style="12"/>
    <col min="1029" max="1029" width="22.85546875" customWidth="1" style="12"/>
    <col min="1030" max="1031" bestFit="1" width="33" customWidth="1" style="12"/>
    <col min="1032" max="1280" width="11.42578125" customWidth="1" style="12"/>
    <col min="1281" max="1281" bestFit="1" width="38.42578125" customWidth="1" style="12"/>
    <col min="1282" max="1282" bestFit="1" width="15.5703125" customWidth="1" style="12"/>
    <col min="1283" max="1283" bestFit="1" width="15.28515625" customWidth="1" style="12"/>
    <col min="1284" max="1284" width="11.42578125" customWidth="1" style="12"/>
    <col min="1285" max="1285" width="22.85546875" customWidth="1" style="12"/>
    <col min="1286" max="1287" bestFit="1" width="33" customWidth="1" style="12"/>
    <col min="1288" max="1536" width="11.42578125" customWidth="1" style="12"/>
    <col min="1537" max="1537" bestFit="1" width="38.42578125" customWidth="1" style="12"/>
    <col min="1538" max="1538" bestFit="1" width="15.5703125" customWidth="1" style="12"/>
    <col min="1539" max="1539" bestFit="1" width="15.28515625" customWidth="1" style="12"/>
    <col min="1540" max="1540" width="11.42578125" customWidth="1" style="12"/>
    <col min="1541" max="1541" width="22.85546875" customWidth="1" style="12"/>
    <col min="1542" max="1543" bestFit="1" width="33" customWidth="1" style="12"/>
    <col min="1544" max="1792" width="11.42578125" customWidth="1" style="12"/>
    <col min="1793" max="1793" bestFit="1" width="38.42578125" customWidth="1" style="12"/>
    <col min="1794" max="1794" bestFit="1" width="15.5703125" customWidth="1" style="12"/>
    <col min="1795" max="1795" bestFit="1" width="15.28515625" customWidth="1" style="12"/>
    <col min="1796" max="1796" width="11.42578125" customWidth="1" style="12"/>
    <col min="1797" max="1797" width="22.85546875" customWidth="1" style="12"/>
    <col min="1798" max="1799" bestFit="1" width="33" customWidth="1" style="12"/>
    <col min="1800" max="2048" width="11.42578125" customWidth="1" style="12"/>
    <col min="2049" max="2049" bestFit="1" width="38.42578125" customWidth="1" style="12"/>
    <col min="2050" max="2050" bestFit="1" width="15.5703125" customWidth="1" style="12"/>
    <col min="2051" max="2051" bestFit="1" width="15.28515625" customWidth="1" style="12"/>
    <col min="2052" max="2052" width="11.42578125" customWidth="1" style="12"/>
    <col min="2053" max="2053" width="22.85546875" customWidth="1" style="12"/>
    <col min="2054" max="2055" bestFit="1" width="33" customWidth="1" style="12"/>
    <col min="2056" max="2304" width="11.42578125" customWidth="1" style="12"/>
    <col min="2305" max="2305" bestFit="1" width="38.42578125" customWidth="1" style="12"/>
    <col min="2306" max="2306" bestFit="1" width="15.5703125" customWidth="1" style="12"/>
    <col min="2307" max="2307" bestFit="1" width="15.28515625" customWidth="1" style="12"/>
    <col min="2308" max="2308" width="11.42578125" customWidth="1" style="12"/>
    <col min="2309" max="2309" width="22.85546875" customWidth="1" style="12"/>
    <col min="2310" max="2311" bestFit="1" width="33" customWidth="1" style="12"/>
    <col min="2312" max="2560" width="11.42578125" customWidth="1" style="12"/>
    <col min="2561" max="2561" bestFit="1" width="38.42578125" customWidth="1" style="12"/>
    <col min="2562" max="2562" bestFit="1" width="15.5703125" customWidth="1" style="12"/>
    <col min="2563" max="2563" bestFit="1" width="15.28515625" customWidth="1" style="12"/>
    <col min="2564" max="2564" width="11.42578125" customWidth="1" style="12"/>
    <col min="2565" max="2565" width="22.85546875" customWidth="1" style="12"/>
    <col min="2566" max="2567" bestFit="1" width="33" customWidth="1" style="12"/>
    <col min="2568" max="2816" width="11.42578125" customWidth="1" style="12"/>
    <col min="2817" max="2817" bestFit="1" width="38.42578125" customWidth="1" style="12"/>
    <col min="2818" max="2818" bestFit="1" width="15.5703125" customWidth="1" style="12"/>
    <col min="2819" max="2819" bestFit="1" width="15.28515625" customWidth="1" style="12"/>
    <col min="2820" max="2820" width="11.42578125" customWidth="1" style="12"/>
    <col min="2821" max="2821" width="22.85546875" customWidth="1" style="12"/>
    <col min="2822" max="2823" bestFit="1" width="33" customWidth="1" style="12"/>
    <col min="2824" max="3072" width="11.42578125" customWidth="1" style="12"/>
    <col min="3073" max="3073" bestFit="1" width="38.42578125" customWidth="1" style="12"/>
    <col min="3074" max="3074" bestFit="1" width="15.5703125" customWidth="1" style="12"/>
    <col min="3075" max="3075" bestFit="1" width="15.28515625" customWidth="1" style="12"/>
    <col min="3076" max="3076" width="11.42578125" customWidth="1" style="12"/>
    <col min="3077" max="3077" width="22.85546875" customWidth="1" style="12"/>
    <col min="3078" max="3079" bestFit="1" width="33" customWidth="1" style="12"/>
    <col min="3080" max="3328" width="11.42578125" customWidth="1" style="12"/>
    <col min="3329" max="3329" bestFit="1" width="38.42578125" customWidth="1" style="12"/>
    <col min="3330" max="3330" bestFit="1" width="15.5703125" customWidth="1" style="12"/>
    <col min="3331" max="3331" bestFit="1" width="15.28515625" customWidth="1" style="12"/>
    <col min="3332" max="3332" width="11.42578125" customWidth="1" style="12"/>
    <col min="3333" max="3333" width="22.85546875" customWidth="1" style="12"/>
    <col min="3334" max="3335" bestFit="1" width="33" customWidth="1" style="12"/>
    <col min="3336" max="3584" width="11.42578125" customWidth="1" style="12"/>
    <col min="3585" max="3585" bestFit="1" width="38.42578125" customWidth="1" style="12"/>
    <col min="3586" max="3586" bestFit="1" width="15.5703125" customWidth="1" style="12"/>
    <col min="3587" max="3587" bestFit="1" width="15.28515625" customWidth="1" style="12"/>
    <col min="3588" max="3588" width="11.42578125" customWidth="1" style="12"/>
    <col min="3589" max="3589" width="22.85546875" customWidth="1" style="12"/>
    <col min="3590" max="3591" bestFit="1" width="33" customWidth="1" style="12"/>
    <col min="3592" max="3840" width="11.42578125" customWidth="1" style="12"/>
    <col min="3841" max="3841" bestFit="1" width="38.42578125" customWidth="1" style="12"/>
    <col min="3842" max="3842" bestFit="1" width="15.5703125" customWidth="1" style="12"/>
    <col min="3843" max="3843" bestFit="1" width="15.28515625" customWidth="1" style="12"/>
    <col min="3844" max="3844" width="11.42578125" customWidth="1" style="12"/>
    <col min="3845" max="3845" width="22.85546875" customWidth="1" style="12"/>
    <col min="3846" max="3847" bestFit="1" width="33" customWidth="1" style="12"/>
    <col min="3848" max="4096" width="11.42578125" customWidth="1" style="12"/>
    <col min="4097" max="4097" bestFit="1" width="38.42578125" customWidth="1" style="12"/>
    <col min="4098" max="4098" bestFit="1" width="15.5703125" customWidth="1" style="12"/>
    <col min="4099" max="4099" bestFit="1" width="15.28515625" customWidth="1" style="12"/>
    <col min="4100" max="4100" width="11.42578125" customWidth="1" style="12"/>
    <col min="4101" max="4101" width="22.85546875" customWidth="1" style="12"/>
    <col min="4102" max="4103" bestFit="1" width="33" customWidth="1" style="12"/>
    <col min="4104" max="4352" width="11.42578125" customWidth="1" style="12"/>
    <col min="4353" max="4353" bestFit="1" width="38.42578125" customWidth="1" style="12"/>
    <col min="4354" max="4354" bestFit="1" width="15.5703125" customWidth="1" style="12"/>
    <col min="4355" max="4355" bestFit="1" width="15.28515625" customWidth="1" style="12"/>
    <col min="4356" max="4356" width="11.42578125" customWidth="1" style="12"/>
    <col min="4357" max="4357" width="22.85546875" customWidth="1" style="12"/>
    <col min="4358" max="4359" bestFit="1" width="33" customWidth="1" style="12"/>
    <col min="4360" max="4608" width="11.42578125" customWidth="1" style="12"/>
    <col min="4609" max="4609" bestFit="1" width="38.42578125" customWidth="1" style="12"/>
    <col min="4610" max="4610" bestFit="1" width="15.5703125" customWidth="1" style="12"/>
    <col min="4611" max="4611" bestFit="1" width="15.28515625" customWidth="1" style="12"/>
    <col min="4612" max="4612" width="11.42578125" customWidth="1" style="12"/>
    <col min="4613" max="4613" width="22.85546875" customWidth="1" style="12"/>
    <col min="4614" max="4615" bestFit="1" width="33" customWidth="1" style="12"/>
    <col min="4616" max="4864" width="11.42578125" customWidth="1" style="12"/>
    <col min="4865" max="4865" bestFit="1" width="38.42578125" customWidth="1" style="12"/>
    <col min="4866" max="4866" bestFit="1" width="15.5703125" customWidth="1" style="12"/>
    <col min="4867" max="4867" bestFit="1" width="15.28515625" customWidth="1" style="12"/>
    <col min="4868" max="4868" width="11.42578125" customWidth="1" style="12"/>
    <col min="4869" max="4869" width="22.85546875" customWidth="1" style="12"/>
    <col min="4870" max="4871" bestFit="1" width="33" customWidth="1" style="12"/>
    <col min="4872" max="5120" width="11.42578125" customWidth="1" style="12"/>
    <col min="5121" max="5121" bestFit="1" width="38.42578125" customWidth="1" style="12"/>
    <col min="5122" max="5122" bestFit="1" width="15.5703125" customWidth="1" style="12"/>
    <col min="5123" max="5123" bestFit="1" width="15.28515625" customWidth="1" style="12"/>
    <col min="5124" max="5124" width="11.42578125" customWidth="1" style="12"/>
    <col min="5125" max="5125" width="22.85546875" customWidth="1" style="12"/>
    <col min="5126" max="5127" bestFit="1" width="33" customWidth="1" style="12"/>
    <col min="5128" max="5376" width="11.42578125" customWidth="1" style="12"/>
    <col min="5377" max="5377" bestFit="1" width="38.42578125" customWidth="1" style="12"/>
    <col min="5378" max="5378" bestFit="1" width="15.5703125" customWidth="1" style="12"/>
    <col min="5379" max="5379" bestFit="1" width="15.28515625" customWidth="1" style="12"/>
    <col min="5380" max="5380" width="11.42578125" customWidth="1" style="12"/>
    <col min="5381" max="5381" width="22.85546875" customWidth="1" style="12"/>
    <col min="5382" max="5383" bestFit="1" width="33" customWidth="1" style="12"/>
    <col min="5384" max="5632" width="11.42578125" customWidth="1" style="12"/>
    <col min="5633" max="5633" bestFit="1" width="38.42578125" customWidth="1" style="12"/>
    <col min="5634" max="5634" bestFit="1" width="15.5703125" customWidth="1" style="12"/>
    <col min="5635" max="5635" bestFit="1" width="15.28515625" customWidth="1" style="12"/>
    <col min="5636" max="5636" width="11.42578125" customWidth="1" style="12"/>
    <col min="5637" max="5637" width="22.85546875" customWidth="1" style="12"/>
    <col min="5638" max="5639" bestFit="1" width="33" customWidth="1" style="12"/>
    <col min="5640" max="5888" width="11.42578125" customWidth="1" style="12"/>
    <col min="5889" max="5889" bestFit="1" width="38.42578125" customWidth="1" style="12"/>
    <col min="5890" max="5890" bestFit="1" width="15.5703125" customWidth="1" style="12"/>
    <col min="5891" max="5891" bestFit="1" width="15.28515625" customWidth="1" style="12"/>
    <col min="5892" max="5892" width="11.42578125" customWidth="1" style="12"/>
    <col min="5893" max="5893" width="22.85546875" customWidth="1" style="12"/>
    <col min="5894" max="5895" bestFit="1" width="33" customWidth="1" style="12"/>
    <col min="5896" max="6144" width="11.42578125" customWidth="1" style="12"/>
    <col min="6145" max="6145" bestFit="1" width="38.42578125" customWidth="1" style="12"/>
    <col min="6146" max="6146" bestFit="1" width="15.5703125" customWidth="1" style="12"/>
    <col min="6147" max="6147" bestFit="1" width="15.28515625" customWidth="1" style="12"/>
    <col min="6148" max="6148" width="11.42578125" customWidth="1" style="12"/>
    <col min="6149" max="6149" width="22.85546875" customWidth="1" style="12"/>
    <col min="6150" max="6151" bestFit="1" width="33" customWidth="1" style="12"/>
    <col min="6152" max="6400" width="11.42578125" customWidth="1" style="12"/>
    <col min="6401" max="6401" bestFit="1" width="38.42578125" customWidth="1" style="12"/>
    <col min="6402" max="6402" bestFit="1" width="15.5703125" customWidth="1" style="12"/>
    <col min="6403" max="6403" bestFit="1" width="15.28515625" customWidth="1" style="12"/>
    <col min="6404" max="6404" width="11.42578125" customWidth="1" style="12"/>
    <col min="6405" max="6405" width="22.85546875" customWidth="1" style="12"/>
    <col min="6406" max="6407" bestFit="1" width="33" customWidth="1" style="12"/>
    <col min="6408" max="6656" width="11.42578125" customWidth="1" style="12"/>
    <col min="6657" max="6657" bestFit="1" width="38.42578125" customWidth="1" style="12"/>
    <col min="6658" max="6658" bestFit="1" width="15.5703125" customWidth="1" style="12"/>
    <col min="6659" max="6659" bestFit="1" width="15.28515625" customWidth="1" style="12"/>
    <col min="6660" max="6660" width="11.42578125" customWidth="1" style="12"/>
    <col min="6661" max="6661" width="22.85546875" customWidth="1" style="12"/>
    <col min="6662" max="6663" bestFit="1" width="33" customWidth="1" style="12"/>
    <col min="6664" max="6912" width="11.42578125" customWidth="1" style="12"/>
    <col min="6913" max="6913" bestFit="1" width="38.42578125" customWidth="1" style="12"/>
    <col min="6914" max="6914" bestFit="1" width="15.5703125" customWidth="1" style="12"/>
    <col min="6915" max="6915" bestFit="1" width="15.28515625" customWidth="1" style="12"/>
    <col min="6916" max="6916" width="11.42578125" customWidth="1" style="12"/>
    <col min="6917" max="6917" width="22.85546875" customWidth="1" style="12"/>
    <col min="6918" max="6919" bestFit="1" width="33" customWidth="1" style="12"/>
    <col min="6920" max="7168" width="11.42578125" customWidth="1" style="12"/>
    <col min="7169" max="7169" bestFit="1" width="38.42578125" customWidth="1" style="12"/>
    <col min="7170" max="7170" bestFit="1" width="15.5703125" customWidth="1" style="12"/>
    <col min="7171" max="7171" bestFit="1" width="15.28515625" customWidth="1" style="12"/>
    <col min="7172" max="7172" width="11.42578125" customWidth="1" style="12"/>
    <col min="7173" max="7173" width="22.85546875" customWidth="1" style="12"/>
    <col min="7174" max="7175" bestFit="1" width="33" customWidth="1" style="12"/>
    <col min="7176" max="7424" width="11.42578125" customWidth="1" style="12"/>
    <col min="7425" max="7425" bestFit="1" width="38.42578125" customWidth="1" style="12"/>
    <col min="7426" max="7426" bestFit="1" width="15.5703125" customWidth="1" style="12"/>
    <col min="7427" max="7427" bestFit="1" width="15.28515625" customWidth="1" style="12"/>
    <col min="7428" max="7428" width="11.42578125" customWidth="1" style="12"/>
    <col min="7429" max="7429" width="22.85546875" customWidth="1" style="12"/>
    <col min="7430" max="7431" bestFit="1" width="33" customWidth="1" style="12"/>
    <col min="7432" max="7680" width="11.42578125" customWidth="1" style="12"/>
    <col min="7681" max="7681" bestFit="1" width="38.42578125" customWidth="1" style="12"/>
    <col min="7682" max="7682" bestFit="1" width="15.5703125" customWidth="1" style="12"/>
    <col min="7683" max="7683" bestFit="1" width="15.28515625" customWidth="1" style="12"/>
    <col min="7684" max="7684" width="11.42578125" customWidth="1" style="12"/>
    <col min="7685" max="7685" width="22.85546875" customWidth="1" style="12"/>
    <col min="7686" max="7687" bestFit="1" width="33" customWidth="1" style="12"/>
    <col min="7688" max="7936" width="11.42578125" customWidth="1" style="12"/>
    <col min="7937" max="7937" bestFit="1" width="38.42578125" customWidth="1" style="12"/>
    <col min="7938" max="7938" bestFit="1" width="15.5703125" customWidth="1" style="12"/>
    <col min="7939" max="7939" bestFit="1" width="15.28515625" customWidth="1" style="12"/>
    <col min="7940" max="7940" width="11.42578125" customWidth="1" style="12"/>
    <col min="7941" max="7941" width="22.85546875" customWidth="1" style="12"/>
    <col min="7942" max="7943" bestFit="1" width="33" customWidth="1" style="12"/>
    <col min="7944" max="8192" width="11.42578125" customWidth="1" style="12"/>
    <col min="8193" max="8193" bestFit="1" width="38.42578125" customWidth="1" style="12"/>
    <col min="8194" max="8194" bestFit="1" width="15.5703125" customWidth="1" style="12"/>
    <col min="8195" max="8195" bestFit="1" width="15.28515625" customWidth="1" style="12"/>
    <col min="8196" max="8196" width="11.42578125" customWidth="1" style="12"/>
    <col min="8197" max="8197" width="22.85546875" customWidth="1" style="12"/>
    <col min="8198" max="8199" bestFit="1" width="33" customWidth="1" style="12"/>
    <col min="8200" max="8448" width="11.42578125" customWidth="1" style="12"/>
    <col min="8449" max="8449" bestFit="1" width="38.42578125" customWidth="1" style="12"/>
    <col min="8450" max="8450" bestFit="1" width="15.5703125" customWidth="1" style="12"/>
    <col min="8451" max="8451" bestFit="1" width="15.28515625" customWidth="1" style="12"/>
    <col min="8452" max="8452" width="11.42578125" customWidth="1" style="12"/>
    <col min="8453" max="8453" width="22.85546875" customWidth="1" style="12"/>
    <col min="8454" max="8455" bestFit="1" width="33" customWidth="1" style="12"/>
    <col min="8456" max="8704" width="11.42578125" customWidth="1" style="12"/>
    <col min="8705" max="8705" bestFit="1" width="38.42578125" customWidth="1" style="12"/>
    <col min="8706" max="8706" bestFit="1" width="15.5703125" customWidth="1" style="12"/>
    <col min="8707" max="8707" bestFit="1" width="15.28515625" customWidth="1" style="12"/>
    <col min="8708" max="8708" width="11.42578125" customWidth="1" style="12"/>
    <col min="8709" max="8709" width="22.85546875" customWidth="1" style="12"/>
    <col min="8710" max="8711" bestFit="1" width="33" customWidth="1" style="12"/>
    <col min="8712" max="8960" width="11.42578125" customWidth="1" style="12"/>
    <col min="8961" max="8961" bestFit="1" width="38.42578125" customWidth="1" style="12"/>
    <col min="8962" max="8962" bestFit="1" width="15.5703125" customWidth="1" style="12"/>
    <col min="8963" max="8963" bestFit="1" width="15.28515625" customWidth="1" style="12"/>
    <col min="8964" max="8964" width="11.42578125" customWidth="1" style="12"/>
    <col min="8965" max="8965" width="22.85546875" customWidth="1" style="12"/>
    <col min="8966" max="8967" bestFit="1" width="33" customWidth="1" style="12"/>
    <col min="8968" max="9216" width="11.42578125" customWidth="1" style="12"/>
    <col min="9217" max="9217" bestFit="1" width="38.42578125" customWidth="1" style="12"/>
    <col min="9218" max="9218" bestFit="1" width="15.5703125" customWidth="1" style="12"/>
    <col min="9219" max="9219" bestFit="1" width="15.28515625" customWidth="1" style="12"/>
    <col min="9220" max="9220" width="11.42578125" customWidth="1" style="12"/>
    <col min="9221" max="9221" width="22.85546875" customWidth="1" style="12"/>
    <col min="9222" max="9223" bestFit="1" width="33" customWidth="1" style="12"/>
    <col min="9224" max="9472" width="11.42578125" customWidth="1" style="12"/>
    <col min="9473" max="9473" bestFit="1" width="38.42578125" customWidth="1" style="12"/>
    <col min="9474" max="9474" bestFit="1" width="15.5703125" customWidth="1" style="12"/>
    <col min="9475" max="9475" bestFit="1" width="15.28515625" customWidth="1" style="12"/>
    <col min="9476" max="9476" width="11.42578125" customWidth="1" style="12"/>
    <col min="9477" max="9477" width="22.85546875" customWidth="1" style="12"/>
    <col min="9478" max="9479" bestFit="1" width="33" customWidth="1" style="12"/>
    <col min="9480" max="9728" width="11.42578125" customWidth="1" style="12"/>
    <col min="9729" max="9729" bestFit="1" width="38.42578125" customWidth="1" style="12"/>
    <col min="9730" max="9730" bestFit="1" width="15.5703125" customWidth="1" style="12"/>
    <col min="9731" max="9731" bestFit="1" width="15.28515625" customWidth="1" style="12"/>
    <col min="9732" max="9732" width="11.42578125" customWidth="1" style="12"/>
    <col min="9733" max="9733" width="22.85546875" customWidth="1" style="12"/>
    <col min="9734" max="9735" bestFit="1" width="33" customWidth="1" style="12"/>
    <col min="9736" max="9984" width="11.42578125" customWidth="1" style="12"/>
    <col min="9985" max="9985" bestFit="1" width="38.42578125" customWidth="1" style="12"/>
    <col min="9986" max="9986" bestFit="1" width="15.5703125" customWidth="1" style="12"/>
    <col min="9987" max="9987" bestFit="1" width="15.28515625" customWidth="1" style="12"/>
    <col min="9988" max="9988" width="11.42578125" customWidth="1" style="12"/>
    <col min="9989" max="9989" width="22.85546875" customWidth="1" style="12"/>
    <col min="9990" max="9991" bestFit="1" width="33" customWidth="1" style="12"/>
    <col min="9992" max="10240" width="11.42578125" customWidth="1" style="12"/>
    <col min="10241" max="10241" bestFit="1" width="38.42578125" customWidth="1" style="12"/>
    <col min="10242" max="10242" bestFit="1" width="15.5703125" customWidth="1" style="12"/>
    <col min="10243" max="10243" bestFit="1" width="15.28515625" customWidth="1" style="12"/>
    <col min="10244" max="10244" width="11.42578125" customWidth="1" style="12"/>
    <col min="10245" max="10245" width="22.85546875" customWidth="1" style="12"/>
    <col min="10246" max="10247" bestFit="1" width="33" customWidth="1" style="12"/>
    <col min="10248" max="10496" width="11.42578125" customWidth="1" style="12"/>
    <col min="10497" max="10497" bestFit="1" width="38.42578125" customWidth="1" style="12"/>
    <col min="10498" max="10498" bestFit="1" width="15.5703125" customWidth="1" style="12"/>
    <col min="10499" max="10499" bestFit="1" width="15.28515625" customWidth="1" style="12"/>
    <col min="10500" max="10500" width="11.42578125" customWidth="1" style="12"/>
    <col min="10501" max="10501" width="22.85546875" customWidth="1" style="12"/>
    <col min="10502" max="10503" bestFit="1" width="33" customWidth="1" style="12"/>
    <col min="10504" max="10752" width="11.42578125" customWidth="1" style="12"/>
    <col min="10753" max="10753" bestFit="1" width="38.42578125" customWidth="1" style="12"/>
    <col min="10754" max="10754" bestFit="1" width="15.5703125" customWidth="1" style="12"/>
    <col min="10755" max="10755" bestFit="1" width="15.28515625" customWidth="1" style="12"/>
    <col min="10756" max="10756" width="11.42578125" customWidth="1" style="12"/>
    <col min="10757" max="10757" width="22.85546875" customWidth="1" style="12"/>
    <col min="10758" max="10759" bestFit="1" width="33" customWidth="1" style="12"/>
    <col min="10760" max="11008" width="11.42578125" customWidth="1" style="12"/>
    <col min="11009" max="11009" bestFit="1" width="38.42578125" customWidth="1" style="12"/>
    <col min="11010" max="11010" bestFit="1" width="15.5703125" customWidth="1" style="12"/>
    <col min="11011" max="11011" bestFit="1" width="15.28515625" customWidth="1" style="12"/>
    <col min="11012" max="11012" width="11.42578125" customWidth="1" style="12"/>
    <col min="11013" max="11013" width="22.85546875" customWidth="1" style="12"/>
    <col min="11014" max="11015" bestFit="1" width="33" customWidth="1" style="12"/>
    <col min="11016" max="11264" width="11.42578125" customWidth="1" style="12"/>
    <col min="11265" max="11265" bestFit="1" width="38.42578125" customWidth="1" style="12"/>
    <col min="11266" max="11266" bestFit="1" width="15.5703125" customWidth="1" style="12"/>
    <col min="11267" max="11267" bestFit="1" width="15.28515625" customWidth="1" style="12"/>
    <col min="11268" max="11268" width="11.42578125" customWidth="1" style="12"/>
    <col min="11269" max="11269" width="22.85546875" customWidth="1" style="12"/>
    <col min="11270" max="11271" bestFit="1" width="33" customWidth="1" style="12"/>
    <col min="11272" max="11520" width="11.42578125" customWidth="1" style="12"/>
    <col min="11521" max="11521" bestFit="1" width="38.42578125" customWidth="1" style="12"/>
    <col min="11522" max="11522" bestFit="1" width="15.5703125" customWidth="1" style="12"/>
    <col min="11523" max="11523" bestFit="1" width="15.28515625" customWidth="1" style="12"/>
    <col min="11524" max="11524" width="11.42578125" customWidth="1" style="12"/>
    <col min="11525" max="11525" width="22.85546875" customWidth="1" style="12"/>
    <col min="11526" max="11527" bestFit="1" width="33" customWidth="1" style="12"/>
    <col min="11528" max="11776" width="11.42578125" customWidth="1" style="12"/>
    <col min="11777" max="11777" bestFit="1" width="38.42578125" customWidth="1" style="12"/>
    <col min="11778" max="11778" bestFit="1" width="15.5703125" customWidth="1" style="12"/>
    <col min="11779" max="11779" bestFit="1" width="15.28515625" customWidth="1" style="12"/>
    <col min="11780" max="11780" width="11.42578125" customWidth="1" style="12"/>
    <col min="11781" max="11781" width="22.85546875" customWidth="1" style="12"/>
    <col min="11782" max="11783" bestFit="1" width="33" customWidth="1" style="12"/>
    <col min="11784" max="12032" width="11.42578125" customWidth="1" style="12"/>
    <col min="12033" max="12033" bestFit="1" width="38.42578125" customWidth="1" style="12"/>
    <col min="12034" max="12034" bestFit="1" width="15.5703125" customWidth="1" style="12"/>
    <col min="12035" max="12035" bestFit="1" width="15.28515625" customWidth="1" style="12"/>
    <col min="12036" max="12036" width="11.42578125" customWidth="1" style="12"/>
    <col min="12037" max="12037" width="22.85546875" customWidth="1" style="12"/>
    <col min="12038" max="12039" bestFit="1" width="33" customWidth="1" style="12"/>
    <col min="12040" max="12288" width="11.42578125" customWidth="1" style="12"/>
    <col min="12289" max="12289" bestFit="1" width="38.42578125" customWidth="1" style="12"/>
    <col min="12290" max="12290" bestFit="1" width="15.5703125" customWidth="1" style="12"/>
    <col min="12291" max="12291" bestFit="1" width="15.28515625" customWidth="1" style="12"/>
    <col min="12292" max="12292" width="11.42578125" customWidth="1" style="12"/>
    <col min="12293" max="12293" width="22.85546875" customWidth="1" style="12"/>
    <col min="12294" max="12295" bestFit="1" width="33" customWidth="1" style="12"/>
    <col min="12296" max="12544" width="11.42578125" customWidth="1" style="12"/>
    <col min="12545" max="12545" bestFit="1" width="38.42578125" customWidth="1" style="12"/>
    <col min="12546" max="12546" bestFit="1" width="15.5703125" customWidth="1" style="12"/>
    <col min="12547" max="12547" bestFit="1" width="15.28515625" customWidth="1" style="12"/>
    <col min="12548" max="12548" width="11.42578125" customWidth="1" style="12"/>
    <col min="12549" max="12549" width="22.85546875" customWidth="1" style="12"/>
    <col min="12550" max="12551" bestFit="1" width="33" customWidth="1" style="12"/>
    <col min="12552" max="12800" width="11.42578125" customWidth="1" style="12"/>
    <col min="12801" max="12801" bestFit="1" width="38.42578125" customWidth="1" style="12"/>
    <col min="12802" max="12802" bestFit="1" width="15.5703125" customWidth="1" style="12"/>
    <col min="12803" max="12803" bestFit="1" width="15.28515625" customWidth="1" style="12"/>
    <col min="12804" max="12804" width="11.42578125" customWidth="1" style="12"/>
    <col min="12805" max="12805" width="22.85546875" customWidth="1" style="12"/>
    <col min="12806" max="12807" bestFit="1" width="33" customWidth="1" style="12"/>
    <col min="12808" max="13056" width="11.42578125" customWidth="1" style="12"/>
    <col min="13057" max="13057" bestFit="1" width="38.42578125" customWidth="1" style="12"/>
    <col min="13058" max="13058" bestFit="1" width="15.5703125" customWidth="1" style="12"/>
    <col min="13059" max="13059" bestFit="1" width="15.28515625" customWidth="1" style="12"/>
    <col min="13060" max="13060" width="11.42578125" customWidth="1" style="12"/>
    <col min="13061" max="13061" width="22.85546875" customWidth="1" style="12"/>
    <col min="13062" max="13063" bestFit="1" width="33" customWidth="1" style="12"/>
    <col min="13064" max="13312" width="11.42578125" customWidth="1" style="12"/>
    <col min="13313" max="13313" bestFit="1" width="38.42578125" customWidth="1" style="12"/>
    <col min="13314" max="13314" bestFit="1" width="15.5703125" customWidth="1" style="12"/>
    <col min="13315" max="13315" bestFit="1" width="15.28515625" customWidth="1" style="12"/>
    <col min="13316" max="13316" width="11.42578125" customWidth="1" style="12"/>
    <col min="13317" max="13317" width="22.85546875" customWidth="1" style="12"/>
    <col min="13318" max="13319" bestFit="1" width="33" customWidth="1" style="12"/>
    <col min="13320" max="13568" width="11.42578125" customWidth="1" style="12"/>
    <col min="13569" max="13569" bestFit="1" width="38.42578125" customWidth="1" style="12"/>
    <col min="13570" max="13570" bestFit="1" width="15.5703125" customWidth="1" style="12"/>
    <col min="13571" max="13571" bestFit="1" width="15.28515625" customWidth="1" style="12"/>
    <col min="13572" max="13572" width="11.42578125" customWidth="1" style="12"/>
    <col min="13573" max="13573" width="22.85546875" customWidth="1" style="12"/>
    <col min="13574" max="13575" bestFit="1" width="33" customWidth="1" style="12"/>
    <col min="13576" max="13824" width="11.42578125" customWidth="1" style="12"/>
    <col min="13825" max="13825" bestFit="1" width="38.42578125" customWidth="1" style="12"/>
    <col min="13826" max="13826" bestFit="1" width="15.5703125" customWidth="1" style="12"/>
    <col min="13827" max="13827" bestFit="1" width="15.28515625" customWidth="1" style="12"/>
    <col min="13828" max="13828" width="11.42578125" customWidth="1" style="12"/>
    <col min="13829" max="13829" width="22.85546875" customWidth="1" style="12"/>
    <col min="13830" max="13831" bestFit="1" width="33" customWidth="1" style="12"/>
    <col min="13832" max="14080" width="11.42578125" customWidth="1" style="12"/>
    <col min="14081" max="14081" bestFit="1" width="38.42578125" customWidth="1" style="12"/>
    <col min="14082" max="14082" bestFit="1" width="15.5703125" customWidth="1" style="12"/>
    <col min="14083" max="14083" bestFit="1" width="15.28515625" customWidth="1" style="12"/>
    <col min="14084" max="14084" width="11.42578125" customWidth="1" style="12"/>
    <col min="14085" max="14085" width="22.85546875" customWidth="1" style="12"/>
    <col min="14086" max="14087" bestFit="1" width="33" customWidth="1" style="12"/>
    <col min="14088" max="14336" width="11.42578125" customWidth="1" style="12"/>
    <col min="14337" max="14337" bestFit="1" width="38.42578125" customWidth="1" style="12"/>
    <col min="14338" max="14338" bestFit="1" width="15.5703125" customWidth="1" style="12"/>
    <col min="14339" max="14339" bestFit="1" width="15.28515625" customWidth="1" style="12"/>
    <col min="14340" max="14340" width="11.42578125" customWidth="1" style="12"/>
    <col min="14341" max="14341" width="22.85546875" customWidth="1" style="12"/>
    <col min="14342" max="14343" bestFit="1" width="33" customWidth="1" style="12"/>
    <col min="14344" max="14592" width="11.42578125" customWidth="1" style="12"/>
    <col min="14593" max="14593" bestFit="1" width="38.42578125" customWidth="1" style="12"/>
    <col min="14594" max="14594" bestFit="1" width="15.5703125" customWidth="1" style="12"/>
    <col min="14595" max="14595" bestFit="1" width="15.28515625" customWidth="1" style="12"/>
    <col min="14596" max="14596" width="11.42578125" customWidth="1" style="12"/>
    <col min="14597" max="14597" width="22.85546875" customWidth="1" style="12"/>
    <col min="14598" max="14599" bestFit="1" width="33" customWidth="1" style="12"/>
    <col min="14600" max="14848" width="11.42578125" customWidth="1" style="12"/>
    <col min="14849" max="14849" bestFit="1" width="38.42578125" customWidth="1" style="12"/>
    <col min="14850" max="14850" bestFit="1" width="15.5703125" customWidth="1" style="12"/>
    <col min="14851" max="14851" bestFit="1" width="15.28515625" customWidth="1" style="12"/>
    <col min="14852" max="14852" width="11.42578125" customWidth="1" style="12"/>
    <col min="14853" max="14853" width="22.85546875" customWidth="1" style="12"/>
    <col min="14854" max="14855" bestFit="1" width="33" customWidth="1" style="12"/>
    <col min="14856" max="15104" width="11.42578125" customWidth="1" style="12"/>
    <col min="15105" max="15105" bestFit="1" width="38.42578125" customWidth="1" style="12"/>
    <col min="15106" max="15106" bestFit="1" width="15.5703125" customWidth="1" style="12"/>
    <col min="15107" max="15107" bestFit="1" width="15.28515625" customWidth="1" style="12"/>
    <col min="15108" max="15108" width="11.42578125" customWidth="1" style="12"/>
    <col min="15109" max="15109" width="22.85546875" customWidth="1" style="12"/>
    <col min="15110" max="15111" bestFit="1" width="33" customWidth="1" style="12"/>
    <col min="15112" max="15360" width="11.42578125" customWidth="1" style="12"/>
    <col min="15361" max="15361" bestFit="1" width="38.42578125" customWidth="1" style="12"/>
    <col min="15362" max="15362" bestFit="1" width="15.5703125" customWidth="1" style="12"/>
    <col min="15363" max="15363" bestFit="1" width="15.28515625" customWidth="1" style="12"/>
    <col min="15364" max="15364" width="11.42578125" customWidth="1" style="12"/>
    <col min="15365" max="15365" width="22.85546875" customWidth="1" style="12"/>
    <col min="15366" max="15367" bestFit="1" width="33" customWidth="1" style="12"/>
    <col min="15368" max="15616" width="11.42578125" customWidth="1" style="12"/>
    <col min="15617" max="15617" bestFit="1" width="38.42578125" customWidth="1" style="12"/>
    <col min="15618" max="15618" bestFit="1" width="15.5703125" customWidth="1" style="12"/>
    <col min="15619" max="15619" bestFit="1" width="15.28515625" customWidth="1" style="12"/>
    <col min="15620" max="15620" width="11.42578125" customWidth="1" style="12"/>
    <col min="15621" max="15621" width="22.85546875" customWidth="1" style="12"/>
    <col min="15622" max="15623" bestFit="1" width="33" customWidth="1" style="12"/>
    <col min="15624" max="15872" width="11.42578125" customWidth="1" style="12"/>
    <col min="15873" max="15873" bestFit="1" width="38.42578125" customWidth="1" style="12"/>
    <col min="15874" max="15874" bestFit="1" width="15.5703125" customWidth="1" style="12"/>
    <col min="15875" max="15875" bestFit="1" width="15.28515625" customWidth="1" style="12"/>
    <col min="15876" max="15876" width="11.42578125" customWidth="1" style="12"/>
    <col min="15877" max="15877" width="22.85546875" customWidth="1" style="12"/>
    <col min="15878" max="15879" bestFit="1" width="33" customWidth="1" style="12"/>
    <col min="15880" max="16128" width="11.42578125" customWidth="1" style="12"/>
    <col min="16129" max="16129" bestFit="1" width="38.42578125" customWidth="1" style="12"/>
    <col min="16130" max="16130" bestFit="1" width="15.5703125" customWidth="1" style="12"/>
    <col min="16131" max="16131" bestFit="1" width="15.28515625" customWidth="1" style="12"/>
    <col min="16132" max="16132" width="11.42578125" customWidth="1" style="12"/>
    <col min="16133" max="16133" width="22.85546875" customWidth="1" style="12"/>
    <col min="16134" max="16135" bestFit="1" width="33" customWidth="1" style="12"/>
    <col min="16136" max="16384" width="11.42578125" customWidth="1" style="12"/>
  </cols>
  <sheetData>
    <row r="1" ht="15.75"/>
    <row r="2" ht="16.5" customHeight="1">
      <c r="A2" s="803" t="s">
        <v>33</v>
      </c>
      <c r="B2" s="804"/>
      <c r="C2" s="804"/>
      <c r="D2" s="804"/>
      <c r="E2" s="805"/>
      <c r="F2" s="13" t="s">
        <v>34</v>
      </c>
      <c r="G2" s="0" t="s">
        <v>35</v>
      </c>
    </row>
    <row r="3">
      <c r="A3" s="806"/>
      <c r="B3" s="807"/>
      <c r="C3" s="807"/>
      <c r="D3" s="807"/>
      <c r="E3" s="808"/>
      <c r="F3" s="812"/>
      <c r="G3" s="812"/>
    </row>
    <row r="4" ht="15.75" customHeight="1">
      <c r="A4" s="809"/>
      <c r="B4" s="810"/>
      <c r="C4" s="810"/>
      <c r="D4" s="810"/>
      <c r="E4" s="811"/>
      <c r="F4" s="813"/>
      <c r="G4" s="813"/>
    </row>
    <row r="5" ht="15.75"/>
    <row r="6" ht="36.75" s="18" customFormat="1">
      <c r="A6" s="14" t="s">
        <v>36</v>
      </c>
      <c r="B6" s="15" t="s">
        <v>37</v>
      </c>
      <c r="C6" s="16" t="s">
        <v>38</v>
      </c>
      <c r="D6" s="16" t="s">
        <v>39</v>
      </c>
      <c r="E6" s="16" t="s">
        <v>40</v>
      </c>
      <c r="F6" s="16" t="s">
        <v>17</v>
      </c>
      <c r="G6" s="17" t="s">
        <v>16</v>
      </c>
    </row>
    <row r="7" s="18" customFormat="1">
      <c r="A7" s="19"/>
      <c r="B7" s="20"/>
      <c r="C7" s="21"/>
      <c r="D7" s="22"/>
      <c r="E7" s="22"/>
      <c r="F7" s="23"/>
      <c r="G7" s="24"/>
    </row>
    <row r="8" s="18" customFormat="1">
      <c r="A8" s="19"/>
      <c r="B8" s="20"/>
      <c r="C8" s="21"/>
      <c r="D8" s="22"/>
      <c r="E8" s="22"/>
      <c r="F8" s="23"/>
      <c r="G8" s="24"/>
    </row>
    <row r="9">
      <c r="A9" s="19"/>
      <c r="B9" s="20"/>
      <c r="C9" s="21"/>
      <c r="D9" s="22"/>
      <c r="E9" s="22"/>
      <c r="F9" s="23"/>
      <c r="G9" s="24"/>
    </row>
    <row r="10">
      <c r="A10" s="19"/>
      <c r="B10" s="20"/>
      <c r="C10" s="21"/>
      <c r="D10" s="22"/>
      <c r="E10" s="22"/>
      <c r="F10" s="23"/>
      <c r="G10" s="24"/>
    </row>
    <row r="11">
      <c r="A11" s="19"/>
      <c r="B11" s="20"/>
      <c r="C11" s="21"/>
      <c r="D11" s="22"/>
      <c r="E11" s="22"/>
      <c r="F11" s="23"/>
      <c r="G11" s="24"/>
    </row>
    <row r="12">
      <c r="A12" s="19"/>
      <c r="B12" s="20"/>
      <c r="C12" s="22"/>
      <c r="D12" s="22"/>
      <c r="E12" s="22"/>
      <c r="F12" s="23"/>
      <c r="G12" s="24"/>
    </row>
    <row r="13">
      <c r="A13" s="19"/>
      <c r="B13" s="20"/>
      <c r="C13" s="22"/>
      <c r="D13" s="22"/>
      <c r="E13" s="22"/>
      <c r="F13" s="23"/>
      <c r="G13" s="24"/>
    </row>
    <row r="14">
      <c r="A14" s="19"/>
      <c r="B14" s="20"/>
      <c r="C14" s="22"/>
      <c r="D14" s="22"/>
      <c r="E14" s="22"/>
      <c r="F14" s="23"/>
      <c r="G14" s="24"/>
    </row>
    <row r="15">
      <c r="A15" s="19"/>
      <c r="B15" s="20"/>
      <c r="C15" s="22"/>
      <c r="D15" s="22"/>
      <c r="E15" s="22"/>
      <c r="F15" s="23"/>
      <c r="G15" s="24"/>
    </row>
    <row r="16">
      <c r="A16" s="19"/>
      <c r="B16" s="20"/>
      <c r="C16" s="22"/>
      <c r="D16" s="22"/>
      <c r="E16" s="22"/>
      <c r="F16" s="23"/>
      <c r="G16" s="24"/>
    </row>
    <row r="17">
      <c r="A17" s="19"/>
      <c r="B17" s="20"/>
      <c r="C17" s="22"/>
      <c r="D17" s="22"/>
      <c r="E17" s="22"/>
      <c r="F17" s="23"/>
      <c r="G17" s="24"/>
    </row>
    <row r="18">
      <c r="A18" s="19"/>
      <c r="B18" s="20"/>
      <c r="C18" s="22"/>
      <c r="D18" s="22"/>
      <c r="E18" s="22"/>
      <c r="F18" s="25"/>
      <c r="G18" s="26"/>
    </row>
    <row r="19">
      <c r="A19" s="19"/>
      <c r="B19" s="20"/>
      <c r="C19" s="22"/>
      <c r="D19" s="22"/>
      <c r="E19" s="22"/>
      <c r="F19" s="23"/>
      <c r="G19" s="24"/>
    </row>
    <row r="20" ht="15.75">
      <c r="A20" s="35"/>
      <c r="B20" s="27"/>
      <c r="C20" s="28"/>
      <c r="D20" s="28"/>
      <c r="E20" s="28"/>
      <c r="F20" s="36"/>
      <c r="G20" s="37"/>
    </row>
    <row r="21" ht="15.75">
      <c r="F21" s="29"/>
      <c r="G21" s="29"/>
    </row>
    <row r="22" ht="27" s="31" customFormat="1">
      <c r="A22" s="814" t="s">
        <v>32</v>
      </c>
      <c r="B22" s="814"/>
      <c r="C22" s="814"/>
      <c r="D22" s="814"/>
      <c r="E22" s="815"/>
      <c r="F22" s="30">
        <f>SUM(F7:F21)</f>
      </c>
      <c r="G22" s="30">
        <f>SUM(G7:G20)</f>
      </c>
    </row>
    <row r="23">
      <c r="F23" s="29"/>
      <c r="G23" s="29"/>
    </row>
    <row r="24" ht="20.25">
      <c r="F24" s="32"/>
      <c r="G24" s="32"/>
    </row>
    <row r="25" ht="20.25">
      <c r="F25" s="33"/>
      <c r="G25" s="33"/>
    </row>
    <row r="27">
      <c r="G27" s="34"/>
    </row>
  </sheetData>
  <mergeCells>
    <mergeCell ref="A2:E4"/>
    <mergeCell ref="F3:F4"/>
    <mergeCell ref="G3:G4"/>
    <mergeCell ref="A22:E22"/>
  </mergeCells>
  <printOptions horizontalCentered="1" verticalCentered="1"/>
  <pageMargins left="0" right="0" top="0.74803149606299213" bottom="0.74803149606299213" header="0.31496062992125984" footer="0.31496062992125984"/>
  <pageSetup scale="75" orientation="landscape" verticalDpi="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43"/>
  <sheetViews>
    <sheetView zoomScale="53" zoomScaleNormal="53" workbookViewId="0">
      <pane xSplit="2" ySplit="2" topLeftCell="C87" activePane="bottomRight" state="frozen"/>
      <selection pane="topRight" activeCell="C1" sqref="C1"/>
      <selection pane="bottomLeft" activeCell="A5" sqref="A5"/>
      <selection pane="bottomRight" activeCell="H23" sqref="H23"/>
    </sheetView>
  </sheetViews>
  <sheetFormatPr baseColWidth="10" defaultRowHeight="15.75" x14ac:dyDescent="0.25"/>
  <cols>
    <col min="1" max="1" width="9.28515625" customWidth="1" style="38"/>
    <col min="2" max="2" bestFit="1" width="23.7109375" customWidth="1" style="38"/>
    <col min="3" max="14" bestFit="1" width="23.28515625" customWidth="1" style="38"/>
    <col min="15" max="15" bestFit="1" width="28" customWidth="1" style="38"/>
    <col min="16" max="256" width="11.42578125" customWidth="1" style="38"/>
    <col min="257" max="257" bestFit="1" width="8.140625" customWidth="1" style="38"/>
    <col min="258" max="258" bestFit="1" width="23.7109375" customWidth="1" style="38"/>
    <col min="259" max="269" bestFit="1" width="23.28515625" customWidth="1" style="38"/>
    <col min="270" max="270" bestFit="1" width="24.28515625" customWidth="1" style="38"/>
    <col min="271" max="271" bestFit="1" width="30.7109375" customWidth="1" style="38"/>
    <col min="272" max="512" width="11.42578125" customWidth="1" style="38"/>
    <col min="513" max="513" bestFit="1" width="8.140625" customWidth="1" style="38"/>
    <col min="514" max="514" bestFit="1" width="23.7109375" customWidth="1" style="38"/>
    <col min="515" max="525" bestFit="1" width="23.28515625" customWidth="1" style="38"/>
    <col min="526" max="526" bestFit="1" width="24.28515625" customWidth="1" style="38"/>
    <col min="527" max="527" bestFit="1" width="30.7109375" customWidth="1" style="38"/>
    <col min="528" max="768" width="11.42578125" customWidth="1" style="38"/>
    <col min="769" max="769" bestFit="1" width="8.140625" customWidth="1" style="38"/>
    <col min="770" max="770" bestFit="1" width="23.7109375" customWidth="1" style="38"/>
    <col min="771" max="781" bestFit="1" width="23.28515625" customWidth="1" style="38"/>
    <col min="782" max="782" bestFit="1" width="24.28515625" customWidth="1" style="38"/>
    <col min="783" max="783" bestFit="1" width="30.7109375" customWidth="1" style="38"/>
    <col min="784" max="1024" width="11.42578125" customWidth="1" style="38"/>
    <col min="1025" max="1025" bestFit="1" width="8.140625" customWidth="1" style="38"/>
    <col min="1026" max="1026" bestFit="1" width="23.7109375" customWidth="1" style="38"/>
    <col min="1027" max="1037" bestFit="1" width="23.28515625" customWidth="1" style="38"/>
    <col min="1038" max="1038" bestFit="1" width="24.28515625" customWidth="1" style="38"/>
    <col min="1039" max="1039" bestFit="1" width="30.7109375" customWidth="1" style="38"/>
    <col min="1040" max="1280" width="11.42578125" customWidth="1" style="38"/>
    <col min="1281" max="1281" bestFit="1" width="8.140625" customWidth="1" style="38"/>
    <col min="1282" max="1282" bestFit="1" width="23.7109375" customWidth="1" style="38"/>
    <col min="1283" max="1293" bestFit="1" width="23.28515625" customWidth="1" style="38"/>
    <col min="1294" max="1294" bestFit="1" width="24.28515625" customWidth="1" style="38"/>
    <col min="1295" max="1295" bestFit="1" width="30.7109375" customWidth="1" style="38"/>
    <col min="1296" max="1536" width="11.42578125" customWidth="1" style="38"/>
    <col min="1537" max="1537" bestFit="1" width="8.140625" customWidth="1" style="38"/>
    <col min="1538" max="1538" bestFit="1" width="23.7109375" customWidth="1" style="38"/>
    <col min="1539" max="1549" bestFit="1" width="23.28515625" customWidth="1" style="38"/>
    <col min="1550" max="1550" bestFit="1" width="24.28515625" customWidth="1" style="38"/>
    <col min="1551" max="1551" bestFit="1" width="30.7109375" customWidth="1" style="38"/>
    <col min="1552" max="1792" width="11.42578125" customWidth="1" style="38"/>
    <col min="1793" max="1793" bestFit="1" width="8.140625" customWidth="1" style="38"/>
    <col min="1794" max="1794" bestFit="1" width="23.7109375" customWidth="1" style="38"/>
    <col min="1795" max="1805" bestFit="1" width="23.28515625" customWidth="1" style="38"/>
    <col min="1806" max="1806" bestFit="1" width="24.28515625" customWidth="1" style="38"/>
    <col min="1807" max="1807" bestFit="1" width="30.7109375" customWidth="1" style="38"/>
    <col min="1808" max="2048" width="11.42578125" customWidth="1" style="38"/>
    <col min="2049" max="2049" bestFit="1" width="8.140625" customWidth="1" style="38"/>
    <col min="2050" max="2050" bestFit="1" width="23.7109375" customWidth="1" style="38"/>
    <col min="2051" max="2061" bestFit="1" width="23.28515625" customWidth="1" style="38"/>
    <col min="2062" max="2062" bestFit="1" width="24.28515625" customWidth="1" style="38"/>
    <col min="2063" max="2063" bestFit="1" width="30.7109375" customWidth="1" style="38"/>
    <col min="2064" max="2304" width="11.42578125" customWidth="1" style="38"/>
    <col min="2305" max="2305" bestFit="1" width="8.140625" customWidth="1" style="38"/>
    <col min="2306" max="2306" bestFit="1" width="23.7109375" customWidth="1" style="38"/>
    <col min="2307" max="2317" bestFit="1" width="23.28515625" customWidth="1" style="38"/>
    <col min="2318" max="2318" bestFit="1" width="24.28515625" customWidth="1" style="38"/>
    <col min="2319" max="2319" bestFit="1" width="30.7109375" customWidth="1" style="38"/>
    <col min="2320" max="2560" width="11.42578125" customWidth="1" style="38"/>
    <col min="2561" max="2561" bestFit="1" width="8.140625" customWidth="1" style="38"/>
    <col min="2562" max="2562" bestFit="1" width="23.7109375" customWidth="1" style="38"/>
    <col min="2563" max="2573" bestFit="1" width="23.28515625" customWidth="1" style="38"/>
    <col min="2574" max="2574" bestFit="1" width="24.28515625" customWidth="1" style="38"/>
    <col min="2575" max="2575" bestFit="1" width="30.7109375" customWidth="1" style="38"/>
    <col min="2576" max="2816" width="11.42578125" customWidth="1" style="38"/>
    <col min="2817" max="2817" bestFit="1" width="8.140625" customWidth="1" style="38"/>
    <col min="2818" max="2818" bestFit="1" width="23.7109375" customWidth="1" style="38"/>
    <col min="2819" max="2829" bestFit="1" width="23.28515625" customWidth="1" style="38"/>
    <col min="2830" max="2830" bestFit="1" width="24.28515625" customWidth="1" style="38"/>
    <col min="2831" max="2831" bestFit="1" width="30.7109375" customWidth="1" style="38"/>
    <col min="2832" max="3072" width="11.42578125" customWidth="1" style="38"/>
    <col min="3073" max="3073" bestFit="1" width="8.140625" customWidth="1" style="38"/>
    <col min="3074" max="3074" bestFit="1" width="23.7109375" customWidth="1" style="38"/>
    <col min="3075" max="3085" bestFit="1" width="23.28515625" customWidth="1" style="38"/>
    <col min="3086" max="3086" bestFit="1" width="24.28515625" customWidth="1" style="38"/>
    <col min="3087" max="3087" bestFit="1" width="30.7109375" customWidth="1" style="38"/>
    <col min="3088" max="3328" width="11.42578125" customWidth="1" style="38"/>
    <col min="3329" max="3329" bestFit="1" width="8.140625" customWidth="1" style="38"/>
    <col min="3330" max="3330" bestFit="1" width="23.7109375" customWidth="1" style="38"/>
    <col min="3331" max="3341" bestFit="1" width="23.28515625" customWidth="1" style="38"/>
    <col min="3342" max="3342" bestFit="1" width="24.28515625" customWidth="1" style="38"/>
    <col min="3343" max="3343" bestFit="1" width="30.7109375" customWidth="1" style="38"/>
    <col min="3344" max="3584" width="11.42578125" customWidth="1" style="38"/>
    <col min="3585" max="3585" bestFit="1" width="8.140625" customWidth="1" style="38"/>
    <col min="3586" max="3586" bestFit="1" width="23.7109375" customWidth="1" style="38"/>
    <col min="3587" max="3597" bestFit="1" width="23.28515625" customWidth="1" style="38"/>
    <col min="3598" max="3598" bestFit="1" width="24.28515625" customWidth="1" style="38"/>
    <col min="3599" max="3599" bestFit="1" width="30.7109375" customWidth="1" style="38"/>
    <col min="3600" max="3840" width="11.42578125" customWidth="1" style="38"/>
    <col min="3841" max="3841" bestFit="1" width="8.140625" customWidth="1" style="38"/>
    <col min="3842" max="3842" bestFit="1" width="23.7109375" customWidth="1" style="38"/>
    <col min="3843" max="3853" bestFit="1" width="23.28515625" customWidth="1" style="38"/>
    <col min="3854" max="3854" bestFit="1" width="24.28515625" customWidth="1" style="38"/>
    <col min="3855" max="3855" bestFit="1" width="30.7109375" customWidth="1" style="38"/>
    <col min="3856" max="4096" width="11.42578125" customWidth="1" style="38"/>
    <col min="4097" max="4097" bestFit="1" width="8.140625" customWidth="1" style="38"/>
    <col min="4098" max="4098" bestFit="1" width="23.7109375" customWidth="1" style="38"/>
    <col min="4099" max="4109" bestFit="1" width="23.28515625" customWidth="1" style="38"/>
    <col min="4110" max="4110" bestFit="1" width="24.28515625" customWidth="1" style="38"/>
    <col min="4111" max="4111" bestFit="1" width="30.7109375" customWidth="1" style="38"/>
    <col min="4112" max="4352" width="11.42578125" customWidth="1" style="38"/>
    <col min="4353" max="4353" bestFit="1" width="8.140625" customWidth="1" style="38"/>
    <col min="4354" max="4354" bestFit="1" width="23.7109375" customWidth="1" style="38"/>
    <col min="4355" max="4365" bestFit="1" width="23.28515625" customWidth="1" style="38"/>
    <col min="4366" max="4366" bestFit="1" width="24.28515625" customWidth="1" style="38"/>
    <col min="4367" max="4367" bestFit="1" width="30.7109375" customWidth="1" style="38"/>
    <col min="4368" max="4608" width="11.42578125" customWidth="1" style="38"/>
    <col min="4609" max="4609" bestFit="1" width="8.140625" customWidth="1" style="38"/>
    <col min="4610" max="4610" bestFit="1" width="23.7109375" customWidth="1" style="38"/>
    <col min="4611" max="4621" bestFit="1" width="23.28515625" customWidth="1" style="38"/>
    <col min="4622" max="4622" bestFit="1" width="24.28515625" customWidth="1" style="38"/>
    <col min="4623" max="4623" bestFit="1" width="30.7109375" customWidth="1" style="38"/>
    <col min="4624" max="4864" width="11.42578125" customWidth="1" style="38"/>
    <col min="4865" max="4865" bestFit="1" width="8.140625" customWidth="1" style="38"/>
    <col min="4866" max="4866" bestFit="1" width="23.7109375" customWidth="1" style="38"/>
    <col min="4867" max="4877" bestFit="1" width="23.28515625" customWidth="1" style="38"/>
    <col min="4878" max="4878" bestFit="1" width="24.28515625" customWidth="1" style="38"/>
    <col min="4879" max="4879" bestFit="1" width="30.7109375" customWidth="1" style="38"/>
    <col min="4880" max="5120" width="11.42578125" customWidth="1" style="38"/>
    <col min="5121" max="5121" bestFit="1" width="8.140625" customWidth="1" style="38"/>
    <col min="5122" max="5122" bestFit="1" width="23.7109375" customWidth="1" style="38"/>
    <col min="5123" max="5133" bestFit="1" width="23.28515625" customWidth="1" style="38"/>
    <col min="5134" max="5134" bestFit="1" width="24.28515625" customWidth="1" style="38"/>
    <col min="5135" max="5135" bestFit="1" width="30.7109375" customWidth="1" style="38"/>
    <col min="5136" max="5376" width="11.42578125" customWidth="1" style="38"/>
    <col min="5377" max="5377" bestFit="1" width="8.140625" customWidth="1" style="38"/>
    <col min="5378" max="5378" bestFit="1" width="23.7109375" customWidth="1" style="38"/>
    <col min="5379" max="5389" bestFit="1" width="23.28515625" customWidth="1" style="38"/>
    <col min="5390" max="5390" bestFit="1" width="24.28515625" customWidth="1" style="38"/>
    <col min="5391" max="5391" bestFit="1" width="30.7109375" customWidth="1" style="38"/>
    <col min="5392" max="5632" width="11.42578125" customWidth="1" style="38"/>
    <col min="5633" max="5633" bestFit="1" width="8.140625" customWidth="1" style="38"/>
    <col min="5634" max="5634" bestFit="1" width="23.7109375" customWidth="1" style="38"/>
    <col min="5635" max="5645" bestFit="1" width="23.28515625" customWidth="1" style="38"/>
    <col min="5646" max="5646" bestFit="1" width="24.28515625" customWidth="1" style="38"/>
    <col min="5647" max="5647" bestFit="1" width="30.7109375" customWidth="1" style="38"/>
    <col min="5648" max="5888" width="11.42578125" customWidth="1" style="38"/>
    <col min="5889" max="5889" bestFit="1" width="8.140625" customWidth="1" style="38"/>
    <col min="5890" max="5890" bestFit="1" width="23.7109375" customWidth="1" style="38"/>
    <col min="5891" max="5901" bestFit="1" width="23.28515625" customWidth="1" style="38"/>
    <col min="5902" max="5902" bestFit="1" width="24.28515625" customWidth="1" style="38"/>
    <col min="5903" max="5903" bestFit="1" width="30.7109375" customWidth="1" style="38"/>
    <col min="5904" max="6144" width="11.42578125" customWidth="1" style="38"/>
    <col min="6145" max="6145" bestFit="1" width="8.140625" customWidth="1" style="38"/>
    <col min="6146" max="6146" bestFit="1" width="23.7109375" customWidth="1" style="38"/>
    <col min="6147" max="6157" bestFit="1" width="23.28515625" customWidth="1" style="38"/>
    <col min="6158" max="6158" bestFit="1" width="24.28515625" customWidth="1" style="38"/>
    <col min="6159" max="6159" bestFit="1" width="30.7109375" customWidth="1" style="38"/>
    <col min="6160" max="6400" width="11.42578125" customWidth="1" style="38"/>
    <col min="6401" max="6401" bestFit="1" width="8.140625" customWidth="1" style="38"/>
    <col min="6402" max="6402" bestFit="1" width="23.7109375" customWidth="1" style="38"/>
    <col min="6403" max="6413" bestFit="1" width="23.28515625" customWidth="1" style="38"/>
    <col min="6414" max="6414" bestFit="1" width="24.28515625" customWidth="1" style="38"/>
    <col min="6415" max="6415" bestFit="1" width="30.7109375" customWidth="1" style="38"/>
    <col min="6416" max="6656" width="11.42578125" customWidth="1" style="38"/>
    <col min="6657" max="6657" bestFit="1" width="8.140625" customWidth="1" style="38"/>
    <col min="6658" max="6658" bestFit="1" width="23.7109375" customWidth="1" style="38"/>
    <col min="6659" max="6669" bestFit="1" width="23.28515625" customWidth="1" style="38"/>
    <col min="6670" max="6670" bestFit="1" width="24.28515625" customWidth="1" style="38"/>
    <col min="6671" max="6671" bestFit="1" width="30.7109375" customWidth="1" style="38"/>
    <col min="6672" max="6912" width="11.42578125" customWidth="1" style="38"/>
    <col min="6913" max="6913" bestFit="1" width="8.140625" customWidth="1" style="38"/>
    <col min="6914" max="6914" bestFit="1" width="23.7109375" customWidth="1" style="38"/>
    <col min="6915" max="6925" bestFit="1" width="23.28515625" customWidth="1" style="38"/>
    <col min="6926" max="6926" bestFit="1" width="24.28515625" customWidth="1" style="38"/>
    <col min="6927" max="6927" bestFit="1" width="30.7109375" customWidth="1" style="38"/>
    <col min="6928" max="7168" width="11.42578125" customWidth="1" style="38"/>
    <col min="7169" max="7169" bestFit="1" width="8.140625" customWidth="1" style="38"/>
    <col min="7170" max="7170" bestFit="1" width="23.7109375" customWidth="1" style="38"/>
    <col min="7171" max="7181" bestFit="1" width="23.28515625" customWidth="1" style="38"/>
    <col min="7182" max="7182" bestFit="1" width="24.28515625" customWidth="1" style="38"/>
    <col min="7183" max="7183" bestFit="1" width="30.7109375" customWidth="1" style="38"/>
    <col min="7184" max="7424" width="11.42578125" customWidth="1" style="38"/>
    <col min="7425" max="7425" bestFit="1" width="8.140625" customWidth="1" style="38"/>
    <col min="7426" max="7426" bestFit="1" width="23.7109375" customWidth="1" style="38"/>
    <col min="7427" max="7437" bestFit="1" width="23.28515625" customWidth="1" style="38"/>
    <col min="7438" max="7438" bestFit="1" width="24.28515625" customWidth="1" style="38"/>
    <col min="7439" max="7439" bestFit="1" width="30.7109375" customWidth="1" style="38"/>
    <col min="7440" max="7680" width="11.42578125" customWidth="1" style="38"/>
    <col min="7681" max="7681" bestFit="1" width="8.140625" customWidth="1" style="38"/>
    <col min="7682" max="7682" bestFit="1" width="23.7109375" customWidth="1" style="38"/>
    <col min="7683" max="7693" bestFit="1" width="23.28515625" customWidth="1" style="38"/>
    <col min="7694" max="7694" bestFit="1" width="24.28515625" customWidth="1" style="38"/>
    <col min="7695" max="7695" bestFit="1" width="30.7109375" customWidth="1" style="38"/>
    <col min="7696" max="7936" width="11.42578125" customWidth="1" style="38"/>
    <col min="7937" max="7937" bestFit="1" width="8.140625" customWidth="1" style="38"/>
    <col min="7938" max="7938" bestFit="1" width="23.7109375" customWidth="1" style="38"/>
    <col min="7939" max="7949" bestFit="1" width="23.28515625" customWidth="1" style="38"/>
    <col min="7950" max="7950" bestFit="1" width="24.28515625" customWidth="1" style="38"/>
    <col min="7951" max="7951" bestFit="1" width="30.7109375" customWidth="1" style="38"/>
    <col min="7952" max="8192" width="11.42578125" customWidth="1" style="38"/>
    <col min="8193" max="8193" bestFit="1" width="8.140625" customWidth="1" style="38"/>
    <col min="8194" max="8194" bestFit="1" width="23.7109375" customWidth="1" style="38"/>
    <col min="8195" max="8205" bestFit="1" width="23.28515625" customWidth="1" style="38"/>
    <col min="8206" max="8206" bestFit="1" width="24.28515625" customWidth="1" style="38"/>
    <col min="8207" max="8207" bestFit="1" width="30.7109375" customWidth="1" style="38"/>
    <col min="8208" max="8448" width="11.42578125" customWidth="1" style="38"/>
    <col min="8449" max="8449" bestFit="1" width="8.140625" customWidth="1" style="38"/>
    <col min="8450" max="8450" bestFit="1" width="23.7109375" customWidth="1" style="38"/>
    <col min="8451" max="8461" bestFit="1" width="23.28515625" customWidth="1" style="38"/>
    <col min="8462" max="8462" bestFit="1" width="24.28515625" customWidth="1" style="38"/>
    <col min="8463" max="8463" bestFit="1" width="30.7109375" customWidth="1" style="38"/>
    <col min="8464" max="8704" width="11.42578125" customWidth="1" style="38"/>
    <col min="8705" max="8705" bestFit="1" width="8.140625" customWidth="1" style="38"/>
    <col min="8706" max="8706" bestFit="1" width="23.7109375" customWidth="1" style="38"/>
    <col min="8707" max="8717" bestFit="1" width="23.28515625" customWidth="1" style="38"/>
    <col min="8718" max="8718" bestFit="1" width="24.28515625" customWidth="1" style="38"/>
    <col min="8719" max="8719" bestFit="1" width="30.7109375" customWidth="1" style="38"/>
    <col min="8720" max="8960" width="11.42578125" customWidth="1" style="38"/>
    <col min="8961" max="8961" bestFit="1" width="8.140625" customWidth="1" style="38"/>
    <col min="8962" max="8962" bestFit="1" width="23.7109375" customWidth="1" style="38"/>
    <col min="8963" max="8973" bestFit="1" width="23.28515625" customWidth="1" style="38"/>
    <col min="8974" max="8974" bestFit="1" width="24.28515625" customWidth="1" style="38"/>
    <col min="8975" max="8975" bestFit="1" width="30.7109375" customWidth="1" style="38"/>
    <col min="8976" max="9216" width="11.42578125" customWidth="1" style="38"/>
    <col min="9217" max="9217" bestFit="1" width="8.140625" customWidth="1" style="38"/>
    <col min="9218" max="9218" bestFit="1" width="23.7109375" customWidth="1" style="38"/>
    <col min="9219" max="9229" bestFit="1" width="23.28515625" customWidth="1" style="38"/>
    <col min="9230" max="9230" bestFit="1" width="24.28515625" customWidth="1" style="38"/>
    <col min="9231" max="9231" bestFit="1" width="30.7109375" customWidth="1" style="38"/>
    <col min="9232" max="9472" width="11.42578125" customWidth="1" style="38"/>
    <col min="9473" max="9473" bestFit="1" width="8.140625" customWidth="1" style="38"/>
    <col min="9474" max="9474" bestFit="1" width="23.7109375" customWidth="1" style="38"/>
    <col min="9475" max="9485" bestFit="1" width="23.28515625" customWidth="1" style="38"/>
    <col min="9486" max="9486" bestFit="1" width="24.28515625" customWidth="1" style="38"/>
    <col min="9487" max="9487" bestFit="1" width="30.7109375" customWidth="1" style="38"/>
    <col min="9488" max="9728" width="11.42578125" customWidth="1" style="38"/>
    <col min="9729" max="9729" bestFit="1" width="8.140625" customWidth="1" style="38"/>
    <col min="9730" max="9730" bestFit="1" width="23.7109375" customWidth="1" style="38"/>
    <col min="9731" max="9741" bestFit="1" width="23.28515625" customWidth="1" style="38"/>
    <col min="9742" max="9742" bestFit="1" width="24.28515625" customWidth="1" style="38"/>
    <col min="9743" max="9743" bestFit="1" width="30.7109375" customWidth="1" style="38"/>
    <col min="9744" max="9984" width="11.42578125" customWidth="1" style="38"/>
    <col min="9985" max="9985" bestFit="1" width="8.140625" customWidth="1" style="38"/>
    <col min="9986" max="9986" bestFit="1" width="23.7109375" customWidth="1" style="38"/>
    <col min="9987" max="9997" bestFit="1" width="23.28515625" customWidth="1" style="38"/>
    <col min="9998" max="9998" bestFit="1" width="24.28515625" customWidth="1" style="38"/>
    <col min="9999" max="9999" bestFit="1" width="30.7109375" customWidth="1" style="38"/>
    <col min="10000" max="10240" width="11.42578125" customWidth="1" style="38"/>
    <col min="10241" max="10241" bestFit="1" width="8.140625" customWidth="1" style="38"/>
    <col min="10242" max="10242" bestFit="1" width="23.7109375" customWidth="1" style="38"/>
    <col min="10243" max="10253" bestFit="1" width="23.28515625" customWidth="1" style="38"/>
    <col min="10254" max="10254" bestFit="1" width="24.28515625" customWidth="1" style="38"/>
    <col min="10255" max="10255" bestFit="1" width="30.7109375" customWidth="1" style="38"/>
    <col min="10256" max="10496" width="11.42578125" customWidth="1" style="38"/>
    <col min="10497" max="10497" bestFit="1" width="8.140625" customWidth="1" style="38"/>
    <col min="10498" max="10498" bestFit="1" width="23.7109375" customWidth="1" style="38"/>
    <col min="10499" max="10509" bestFit="1" width="23.28515625" customWidth="1" style="38"/>
    <col min="10510" max="10510" bestFit="1" width="24.28515625" customWidth="1" style="38"/>
    <col min="10511" max="10511" bestFit="1" width="30.7109375" customWidth="1" style="38"/>
    <col min="10512" max="10752" width="11.42578125" customWidth="1" style="38"/>
    <col min="10753" max="10753" bestFit="1" width="8.140625" customWidth="1" style="38"/>
    <col min="10754" max="10754" bestFit="1" width="23.7109375" customWidth="1" style="38"/>
    <col min="10755" max="10765" bestFit="1" width="23.28515625" customWidth="1" style="38"/>
    <col min="10766" max="10766" bestFit="1" width="24.28515625" customWidth="1" style="38"/>
    <col min="10767" max="10767" bestFit="1" width="30.7109375" customWidth="1" style="38"/>
    <col min="10768" max="11008" width="11.42578125" customWidth="1" style="38"/>
    <col min="11009" max="11009" bestFit="1" width="8.140625" customWidth="1" style="38"/>
    <col min="11010" max="11010" bestFit="1" width="23.7109375" customWidth="1" style="38"/>
    <col min="11011" max="11021" bestFit="1" width="23.28515625" customWidth="1" style="38"/>
    <col min="11022" max="11022" bestFit="1" width="24.28515625" customWidth="1" style="38"/>
    <col min="11023" max="11023" bestFit="1" width="30.7109375" customWidth="1" style="38"/>
    <col min="11024" max="11264" width="11.42578125" customWidth="1" style="38"/>
    <col min="11265" max="11265" bestFit="1" width="8.140625" customWidth="1" style="38"/>
    <col min="11266" max="11266" bestFit="1" width="23.7109375" customWidth="1" style="38"/>
    <col min="11267" max="11277" bestFit="1" width="23.28515625" customWidth="1" style="38"/>
    <col min="11278" max="11278" bestFit="1" width="24.28515625" customWidth="1" style="38"/>
    <col min="11279" max="11279" bestFit="1" width="30.7109375" customWidth="1" style="38"/>
    <col min="11280" max="11520" width="11.42578125" customWidth="1" style="38"/>
    <col min="11521" max="11521" bestFit="1" width="8.140625" customWidth="1" style="38"/>
    <col min="11522" max="11522" bestFit="1" width="23.7109375" customWidth="1" style="38"/>
    <col min="11523" max="11533" bestFit="1" width="23.28515625" customWidth="1" style="38"/>
    <col min="11534" max="11534" bestFit="1" width="24.28515625" customWidth="1" style="38"/>
    <col min="11535" max="11535" bestFit="1" width="30.7109375" customWidth="1" style="38"/>
    <col min="11536" max="11776" width="11.42578125" customWidth="1" style="38"/>
    <col min="11777" max="11777" bestFit="1" width="8.140625" customWidth="1" style="38"/>
    <col min="11778" max="11778" bestFit="1" width="23.7109375" customWidth="1" style="38"/>
    <col min="11779" max="11789" bestFit="1" width="23.28515625" customWidth="1" style="38"/>
    <col min="11790" max="11790" bestFit="1" width="24.28515625" customWidth="1" style="38"/>
    <col min="11791" max="11791" bestFit="1" width="30.7109375" customWidth="1" style="38"/>
    <col min="11792" max="12032" width="11.42578125" customWidth="1" style="38"/>
    <col min="12033" max="12033" bestFit="1" width="8.140625" customWidth="1" style="38"/>
    <col min="12034" max="12034" bestFit="1" width="23.7109375" customWidth="1" style="38"/>
    <col min="12035" max="12045" bestFit="1" width="23.28515625" customWidth="1" style="38"/>
    <col min="12046" max="12046" bestFit="1" width="24.28515625" customWidth="1" style="38"/>
    <col min="12047" max="12047" bestFit="1" width="30.7109375" customWidth="1" style="38"/>
    <col min="12048" max="12288" width="11.42578125" customWidth="1" style="38"/>
    <col min="12289" max="12289" bestFit="1" width="8.140625" customWidth="1" style="38"/>
    <col min="12290" max="12290" bestFit="1" width="23.7109375" customWidth="1" style="38"/>
    <col min="12291" max="12301" bestFit="1" width="23.28515625" customWidth="1" style="38"/>
    <col min="12302" max="12302" bestFit="1" width="24.28515625" customWidth="1" style="38"/>
    <col min="12303" max="12303" bestFit="1" width="30.7109375" customWidth="1" style="38"/>
    <col min="12304" max="12544" width="11.42578125" customWidth="1" style="38"/>
    <col min="12545" max="12545" bestFit="1" width="8.140625" customWidth="1" style="38"/>
    <col min="12546" max="12546" bestFit="1" width="23.7109375" customWidth="1" style="38"/>
    <col min="12547" max="12557" bestFit="1" width="23.28515625" customWidth="1" style="38"/>
    <col min="12558" max="12558" bestFit="1" width="24.28515625" customWidth="1" style="38"/>
    <col min="12559" max="12559" bestFit="1" width="30.7109375" customWidth="1" style="38"/>
    <col min="12560" max="12800" width="11.42578125" customWidth="1" style="38"/>
    <col min="12801" max="12801" bestFit="1" width="8.140625" customWidth="1" style="38"/>
    <col min="12802" max="12802" bestFit="1" width="23.7109375" customWidth="1" style="38"/>
    <col min="12803" max="12813" bestFit="1" width="23.28515625" customWidth="1" style="38"/>
    <col min="12814" max="12814" bestFit="1" width="24.28515625" customWidth="1" style="38"/>
    <col min="12815" max="12815" bestFit="1" width="30.7109375" customWidth="1" style="38"/>
    <col min="12816" max="13056" width="11.42578125" customWidth="1" style="38"/>
    <col min="13057" max="13057" bestFit="1" width="8.140625" customWidth="1" style="38"/>
    <col min="13058" max="13058" bestFit="1" width="23.7109375" customWidth="1" style="38"/>
    <col min="13059" max="13069" bestFit="1" width="23.28515625" customWidth="1" style="38"/>
    <col min="13070" max="13070" bestFit="1" width="24.28515625" customWidth="1" style="38"/>
    <col min="13071" max="13071" bestFit="1" width="30.7109375" customWidth="1" style="38"/>
    <col min="13072" max="13312" width="11.42578125" customWidth="1" style="38"/>
    <col min="13313" max="13313" bestFit="1" width="8.140625" customWidth="1" style="38"/>
    <col min="13314" max="13314" bestFit="1" width="23.7109375" customWidth="1" style="38"/>
    <col min="13315" max="13325" bestFit="1" width="23.28515625" customWidth="1" style="38"/>
    <col min="13326" max="13326" bestFit="1" width="24.28515625" customWidth="1" style="38"/>
    <col min="13327" max="13327" bestFit="1" width="30.7109375" customWidth="1" style="38"/>
    <col min="13328" max="13568" width="11.42578125" customWidth="1" style="38"/>
    <col min="13569" max="13569" bestFit="1" width="8.140625" customWidth="1" style="38"/>
    <col min="13570" max="13570" bestFit="1" width="23.7109375" customWidth="1" style="38"/>
    <col min="13571" max="13581" bestFit="1" width="23.28515625" customWidth="1" style="38"/>
    <col min="13582" max="13582" bestFit="1" width="24.28515625" customWidth="1" style="38"/>
    <col min="13583" max="13583" bestFit="1" width="30.7109375" customWidth="1" style="38"/>
    <col min="13584" max="13824" width="11.42578125" customWidth="1" style="38"/>
    <col min="13825" max="13825" bestFit="1" width="8.140625" customWidth="1" style="38"/>
    <col min="13826" max="13826" bestFit="1" width="23.7109375" customWidth="1" style="38"/>
    <col min="13827" max="13837" bestFit="1" width="23.28515625" customWidth="1" style="38"/>
    <col min="13838" max="13838" bestFit="1" width="24.28515625" customWidth="1" style="38"/>
    <col min="13839" max="13839" bestFit="1" width="30.7109375" customWidth="1" style="38"/>
    <col min="13840" max="14080" width="11.42578125" customWidth="1" style="38"/>
    <col min="14081" max="14081" bestFit="1" width="8.140625" customWidth="1" style="38"/>
    <col min="14082" max="14082" bestFit="1" width="23.7109375" customWidth="1" style="38"/>
    <col min="14083" max="14093" bestFit="1" width="23.28515625" customWidth="1" style="38"/>
    <col min="14094" max="14094" bestFit="1" width="24.28515625" customWidth="1" style="38"/>
    <col min="14095" max="14095" bestFit="1" width="30.7109375" customWidth="1" style="38"/>
    <col min="14096" max="14336" width="11.42578125" customWidth="1" style="38"/>
    <col min="14337" max="14337" bestFit="1" width="8.140625" customWidth="1" style="38"/>
    <col min="14338" max="14338" bestFit="1" width="23.7109375" customWidth="1" style="38"/>
    <col min="14339" max="14349" bestFit="1" width="23.28515625" customWidth="1" style="38"/>
    <col min="14350" max="14350" bestFit="1" width="24.28515625" customWidth="1" style="38"/>
    <col min="14351" max="14351" bestFit="1" width="30.7109375" customWidth="1" style="38"/>
    <col min="14352" max="14592" width="11.42578125" customWidth="1" style="38"/>
    <col min="14593" max="14593" bestFit="1" width="8.140625" customWidth="1" style="38"/>
    <col min="14594" max="14594" bestFit="1" width="23.7109375" customWidth="1" style="38"/>
    <col min="14595" max="14605" bestFit="1" width="23.28515625" customWidth="1" style="38"/>
    <col min="14606" max="14606" bestFit="1" width="24.28515625" customWidth="1" style="38"/>
    <col min="14607" max="14607" bestFit="1" width="30.7109375" customWidth="1" style="38"/>
    <col min="14608" max="14848" width="11.42578125" customWidth="1" style="38"/>
    <col min="14849" max="14849" bestFit="1" width="8.140625" customWidth="1" style="38"/>
    <col min="14850" max="14850" bestFit="1" width="23.7109375" customWidth="1" style="38"/>
    <col min="14851" max="14861" bestFit="1" width="23.28515625" customWidth="1" style="38"/>
    <col min="14862" max="14862" bestFit="1" width="24.28515625" customWidth="1" style="38"/>
    <col min="14863" max="14863" bestFit="1" width="30.7109375" customWidth="1" style="38"/>
    <col min="14864" max="15104" width="11.42578125" customWidth="1" style="38"/>
    <col min="15105" max="15105" bestFit="1" width="8.140625" customWidth="1" style="38"/>
    <col min="15106" max="15106" bestFit="1" width="23.7109375" customWidth="1" style="38"/>
    <col min="15107" max="15117" bestFit="1" width="23.28515625" customWidth="1" style="38"/>
    <col min="15118" max="15118" bestFit="1" width="24.28515625" customWidth="1" style="38"/>
    <col min="15119" max="15119" bestFit="1" width="30.7109375" customWidth="1" style="38"/>
    <col min="15120" max="15360" width="11.42578125" customWidth="1" style="38"/>
    <col min="15361" max="15361" bestFit="1" width="8.140625" customWidth="1" style="38"/>
    <col min="15362" max="15362" bestFit="1" width="23.7109375" customWidth="1" style="38"/>
    <col min="15363" max="15373" bestFit="1" width="23.28515625" customWidth="1" style="38"/>
    <col min="15374" max="15374" bestFit="1" width="24.28515625" customWidth="1" style="38"/>
    <col min="15375" max="15375" bestFit="1" width="30.7109375" customWidth="1" style="38"/>
    <col min="15376" max="15616" width="11.42578125" customWidth="1" style="38"/>
    <col min="15617" max="15617" bestFit="1" width="8.140625" customWidth="1" style="38"/>
    <col min="15618" max="15618" bestFit="1" width="23.7109375" customWidth="1" style="38"/>
    <col min="15619" max="15629" bestFit="1" width="23.28515625" customWidth="1" style="38"/>
    <col min="15630" max="15630" bestFit="1" width="24.28515625" customWidth="1" style="38"/>
    <col min="15631" max="15631" bestFit="1" width="30.7109375" customWidth="1" style="38"/>
    <col min="15632" max="15872" width="11.42578125" customWidth="1" style="38"/>
    <col min="15873" max="15873" bestFit="1" width="8.140625" customWidth="1" style="38"/>
    <col min="15874" max="15874" bestFit="1" width="23.7109375" customWidth="1" style="38"/>
    <col min="15875" max="15885" bestFit="1" width="23.28515625" customWidth="1" style="38"/>
    <col min="15886" max="15886" bestFit="1" width="24.28515625" customWidth="1" style="38"/>
    <col min="15887" max="15887" bestFit="1" width="30.7109375" customWidth="1" style="38"/>
    <col min="15888" max="16128" width="11.42578125" customWidth="1" style="38"/>
    <col min="16129" max="16129" bestFit="1" width="8.140625" customWidth="1" style="38"/>
    <col min="16130" max="16130" bestFit="1" width="23.7109375" customWidth="1" style="38"/>
    <col min="16131" max="16141" bestFit="1" width="23.28515625" customWidth="1" style="38"/>
    <col min="16142" max="16142" bestFit="1" width="24.28515625" customWidth="1" style="38"/>
    <col min="16143" max="16143" bestFit="1" width="30.7109375" customWidth="1" style="38"/>
    <col min="16144" max="16384" width="11.42578125" customWidth="1" style="38"/>
  </cols>
  <sheetData>
    <row r="1" ht="28.5">
      <c r="A1" s="1038" t="s">
        <v>241</v>
      </c>
      <c r="B1" s="1039"/>
      <c r="C1" s="1039"/>
      <c r="D1" s="1039"/>
      <c r="E1" s="1039"/>
      <c r="F1" s="1039"/>
      <c r="G1" s="1039"/>
      <c r="H1" s="1039"/>
      <c r="I1" s="1039"/>
      <c r="J1" s="1039"/>
      <c r="K1" s="1039"/>
      <c r="L1" s="1039"/>
      <c r="M1" s="1039"/>
      <c r="N1" s="1039"/>
      <c r="O1" s="1040"/>
    </row>
    <row r="2" ht="30" customHeight="1" s="43" customFormat="1">
      <c r="A2" s="39" t="s">
        <v>242</v>
      </c>
      <c r="B2" s="40" t="s">
        <v>243</v>
      </c>
      <c r="C2" s="41" t="s">
        <v>244</v>
      </c>
      <c r="D2" s="41" t="s">
        <v>245</v>
      </c>
      <c r="E2" s="41" t="s">
        <v>246</v>
      </c>
      <c r="F2" s="41" t="s">
        <v>247</v>
      </c>
      <c r="G2" s="41" t="s">
        <v>248</v>
      </c>
      <c r="H2" s="41" t="s">
        <v>249</v>
      </c>
      <c r="I2" s="41" t="s">
        <v>250</v>
      </c>
      <c r="J2" s="41" t="s">
        <v>251</v>
      </c>
      <c r="K2" s="41" t="s">
        <v>252</v>
      </c>
      <c r="L2" s="41" t="s">
        <v>253</v>
      </c>
      <c r="M2" s="41" t="s">
        <v>254</v>
      </c>
      <c r="N2" s="41" t="s">
        <v>255</v>
      </c>
      <c r="O2" s="42" t="s">
        <v>256</v>
      </c>
    </row>
    <row r="3" ht="20.25">
      <c r="A3" s="45">
        <v>2013</v>
      </c>
      <c r="B3" s="46" t="s">
        <v>257</v>
      </c>
      <c r="C3" s="47">
        <v>249826415</v>
      </c>
      <c r="D3" s="47">
        <v>201426252</v>
      </c>
      <c r="E3" s="47">
        <v>238950173</v>
      </c>
      <c r="F3" s="47">
        <v>262446455</v>
      </c>
      <c r="G3" s="47">
        <v>195853679</v>
      </c>
      <c r="H3" s="47">
        <v>168852395</v>
      </c>
      <c r="I3" s="47">
        <v>235588286</v>
      </c>
      <c r="J3" s="47">
        <v>240374948</v>
      </c>
      <c r="K3" s="47">
        <v>202844128</v>
      </c>
      <c r="L3" s="47">
        <v>217284696</v>
      </c>
      <c r="M3" s="47">
        <v>214380557</v>
      </c>
      <c r="N3" s="47">
        <v>126566775</v>
      </c>
      <c r="O3" s="44">
        <f>SUM(C3:N3)</f>
      </c>
    </row>
    <row r="4" ht="20.25">
      <c r="A4" s="45">
        <v>2014</v>
      </c>
      <c r="B4" s="46" t="s">
        <v>257</v>
      </c>
      <c r="C4" s="47">
        <v>291766068</v>
      </c>
      <c r="D4" s="47">
        <v>272551846</v>
      </c>
      <c r="E4" s="47">
        <v>278221832</v>
      </c>
      <c r="F4" s="47">
        <v>255821874</v>
      </c>
      <c r="G4" s="47">
        <v>201482891</v>
      </c>
      <c r="H4" s="47">
        <v>204674539</v>
      </c>
      <c r="I4" s="47">
        <v>223448119</v>
      </c>
      <c r="J4" s="47">
        <v>217394016</v>
      </c>
      <c r="K4" s="47">
        <v>320889731</v>
      </c>
      <c r="L4" s="47">
        <v>299401179</v>
      </c>
      <c r="M4" s="47">
        <v>256607903</v>
      </c>
      <c r="N4" s="47">
        <v>174825028</v>
      </c>
      <c r="O4" s="44">
        <f>SUM(C4:N4)</f>
      </c>
    </row>
    <row r="5" ht="21">
      <c r="A5" s="198">
        <v>2015</v>
      </c>
      <c r="B5" s="134" t="s">
        <v>257</v>
      </c>
      <c r="C5" s="57">
        <f>SUM('ENERO 2015'!D7:G10)</f>
      </c>
      <c r="D5" s="57">
        <f>SUM('FEBRERO 2015'!D57:F58)</f>
      </c>
      <c r="E5" s="57">
        <f>SUM('MARZO  2015'!D60:F61)</f>
      </c>
      <c r="F5" s="57">
        <f>SUM('ABRIL 2015'!D59:F60)</f>
      </c>
      <c r="G5" s="57">
        <f>SUM('MAYO 2015'!D60:F61)</f>
      </c>
      <c r="H5" s="57">
        <f>SUM('JUNIO 2015'!D59:F60)</f>
      </c>
      <c r="I5" s="57"/>
      <c r="J5" s="57"/>
      <c r="K5" s="57"/>
      <c r="L5" s="57"/>
      <c r="M5" s="57"/>
      <c r="N5" s="57"/>
      <c r="O5" s="48">
        <f>SUM(C5:N5)</f>
      </c>
    </row>
    <row r="6" ht="16.5" s="50" customFormat="1">
      <c r="A6" s="49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2"/>
    </row>
    <row r="7" ht="28.5">
      <c r="A7" s="1041" t="s">
        <v>258</v>
      </c>
      <c r="B7" s="1042"/>
      <c r="C7" s="1042"/>
      <c r="D7" s="1042"/>
      <c r="E7" s="1042"/>
      <c r="F7" s="1042"/>
      <c r="G7" s="1042"/>
      <c r="H7" s="1042"/>
      <c r="I7" s="1042"/>
      <c r="J7" s="1042"/>
      <c r="K7" s="1042"/>
      <c r="L7" s="1042"/>
      <c r="M7" s="1042"/>
      <c r="N7" s="1042"/>
      <c r="O7" s="1043"/>
    </row>
    <row r="8" ht="32.25" customHeight="1" s="43" customFormat="1">
      <c r="A8" s="39" t="s">
        <v>242</v>
      </c>
      <c r="B8" s="39" t="s">
        <v>243</v>
      </c>
      <c r="C8" s="39" t="s">
        <v>244</v>
      </c>
      <c r="D8" s="39" t="s">
        <v>245</v>
      </c>
      <c r="E8" s="39" t="s">
        <v>246</v>
      </c>
      <c r="F8" s="39" t="s">
        <v>247</v>
      </c>
      <c r="G8" s="39" t="s">
        <v>248</v>
      </c>
      <c r="H8" s="39" t="s">
        <v>249</v>
      </c>
      <c r="I8" s="39" t="s">
        <v>250</v>
      </c>
      <c r="J8" s="39" t="s">
        <v>251</v>
      </c>
      <c r="K8" s="39" t="s">
        <v>252</v>
      </c>
      <c r="L8" s="39" t="s">
        <v>253</v>
      </c>
      <c r="M8" s="39" t="s">
        <v>254</v>
      </c>
      <c r="N8" s="39" t="s">
        <v>255</v>
      </c>
      <c r="O8" s="53" t="s">
        <v>259</v>
      </c>
    </row>
    <row r="9" ht="20.25">
      <c r="A9" s="45">
        <v>2013</v>
      </c>
      <c r="B9" s="54" t="s">
        <v>260</v>
      </c>
      <c r="C9" s="47">
        <v>70129659</v>
      </c>
      <c r="D9" s="47">
        <v>62084668</v>
      </c>
      <c r="E9" s="47">
        <v>53057980</v>
      </c>
      <c r="F9" s="47">
        <v>71137025</v>
      </c>
      <c r="G9" s="47">
        <v>72436939</v>
      </c>
      <c r="H9" s="47">
        <v>57935902</v>
      </c>
      <c r="I9" s="47">
        <v>57914495</v>
      </c>
      <c r="J9" s="47">
        <v>84098739</v>
      </c>
      <c r="K9" s="47">
        <v>79255629</v>
      </c>
      <c r="L9" s="47">
        <v>55307329</v>
      </c>
      <c r="M9" s="47">
        <v>80409575</v>
      </c>
      <c r="N9" s="47">
        <v>53176132</v>
      </c>
      <c r="O9" s="47">
        <f>SUM(C9:N9)</f>
      </c>
    </row>
    <row r="10" ht="20.25">
      <c r="A10" s="45">
        <v>2014</v>
      </c>
      <c r="B10" s="54" t="s">
        <v>260</v>
      </c>
      <c r="C10" s="47">
        <v>84145920</v>
      </c>
      <c r="D10" s="47">
        <v>85462623</v>
      </c>
      <c r="E10" s="47">
        <v>85855960</v>
      </c>
      <c r="F10" s="47">
        <v>80020388</v>
      </c>
      <c r="G10" s="47">
        <v>70239536</v>
      </c>
      <c r="H10" s="47">
        <v>85585816</v>
      </c>
      <c r="I10" s="47">
        <v>80725678</v>
      </c>
      <c r="J10" s="47">
        <v>77497201</v>
      </c>
      <c r="K10" s="47">
        <v>88633491</v>
      </c>
      <c r="L10" s="47">
        <v>103172160</v>
      </c>
      <c r="M10" s="47">
        <v>77398058</v>
      </c>
      <c r="N10" s="47">
        <v>64721056</v>
      </c>
      <c r="O10" s="47">
        <f>SUM(C10:N10)</f>
      </c>
    </row>
    <row r="11" ht="21">
      <c r="A11" s="55">
        <v>2015</v>
      </c>
      <c r="B11" s="56" t="s">
        <v>260</v>
      </c>
      <c r="C11" s="57">
        <f>SUM('ENERO 2015'!D11:G14)</f>
      </c>
      <c r="D11" s="57">
        <f>SUM('FEBRERO 2015'!G57:J58)</f>
      </c>
      <c r="E11" s="57">
        <f>SUM('MARZO  2015'!G60:J61)</f>
      </c>
      <c r="F11" s="57">
        <f>SUM('ABRIL 2015'!G59:J60)</f>
      </c>
      <c r="G11" s="57">
        <f>SUM('MAYO 2015'!G60:J61)</f>
      </c>
      <c r="H11" s="57">
        <f>SUM('JUNIO 2015'!G59:J60)</f>
      </c>
      <c r="I11" s="57"/>
      <c r="J11" s="57"/>
      <c r="K11" s="57"/>
      <c r="L11" s="57"/>
      <c r="M11" s="57"/>
      <c r="N11" s="57"/>
      <c r="O11" s="57">
        <f>SUM(C11:N11)</f>
      </c>
    </row>
    <row r="12" ht="16.5">
      <c r="A12" s="58"/>
      <c r="B12" s="59"/>
      <c r="C12" s="60"/>
      <c r="D12" s="60"/>
      <c r="E12" s="60"/>
      <c r="F12" s="60"/>
      <c r="G12" s="59"/>
      <c r="H12" s="59"/>
      <c r="I12" s="59"/>
      <c r="J12" s="59"/>
      <c r="K12" s="59"/>
      <c r="L12" s="59"/>
      <c r="M12" s="59"/>
      <c r="N12" s="59"/>
      <c r="O12" s="59"/>
    </row>
    <row r="13" ht="28.5">
      <c r="A13" s="1041" t="s">
        <v>261</v>
      </c>
      <c r="B13" s="1042"/>
      <c r="C13" s="1042"/>
      <c r="D13" s="1042"/>
      <c r="E13" s="1042"/>
      <c r="F13" s="1042"/>
      <c r="G13" s="1042"/>
      <c r="H13" s="1042"/>
      <c r="I13" s="1042"/>
      <c r="J13" s="1042"/>
      <c r="K13" s="1042"/>
      <c r="L13" s="1042"/>
      <c r="M13" s="1042"/>
      <c r="N13" s="1042"/>
      <c r="O13" s="1043"/>
    </row>
    <row r="14" ht="21" s="43" customFormat="1">
      <c r="A14" s="39" t="s">
        <v>242</v>
      </c>
      <c r="B14" s="39" t="s">
        <v>243</v>
      </c>
      <c r="C14" s="39" t="s">
        <v>244</v>
      </c>
      <c r="D14" s="39" t="s">
        <v>245</v>
      </c>
      <c r="E14" s="39" t="s">
        <v>246</v>
      </c>
      <c r="F14" s="39" t="s">
        <v>247</v>
      </c>
      <c r="G14" s="39" t="s">
        <v>248</v>
      </c>
      <c r="H14" s="39" t="s">
        <v>249</v>
      </c>
      <c r="I14" s="39" t="s">
        <v>250</v>
      </c>
      <c r="J14" s="39" t="s">
        <v>251</v>
      </c>
      <c r="K14" s="39" t="s">
        <v>252</v>
      </c>
      <c r="L14" s="39" t="s">
        <v>253</v>
      </c>
      <c r="M14" s="39" t="s">
        <v>254</v>
      </c>
      <c r="N14" s="39" t="s">
        <v>255</v>
      </c>
      <c r="O14" s="61" t="s">
        <v>262</v>
      </c>
    </row>
    <row r="15" ht="20.25">
      <c r="A15" s="45">
        <v>2013</v>
      </c>
      <c r="B15" s="54" t="s">
        <v>260</v>
      </c>
      <c r="C15" s="62">
        <v>40704681</v>
      </c>
      <c r="D15" s="62">
        <v>28124298</v>
      </c>
      <c r="E15" s="62">
        <v>30321694</v>
      </c>
      <c r="F15" s="62">
        <v>32151152</v>
      </c>
      <c r="G15" s="62">
        <v>31108480</v>
      </c>
      <c r="H15" s="62">
        <v>24375735</v>
      </c>
      <c r="I15" s="62">
        <v>36897026</v>
      </c>
      <c r="J15" s="62">
        <v>34390499</v>
      </c>
      <c r="K15" s="62">
        <v>26576989</v>
      </c>
      <c r="L15" s="62">
        <v>30006106</v>
      </c>
      <c r="M15" s="62">
        <v>23569440</v>
      </c>
      <c r="N15" s="62">
        <v>25918931</v>
      </c>
      <c r="O15" s="62">
        <f>SUM(C15:N15)</f>
      </c>
    </row>
    <row r="16" ht="20.25">
      <c r="A16" s="45">
        <v>2014</v>
      </c>
      <c r="B16" s="54" t="s">
        <v>260</v>
      </c>
      <c r="C16" s="62">
        <v>28359225</v>
      </c>
      <c r="D16" s="62">
        <v>44386809</v>
      </c>
      <c r="E16" s="62">
        <v>35384791</v>
      </c>
      <c r="F16" s="62">
        <v>37326300</v>
      </c>
      <c r="G16" s="62">
        <v>32728420</v>
      </c>
      <c r="H16" s="62">
        <v>29267021</v>
      </c>
      <c r="I16" s="62">
        <v>40064211</v>
      </c>
      <c r="J16" s="62">
        <v>32030194</v>
      </c>
      <c r="K16" s="62">
        <v>39235604</v>
      </c>
      <c r="L16" s="62">
        <v>42645409</v>
      </c>
      <c r="M16" s="62">
        <v>41193200</v>
      </c>
      <c r="N16" s="62">
        <v>30737302</v>
      </c>
      <c r="O16" s="62">
        <f>SUM(C16:N16)</f>
      </c>
    </row>
    <row r="17" ht="21">
      <c r="A17" s="55">
        <v>2015</v>
      </c>
      <c r="B17" s="63" t="s">
        <v>260</v>
      </c>
      <c r="C17" s="64">
        <f>SUM('ENERO 2015'!D15:G18)</f>
      </c>
      <c r="D17" s="64">
        <f>SUM('FEBRERO 2015'!K57:N58)</f>
      </c>
      <c r="E17" s="64">
        <f>SUM('MARZO  2015'!K60:N61)</f>
      </c>
      <c r="F17" s="64">
        <f>SUM('ABRIL 2015'!K59:N60)</f>
      </c>
      <c r="G17" s="64">
        <f>SUM('MAYO 2015'!K60:N61)</f>
      </c>
      <c r="H17" s="64">
        <f>SUM('JUNIO 2015'!K59:N60)</f>
      </c>
      <c r="I17" s="64"/>
      <c r="J17" s="64"/>
      <c r="K17" s="64"/>
      <c r="L17" s="64"/>
      <c r="M17" s="64"/>
      <c r="N17" s="64"/>
      <c r="O17" s="64">
        <f>SUM(C17:N17)</f>
      </c>
    </row>
    <row r="18" ht="16.5">
      <c r="A18" s="58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</row>
    <row r="19" ht="28.5">
      <c r="A19" s="1041" t="s">
        <v>263</v>
      </c>
      <c r="B19" s="1042"/>
      <c r="C19" s="1042"/>
      <c r="D19" s="1042"/>
      <c r="E19" s="1042"/>
      <c r="F19" s="1042"/>
      <c r="G19" s="1042"/>
      <c r="H19" s="1042"/>
      <c r="I19" s="1042"/>
      <c r="J19" s="1042"/>
      <c r="K19" s="1042"/>
      <c r="L19" s="1042"/>
      <c r="M19" s="1042"/>
      <c r="N19" s="1042"/>
      <c r="O19" s="1043"/>
    </row>
    <row r="20" ht="21" s="43" customFormat="1">
      <c r="A20" s="65" t="s">
        <v>242</v>
      </c>
      <c r="B20" s="39" t="s">
        <v>243</v>
      </c>
      <c r="C20" s="39" t="s">
        <v>174</v>
      </c>
      <c r="D20" s="39" t="s">
        <v>180</v>
      </c>
      <c r="E20" s="39" t="s">
        <v>186</v>
      </c>
      <c r="F20" s="39" t="s">
        <v>193</v>
      </c>
      <c r="G20" s="39" t="s">
        <v>194</v>
      </c>
      <c r="H20" s="39" t="s">
        <v>235</v>
      </c>
      <c r="I20" s="39" t="s">
        <v>197</v>
      </c>
      <c r="J20" s="39" t="s">
        <v>199</v>
      </c>
      <c r="K20" s="39" t="s">
        <v>201</v>
      </c>
      <c r="L20" s="39" t="s">
        <v>203</v>
      </c>
      <c r="M20" s="39" t="s">
        <v>205</v>
      </c>
      <c r="N20" s="39" t="s">
        <v>207</v>
      </c>
      <c r="O20" s="61" t="s">
        <v>32</v>
      </c>
    </row>
    <row r="21" ht="21">
      <c r="A21" s="1056">
        <v>2013</v>
      </c>
      <c r="B21" s="1057"/>
      <c r="C21" s="62">
        <f ref="C21:N21" t="shared" si="0">+C3+C9+C15</f>
      </c>
      <c r="D21" s="62">
        <f t="shared" si="0"/>
      </c>
      <c r="E21" s="62">
        <f t="shared" si="0"/>
      </c>
      <c r="F21" s="62">
        <f t="shared" si="0"/>
      </c>
      <c r="G21" s="62">
        <f t="shared" si="0"/>
      </c>
      <c r="H21" s="62">
        <f t="shared" si="0"/>
      </c>
      <c r="I21" s="62">
        <f t="shared" si="0"/>
      </c>
      <c r="J21" s="62">
        <f t="shared" si="0"/>
      </c>
      <c r="K21" s="62">
        <f t="shared" si="0"/>
      </c>
      <c r="L21" s="62">
        <f t="shared" si="0"/>
      </c>
      <c r="M21" s="62">
        <f t="shared" si="0"/>
      </c>
      <c r="N21" s="62">
        <f t="shared" si="0"/>
      </c>
      <c r="O21" s="66">
        <f>SUM(C21:N21)</f>
      </c>
    </row>
    <row r="22" ht="21">
      <c r="A22" s="1056">
        <v>2014</v>
      </c>
      <c r="B22" s="1057"/>
      <c r="C22" s="62">
        <f>+C4+C10+C16</f>
      </c>
      <c r="D22" s="62">
        <f>+D4+D10+D16</f>
      </c>
      <c r="E22" s="62">
        <f ref="E22:O22" t="shared" si="1">+E16+E10+E4</f>
      </c>
      <c r="F22" s="62">
        <f t="shared" si="1"/>
      </c>
      <c r="G22" s="62">
        <f t="shared" si="1"/>
      </c>
      <c r="H22" s="62">
        <f t="shared" si="1"/>
      </c>
      <c r="I22" s="62">
        <f t="shared" si="1"/>
      </c>
      <c r="J22" s="62">
        <f t="shared" si="1"/>
      </c>
      <c r="K22" s="62">
        <f t="shared" si="1"/>
      </c>
      <c r="L22" s="62">
        <f t="shared" si="1"/>
      </c>
      <c r="M22" s="62">
        <f t="shared" si="1"/>
      </c>
      <c r="N22" s="62">
        <f t="shared" si="1"/>
      </c>
      <c r="O22" s="62">
        <f t="shared" si="1"/>
      </c>
    </row>
    <row r="23" ht="21">
      <c r="A23" s="1056">
        <v>2015</v>
      </c>
      <c r="B23" s="1057"/>
      <c r="C23" s="64">
        <f>+C5+C11+C17</f>
      </c>
      <c r="D23" s="64">
        <f>+D5+D11+D17</f>
      </c>
      <c r="E23" s="64">
        <f>+E5+E11+E17</f>
      </c>
      <c r="F23" s="64">
        <f ref="F23:N23" t="shared" si="2">+F5+F11+F17</f>
      </c>
      <c r="G23" s="64">
        <f>+G5+G11+G17</f>
      </c>
      <c r="H23" s="64">
        <f t="shared" si="2"/>
      </c>
      <c r="I23" s="64">
        <f t="shared" si="2"/>
      </c>
      <c r="J23" s="64">
        <f t="shared" si="2"/>
      </c>
      <c r="K23" s="64">
        <f t="shared" si="2"/>
      </c>
      <c r="L23" s="64">
        <f t="shared" si="2"/>
      </c>
      <c r="M23" s="64">
        <f t="shared" si="2"/>
      </c>
      <c r="N23" s="64">
        <f t="shared" si="2"/>
      </c>
      <c r="O23" s="67">
        <f>SUM(C23:N23)</f>
      </c>
    </row>
    <row r="24" ht="20.25">
      <c r="A24" s="225"/>
      <c r="B24" s="223"/>
      <c r="C24" s="224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24"/>
    </row>
    <row r="25" ht="20.25">
      <c r="A25" s="225"/>
      <c r="B25" s="223"/>
      <c r="C25" s="224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4"/>
    </row>
    <row r="26" ht="20.25">
      <c r="A26" s="225"/>
      <c r="B26" s="223"/>
      <c r="C26" s="224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4"/>
    </row>
    <row r="27" ht="20.25">
      <c r="A27" s="225"/>
      <c r="B27" s="223"/>
      <c r="C27" s="224"/>
      <c r="D27" s="224"/>
      <c r="E27" s="224"/>
      <c r="F27" s="224"/>
      <c r="G27" s="224"/>
      <c r="H27" s="224"/>
      <c r="I27" s="224"/>
      <c r="J27" s="224"/>
      <c r="K27" s="224"/>
      <c r="L27" s="224"/>
      <c r="M27" s="224"/>
      <c r="N27" s="224"/>
      <c r="O27" s="224"/>
    </row>
    <row r="28" ht="20.25">
      <c r="A28" s="225"/>
      <c r="B28" s="223"/>
      <c r="C28" s="224"/>
      <c r="D28" s="224"/>
      <c r="E28" s="224"/>
      <c r="F28" s="224"/>
      <c r="G28" s="224"/>
      <c r="H28" s="224"/>
      <c r="I28" s="224"/>
      <c r="J28" s="224"/>
      <c r="K28" s="224"/>
      <c r="L28" s="224"/>
      <c r="M28" s="224"/>
      <c r="N28" s="224"/>
      <c r="O28" s="224"/>
    </row>
    <row r="29" ht="20.25">
      <c r="A29" s="225"/>
      <c r="B29" s="223"/>
      <c r="C29" s="224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24"/>
    </row>
    <row r="30" ht="20.25">
      <c r="A30" s="225"/>
      <c r="B30" s="223"/>
      <c r="C30" s="224"/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24"/>
      <c r="O30" s="224"/>
    </row>
    <row r="31" ht="20.25">
      <c r="A31" s="225"/>
      <c r="B31" s="223"/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</row>
    <row r="32" ht="20.25">
      <c r="A32" s="225"/>
      <c r="B32" s="223"/>
      <c r="C32" s="224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24"/>
      <c r="O32" s="224"/>
    </row>
    <row r="33" ht="20.25">
      <c r="A33" s="225"/>
      <c r="B33" s="223"/>
      <c r="C33" s="224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24"/>
      <c r="O33" s="224"/>
    </row>
    <row r="34" ht="20.25">
      <c r="A34" s="225"/>
      <c r="B34" s="223"/>
      <c r="C34" s="224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24"/>
      <c r="O34" s="224"/>
    </row>
    <row r="35" ht="20.25">
      <c r="A35" s="225"/>
      <c r="B35" s="223"/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</row>
    <row r="36" ht="20.25">
      <c r="A36" s="225"/>
      <c r="B36" s="223"/>
      <c r="C36" s="224"/>
      <c r="D36" s="224"/>
      <c r="E36" s="224"/>
      <c r="F36" s="224"/>
      <c r="G36" s="224"/>
      <c r="H36" s="224"/>
      <c r="I36" s="224"/>
      <c r="J36" s="224"/>
      <c r="K36" s="224"/>
      <c r="L36" s="224"/>
      <c r="M36" s="224"/>
      <c r="N36" s="224"/>
      <c r="O36" s="224"/>
    </row>
    <row r="37" ht="20.25">
      <c r="A37" s="225"/>
      <c r="B37" s="223"/>
      <c r="C37" s="224"/>
      <c r="D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</row>
    <row r="38" ht="20.25">
      <c r="A38" s="225"/>
      <c r="B38" s="223"/>
      <c r="C38" s="224"/>
      <c r="D38" s="224"/>
      <c r="E38" s="224"/>
      <c r="F38" s="224"/>
      <c r="G38" s="224"/>
      <c r="H38" s="224"/>
      <c r="I38" s="224"/>
      <c r="J38" s="224"/>
      <c r="K38" s="224"/>
      <c r="L38" s="224"/>
      <c r="M38" s="224"/>
      <c r="N38" s="224"/>
      <c r="O38" s="224"/>
    </row>
    <row r="39" ht="20.25">
      <c r="A39" s="225"/>
      <c r="B39" s="223"/>
      <c r="C39" s="224"/>
      <c r="D39" s="224"/>
      <c r="E39" s="224"/>
      <c r="F39" s="224"/>
      <c r="G39" s="224"/>
      <c r="H39" s="224"/>
      <c r="I39" s="224"/>
      <c r="J39" s="224"/>
      <c r="K39" s="224"/>
      <c r="L39" s="224"/>
      <c r="M39" s="224"/>
      <c r="N39" s="224"/>
      <c r="O39" s="224"/>
    </row>
    <row r="40" ht="20.25">
      <c r="A40" s="225"/>
      <c r="B40" s="223"/>
      <c r="C40" s="224"/>
      <c r="D40" s="224"/>
      <c r="E40" s="224"/>
      <c r="F40" s="224"/>
      <c r="G40" s="224"/>
      <c r="H40" s="224"/>
      <c r="I40" s="224"/>
      <c r="J40" s="224"/>
      <c r="K40" s="224"/>
      <c r="L40" s="224"/>
      <c r="M40" s="224"/>
      <c r="N40" s="224"/>
      <c r="O40" s="224"/>
    </row>
    <row r="41" ht="20.25">
      <c r="A41" s="225"/>
      <c r="B41" s="223"/>
      <c r="C41" s="224"/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</row>
    <row r="42" ht="20.25">
      <c r="A42" s="225"/>
      <c r="B42" s="223"/>
      <c r="C42" s="224"/>
      <c r="D42" s="224"/>
      <c r="E42" s="224"/>
      <c r="F42" s="224"/>
      <c r="G42" s="224"/>
      <c r="H42" s="224"/>
      <c r="I42" s="224"/>
      <c r="J42" s="224"/>
      <c r="K42" s="224"/>
      <c r="L42" s="224"/>
      <c r="M42" s="224"/>
      <c r="N42" s="224"/>
      <c r="O42" s="224"/>
    </row>
    <row r="43" ht="20.25">
      <c r="A43" s="225"/>
      <c r="B43" s="223"/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  <c r="N43" s="224"/>
      <c r="O43" s="224"/>
    </row>
    <row r="44" ht="20.25">
      <c r="A44" s="225"/>
      <c r="B44" s="223"/>
      <c r="C44" s="224"/>
      <c r="D44" s="224"/>
      <c r="E44" s="224"/>
      <c r="F44" s="224"/>
      <c r="G44" s="224"/>
      <c r="H44" s="224"/>
      <c r="I44" s="224"/>
      <c r="J44" s="224"/>
      <c r="K44" s="224"/>
      <c r="L44" s="224"/>
      <c r="M44" s="224"/>
      <c r="N44" s="224"/>
      <c r="O44" s="224"/>
    </row>
    <row r="45" ht="20.25">
      <c r="A45" s="225"/>
      <c r="B45" s="223"/>
      <c r="C45" s="224"/>
      <c r="D45" s="224"/>
      <c r="E45" s="224"/>
      <c r="F45" s="224"/>
      <c r="G45" s="224"/>
      <c r="H45" s="224"/>
      <c r="I45" s="224"/>
      <c r="J45" s="224"/>
      <c r="K45" s="224"/>
      <c r="L45" s="224"/>
      <c r="M45" s="224"/>
      <c r="N45" s="224"/>
      <c r="O45" s="224"/>
    </row>
    <row r="46" ht="20.25">
      <c r="A46" s="225"/>
      <c r="B46" s="223"/>
      <c r="C46" s="224"/>
      <c r="D46" s="224"/>
      <c r="E46" s="224"/>
      <c r="F46" s="224"/>
      <c r="G46" s="224"/>
      <c r="H46" s="224"/>
      <c r="I46" s="224"/>
      <c r="J46" s="224"/>
      <c r="K46" s="224"/>
      <c r="L46" s="224"/>
      <c r="M46" s="224"/>
      <c r="N46" s="224"/>
      <c r="O46" s="224"/>
    </row>
    <row r="47" ht="16.5">
      <c r="O47" s="68"/>
    </row>
    <row r="48" ht="30.75">
      <c r="A48" s="237" t="s">
        <v>242</v>
      </c>
      <c r="B48" s="1029" t="s">
        <v>264</v>
      </c>
      <c r="C48" s="1030"/>
      <c r="D48" s="1030"/>
      <c r="E48" s="1030"/>
      <c r="F48" s="1030"/>
      <c r="G48" s="1030"/>
      <c r="H48" s="1030"/>
      <c r="I48" s="1030"/>
      <c r="J48" s="1030"/>
      <c r="K48" s="1030"/>
      <c r="L48" s="1030"/>
      <c r="M48" s="1030"/>
      <c r="N48" s="1030"/>
      <c r="O48" s="1031"/>
    </row>
    <row r="49" ht="20.25" s="234" customFormat="1">
      <c r="A49" s="239"/>
      <c r="B49" s="245" t="s">
        <v>265</v>
      </c>
      <c r="C49" s="245" t="s">
        <v>266</v>
      </c>
      <c r="D49" s="245" t="s">
        <v>59</v>
      </c>
      <c r="E49" s="245" t="s">
        <v>267</v>
      </c>
      <c r="F49" s="245" t="s">
        <v>268</v>
      </c>
      <c r="G49" s="245" t="s">
        <v>269</v>
      </c>
      <c r="H49" s="245" t="s">
        <v>270</v>
      </c>
      <c r="I49" s="245" t="s">
        <v>271</v>
      </c>
      <c r="J49" s="245" t="s">
        <v>87</v>
      </c>
      <c r="K49" s="245" t="s">
        <v>43</v>
      </c>
      <c r="L49" s="245" t="s">
        <v>272</v>
      </c>
      <c r="M49" s="245" t="s">
        <v>273</v>
      </c>
      <c r="N49" s="245" t="s">
        <v>274</v>
      </c>
      <c r="O49" s="246" t="s">
        <v>79</v>
      </c>
    </row>
    <row r="50" ht="20.25">
      <c r="A50" s="240">
        <v>2013</v>
      </c>
      <c r="B50" s="238">
        <v>2</v>
      </c>
      <c r="C50" s="238">
        <v>144</v>
      </c>
      <c r="D50" s="238">
        <v>131</v>
      </c>
      <c r="E50" s="238">
        <v>28</v>
      </c>
      <c r="F50" s="238">
        <v>22</v>
      </c>
      <c r="G50" s="474">
        <v>1</v>
      </c>
      <c r="H50" s="238">
        <v>9</v>
      </c>
      <c r="I50" s="238">
        <v>3</v>
      </c>
      <c r="J50" s="238">
        <v>42</v>
      </c>
      <c r="K50" s="238">
        <v>152</v>
      </c>
      <c r="L50" s="238">
        <v>58</v>
      </c>
      <c r="M50" s="238">
        <v>49</v>
      </c>
      <c r="N50" s="238">
        <v>5</v>
      </c>
      <c r="O50" s="241">
        <v>98</v>
      </c>
    </row>
    <row r="51" ht="20.25">
      <c r="A51" s="240">
        <v>2014</v>
      </c>
      <c r="B51" s="238">
        <v>6</v>
      </c>
      <c r="C51" s="238">
        <v>146</v>
      </c>
      <c r="D51" s="238">
        <v>146</v>
      </c>
      <c r="E51" s="238">
        <v>37</v>
      </c>
      <c r="F51" s="238">
        <v>37</v>
      </c>
      <c r="G51" s="238">
        <v>0</v>
      </c>
      <c r="H51" s="238">
        <v>9</v>
      </c>
      <c r="I51" s="238">
        <v>2</v>
      </c>
      <c r="J51" s="238">
        <v>47</v>
      </c>
      <c r="K51" s="238">
        <v>145</v>
      </c>
      <c r="L51" s="238">
        <v>44</v>
      </c>
      <c r="M51" s="238">
        <v>104</v>
      </c>
      <c r="N51" s="238">
        <v>5</v>
      </c>
      <c r="O51" s="241">
        <v>182</v>
      </c>
    </row>
    <row r="52" ht="21">
      <c r="A52" s="242">
        <v>2015</v>
      </c>
      <c r="B52" s="243"/>
      <c r="C52" s="243"/>
      <c r="D52" s="243"/>
      <c r="E52" s="243"/>
      <c r="F52" s="243"/>
      <c r="G52" s="243"/>
      <c r="H52" s="243"/>
      <c r="I52" s="243"/>
      <c r="J52" s="243"/>
      <c r="K52" s="243"/>
      <c r="L52" s="243"/>
      <c r="M52" s="243"/>
      <c r="N52" s="243"/>
      <c r="O52" s="244"/>
    </row>
    <row r="53"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6"/>
    </row>
    <row r="54">
      <c r="B54" s="235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6"/>
    </row>
    <row r="55">
      <c r="O55" s="68"/>
    </row>
    <row r="56">
      <c r="O56" s="68"/>
    </row>
    <row r="57">
      <c r="O57" s="68"/>
    </row>
    <row r="58">
      <c r="O58" s="68"/>
    </row>
    <row r="59">
      <c r="O59" s="68"/>
    </row>
    <row r="60">
      <c r="O60" s="68"/>
    </row>
    <row r="61">
      <c r="O61" s="68"/>
    </row>
    <row r="62">
      <c r="O62" s="68"/>
    </row>
    <row r="63">
      <c r="O63" s="68"/>
    </row>
    <row r="64">
      <c r="O64" s="68"/>
    </row>
    <row r="65">
      <c r="O65" s="68"/>
    </row>
    <row r="66">
      <c r="O66" s="68"/>
    </row>
    <row r="67">
      <c r="O67" s="68"/>
    </row>
    <row r="68">
      <c r="O68" s="68"/>
    </row>
    <row r="69">
      <c r="O69" s="68"/>
    </row>
    <row r="70">
      <c r="O70" s="68"/>
    </row>
    <row r="71">
      <c r="O71" s="68"/>
    </row>
    <row r="72">
      <c r="O72" s="68"/>
    </row>
    <row r="73">
      <c r="O73" s="68"/>
    </row>
    <row r="74">
      <c r="O74" s="68"/>
    </row>
    <row r="75">
      <c r="O75" s="68"/>
    </row>
    <row r="76">
      <c r="O76" s="68"/>
    </row>
    <row r="77" ht="16.5">
      <c r="O77" s="68"/>
    </row>
    <row r="78" ht="27" s="43" customFormat="1">
      <c r="A78" s="65" t="s">
        <v>242</v>
      </c>
      <c r="B78" s="1049" t="s">
        <v>275</v>
      </c>
      <c r="C78" s="1049"/>
      <c r="D78" s="1049"/>
      <c r="E78" s="1049"/>
      <c r="F78" s="1049"/>
      <c r="G78" s="1049"/>
      <c r="H78" s="1049"/>
      <c r="I78" s="1049"/>
      <c r="J78" s="1049"/>
      <c r="K78" s="1049"/>
      <c r="L78" s="1049"/>
      <c r="M78" s="1049"/>
      <c r="N78" s="1049"/>
      <c r="O78" s="1049"/>
    </row>
    <row r="79" ht="20.25" s="43" customFormat="1">
      <c r="A79" s="1035">
        <v>2014</v>
      </c>
      <c r="B79" s="185"/>
      <c r="C79" s="184" t="s">
        <v>174</v>
      </c>
      <c r="D79" s="184" t="s">
        <v>180</v>
      </c>
      <c r="E79" s="184" t="s">
        <v>186</v>
      </c>
      <c r="F79" s="184" t="s">
        <v>193</v>
      </c>
      <c r="G79" s="184" t="s">
        <v>194</v>
      </c>
      <c r="H79" s="184" t="s">
        <v>235</v>
      </c>
      <c r="I79" s="184" t="s">
        <v>197</v>
      </c>
      <c r="J79" s="184" t="s">
        <v>199</v>
      </c>
      <c r="K79" s="184" t="s">
        <v>201</v>
      </c>
      <c r="L79" s="184" t="s">
        <v>203</v>
      </c>
      <c r="M79" s="184" t="s">
        <v>205</v>
      </c>
      <c r="N79" s="184" t="s">
        <v>207</v>
      </c>
      <c r="O79" s="184" t="s">
        <v>30</v>
      </c>
    </row>
    <row r="80" ht="20.25" s="43" customFormat="1">
      <c r="A80" s="1047"/>
      <c r="B80" s="184" t="s">
        <v>276</v>
      </c>
      <c r="C80" s="186">
        <v>250296037.223498</v>
      </c>
      <c r="D80" s="187">
        <f>C80*1.1</f>
      </c>
      <c r="E80" s="187">
        <f>C80*1.12</f>
      </c>
      <c r="F80" s="188">
        <f>C80*1.13</f>
      </c>
      <c r="G80" s="187">
        <f>C80*1.14</f>
      </c>
      <c r="H80" s="187">
        <f>C80*1.15</f>
      </c>
      <c r="I80" s="187">
        <f>C80*1.16</f>
      </c>
      <c r="J80" s="187">
        <f>C80*1.17</f>
      </c>
      <c r="K80" s="187">
        <f>C80*1.18</f>
      </c>
      <c r="L80" s="187">
        <f>C80*1.19</f>
      </c>
      <c r="M80" s="187">
        <f>D80*1.1</f>
      </c>
      <c r="N80" s="187">
        <f>D80*1.11</f>
      </c>
      <c r="O80" s="186">
        <f>SUM(C80:N80)</f>
      </c>
    </row>
    <row r="81" ht="20.25" s="43" customFormat="1">
      <c r="A81" s="1047"/>
      <c r="B81" s="184" t="s">
        <v>277</v>
      </c>
      <c r="C81" s="186">
        <v>77969190</v>
      </c>
      <c r="D81" s="187">
        <f>C81*1.1</f>
      </c>
      <c r="E81" s="187">
        <f>C81*1.12</f>
      </c>
      <c r="F81" s="188">
        <f>C81*1.13</f>
      </c>
      <c r="G81" s="187">
        <f>C81*1.14</f>
      </c>
      <c r="H81" s="187">
        <f>C81*1.15</f>
      </c>
      <c r="I81" s="187">
        <f>C81*1.16</f>
      </c>
      <c r="J81" s="187">
        <f>C81*1.17</f>
      </c>
      <c r="K81" s="187">
        <f>C81*1.18</f>
      </c>
      <c r="L81" s="187">
        <f>C81*1.19</f>
      </c>
      <c r="M81" s="187">
        <f>D81*1.1</f>
      </c>
      <c r="N81" s="187">
        <f>D81*1.11</f>
      </c>
      <c r="O81" s="186">
        <f>SUM(C81:N81)</f>
      </c>
    </row>
    <row r="82" ht="21" s="43" customFormat="1">
      <c r="A82" s="1048"/>
      <c r="B82" s="189" t="s">
        <v>278</v>
      </c>
      <c r="C82" s="190">
        <f>SUM(C80:C81)</f>
      </c>
      <c r="D82" s="191">
        <f ref="D82:N82" t="shared" si="3">SUM(D80:D81)</f>
      </c>
      <c r="E82" s="191">
        <f t="shared" si="3"/>
      </c>
      <c r="F82" s="191">
        <f t="shared" si="3"/>
      </c>
      <c r="G82" s="191">
        <f t="shared" si="3"/>
      </c>
      <c r="H82" s="191">
        <f t="shared" si="3"/>
      </c>
      <c r="I82" s="191">
        <f t="shared" si="3"/>
      </c>
      <c r="J82" s="191">
        <f t="shared" si="3"/>
      </c>
      <c r="K82" s="191">
        <f t="shared" si="3"/>
      </c>
      <c r="L82" s="191">
        <f t="shared" si="3"/>
      </c>
      <c r="M82" s="191">
        <f t="shared" si="3"/>
      </c>
      <c r="N82" s="191">
        <f t="shared" si="3"/>
      </c>
      <c r="O82" s="191">
        <f>SUM(C82:N82)</f>
      </c>
    </row>
    <row r="83">
      <c r="O83" s="68"/>
    </row>
    <row r="84" ht="16.5">
      <c r="O84" s="68"/>
    </row>
    <row r="85" ht="27">
      <c r="A85" s="65" t="s">
        <v>242</v>
      </c>
      <c r="B85" s="1044" t="s">
        <v>279</v>
      </c>
      <c r="C85" s="1045"/>
      <c r="D85" s="1045"/>
      <c r="E85" s="1045"/>
      <c r="F85" s="1045"/>
      <c r="G85" s="1045"/>
      <c r="H85" s="1045"/>
      <c r="I85" s="1045"/>
      <c r="J85" s="1045"/>
      <c r="K85" s="1045"/>
      <c r="L85" s="1045"/>
      <c r="M85" s="1045"/>
      <c r="N85" s="1045"/>
      <c r="O85" s="1046"/>
    </row>
    <row r="86" ht="21">
      <c r="A86" s="1035">
        <v>2015</v>
      </c>
      <c r="B86" s="167" t="s">
        <v>280</v>
      </c>
      <c r="C86" s="71" t="s">
        <v>174</v>
      </c>
      <c r="D86" s="166" t="s">
        <v>180</v>
      </c>
      <c r="E86" s="69" t="s">
        <v>186</v>
      </c>
      <c r="F86" s="69" t="s">
        <v>193</v>
      </c>
      <c r="G86" s="69" t="s">
        <v>194</v>
      </c>
      <c r="H86" s="69" t="s">
        <v>235</v>
      </c>
      <c r="I86" s="69" t="s">
        <v>197</v>
      </c>
      <c r="J86" s="69" t="s">
        <v>199</v>
      </c>
      <c r="K86" s="69" t="s">
        <v>201</v>
      </c>
      <c r="L86" s="69" t="s">
        <v>203</v>
      </c>
      <c r="M86" s="69" t="s">
        <v>205</v>
      </c>
      <c r="N86" s="70" t="s">
        <v>207</v>
      </c>
      <c r="O86" s="71" t="s">
        <v>30</v>
      </c>
    </row>
    <row r="87" ht="20.25">
      <c r="A87" s="1047"/>
      <c r="B87" s="72" t="s">
        <v>276</v>
      </c>
      <c r="C87" s="174">
        <v>308000000</v>
      </c>
      <c r="D87" s="174">
        <v>338800000</v>
      </c>
      <c r="E87" s="174">
        <v>344960000</v>
      </c>
      <c r="F87" s="174">
        <v>348040000</v>
      </c>
      <c r="G87" s="174">
        <v>351120000</v>
      </c>
      <c r="H87" s="174">
        <v>354200000</v>
      </c>
      <c r="I87" s="174">
        <v>357280000</v>
      </c>
      <c r="J87" s="174">
        <v>360360000</v>
      </c>
      <c r="K87" s="174">
        <v>363440000</v>
      </c>
      <c r="L87" s="174">
        <v>366520000</v>
      </c>
      <c r="M87" s="174">
        <v>372680000</v>
      </c>
      <c r="N87" s="174">
        <v>338800000</v>
      </c>
      <c r="O87" s="174">
        <f>SUM(C87:N87)</f>
      </c>
    </row>
    <row r="88" ht="21">
      <c r="A88" s="1047"/>
      <c r="B88" s="73" t="s">
        <v>277</v>
      </c>
      <c r="C88" s="174">
        <v>85766109</v>
      </c>
      <c r="D88" s="174">
        <v>94342720</v>
      </c>
      <c r="E88" s="174">
        <v>96915703</v>
      </c>
      <c r="F88" s="174">
        <v>96915703</v>
      </c>
      <c r="G88" s="174">
        <v>97773364</v>
      </c>
      <c r="H88" s="174">
        <v>98488686</v>
      </c>
      <c r="I88" s="174">
        <v>99488686</v>
      </c>
      <c r="J88" s="174">
        <v>100346348</v>
      </c>
      <c r="K88" s="174">
        <v>101204009</v>
      </c>
      <c r="L88" s="174">
        <v>102061670</v>
      </c>
      <c r="M88" s="174">
        <v>103061670</v>
      </c>
      <c r="N88" s="174">
        <v>94342720</v>
      </c>
      <c r="O88" s="174">
        <f>SUM(C88:N88)</f>
      </c>
    </row>
    <row r="89" ht="21">
      <c r="A89" s="1048"/>
      <c r="B89" s="135" t="s">
        <v>278</v>
      </c>
      <c r="C89" s="175">
        <f>SUM(C87:C88)</f>
      </c>
      <c r="D89" s="175">
        <f ref="D89:O89" t="shared" si="4">SUM(D87:D88)</f>
      </c>
      <c r="E89" s="175">
        <f t="shared" si="4"/>
      </c>
      <c r="F89" s="175">
        <f t="shared" si="4"/>
      </c>
      <c r="G89" s="175">
        <f t="shared" si="4"/>
      </c>
      <c r="H89" s="175">
        <f t="shared" si="4"/>
      </c>
      <c r="I89" s="175">
        <f t="shared" si="4"/>
      </c>
      <c r="J89" s="175">
        <f t="shared" si="4"/>
      </c>
      <c r="K89" s="175">
        <f t="shared" si="4"/>
      </c>
      <c r="L89" s="175">
        <f t="shared" si="4"/>
      </c>
      <c r="M89" s="175">
        <f t="shared" si="4"/>
      </c>
      <c r="N89" s="175">
        <f t="shared" si="4"/>
      </c>
      <c r="O89" s="175">
        <f t="shared" si="4"/>
      </c>
    </row>
    <row r="90" ht="16.5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</row>
    <row r="91" ht="26.25">
      <c r="A91" s="1053" t="s">
        <v>281</v>
      </c>
      <c r="B91" s="1054"/>
      <c r="C91" s="1054"/>
      <c r="D91" s="1054"/>
      <c r="E91" s="1054"/>
      <c r="F91" s="1054"/>
      <c r="G91" s="1054"/>
      <c r="H91" s="1054"/>
      <c r="I91" s="1054"/>
      <c r="J91" s="1054"/>
      <c r="K91" s="1054"/>
      <c r="L91" s="1054"/>
      <c r="M91" s="1054"/>
      <c r="N91" s="1054"/>
      <c r="O91" s="1055"/>
    </row>
    <row r="92" ht="20.25" s="43" customFormat="1">
      <c r="A92" s="1050" t="s">
        <v>282</v>
      </c>
      <c r="B92" s="192" t="s">
        <v>16</v>
      </c>
      <c r="C92" s="193">
        <f ref="C92:O92" t="shared" si="5">+C87-C80</f>
      </c>
      <c r="D92" s="193">
        <f t="shared" si="5"/>
      </c>
      <c r="E92" s="193">
        <f t="shared" si="5"/>
      </c>
      <c r="F92" s="193">
        <f t="shared" si="5"/>
      </c>
      <c r="G92" s="193">
        <f t="shared" si="5"/>
      </c>
      <c r="H92" s="193">
        <f t="shared" si="5"/>
      </c>
      <c r="I92" s="193">
        <f t="shared" si="5"/>
      </c>
      <c r="J92" s="193">
        <f t="shared" si="5"/>
      </c>
      <c r="K92" s="193">
        <f t="shared" si="5"/>
      </c>
      <c r="L92" s="193">
        <f t="shared" si="5"/>
      </c>
      <c r="M92" s="193">
        <f t="shared" si="5"/>
      </c>
      <c r="N92" s="193">
        <f t="shared" si="5"/>
      </c>
      <c r="O92" s="193">
        <f t="shared" si="5"/>
      </c>
    </row>
    <row r="93" ht="20.25" s="43" customFormat="1">
      <c r="A93" s="1051"/>
      <c r="B93" s="194" t="s">
        <v>17</v>
      </c>
      <c r="C93" s="195">
        <f ref="C93:O93" t="shared" si="6">+C88-C81</f>
      </c>
      <c r="D93" s="195">
        <f t="shared" si="6"/>
      </c>
      <c r="E93" s="195">
        <f t="shared" si="6"/>
      </c>
      <c r="F93" s="195">
        <f t="shared" si="6"/>
      </c>
      <c r="G93" s="195">
        <f t="shared" si="6"/>
      </c>
      <c r="H93" s="195">
        <f t="shared" si="6"/>
      </c>
      <c r="I93" s="195">
        <f t="shared" si="6"/>
      </c>
      <c r="J93" s="195">
        <f t="shared" si="6"/>
      </c>
      <c r="K93" s="195">
        <f t="shared" si="6"/>
      </c>
      <c r="L93" s="195">
        <f t="shared" si="6"/>
      </c>
      <c r="M93" s="195">
        <f t="shared" si="6"/>
      </c>
      <c r="N93" s="195">
        <f t="shared" si="6"/>
      </c>
      <c r="O93" s="195">
        <f t="shared" si="6"/>
      </c>
    </row>
    <row r="94" ht="21" s="43" customFormat="1">
      <c r="A94" s="1052"/>
      <c r="B94" s="196" t="s">
        <v>278</v>
      </c>
      <c r="C94" s="197">
        <f>SUM(C92:C93)</f>
      </c>
      <c r="D94" s="197">
        <f ref="D94:O94" t="shared" si="7">SUM(D92:D93)</f>
      </c>
      <c r="E94" s="197">
        <f t="shared" si="7"/>
      </c>
      <c r="F94" s="197">
        <f t="shared" si="7"/>
      </c>
      <c r="G94" s="197">
        <f t="shared" si="7"/>
      </c>
      <c r="H94" s="197">
        <f t="shared" si="7"/>
      </c>
      <c r="I94" s="197">
        <f t="shared" si="7"/>
      </c>
      <c r="J94" s="197">
        <f t="shared" si="7"/>
      </c>
      <c r="K94" s="197">
        <f t="shared" si="7"/>
      </c>
      <c r="L94" s="197">
        <f t="shared" si="7"/>
      </c>
      <c r="M94" s="197">
        <f t="shared" si="7"/>
      </c>
      <c r="N94" s="197">
        <f t="shared" si="7"/>
      </c>
      <c r="O94" s="197">
        <f t="shared" si="7"/>
      </c>
    </row>
    <row r="95" ht="16.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</row>
    <row r="96" ht="27">
      <c r="A96" s="65" t="s">
        <v>242</v>
      </c>
      <c r="B96" s="1032" t="s">
        <v>283</v>
      </c>
      <c r="C96" s="1033"/>
      <c r="D96" s="1033"/>
      <c r="E96" s="1033"/>
      <c r="F96" s="1033"/>
      <c r="G96" s="1033"/>
      <c r="H96" s="1033"/>
      <c r="I96" s="1033"/>
      <c r="J96" s="1033"/>
      <c r="K96" s="1033"/>
      <c r="L96" s="1033"/>
      <c r="M96" s="1033"/>
      <c r="N96" s="1033"/>
      <c r="O96" s="1034"/>
    </row>
    <row r="97" ht="23.25" customHeight="1">
      <c r="A97" s="1035">
        <v>2015</v>
      </c>
      <c r="B97" s="170" t="s">
        <v>280</v>
      </c>
      <c r="C97" s="171" t="s">
        <v>174</v>
      </c>
      <c r="D97" s="171" t="s">
        <v>180</v>
      </c>
      <c r="E97" s="171" t="s">
        <v>186</v>
      </c>
      <c r="F97" s="171" t="s">
        <v>193</v>
      </c>
      <c r="G97" s="171" t="s">
        <v>194</v>
      </c>
      <c r="H97" s="171" t="s">
        <v>235</v>
      </c>
      <c r="I97" s="171" t="s">
        <v>197</v>
      </c>
      <c r="J97" s="171" t="s">
        <v>199</v>
      </c>
      <c r="K97" s="171" t="s">
        <v>201</v>
      </c>
      <c r="L97" s="171" t="s">
        <v>203</v>
      </c>
      <c r="M97" s="171" t="s">
        <v>205</v>
      </c>
      <c r="N97" s="172" t="s">
        <v>207</v>
      </c>
      <c r="O97" s="173" t="s">
        <v>30</v>
      </c>
    </row>
    <row r="98" ht="26.25">
      <c r="A98" s="1036"/>
      <c r="B98" s="168" t="s">
        <v>276</v>
      </c>
      <c r="C98" s="176">
        <f>+C5-C87</f>
      </c>
      <c r="D98" s="176">
        <f>+D5-D87</f>
      </c>
      <c r="E98" s="176">
        <f>+E5-E87</f>
      </c>
      <c r="F98" s="176">
        <f ref="F98:N98" t="shared" si="8">+F5-F87</f>
      </c>
      <c r="G98" s="176">
        <f t="shared" si="8"/>
      </c>
      <c r="H98" s="176">
        <f t="shared" si="8"/>
      </c>
      <c r="I98" s="176">
        <f t="shared" si="8"/>
      </c>
      <c r="J98" s="176">
        <f t="shared" si="8"/>
      </c>
      <c r="K98" s="176">
        <f t="shared" si="8"/>
      </c>
      <c r="L98" s="176">
        <f t="shared" si="8"/>
      </c>
      <c r="M98" s="176">
        <f t="shared" si="8"/>
      </c>
      <c r="N98" s="176">
        <f t="shared" si="8"/>
      </c>
      <c r="O98" s="177"/>
    </row>
    <row r="99" ht="26.25">
      <c r="A99" s="1036"/>
      <c r="B99" s="169" t="s">
        <v>277</v>
      </c>
      <c r="C99" s="178">
        <f>+C11-C88</f>
      </c>
      <c r="D99" s="179">
        <f>+D11-D88</f>
      </c>
      <c r="E99" s="178">
        <f>+E11-E88</f>
      </c>
      <c r="F99" s="178">
        <f ref="F99:N99" t="shared" si="9">+F11-F88</f>
      </c>
      <c r="G99" s="178">
        <f t="shared" si="9"/>
      </c>
      <c r="H99" s="178">
        <f t="shared" si="9"/>
      </c>
      <c r="I99" s="178">
        <f t="shared" si="9"/>
      </c>
      <c r="J99" s="178">
        <f t="shared" si="9"/>
      </c>
      <c r="K99" s="178">
        <f t="shared" si="9"/>
      </c>
      <c r="L99" s="178">
        <f t="shared" si="9"/>
      </c>
      <c r="M99" s="178">
        <f t="shared" si="9"/>
      </c>
      <c r="N99" s="178">
        <f t="shared" si="9"/>
      </c>
      <c r="O99" s="180"/>
    </row>
    <row r="100" ht="27">
      <c r="A100" s="1036"/>
      <c r="B100" s="74" t="s">
        <v>18</v>
      </c>
      <c r="C100" s="181">
        <f>+C17</f>
      </c>
      <c r="D100" s="181">
        <f>+D17</f>
      </c>
      <c r="E100" s="181">
        <f>+E17</f>
      </c>
      <c r="F100" s="181">
        <f ref="F100:N100" t="shared" si="10">+F17</f>
      </c>
      <c r="G100" s="181">
        <f t="shared" si="10"/>
      </c>
      <c r="H100" s="181">
        <f t="shared" si="10"/>
      </c>
      <c r="I100" s="181">
        <f t="shared" si="10"/>
      </c>
      <c r="J100" s="181">
        <f t="shared" si="10"/>
      </c>
      <c r="K100" s="181">
        <f t="shared" si="10"/>
      </c>
      <c r="L100" s="181">
        <f t="shared" si="10"/>
      </c>
      <c r="M100" s="181">
        <f t="shared" si="10"/>
      </c>
      <c r="N100" s="181">
        <f t="shared" si="10"/>
      </c>
      <c r="O100" s="182"/>
    </row>
    <row r="101" ht="30.75" customHeight="1">
      <c r="A101" s="1037"/>
      <c r="B101" s="162" t="s">
        <v>278</v>
      </c>
      <c r="C101" s="183">
        <f>+C98+C99</f>
      </c>
      <c r="D101" s="183">
        <f>+D98+D99</f>
      </c>
      <c r="E101" s="183">
        <f>+E98+E99</f>
      </c>
      <c r="F101" s="183">
        <f ref="F101:O101" t="shared" si="11">+F98+F99</f>
      </c>
      <c r="G101" s="183">
        <f t="shared" si="11"/>
      </c>
      <c r="H101" s="183">
        <f t="shared" si="11"/>
      </c>
      <c r="I101" s="183">
        <f t="shared" si="11"/>
      </c>
      <c r="J101" s="183">
        <f t="shared" si="11"/>
      </c>
      <c r="K101" s="183">
        <f t="shared" si="11"/>
      </c>
      <c r="L101" s="183">
        <f t="shared" si="11"/>
      </c>
      <c r="M101" s="183">
        <f t="shared" si="11"/>
      </c>
      <c r="N101" s="183">
        <f t="shared" si="11"/>
      </c>
      <c r="O101" s="183">
        <f t="shared" si="11"/>
      </c>
    </row>
    <row r="102" ht="16.5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</row>
    <row r="103" ht="24">
      <c r="A103" s="1060" t="s">
        <v>284</v>
      </c>
      <c r="B103" s="1061"/>
      <c r="C103" s="263" t="s">
        <v>174</v>
      </c>
      <c r="D103" s="263" t="s">
        <v>180</v>
      </c>
      <c r="E103" s="263" t="s">
        <v>186</v>
      </c>
      <c r="F103" s="263" t="s">
        <v>193</v>
      </c>
      <c r="G103" s="263" t="s">
        <v>194</v>
      </c>
      <c r="H103" s="263" t="s">
        <v>235</v>
      </c>
      <c r="I103" s="263" t="s">
        <v>197</v>
      </c>
      <c r="J103" s="263" t="s">
        <v>199</v>
      </c>
      <c r="K103" s="263" t="s">
        <v>201</v>
      </c>
      <c r="L103" s="263" t="s">
        <v>203</v>
      </c>
      <c r="M103" s="263" t="s">
        <v>205</v>
      </c>
      <c r="N103" s="263" t="s">
        <v>207</v>
      </c>
    </row>
    <row r="104" ht="26.25" customHeight="1" s="262" customFormat="1">
      <c r="A104" s="1062"/>
      <c r="B104" s="1063"/>
      <c r="C104" s="1058">
        <f ref="C104:N104" t="shared" si="12">((C89/C82)-1)*100</f>
      </c>
      <c r="D104" s="1058">
        <f t="shared" si="12"/>
      </c>
      <c r="E104" s="1058">
        <f t="shared" si="12"/>
      </c>
      <c r="F104" s="1058">
        <f t="shared" si="12"/>
      </c>
      <c r="G104" s="1058">
        <f t="shared" si="12"/>
      </c>
      <c r="H104" s="1058">
        <f t="shared" si="12"/>
      </c>
      <c r="I104" s="1058">
        <f t="shared" si="12"/>
      </c>
      <c r="J104" s="1058">
        <f t="shared" si="12"/>
      </c>
      <c r="K104" s="1058">
        <f t="shared" si="12"/>
      </c>
      <c r="L104" s="1058">
        <f t="shared" si="12"/>
      </c>
      <c r="M104" s="1058">
        <f t="shared" si="12"/>
      </c>
      <c r="N104" s="1058">
        <f t="shared" si="12"/>
      </c>
      <c r="O104" s="261"/>
    </row>
    <row r="105" ht="16.5" customHeight="1">
      <c r="A105" s="1064"/>
      <c r="B105" s="1065"/>
      <c r="C105" s="1059"/>
      <c r="D105" s="1059"/>
      <c r="E105" s="1059"/>
      <c r="F105" s="1059"/>
      <c r="G105" s="1059"/>
      <c r="H105" s="1059"/>
      <c r="I105" s="1059"/>
      <c r="J105" s="1059"/>
      <c r="K105" s="1059"/>
      <c r="L105" s="1059"/>
      <c r="M105" s="1059"/>
      <c r="N105" s="1059"/>
      <c r="O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</row>
    <row r="142">
      <c r="A142" s="59"/>
      <c r="B142" s="59"/>
    </row>
    <row r="143">
      <c r="A143" s="59"/>
      <c r="B143" s="59"/>
    </row>
  </sheetData>
  <mergeCells>
    <mergeCell ref="K104:K105"/>
    <mergeCell ref="L104:L105"/>
    <mergeCell ref="M104:M105"/>
    <mergeCell ref="N104:N105"/>
    <mergeCell ref="A103:B105"/>
    <mergeCell ref="F104:F105"/>
    <mergeCell ref="G104:G105"/>
    <mergeCell ref="H104:H105"/>
    <mergeCell ref="I104:I105"/>
    <mergeCell ref="J104:J105"/>
    <mergeCell ref="C104:C105"/>
    <mergeCell ref="D104:D105"/>
    <mergeCell ref="E104:E105"/>
    <mergeCell ref="B48:O48"/>
    <mergeCell ref="B96:O96"/>
    <mergeCell ref="A97:A101"/>
    <mergeCell ref="A1:O1"/>
    <mergeCell ref="A7:O7"/>
    <mergeCell ref="A13:O13"/>
    <mergeCell ref="A19:O19"/>
    <mergeCell ref="B85:O85"/>
    <mergeCell ref="A86:A89"/>
    <mergeCell ref="B78:O78"/>
    <mergeCell ref="A79:A82"/>
    <mergeCell ref="A92:A94"/>
    <mergeCell ref="A91:O91"/>
    <mergeCell ref="A21:B21"/>
    <mergeCell ref="A22:B22"/>
    <mergeCell ref="A23:B23"/>
  </mergeCells>
  <pageMargins left="0" right="0" top="0" bottom="0" header="0" footer="0"/>
  <pageSetup scale="52" orientation="landscape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94" zoomScale="60" zoomScaleNormal="60" workbookViewId="0">
      <selection activeCell="G25" sqref="G25"/>
    </sheetView>
  </sheetViews>
  <sheetFormatPr baseColWidth="10" defaultRowHeight="18.75" x14ac:dyDescent="0.25"/>
  <cols>
    <col min="1" max="1" bestFit="1" width="28.140625" customWidth="1" style="131"/>
    <col min="2" max="13" width="23.7109375" customWidth="1" style="75"/>
    <col min="14" max="14" width="11.42578125" customWidth="1" style="75"/>
    <col min="15" max="256" width="11.42578125" customWidth="1" style="75"/>
    <col min="257" max="257" bestFit="1" width="28.140625" customWidth="1" style="75"/>
    <col min="258" max="264" bestFit="1" width="22.42578125" customWidth="1" style="75"/>
    <col min="265" max="267" width="22.42578125" customWidth="1" style="75"/>
    <col min="268" max="268" width="25.28515625" customWidth="1" style="75"/>
    <col min="269" max="269" bestFit="1" width="26.28515625" customWidth="1" style="75"/>
    <col min="270" max="270" width="11.42578125" customWidth="1" style="75"/>
    <col min="271" max="512" width="11.42578125" customWidth="1" style="75"/>
    <col min="513" max="513" bestFit="1" width="28.140625" customWidth="1" style="75"/>
    <col min="514" max="520" bestFit="1" width="22.42578125" customWidth="1" style="75"/>
    <col min="521" max="523" width="22.42578125" customWidth="1" style="75"/>
    <col min="524" max="524" width="25.28515625" customWidth="1" style="75"/>
    <col min="525" max="525" bestFit="1" width="26.28515625" customWidth="1" style="75"/>
    <col min="526" max="526" width="11.42578125" customWidth="1" style="75"/>
    <col min="527" max="768" width="11.42578125" customWidth="1" style="75"/>
    <col min="769" max="769" bestFit="1" width="28.140625" customWidth="1" style="75"/>
    <col min="770" max="776" bestFit="1" width="22.42578125" customWidth="1" style="75"/>
    <col min="777" max="779" width="22.42578125" customWidth="1" style="75"/>
    <col min="780" max="780" width="25.28515625" customWidth="1" style="75"/>
    <col min="781" max="781" bestFit="1" width="26.28515625" customWidth="1" style="75"/>
    <col min="782" max="782" width="11.42578125" customWidth="1" style="75"/>
    <col min="783" max="1024" width="11.42578125" customWidth="1" style="75"/>
    <col min="1025" max="1025" bestFit="1" width="28.140625" customWidth="1" style="75"/>
    <col min="1026" max="1032" bestFit="1" width="22.42578125" customWidth="1" style="75"/>
    <col min="1033" max="1035" width="22.42578125" customWidth="1" style="75"/>
    <col min="1036" max="1036" width="25.28515625" customWidth="1" style="75"/>
    <col min="1037" max="1037" bestFit="1" width="26.28515625" customWidth="1" style="75"/>
    <col min="1038" max="1038" width="11.42578125" customWidth="1" style="75"/>
    <col min="1039" max="1280" width="11.42578125" customWidth="1" style="75"/>
    <col min="1281" max="1281" bestFit="1" width="28.140625" customWidth="1" style="75"/>
    <col min="1282" max="1288" bestFit="1" width="22.42578125" customWidth="1" style="75"/>
    <col min="1289" max="1291" width="22.42578125" customWidth="1" style="75"/>
    <col min="1292" max="1292" width="25.28515625" customWidth="1" style="75"/>
    <col min="1293" max="1293" bestFit="1" width="26.28515625" customWidth="1" style="75"/>
    <col min="1294" max="1294" width="11.42578125" customWidth="1" style="75"/>
    <col min="1295" max="1536" width="11.42578125" customWidth="1" style="75"/>
    <col min="1537" max="1537" bestFit="1" width="28.140625" customWidth="1" style="75"/>
    <col min="1538" max="1544" bestFit="1" width="22.42578125" customWidth="1" style="75"/>
    <col min="1545" max="1547" width="22.42578125" customWidth="1" style="75"/>
    <col min="1548" max="1548" width="25.28515625" customWidth="1" style="75"/>
    <col min="1549" max="1549" bestFit="1" width="26.28515625" customWidth="1" style="75"/>
    <col min="1550" max="1550" width="11.42578125" customWidth="1" style="75"/>
    <col min="1551" max="1792" width="11.42578125" customWidth="1" style="75"/>
    <col min="1793" max="1793" bestFit="1" width="28.140625" customWidth="1" style="75"/>
    <col min="1794" max="1800" bestFit="1" width="22.42578125" customWidth="1" style="75"/>
    <col min="1801" max="1803" width="22.42578125" customWidth="1" style="75"/>
    <col min="1804" max="1804" width="25.28515625" customWidth="1" style="75"/>
    <col min="1805" max="1805" bestFit="1" width="26.28515625" customWidth="1" style="75"/>
    <col min="1806" max="1806" width="11.42578125" customWidth="1" style="75"/>
    <col min="1807" max="2048" width="11.42578125" customWidth="1" style="75"/>
    <col min="2049" max="2049" bestFit="1" width="28.140625" customWidth="1" style="75"/>
    <col min="2050" max="2056" bestFit="1" width="22.42578125" customWidth="1" style="75"/>
    <col min="2057" max="2059" width="22.42578125" customWidth="1" style="75"/>
    <col min="2060" max="2060" width="25.28515625" customWidth="1" style="75"/>
    <col min="2061" max="2061" bestFit="1" width="26.28515625" customWidth="1" style="75"/>
    <col min="2062" max="2062" width="11.42578125" customWidth="1" style="75"/>
    <col min="2063" max="2304" width="11.42578125" customWidth="1" style="75"/>
    <col min="2305" max="2305" bestFit="1" width="28.140625" customWidth="1" style="75"/>
    <col min="2306" max="2312" bestFit="1" width="22.42578125" customWidth="1" style="75"/>
    <col min="2313" max="2315" width="22.42578125" customWidth="1" style="75"/>
    <col min="2316" max="2316" width="25.28515625" customWidth="1" style="75"/>
    <col min="2317" max="2317" bestFit="1" width="26.28515625" customWidth="1" style="75"/>
    <col min="2318" max="2318" width="11.42578125" customWidth="1" style="75"/>
    <col min="2319" max="2560" width="11.42578125" customWidth="1" style="75"/>
    <col min="2561" max="2561" bestFit="1" width="28.140625" customWidth="1" style="75"/>
    <col min="2562" max="2568" bestFit="1" width="22.42578125" customWidth="1" style="75"/>
    <col min="2569" max="2571" width="22.42578125" customWidth="1" style="75"/>
    <col min="2572" max="2572" width="25.28515625" customWidth="1" style="75"/>
    <col min="2573" max="2573" bestFit="1" width="26.28515625" customWidth="1" style="75"/>
    <col min="2574" max="2574" width="11.42578125" customWidth="1" style="75"/>
    <col min="2575" max="2816" width="11.42578125" customWidth="1" style="75"/>
    <col min="2817" max="2817" bestFit="1" width="28.140625" customWidth="1" style="75"/>
    <col min="2818" max="2824" bestFit="1" width="22.42578125" customWidth="1" style="75"/>
    <col min="2825" max="2827" width="22.42578125" customWidth="1" style="75"/>
    <col min="2828" max="2828" width="25.28515625" customWidth="1" style="75"/>
    <col min="2829" max="2829" bestFit="1" width="26.28515625" customWidth="1" style="75"/>
    <col min="2830" max="2830" width="11.42578125" customWidth="1" style="75"/>
    <col min="2831" max="3072" width="11.42578125" customWidth="1" style="75"/>
    <col min="3073" max="3073" bestFit="1" width="28.140625" customWidth="1" style="75"/>
    <col min="3074" max="3080" bestFit="1" width="22.42578125" customWidth="1" style="75"/>
    <col min="3081" max="3083" width="22.42578125" customWidth="1" style="75"/>
    <col min="3084" max="3084" width="25.28515625" customWidth="1" style="75"/>
    <col min="3085" max="3085" bestFit="1" width="26.28515625" customWidth="1" style="75"/>
    <col min="3086" max="3086" width="11.42578125" customWidth="1" style="75"/>
    <col min="3087" max="3328" width="11.42578125" customWidth="1" style="75"/>
    <col min="3329" max="3329" bestFit="1" width="28.140625" customWidth="1" style="75"/>
    <col min="3330" max="3336" bestFit="1" width="22.42578125" customWidth="1" style="75"/>
    <col min="3337" max="3339" width="22.42578125" customWidth="1" style="75"/>
    <col min="3340" max="3340" width="25.28515625" customWidth="1" style="75"/>
    <col min="3341" max="3341" bestFit="1" width="26.28515625" customWidth="1" style="75"/>
    <col min="3342" max="3342" width="11.42578125" customWidth="1" style="75"/>
    <col min="3343" max="3584" width="11.42578125" customWidth="1" style="75"/>
    <col min="3585" max="3585" bestFit="1" width="28.140625" customWidth="1" style="75"/>
    <col min="3586" max="3592" bestFit="1" width="22.42578125" customWidth="1" style="75"/>
    <col min="3593" max="3595" width="22.42578125" customWidth="1" style="75"/>
    <col min="3596" max="3596" width="25.28515625" customWidth="1" style="75"/>
    <col min="3597" max="3597" bestFit="1" width="26.28515625" customWidth="1" style="75"/>
    <col min="3598" max="3598" width="11.42578125" customWidth="1" style="75"/>
    <col min="3599" max="3840" width="11.42578125" customWidth="1" style="75"/>
    <col min="3841" max="3841" bestFit="1" width="28.140625" customWidth="1" style="75"/>
    <col min="3842" max="3848" bestFit="1" width="22.42578125" customWidth="1" style="75"/>
    <col min="3849" max="3851" width="22.42578125" customWidth="1" style="75"/>
    <col min="3852" max="3852" width="25.28515625" customWidth="1" style="75"/>
    <col min="3853" max="3853" bestFit="1" width="26.28515625" customWidth="1" style="75"/>
    <col min="3854" max="3854" width="11.42578125" customWidth="1" style="75"/>
    <col min="3855" max="4096" width="11.42578125" customWidth="1" style="75"/>
    <col min="4097" max="4097" bestFit="1" width="28.140625" customWidth="1" style="75"/>
    <col min="4098" max="4104" bestFit="1" width="22.42578125" customWidth="1" style="75"/>
    <col min="4105" max="4107" width="22.42578125" customWidth="1" style="75"/>
    <col min="4108" max="4108" width="25.28515625" customWidth="1" style="75"/>
    <col min="4109" max="4109" bestFit="1" width="26.28515625" customWidth="1" style="75"/>
    <col min="4110" max="4110" width="11.42578125" customWidth="1" style="75"/>
    <col min="4111" max="4352" width="11.42578125" customWidth="1" style="75"/>
    <col min="4353" max="4353" bestFit="1" width="28.140625" customWidth="1" style="75"/>
    <col min="4354" max="4360" bestFit="1" width="22.42578125" customWidth="1" style="75"/>
    <col min="4361" max="4363" width="22.42578125" customWidth="1" style="75"/>
    <col min="4364" max="4364" width="25.28515625" customWidth="1" style="75"/>
    <col min="4365" max="4365" bestFit="1" width="26.28515625" customWidth="1" style="75"/>
    <col min="4366" max="4366" width="11.42578125" customWidth="1" style="75"/>
    <col min="4367" max="4608" width="11.42578125" customWidth="1" style="75"/>
    <col min="4609" max="4609" bestFit="1" width="28.140625" customWidth="1" style="75"/>
    <col min="4610" max="4616" bestFit="1" width="22.42578125" customWidth="1" style="75"/>
    <col min="4617" max="4619" width="22.42578125" customWidth="1" style="75"/>
    <col min="4620" max="4620" width="25.28515625" customWidth="1" style="75"/>
    <col min="4621" max="4621" bestFit="1" width="26.28515625" customWidth="1" style="75"/>
    <col min="4622" max="4622" width="11.42578125" customWidth="1" style="75"/>
    <col min="4623" max="4864" width="11.42578125" customWidth="1" style="75"/>
    <col min="4865" max="4865" bestFit="1" width="28.140625" customWidth="1" style="75"/>
    <col min="4866" max="4872" bestFit="1" width="22.42578125" customWidth="1" style="75"/>
    <col min="4873" max="4875" width="22.42578125" customWidth="1" style="75"/>
    <col min="4876" max="4876" width="25.28515625" customWidth="1" style="75"/>
    <col min="4877" max="4877" bestFit="1" width="26.28515625" customWidth="1" style="75"/>
    <col min="4878" max="4878" width="11.42578125" customWidth="1" style="75"/>
    <col min="4879" max="5120" width="11.42578125" customWidth="1" style="75"/>
    <col min="5121" max="5121" bestFit="1" width="28.140625" customWidth="1" style="75"/>
    <col min="5122" max="5128" bestFit="1" width="22.42578125" customWidth="1" style="75"/>
    <col min="5129" max="5131" width="22.42578125" customWidth="1" style="75"/>
    <col min="5132" max="5132" width="25.28515625" customWidth="1" style="75"/>
    <col min="5133" max="5133" bestFit="1" width="26.28515625" customWidth="1" style="75"/>
    <col min="5134" max="5134" width="11.42578125" customWidth="1" style="75"/>
    <col min="5135" max="5376" width="11.42578125" customWidth="1" style="75"/>
    <col min="5377" max="5377" bestFit="1" width="28.140625" customWidth="1" style="75"/>
    <col min="5378" max="5384" bestFit="1" width="22.42578125" customWidth="1" style="75"/>
    <col min="5385" max="5387" width="22.42578125" customWidth="1" style="75"/>
    <col min="5388" max="5388" width="25.28515625" customWidth="1" style="75"/>
    <col min="5389" max="5389" bestFit="1" width="26.28515625" customWidth="1" style="75"/>
    <col min="5390" max="5390" width="11.42578125" customWidth="1" style="75"/>
    <col min="5391" max="5632" width="11.42578125" customWidth="1" style="75"/>
    <col min="5633" max="5633" bestFit="1" width="28.140625" customWidth="1" style="75"/>
    <col min="5634" max="5640" bestFit="1" width="22.42578125" customWidth="1" style="75"/>
    <col min="5641" max="5643" width="22.42578125" customWidth="1" style="75"/>
    <col min="5644" max="5644" width="25.28515625" customWidth="1" style="75"/>
    <col min="5645" max="5645" bestFit="1" width="26.28515625" customWidth="1" style="75"/>
    <col min="5646" max="5646" width="11.42578125" customWidth="1" style="75"/>
    <col min="5647" max="5888" width="11.42578125" customWidth="1" style="75"/>
    <col min="5889" max="5889" bestFit="1" width="28.140625" customWidth="1" style="75"/>
    <col min="5890" max="5896" bestFit="1" width="22.42578125" customWidth="1" style="75"/>
    <col min="5897" max="5899" width="22.42578125" customWidth="1" style="75"/>
    <col min="5900" max="5900" width="25.28515625" customWidth="1" style="75"/>
    <col min="5901" max="5901" bestFit="1" width="26.28515625" customWidth="1" style="75"/>
    <col min="5902" max="5902" width="11.42578125" customWidth="1" style="75"/>
    <col min="5903" max="6144" width="11.42578125" customWidth="1" style="75"/>
    <col min="6145" max="6145" bestFit="1" width="28.140625" customWidth="1" style="75"/>
    <col min="6146" max="6152" bestFit="1" width="22.42578125" customWidth="1" style="75"/>
    <col min="6153" max="6155" width="22.42578125" customWidth="1" style="75"/>
    <col min="6156" max="6156" width="25.28515625" customWidth="1" style="75"/>
    <col min="6157" max="6157" bestFit="1" width="26.28515625" customWidth="1" style="75"/>
    <col min="6158" max="6158" width="11.42578125" customWidth="1" style="75"/>
    <col min="6159" max="6400" width="11.42578125" customWidth="1" style="75"/>
    <col min="6401" max="6401" bestFit="1" width="28.140625" customWidth="1" style="75"/>
    <col min="6402" max="6408" bestFit="1" width="22.42578125" customWidth="1" style="75"/>
    <col min="6409" max="6411" width="22.42578125" customWidth="1" style="75"/>
    <col min="6412" max="6412" width="25.28515625" customWidth="1" style="75"/>
    <col min="6413" max="6413" bestFit="1" width="26.28515625" customWidth="1" style="75"/>
    <col min="6414" max="6414" width="11.42578125" customWidth="1" style="75"/>
    <col min="6415" max="6656" width="11.42578125" customWidth="1" style="75"/>
    <col min="6657" max="6657" bestFit="1" width="28.140625" customWidth="1" style="75"/>
    <col min="6658" max="6664" bestFit="1" width="22.42578125" customWidth="1" style="75"/>
    <col min="6665" max="6667" width="22.42578125" customWidth="1" style="75"/>
    <col min="6668" max="6668" width="25.28515625" customWidth="1" style="75"/>
    <col min="6669" max="6669" bestFit="1" width="26.28515625" customWidth="1" style="75"/>
    <col min="6670" max="6670" width="11.42578125" customWidth="1" style="75"/>
    <col min="6671" max="6912" width="11.42578125" customWidth="1" style="75"/>
    <col min="6913" max="6913" bestFit="1" width="28.140625" customWidth="1" style="75"/>
    <col min="6914" max="6920" bestFit="1" width="22.42578125" customWidth="1" style="75"/>
    <col min="6921" max="6923" width="22.42578125" customWidth="1" style="75"/>
    <col min="6924" max="6924" width="25.28515625" customWidth="1" style="75"/>
    <col min="6925" max="6925" bestFit="1" width="26.28515625" customWidth="1" style="75"/>
    <col min="6926" max="6926" width="11.42578125" customWidth="1" style="75"/>
    <col min="6927" max="7168" width="11.42578125" customWidth="1" style="75"/>
    <col min="7169" max="7169" bestFit="1" width="28.140625" customWidth="1" style="75"/>
    <col min="7170" max="7176" bestFit="1" width="22.42578125" customWidth="1" style="75"/>
    <col min="7177" max="7179" width="22.42578125" customWidth="1" style="75"/>
    <col min="7180" max="7180" width="25.28515625" customWidth="1" style="75"/>
    <col min="7181" max="7181" bestFit="1" width="26.28515625" customWidth="1" style="75"/>
    <col min="7182" max="7182" width="11.42578125" customWidth="1" style="75"/>
    <col min="7183" max="7424" width="11.42578125" customWidth="1" style="75"/>
    <col min="7425" max="7425" bestFit="1" width="28.140625" customWidth="1" style="75"/>
    <col min="7426" max="7432" bestFit="1" width="22.42578125" customWidth="1" style="75"/>
    <col min="7433" max="7435" width="22.42578125" customWidth="1" style="75"/>
    <col min="7436" max="7436" width="25.28515625" customWidth="1" style="75"/>
    <col min="7437" max="7437" bestFit="1" width="26.28515625" customWidth="1" style="75"/>
    <col min="7438" max="7438" width="11.42578125" customWidth="1" style="75"/>
    <col min="7439" max="7680" width="11.42578125" customWidth="1" style="75"/>
    <col min="7681" max="7681" bestFit="1" width="28.140625" customWidth="1" style="75"/>
    <col min="7682" max="7688" bestFit="1" width="22.42578125" customWidth="1" style="75"/>
    <col min="7689" max="7691" width="22.42578125" customWidth="1" style="75"/>
    <col min="7692" max="7692" width="25.28515625" customWidth="1" style="75"/>
    <col min="7693" max="7693" bestFit="1" width="26.28515625" customWidth="1" style="75"/>
    <col min="7694" max="7694" width="11.42578125" customWidth="1" style="75"/>
    <col min="7695" max="7936" width="11.42578125" customWidth="1" style="75"/>
    <col min="7937" max="7937" bestFit="1" width="28.140625" customWidth="1" style="75"/>
    <col min="7938" max="7944" bestFit="1" width="22.42578125" customWidth="1" style="75"/>
    <col min="7945" max="7947" width="22.42578125" customWidth="1" style="75"/>
    <col min="7948" max="7948" width="25.28515625" customWidth="1" style="75"/>
    <col min="7949" max="7949" bestFit="1" width="26.28515625" customWidth="1" style="75"/>
    <col min="7950" max="7950" width="11.42578125" customWidth="1" style="75"/>
    <col min="7951" max="8192" width="11.42578125" customWidth="1" style="75"/>
    <col min="8193" max="8193" bestFit="1" width="28.140625" customWidth="1" style="75"/>
    <col min="8194" max="8200" bestFit="1" width="22.42578125" customWidth="1" style="75"/>
    <col min="8201" max="8203" width="22.42578125" customWidth="1" style="75"/>
    <col min="8204" max="8204" width="25.28515625" customWidth="1" style="75"/>
    <col min="8205" max="8205" bestFit="1" width="26.28515625" customWidth="1" style="75"/>
    <col min="8206" max="8206" width="11.42578125" customWidth="1" style="75"/>
    <col min="8207" max="8448" width="11.42578125" customWidth="1" style="75"/>
    <col min="8449" max="8449" bestFit="1" width="28.140625" customWidth="1" style="75"/>
    <col min="8450" max="8456" bestFit="1" width="22.42578125" customWidth="1" style="75"/>
    <col min="8457" max="8459" width="22.42578125" customWidth="1" style="75"/>
    <col min="8460" max="8460" width="25.28515625" customWidth="1" style="75"/>
    <col min="8461" max="8461" bestFit="1" width="26.28515625" customWidth="1" style="75"/>
    <col min="8462" max="8462" width="11.42578125" customWidth="1" style="75"/>
    <col min="8463" max="8704" width="11.42578125" customWidth="1" style="75"/>
    <col min="8705" max="8705" bestFit="1" width="28.140625" customWidth="1" style="75"/>
    <col min="8706" max="8712" bestFit="1" width="22.42578125" customWidth="1" style="75"/>
    <col min="8713" max="8715" width="22.42578125" customWidth="1" style="75"/>
    <col min="8716" max="8716" width="25.28515625" customWidth="1" style="75"/>
    <col min="8717" max="8717" bestFit="1" width="26.28515625" customWidth="1" style="75"/>
    <col min="8718" max="8718" width="11.42578125" customWidth="1" style="75"/>
    <col min="8719" max="8960" width="11.42578125" customWidth="1" style="75"/>
    <col min="8961" max="8961" bestFit="1" width="28.140625" customWidth="1" style="75"/>
    <col min="8962" max="8968" bestFit="1" width="22.42578125" customWidth="1" style="75"/>
    <col min="8969" max="8971" width="22.42578125" customWidth="1" style="75"/>
    <col min="8972" max="8972" width="25.28515625" customWidth="1" style="75"/>
    <col min="8973" max="8973" bestFit="1" width="26.28515625" customWidth="1" style="75"/>
    <col min="8974" max="8974" width="11.42578125" customWidth="1" style="75"/>
    <col min="8975" max="9216" width="11.42578125" customWidth="1" style="75"/>
    <col min="9217" max="9217" bestFit="1" width="28.140625" customWidth="1" style="75"/>
    <col min="9218" max="9224" bestFit="1" width="22.42578125" customWidth="1" style="75"/>
    <col min="9225" max="9227" width="22.42578125" customWidth="1" style="75"/>
    <col min="9228" max="9228" width="25.28515625" customWidth="1" style="75"/>
    <col min="9229" max="9229" bestFit="1" width="26.28515625" customWidth="1" style="75"/>
    <col min="9230" max="9230" width="11.42578125" customWidth="1" style="75"/>
    <col min="9231" max="9472" width="11.42578125" customWidth="1" style="75"/>
    <col min="9473" max="9473" bestFit="1" width="28.140625" customWidth="1" style="75"/>
    <col min="9474" max="9480" bestFit="1" width="22.42578125" customWidth="1" style="75"/>
    <col min="9481" max="9483" width="22.42578125" customWidth="1" style="75"/>
    <col min="9484" max="9484" width="25.28515625" customWidth="1" style="75"/>
    <col min="9485" max="9485" bestFit="1" width="26.28515625" customWidth="1" style="75"/>
    <col min="9486" max="9486" width="11.42578125" customWidth="1" style="75"/>
    <col min="9487" max="9728" width="11.42578125" customWidth="1" style="75"/>
    <col min="9729" max="9729" bestFit="1" width="28.140625" customWidth="1" style="75"/>
    <col min="9730" max="9736" bestFit="1" width="22.42578125" customWidth="1" style="75"/>
    <col min="9737" max="9739" width="22.42578125" customWidth="1" style="75"/>
    <col min="9740" max="9740" width="25.28515625" customWidth="1" style="75"/>
    <col min="9741" max="9741" bestFit="1" width="26.28515625" customWidth="1" style="75"/>
    <col min="9742" max="9742" width="11.42578125" customWidth="1" style="75"/>
    <col min="9743" max="9984" width="11.42578125" customWidth="1" style="75"/>
    <col min="9985" max="9985" bestFit="1" width="28.140625" customWidth="1" style="75"/>
    <col min="9986" max="9992" bestFit="1" width="22.42578125" customWidth="1" style="75"/>
    <col min="9993" max="9995" width="22.42578125" customWidth="1" style="75"/>
    <col min="9996" max="9996" width="25.28515625" customWidth="1" style="75"/>
    <col min="9997" max="9997" bestFit="1" width="26.28515625" customWidth="1" style="75"/>
    <col min="9998" max="9998" width="11.42578125" customWidth="1" style="75"/>
    <col min="9999" max="10240" width="11.42578125" customWidth="1" style="75"/>
    <col min="10241" max="10241" bestFit="1" width="28.140625" customWidth="1" style="75"/>
    <col min="10242" max="10248" bestFit="1" width="22.42578125" customWidth="1" style="75"/>
    <col min="10249" max="10251" width="22.42578125" customWidth="1" style="75"/>
    <col min="10252" max="10252" width="25.28515625" customWidth="1" style="75"/>
    <col min="10253" max="10253" bestFit="1" width="26.28515625" customWidth="1" style="75"/>
    <col min="10254" max="10254" width="11.42578125" customWidth="1" style="75"/>
    <col min="10255" max="10496" width="11.42578125" customWidth="1" style="75"/>
    <col min="10497" max="10497" bestFit="1" width="28.140625" customWidth="1" style="75"/>
    <col min="10498" max="10504" bestFit="1" width="22.42578125" customWidth="1" style="75"/>
    <col min="10505" max="10507" width="22.42578125" customWidth="1" style="75"/>
    <col min="10508" max="10508" width="25.28515625" customWidth="1" style="75"/>
    <col min="10509" max="10509" bestFit="1" width="26.28515625" customWidth="1" style="75"/>
    <col min="10510" max="10510" width="11.42578125" customWidth="1" style="75"/>
    <col min="10511" max="10752" width="11.42578125" customWidth="1" style="75"/>
    <col min="10753" max="10753" bestFit="1" width="28.140625" customWidth="1" style="75"/>
    <col min="10754" max="10760" bestFit="1" width="22.42578125" customWidth="1" style="75"/>
    <col min="10761" max="10763" width="22.42578125" customWidth="1" style="75"/>
    <col min="10764" max="10764" width="25.28515625" customWidth="1" style="75"/>
    <col min="10765" max="10765" bestFit="1" width="26.28515625" customWidth="1" style="75"/>
    <col min="10766" max="10766" width="11.42578125" customWidth="1" style="75"/>
    <col min="10767" max="11008" width="11.42578125" customWidth="1" style="75"/>
    <col min="11009" max="11009" bestFit="1" width="28.140625" customWidth="1" style="75"/>
    <col min="11010" max="11016" bestFit="1" width="22.42578125" customWidth="1" style="75"/>
    <col min="11017" max="11019" width="22.42578125" customWidth="1" style="75"/>
    <col min="11020" max="11020" width="25.28515625" customWidth="1" style="75"/>
    <col min="11021" max="11021" bestFit="1" width="26.28515625" customWidth="1" style="75"/>
    <col min="11022" max="11022" width="11.42578125" customWidth="1" style="75"/>
    <col min="11023" max="11264" width="11.42578125" customWidth="1" style="75"/>
    <col min="11265" max="11265" bestFit="1" width="28.140625" customWidth="1" style="75"/>
    <col min="11266" max="11272" bestFit="1" width="22.42578125" customWidth="1" style="75"/>
    <col min="11273" max="11275" width="22.42578125" customWidth="1" style="75"/>
    <col min="11276" max="11276" width="25.28515625" customWidth="1" style="75"/>
    <col min="11277" max="11277" bestFit="1" width="26.28515625" customWidth="1" style="75"/>
    <col min="11278" max="11278" width="11.42578125" customWidth="1" style="75"/>
    <col min="11279" max="11520" width="11.42578125" customWidth="1" style="75"/>
    <col min="11521" max="11521" bestFit="1" width="28.140625" customWidth="1" style="75"/>
    <col min="11522" max="11528" bestFit="1" width="22.42578125" customWidth="1" style="75"/>
    <col min="11529" max="11531" width="22.42578125" customWidth="1" style="75"/>
    <col min="11532" max="11532" width="25.28515625" customWidth="1" style="75"/>
    <col min="11533" max="11533" bestFit="1" width="26.28515625" customWidth="1" style="75"/>
    <col min="11534" max="11534" width="11.42578125" customWidth="1" style="75"/>
    <col min="11535" max="11776" width="11.42578125" customWidth="1" style="75"/>
    <col min="11777" max="11777" bestFit="1" width="28.140625" customWidth="1" style="75"/>
    <col min="11778" max="11784" bestFit="1" width="22.42578125" customWidth="1" style="75"/>
    <col min="11785" max="11787" width="22.42578125" customWidth="1" style="75"/>
    <col min="11788" max="11788" width="25.28515625" customWidth="1" style="75"/>
    <col min="11789" max="11789" bestFit="1" width="26.28515625" customWidth="1" style="75"/>
    <col min="11790" max="11790" width="11.42578125" customWidth="1" style="75"/>
    <col min="11791" max="12032" width="11.42578125" customWidth="1" style="75"/>
    <col min="12033" max="12033" bestFit="1" width="28.140625" customWidth="1" style="75"/>
    <col min="12034" max="12040" bestFit="1" width="22.42578125" customWidth="1" style="75"/>
    <col min="12041" max="12043" width="22.42578125" customWidth="1" style="75"/>
    <col min="12044" max="12044" width="25.28515625" customWidth="1" style="75"/>
    <col min="12045" max="12045" bestFit="1" width="26.28515625" customWidth="1" style="75"/>
    <col min="12046" max="12046" width="11.42578125" customWidth="1" style="75"/>
    <col min="12047" max="12288" width="11.42578125" customWidth="1" style="75"/>
    <col min="12289" max="12289" bestFit="1" width="28.140625" customWidth="1" style="75"/>
    <col min="12290" max="12296" bestFit="1" width="22.42578125" customWidth="1" style="75"/>
    <col min="12297" max="12299" width="22.42578125" customWidth="1" style="75"/>
    <col min="12300" max="12300" width="25.28515625" customWidth="1" style="75"/>
    <col min="12301" max="12301" bestFit="1" width="26.28515625" customWidth="1" style="75"/>
    <col min="12302" max="12302" width="11.42578125" customWidth="1" style="75"/>
    <col min="12303" max="12544" width="11.42578125" customWidth="1" style="75"/>
    <col min="12545" max="12545" bestFit="1" width="28.140625" customWidth="1" style="75"/>
    <col min="12546" max="12552" bestFit="1" width="22.42578125" customWidth="1" style="75"/>
    <col min="12553" max="12555" width="22.42578125" customWidth="1" style="75"/>
    <col min="12556" max="12556" width="25.28515625" customWidth="1" style="75"/>
    <col min="12557" max="12557" bestFit="1" width="26.28515625" customWidth="1" style="75"/>
    <col min="12558" max="12558" width="11.42578125" customWidth="1" style="75"/>
    <col min="12559" max="12800" width="11.42578125" customWidth="1" style="75"/>
    <col min="12801" max="12801" bestFit="1" width="28.140625" customWidth="1" style="75"/>
    <col min="12802" max="12808" bestFit="1" width="22.42578125" customWidth="1" style="75"/>
    <col min="12809" max="12811" width="22.42578125" customWidth="1" style="75"/>
    <col min="12812" max="12812" width="25.28515625" customWidth="1" style="75"/>
    <col min="12813" max="12813" bestFit="1" width="26.28515625" customWidth="1" style="75"/>
    <col min="12814" max="12814" width="11.42578125" customWidth="1" style="75"/>
    <col min="12815" max="13056" width="11.42578125" customWidth="1" style="75"/>
    <col min="13057" max="13057" bestFit="1" width="28.140625" customWidth="1" style="75"/>
    <col min="13058" max="13064" bestFit="1" width="22.42578125" customWidth="1" style="75"/>
    <col min="13065" max="13067" width="22.42578125" customWidth="1" style="75"/>
    <col min="13068" max="13068" width="25.28515625" customWidth="1" style="75"/>
    <col min="13069" max="13069" bestFit="1" width="26.28515625" customWidth="1" style="75"/>
    <col min="13070" max="13070" width="11.42578125" customWidth="1" style="75"/>
    <col min="13071" max="13312" width="11.42578125" customWidth="1" style="75"/>
    <col min="13313" max="13313" bestFit="1" width="28.140625" customWidth="1" style="75"/>
    <col min="13314" max="13320" bestFit="1" width="22.42578125" customWidth="1" style="75"/>
    <col min="13321" max="13323" width="22.42578125" customWidth="1" style="75"/>
    <col min="13324" max="13324" width="25.28515625" customWidth="1" style="75"/>
    <col min="13325" max="13325" bestFit="1" width="26.28515625" customWidth="1" style="75"/>
    <col min="13326" max="13326" width="11.42578125" customWidth="1" style="75"/>
    <col min="13327" max="13568" width="11.42578125" customWidth="1" style="75"/>
    <col min="13569" max="13569" bestFit="1" width="28.140625" customWidth="1" style="75"/>
    <col min="13570" max="13576" bestFit="1" width="22.42578125" customWidth="1" style="75"/>
    <col min="13577" max="13579" width="22.42578125" customWidth="1" style="75"/>
    <col min="13580" max="13580" width="25.28515625" customWidth="1" style="75"/>
    <col min="13581" max="13581" bestFit="1" width="26.28515625" customWidth="1" style="75"/>
    <col min="13582" max="13582" width="11.42578125" customWidth="1" style="75"/>
    <col min="13583" max="13824" width="11.42578125" customWidth="1" style="75"/>
    <col min="13825" max="13825" bestFit="1" width="28.140625" customWidth="1" style="75"/>
    <col min="13826" max="13832" bestFit="1" width="22.42578125" customWidth="1" style="75"/>
    <col min="13833" max="13835" width="22.42578125" customWidth="1" style="75"/>
    <col min="13836" max="13836" width="25.28515625" customWidth="1" style="75"/>
    <col min="13837" max="13837" bestFit="1" width="26.28515625" customWidth="1" style="75"/>
    <col min="13838" max="13838" width="11.42578125" customWidth="1" style="75"/>
    <col min="13839" max="14080" width="11.42578125" customWidth="1" style="75"/>
    <col min="14081" max="14081" bestFit="1" width="28.140625" customWidth="1" style="75"/>
    <col min="14082" max="14088" bestFit="1" width="22.42578125" customWidth="1" style="75"/>
    <col min="14089" max="14091" width="22.42578125" customWidth="1" style="75"/>
    <col min="14092" max="14092" width="25.28515625" customWidth="1" style="75"/>
    <col min="14093" max="14093" bestFit="1" width="26.28515625" customWidth="1" style="75"/>
    <col min="14094" max="14094" width="11.42578125" customWidth="1" style="75"/>
    <col min="14095" max="14336" width="11.42578125" customWidth="1" style="75"/>
    <col min="14337" max="14337" bestFit="1" width="28.140625" customWidth="1" style="75"/>
    <col min="14338" max="14344" bestFit="1" width="22.42578125" customWidth="1" style="75"/>
    <col min="14345" max="14347" width="22.42578125" customWidth="1" style="75"/>
    <col min="14348" max="14348" width="25.28515625" customWidth="1" style="75"/>
    <col min="14349" max="14349" bestFit="1" width="26.28515625" customWidth="1" style="75"/>
    <col min="14350" max="14350" width="11.42578125" customWidth="1" style="75"/>
    <col min="14351" max="14592" width="11.42578125" customWidth="1" style="75"/>
    <col min="14593" max="14593" bestFit="1" width="28.140625" customWidth="1" style="75"/>
    <col min="14594" max="14600" bestFit="1" width="22.42578125" customWidth="1" style="75"/>
    <col min="14601" max="14603" width="22.42578125" customWidth="1" style="75"/>
    <col min="14604" max="14604" width="25.28515625" customWidth="1" style="75"/>
    <col min="14605" max="14605" bestFit="1" width="26.28515625" customWidth="1" style="75"/>
    <col min="14606" max="14606" width="11.42578125" customWidth="1" style="75"/>
    <col min="14607" max="14848" width="11.42578125" customWidth="1" style="75"/>
    <col min="14849" max="14849" bestFit="1" width="28.140625" customWidth="1" style="75"/>
    <col min="14850" max="14856" bestFit="1" width="22.42578125" customWidth="1" style="75"/>
    <col min="14857" max="14859" width="22.42578125" customWidth="1" style="75"/>
    <col min="14860" max="14860" width="25.28515625" customWidth="1" style="75"/>
    <col min="14861" max="14861" bestFit="1" width="26.28515625" customWidth="1" style="75"/>
    <col min="14862" max="14862" width="11.42578125" customWidth="1" style="75"/>
    <col min="14863" max="15104" width="11.42578125" customWidth="1" style="75"/>
    <col min="15105" max="15105" bestFit="1" width="28.140625" customWidth="1" style="75"/>
    <col min="15106" max="15112" bestFit="1" width="22.42578125" customWidth="1" style="75"/>
    <col min="15113" max="15115" width="22.42578125" customWidth="1" style="75"/>
    <col min="15116" max="15116" width="25.28515625" customWidth="1" style="75"/>
    <col min="15117" max="15117" bestFit="1" width="26.28515625" customWidth="1" style="75"/>
    <col min="15118" max="15118" width="11.42578125" customWidth="1" style="75"/>
    <col min="15119" max="15360" width="11.42578125" customWidth="1" style="75"/>
    <col min="15361" max="15361" bestFit="1" width="28.140625" customWidth="1" style="75"/>
    <col min="15362" max="15368" bestFit="1" width="22.42578125" customWidth="1" style="75"/>
    <col min="15369" max="15371" width="22.42578125" customWidth="1" style="75"/>
    <col min="15372" max="15372" width="25.28515625" customWidth="1" style="75"/>
    <col min="15373" max="15373" bestFit="1" width="26.28515625" customWidth="1" style="75"/>
    <col min="15374" max="15374" width="11.42578125" customWidth="1" style="75"/>
    <col min="15375" max="15616" width="11.42578125" customWidth="1" style="75"/>
    <col min="15617" max="15617" bestFit="1" width="28.140625" customWidth="1" style="75"/>
    <col min="15618" max="15624" bestFit="1" width="22.42578125" customWidth="1" style="75"/>
    <col min="15625" max="15627" width="22.42578125" customWidth="1" style="75"/>
    <col min="15628" max="15628" width="25.28515625" customWidth="1" style="75"/>
    <col min="15629" max="15629" bestFit="1" width="26.28515625" customWidth="1" style="75"/>
    <col min="15630" max="15630" width="11.42578125" customWidth="1" style="75"/>
    <col min="15631" max="15872" width="11.42578125" customWidth="1" style="75"/>
    <col min="15873" max="15873" bestFit="1" width="28.140625" customWidth="1" style="75"/>
    <col min="15874" max="15880" bestFit="1" width="22.42578125" customWidth="1" style="75"/>
    <col min="15881" max="15883" width="22.42578125" customWidth="1" style="75"/>
    <col min="15884" max="15884" width="25.28515625" customWidth="1" style="75"/>
    <col min="15885" max="15885" bestFit="1" width="26.28515625" customWidth="1" style="75"/>
    <col min="15886" max="15886" width="11.42578125" customWidth="1" style="75"/>
    <col min="15887" max="16128" width="11.42578125" customWidth="1" style="75"/>
    <col min="16129" max="16129" bestFit="1" width="28.140625" customWidth="1" style="75"/>
    <col min="16130" max="16136" bestFit="1" width="22.42578125" customWidth="1" style="75"/>
    <col min="16137" max="16139" width="22.42578125" customWidth="1" style="75"/>
    <col min="16140" max="16140" width="25.28515625" customWidth="1" style="75"/>
    <col min="16141" max="16141" bestFit="1" width="26.28515625" customWidth="1" style="75"/>
    <col min="16142" max="16142" width="11.42578125" customWidth="1" style="75"/>
    <col min="16143" max="16384" width="11.42578125" customWidth="1" style="75"/>
  </cols>
  <sheetData>
    <row r="1" ht="30" customHeight="1">
      <c r="A1" s="1066" t="s">
        <v>285</v>
      </c>
      <c r="B1" s="1067"/>
      <c r="C1" s="1067"/>
      <c r="D1" s="1067"/>
      <c r="E1" s="1067"/>
      <c r="F1" s="1067"/>
      <c r="G1" s="1067"/>
      <c r="H1" s="1067"/>
      <c r="I1" s="1067"/>
      <c r="J1" s="1067"/>
      <c r="K1" s="1067"/>
      <c r="L1" s="1067"/>
      <c r="M1" s="1068"/>
    </row>
    <row r="2" ht="23.25">
      <c r="A2" s="76" t="s">
        <v>286</v>
      </c>
      <c r="B2" s="84" t="s">
        <v>174</v>
      </c>
      <c r="C2" s="84" t="s">
        <v>180</v>
      </c>
      <c r="D2" s="84" t="s">
        <v>186</v>
      </c>
      <c r="E2" s="86" t="s">
        <v>193</v>
      </c>
      <c r="F2" s="86" t="s">
        <v>194</v>
      </c>
      <c r="G2" s="86" t="s">
        <v>235</v>
      </c>
      <c r="H2" s="86" t="s">
        <v>197</v>
      </c>
      <c r="I2" s="86" t="s">
        <v>199</v>
      </c>
      <c r="J2" s="86" t="s">
        <v>201</v>
      </c>
      <c r="K2" s="86" t="s">
        <v>203</v>
      </c>
      <c r="L2" s="86" t="s">
        <v>205</v>
      </c>
      <c r="M2" s="86" t="s">
        <v>207</v>
      </c>
    </row>
    <row r="3">
      <c r="A3" s="78" t="s">
        <v>287</v>
      </c>
      <c r="B3" s="207">
        <v>308000000</v>
      </c>
      <c r="C3" s="208">
        <v>338800000</v>
      </c>
      <c r="D3" s="208">
        <v>344960000</v>
      </c>
      <c r="E3" s="208">
        <v>348040000</v>
      </c>
      <c r="F3" s="208">
        <v>351120000</v>
      </c>
      <c r="G3" s="208">
        <v>354200000</v>
      </c>
      <c r="H3" s="208">
        <v>357280000</v>
      </c>
      <c r="I3" s="208">
        <v>360360000</v>
      </c>
      <c r="J3" s="208">
        <v>363440000</v>
      </c>
      <c r="K3" s="208">
        <v>366520000</v>
      </c>
      <c r="L3" s="208">
        <v>372680000</v>
      </c>
      <c r="M3" s="209">
        <v>338800000</v>
      </c>
    </row>
    <row r="4" ht="19.5">
      <c r="A4" s="215" t="s">
        <v>288</v>
      </c>
      <c r="B4" s="212">
        <v>85766109</v>
      </c>
      <c r="C4" s="213">
        <v>94342720</v>
      </c>
      <c r="D4" s="213">
        <v>96915703</v>
      </c>
      <c r="E4" s="213">
        <v>96915703</v>
      </c>
      <c r="F4" s="213">
        <v>97773364</v>
      </c>
      <c r="G4" s="213">
        <v>98488686</v>
      </c>
      <c r="H4" s="213">
        <v>99488686</v>
      </c>
      <c r="I4" s="213">
        <v>100346348</v>
      </c>
      <c r="J4" s="213">
        <v>101204009</v>
      </c>
      <c r="K4" s="213">
        <v>102061670</v>
      </c>
      <c r="L4" s="213">
        <v>103061670</v>
      </c>
      <c r="M4" s="214">
        <v>94342720</v>
      </c>
    </row>
    <row r="5" ht="19.5">
      <c r="A5" s="216" t="s">
        <v>289</v>
      </c>
      <c r="B5" s="210">
        <f ref="B5:M5" t="shared" si="0">SUM(B3:B4)</f>
      </c>
      <c r="C5" s="211">
        <f t="shared" si="0"/>
      </c>
      <c r="D5" s="211">
        <f t="shared" si="0"/>
      </c>
      <c r="E5" s="211">
        <f t="shared" si="0"/>
      </c>
      <c r="F5" s="211">
        <f t="shared" si="0"/>
      </c>
      <c r="G5" s="211">
        <f t="shared" si="0"/>
      </c>
      <c r="H5" s="211">
        <f t="shared" si="0"/>
      </c>
      <c r="I5" s="211">
        <f t="shared" si="0"/>
      </c>
      <c r="J5" s="211">
        <f t="shared" si="0"/>
      </c>
      <c r="K5" s="211">
        <f t="shared" si="0"/>
      </c>
      <c r="L5" s="211">
        <f t="shared" si="0"/>
      </c>
      <c r="M5" s="211">
        <f t="shared" si="0"/>
      </c>
    </row>
    <row r="6" ht="11.1" customHeight="1">
      <c r="A6" s="80"/>
      <c r="B6" s="81"/>
      <c r="C6" s="81"/>
      <c r="D6" s="81"/>
      <c r="E6" s="81"/>
      <c r="F6" s="82"/>
      <c r="G6" s="82"/>
      <c r="M6" s="83"/>
    </row>
    <row r="7" ht="30" customHeight="1">
      <c r="A7" s="1069" t="s">
        <v>290</v>
      </c>
      <c r="B7" s="1070"/>
      <c r="C7" s="1070"/>
      <c r="D7" s="1070"/>
      <c r="E7" s="1070"/>
      <c r="F7" s="1070"/>
      <c r="G7" s="1070"/>
      <c r="H7" s="1070"/>
      <c r="I7" s="1070"/>
      <c r="J7" s="1070"/>
      <c r="K7" s="1070"/>
      <c r="L7" s="1070"/>
      <c r="M7" s="1071"/>
    </row>
    <row r="8" ht="20.25" customHeight="1">
      <c r="A8" s="76" t="s">
        <v>286</v>
      </c>
      <c r="B8" s="84" t="s">
        <v>174</v>
      </c>
      <c r="C8" s="85" t="s">
        <v>180</v>
      </c>
      <c r="D8" s="84" t="s">
        <v>186</v>
      </c>
      <c r="E8" s="86" t="s">
        <v>193</v>
      </c>
      <c r="F8" s="86" t="s">
        <v>194</v>
      </c>
      <c r="G8" s="86" t="s">
        <v>235</v>
      </c>
      <c r="H8" s="86" t="s">
        <v>197</v>
      </c>
      <c r="I8" s="86" t="s">
        <v>199</v>
      </c>
      <c r="J8" s="77" t="s">
        <v>201</v>
      </c>
      <c r="K8" s="77" t="s">
        <v>203</v>
      </c>
      <c r="L8" s="77" t="s">
        <v>205</v>
      </c>
      <c r="M8" s="77" t="s">
        <v>207</v>
      </c>
    </row>
    <row r="9">
      <c r="A9" s="78" t="s">
        <v>291</v>
      </c>
      <c r="B9" s="87">
        <f>SUM('ENERO 2015'!D60:F61)</f>
      </c>
      <c r="C9" s="88">
        <f>SUM('FEBRERO 2015'!D57:F58)</f>
      </c>
      <c r="D9" s="87">
        <f>SUM('MARZO  2015'!D60:F61)</f>
      </c>
      <c r="E9" s="89">
        <f>SUM('ABRIL 2015'!D59:F60)</f>
      </c>
      <c r="F9" s="89">
        <f>SUM('MAYO 2015'!D60:F61)</f>
      </c>
      <c r="G9" s="89">
        <f>SUM('JUNIO 2015'!D59:F60)</f>
      </c>
      <c r="H9" s="89"/>
      <c r="I9" s="89"/>
      <c r="J9" s="89"/>
      <c r="K9" s="89"/>
      <c r="L9" s="89"/>
      <c r="M9" s="89"/>
    </row>
    <row r="10">
      <c r="A10" s="79" t="s">
        <v>292</v>
      </c>
      <c r="B10" s="90">
        <f>SUM('ENERO 2015'!G60:J61)</f>
      </c>
      <c r="C10" s="91">
        <f>SUM('FEBRERO 2015'!G57:J58)</f>
      </c>
      <c r="D10" s="90">
        <f>SUM('MARZO  2015'!G60:J61)</f>
      </c>
      <c r="E10" s="92">
        <f>SUM('ABRIL 2015'!G59:J60)</f>
      </c>
      <c r="F10" s="92">
        <f>SUM('MAYO 2015'!G60:J61)</f>
      </c>
      <c r="G10" s="92">
        <f>SUM('JUNIO 2015'!G59:J60)</f>
      </c>
      <c r="H10" s="92"/>
      <c r="I10" s="92"/>
      <c r="J10" s="92"/>
      <c r="K10" s="92"/>
      <c r="L10" s="92"/>
      <c r="M10" s="92"/>
    </row>
    <row r="11" ht="19.5">
      <c r="A11" s="93" t="s">
        <v>18</v>
      </c>
      <c r="B11" s="94">
        <f>SUM('ENERO 2015'!K60:N61)</f>
      </c>
      <c r="C11" s="95">
        <f>SUM('FEBRERO 2015'!K57:N58)</f>
      </c>
      <c r="D11" s="94">
        <f>SUM('MARZO  2015'!K60:N61)</f>
      </c>
      <c r="E11" s="96">
        <f>SUM('ABRIL 2015'!K59:N60)</f>
      </c>
      <c r="F11" s="96">
        <f>SUM('MAYO 2015'!K60:N61)</f>
      </c>
      <c r="G11" s="96">
        <f>SUM('JUNIO 2015'!K59:N60)</f>
      </c>
      <c r="H11" s="96"/>
      <c r="I11" s="96"/>
      <c r="J11" s="96"/>
      <c r="K11" s="96"/>
      <c r="L11" s="96"/>
      <c r="M11" s="96"/>
    </row>
    <row r="12" ht="11.1" customHeight="1">
      <c r="A12" s="97"/>
      <c r="B12" s="98"/>
      <c r="C12" s="98"/>
      <c r="D12" s="98"/>
      <c r="E12" s="98"/>
      <c r="F12" s="99"/>
      <c r="G12" s="99"/>
      <c r="H12" s="100"/>
      <c r="I12" s="83"/>
      <c r="J12" s="83"/>
      <c r="K12" s="83"/>
      <c r="L12" s="83"/>
      <c r="M12" s="83"/>
    </row>
    <row r="13" ht="19.5">
      <c r="A13" s="101" t="s">
        <v>293</v>
      </c>
      <c r="B13" s="102">
        <f ref="B13:C13" t="shared" si="1">SUM(B9:B12)</f>
      </c>
      <c r="C13" s="103">
        <f t="shared" si="1"/>
      </c>
      <c r="D13" s="103">
        <f>+D9+D10+D11</f>
      </c>
      <c r="E13" s="103">
        <f ref="E13:M13" t="shared" si="2">+E9+E10+E11</f>
      </c>
      <c r="F13" s="103">
        <f t="shared" si="2"/>
      </c>
      <c r="G13" s="103">
        <f t="shared" si="2"/>
      </c>
      <c r="H13" s="103">
        <f t="shared" si="2"/>
      </c>
      <c r="I13" s="103">
        <f t="shared" si="2"/>
      </c>
      <c r="J13" s="103">
        <f t="shared" si="2"/>
      </c>
      <c r="K13" s="103">
        <f t="shared" si="2"/>
      </c>
      <c r="L13" s="103">
        <f t="shared" si="2"/>
      </c>
      <c r="M13" s="103">
        <f t="shared" si="2"/>
      </c>
    </row>
    <row r="14" ht="11.1" customHeight="1">
      <c r="A14" s="104"/>
      <c r="B14" s="105"/>
      <c r="C14" s="105"/>
      <c r="D14" s="105"/>
      <c r="E14" s="105"/>
      <c r="F14" s="105"/>
      <c r="G14" s="105"/>
      <c r="H14" s="106"/>
      <c r="I14" s="106"/>
      <c r="J14" s="106"/>
      <c r="K14" s="106"/>
      <c r="L14" s="106"/>
      <c r="M14" s="107"/>
    </row>
    <row r="15" ht="30" customHeight="1">
      <c r="A15" s="1072" t="s">
        <v>294</v>
      </c>
      <c r="B15" s="1073"/>
      <c r="C15" s="1073"/>
      <c r="D15" s="1073"/>
      <c r="E15" s="1073"/>
      <c r="F15" s="1073"/>
      <c r="G15" s="1073"/>
      <c r="H15" s="1073"/>
      <c r="I15" s="1073"/>
      <c r="J15" s="1073"/>
      <c r="K15" s="1073"/>
      <c r="L15" s="1073"/>
      <c r="M15" s="1074"/>
    </row>
    <row r="16" ht="20.1" customHeight="1">
      <c r="A16" s="108" t="s">
        <v>286</v>
      </c>
      <c r="B16" s="84" t="s">
        <v>174</v>
      </c>
      <c r="C16" s="85" t="s">
        <v>180</v>
      </c>
      <c r="D16" s="84" t="s">
        <v>186</v>
      </c>
      <c r="E16" s="86" t="s">
        <v>193</v>
      </c>
      <c r="F16" s="86" t="s">
        <v>194</v>
      </c>
      <c r="G16" s="86" t="s">
        <v>235</v>
      </c>
      <c r="H16" s="86" t="s">
        <v>197</v>
      </c>
      <c r="I16" s="86" t="s">
        <v>199</v>
      </c>
      <c r="J16" s="86" t="s">
        <v>201</v>
      </c>
      <c r="K16" s="86" t="s">
        <v>203</v>
      </c>
      <c r="L16" s="77" t="s">
        <v>205</v>
      </c>
      <c r="M16" s="86" t="s">
        <v>207</v>
      </c>
    </row>
    <row r="17" ht="20.1" customHeight="1">
      <c r="A17" s="109" t="s">
        <v>295</v>
      </c>
      <c r="B17" s="110">
        <f>+B5</f>
      </c>
      <c r="C17" s="110">
        <f>+C5</f>
      </c>
      <c r="D17" s="110">
        <f>+D5</f>
      </c>
      <c r="E17" s="110">
        <f ref="E17:M17" t="shared" si="3">+E5</f>
      </c>
      <c r="F17" s="110">
        <f t="shared" si="3"/>
      </c>
      <c r="G17" s="110">
        <f t="shared" si="3"/>
      </c>
      <c r="H17" s="110">
        <f t="shared" si="3"/>
      </c>
      <c r="I17" s="110">
        <f t="shared" si="3"/>
      </c>
      <c r="J17" s="110">
        <f t="shared" si="3"/>
      </c>
      <c r="K17" s="110">
        <f t="shared" si="3"/>
      </c>
      <c r="L17" s="110">
        <f t="shared" si="3"/>
      </c>
      <c r="M17" s="110">
        <f t="shared" si="3"/>
      </c>
    </row>
    <row r="18" ht="20.1" customHeight="1">
      <c r="A18" s="111" t="s">
        <v>296</v>
      </c>
      <c r="B18" s="112">
        <f>+B13</f>
      </c>
      <c r="C18" s="112">
        <f>+C13</f>
      </c>
      <c r="D18" s="112">
        <f ref="D18:M18" t="shared" si="4">+D13</f>
      </c>
      <c r="E18" s="112">
        <f t="shared" si="4"/>
      </c>
      <c r="F18" s="112">
        <f t="shared" si="4"/>
      </c>
      <c r="G18" s="112">
        <f t="shared" si="4"/>
      </c>
      <c r="H18" s="112">
        <f t="shared" si="4"/>
      </c>
      <c r="I18" s="112">
        <f t="shared" si="4"/>
      </c>
      <c r="J18" s="112">
        <f t="shared" si="4"/>
      </c>
      <c r="K18" s="112">
        <f t="shared" si="4"/>
      </c>
      <c r="L18" s="112">
        <f t="shared" si="4"/>
      </c>
      <c r="M18" s="112">
        <f t="shared" si="4"/>
      </c>
    </row>
    <row r="19" ht="20.1" customHeight="1">
      <c r="A19" s="113" t="s">
        <v>297</v>
      </c>
      <c r="B19" s="114">
        <f>+B18/B17</f>
      </c>
      <c r="C19" s="114">
        <f ref="C19:M19" t="shared" si="5">+C18/C17</f>
      </c>
      <c r="D19" s="114">
        <f t="shared" si="5"/>
      </c>
      <c r="E19" s="114">
        <f t="shared" si="5"/>
      </c>
      <c r="F19" s="114">
        <f t="shared" si="5"/>
      </c>
      <c r="G19" s="114">
        <f t="shared" si="5"/>
      </c>
      <c r="H19" s="114">
        <f t="shared" si="5"/>
      </c>
      <c r="I19" s="114">
        <f t="shared" si="5"/>
      </c>
      <c r="J19" s="114">
        <f t="shared" si="5"/>
      </c>
      <c r="K19" s="114">
        <f t="shared" si="5"/>
      </c>
      <c r="L19" s="114">
        <f t="shared" si="5"/>
      </c>
      <c r="M19" s="114">
        <f t="shared" si="5"/>
      </c>
    </row>
    <row r="20" ht="20.1" customHeight="1">
      <c r="A20" s="115"/>
      <c r="B20" s="116"/>
      <c r="C20" s="116"/>
      <c r="D20" s="116"/>
      <c r="E20" s="116"/>
      <c r="F20" s="116"/>
      <c r="G20" s="116"/>
      <c r="H20" s="117"/>
      <c r="I20" s="117"/>
      <c r="J20" s="117"/>
      <c r="K20" s="117"/>
      <c r="L20" s="117"/>
      <c r="M20" s="117"/>
    </row>
    <row r="21" ht="30" customHeight="1">
      <c r="A21" s="1075" t="s">
        <v>298</v>
      </c>
      <c r="B21" s="1076"/>
      <c r="C21" s="1076"/>
      <c r="D21" s="1076"/>
      <c r="E21" s="1076"/>
      <c r="F21" s="1076"/>
      <c r="G21" s="1076"/>
      <c r="H21" s="1076"/>
      <c r="I21" s="1076"/>
      <c r="J21" s="1076"/>
      <c r="K21" s="1076"/>
      <c r="L21" s="1076"/>
      <c r="M21" s="1077"/>
    </row>
    <row r="22" ht="23.25" s="118" customFormat="1">
      <c r="A22" s="108" t="s">
        <v>286</v>
      </c>
      <c r="B22" s="84" t="s">
        <v>174</v>
      </c>
      <c r="C22" s="85" t="s">
        <v>180</v>
      </c>
      <c r="D22" s="84" t="s">
        <v>186</v>
      </c>
      <c r="E22" s="86" t="s">
        <v>193</v>
      </c>
      <c r="F22" s="86" t="s">
        <v>194</v>
      </c>
      <c r="G22" s="86" t="s">
        <v>235</v>
      </c>
      <c r="H22" s="86" t="s">
        <v>197</v>
      </c>
      <c r="I22" s="86" t="s">
        <v>199</v>
      </c>
      <c r="J22" s="77" t="s">
        <v>201</v>
      </c>
      <c r="K22" s="77" t="s">
        <v>203</v>
      </c>
      <c r="L22" s="77" t="s">
        <v>205</v>
      </c>
      <c r="M22" s="77" t="s">
        <v>207</v>
      </c>
    </row>
    <row r="23" ht="21">
      <c r="A23" s="119" t="s">
        <v>299</v>
      </c>
      <c r="B23" s="120">
        <v>124</v>
      </c>
      <c r="C23" s="121">
        <v>134</v>
      </c>
      <c r="D23" s="121">
        <f>SUM('MARZO  2015'!V2:W2)</f>
      </c>
      <c r="E23" s="121">
        <f>SUM('ABRIL 2015'!V2:W2)</f>
      </c>
      <c r="F23" s="121">
        <f>SUM('MAYO 2015'!V2:W2)</f>
      </c>
      <c r="G23" s="121">
        <f>SUM('JUNIO 2015'!O59:R60)</f>
      </c>
      <c r="H23" s="121"/>
      <c r="I23" s="122"/>
      <c r="J23" s="122"/>
      <c r="K23" s="122"/>
      <c r="L23" s="122"/>
      <c r="M23" s="122"/>
    </row>
    <row r="24" ht="21">
      <c r="A24" s="123" t="s">
        <v>300</v>
      </c>
      <c r="B24" s="124">
        <v>82</v>
      </c>
      <c r="C24" s="125">
        <v>107</v>
      </c>
      <c r="D24" s="125">
        <f>SUM('MARZO  2015'!V3:W3)</f>
      </c>
      <c r="E24" s="125">
        <f>SUM('ABRIL 2015'!V3:W3)</f>
      </c>
      <c r="F24" s="125">
        <f>SUM('MAYO 2015'!V3:W3)</f>
      </c>
      <c r="G24" s="125">
        <f>SUM('JUNIO 2015'!S59:V60)</f>
      </c>
      <c r="H24" s="125"/>
      <c r="I24" s="126"/>
      <c r="J24" s="126"/>
      <c r="K24" s="126"/>
      <c r="L24" s="126"/>
      <c r="M24" s="126"/>
    </row>
    <row r="25" ht="21.75">
      <c r="A25" s="127" t="s">
        <v>301</v>
      </c>
      <c r="B25" s="128">
        <v>37</v>
      </c>
      <c r="C25" s="129">
        <v>33</v>
      </c>
      <c r="D25" s="129">
        <v>30</v>
      </c>
      <c r="E25" s="129">
        <v>38</v>
      </c>
      <c r="F25" s="129">
        <v>28</v>
      </c>
      <c r="G25" s="129"/>
      <c r="H25" s="129"/>
      <c r="I25" s="130"/>
      <c r="J25" s="130"/>
      <c r="K25" s="130"/>
      <c r="L25" s="130"/>
      <c r="M25" s="130"/>
    </row>
    <row r="26" ht="12" customHeight="1"/>
    <row r="27" ht="20.25">
      <c r="A27" s="1078" t="s">
        <v>302</v>
      </c>
      <c r="B27" s="132" t="s">
        <v>174</v>
      </c>
      <c r="C27" s="132" t="s">
        <v>180</v>
      </c>
      <c r="D27" s="132" t="s">
        <v>186</v>
      </c>
      <c r="E27" s="132" t="s">
        <v>193</v>
      </c>
      <c r="F27" s="132" t="s">
        <v>194</v>
      </c>
      <c r="G27" s="132" t="s">
        <v>235</v>
      </c>
      <c r="H27" s="132" t="s">
        <v>197</v>
      </c>
      <c r="I27" s="132" t="s">
        <v>199</v>
      </c>
      <c r="J27" s="132" t="s">
        <v>201</v>
      </c>
      <c r="K27" s="132" t="s">
        <v>203</v>
      </c>
      <c r="L27" s="132" t="s">
        <v>205</v>
      </c>
      <c r="M27" s="132" t="s">
        <v>207</v>
      </c>
    </row>
    <row r="28" ht="19.5">
      <c r="A28" s="1078"/>
      <c r="B28" s="133">
        <f>+B13/B24</f>
      </c>
      <c r="C28" s="133">
        <f ref="C28:M28" t="shared" si="6">+C13/C24</f>
      </c>
      <c r="D28" s="133">
        <f t="shared" si="6"/>
      </c>
      <c r="E28" s="133">
        <f t="shared" si="6"/>
      </c>
      <c r="F28" s="133">
        <f t="shared" si="6"/>
      </c>
      <c r="G28" s="133">
        <f t="shared" si="6"/>
      </c>
      <c r="H28" s="133">
        <f t="shared" si="6"/>
      </c>
      <c r="I28" s="133">
        <f t="shared" si="6"/>
      </c>
      <c r="J28" s="133">
        <f t="shared" si="6"/>
      </c>
      <c r="K28" s="133">
        <f t="shared" si="6"/>
      </c>
      <c r="L28" s="133">
        <f t="shared" si="6"/>
      </c>
      <c r="M28" s="133">
        <f t="shared" si="6"/>
      </c>
    </row>
  </sheetData>
  <mergeCells>
    <mergeCell ref="A1:M1"/>
    <mergeCell ref="A7:M7"/>
    <mergeCell ref="A15:M15"/>
    <mergeCell ref="A21:M21"/>
    <mergeCell ref="A27:A28"/>
  </mergeCells>
  <pageMargins left="0.7" right="0.7" top="0.75" bottom="0.75" header="0.3" footer="0.3"/>
  <pageSetup orientation="landscape" verticalDpi="0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selection activeCell="D20" sqref="D20"/>
    </sheetView>
  </sheetViews>
  <sheetFormatPr baseColWidth="10" defaultRowHeight="15" x14ac:dyDescent="0.25"/>
  <cols>
    <col min="1" max="1" bestFit="1" width="38.42578125" customWidth="1" style="12"/>
    <col min="2" max="2" bestFit="1" width="15.28515625" customWidth="1" style="12"/>
    <col min="3" max="3" width="11.42578125" customWidth="1" style="12"/>
    <col min="4" max="4" width="22.85546875" customWidth="1" style="12"/>
    <col min="5" max="6" bestFit="1" width="33" customWidth="1" style="12"/>
    <col min="7" max="255" width="11.42578125" customWidth="1" style="12"/>
    <col min="256" max="256" bestFit="1" width="38.42578125" customWidth="1" style="12"/>
    <col min="257" max="257" bestFit="1" width="15.5703125" customWidth="1" style="12"/>
    <col min="258" max="258" bestFit="1" width="15.28515625" customWidth="1" style="12"/>
    <col min="259" max="259" width="11.42578125" customWidth="1" style="12"/>
    <col min="260" max="260" width="22.85546875" customWidth="1" style="12"/>
    <col min="261" max="262" bestFit="1" width="33" customWidth="1" style="12"/>
    <col min="263" max="511" width="11.42578125" customWidth="1" style="12"/>
    <col min="512" max="512" bestFit="1" width="38.42578125" customWidth="1" style="12"/>
    <col min="513" max="513" bestFit="1" width="15.5703125" customWidth="1" style="12"/>
    <col min="514" max="514" bestFit="1" width="15.28515625" customWidth="1" style="12"/>
    <col min="515" max="515" width="11.42578125" customWidth="1" style="12"/>
    <col min="516" max="516" width="22.85546875" customWidth="1" style="12"/>
    <col min="517" max="518" bestFit="1" width="33" customWidth="1" style="12"/>
    <col min="519" max="767" width="11.42578125" customWidth="1" style="12"/>
    <col min="768" max="768" bestFit="1" width="38.42578125" customWidth="1" style="12"/>
    <col min="769" max="769" bestFit="1" width="15.5703125" customWidth="1" style="12"/>
    <col min="770" max="770" bestFit="1" width="15.28515625" customWidth="1" style="12"/>
    <col min="771" max="771" width="11.42578125" customWidth="1" style="12"/>
    <col min="772" max="772" width="22.85546875" customWidth="1" style="12"/>
    <col min="773" max="774" bestFit="1" width="33" customWidth="1" style="12"/>
    <col min="775" max="1023" width="11.42578125" customWidth="1" style="12"/>
    <col min="1024" max="1024" bestFit="1" width="38.42578125" customWidth="1" style="12"/>
    <col min="1025" max="1025" bestFit="1" width="15.5703125" customWidth="1" style="12"/>
    <col min="1026" max="1026" bestFit="1" width="15.28515625" customWidth="1" style="12"/>
    <col min="1027" max="1027" width="11.42578125" customWidth="1" style="12"/>
    <col min="1028" max="1028" width="22.85546875" customWidth="1" style="12"/>
    <col min="1029" max="1030" bestFit="1" width="33" customWidth="1" style="12"/>
    <col min="1031" max="1279" width="11.42578125" customWidth="1" style="12"/>
    <col min="1280" max="1280" bestFit="1" width="38.42578125" customWidth="1" style="12"/>
    <col min="1281" max="1281" bestFit="1" width="15.5703125" customWidth="1" style="12"/>
    <col min="1282" max="1282" bestFit="1" width="15.28515625" customWidth="1" style="12"/>
    <col min="1283" max="1283" width="11.42578125" customWidth="1" style="12"/>
    <col min="1284" max="1284" width="22.85546875" customWidth="1" style="12"/>
    <col min="1285" max="1286" bestFit="1" width="33" customWidth="1" style="12"/>
    <col min="1287" max="1535" width="11.42578125" customWidth="1" style="12"/>
    <col min="1536" max="1536" bestFit="1" width="38.42578125" customWidth="1" style="12"/>
    <col min="1537" max="1537" bestFit="1" width="15.5703125" customWidth="1" style="12"/>
    <col min="1538" max="1538" bestFit="1" width="15.28515625" customWidth="1" style="12"/>
    <col min="1539" max="1539" width="11.42578125" customWidth="1" style="12"/>
    <col min="1540" max="1540" width="22.85546875" customWidth="1" style="12"/>
    <col min="1541" max="1542" bestFit="1" width="33" customWidth="1" style="12"/>
    <col min="1543" max="1791" width="11.42578125" customWidth="1" style="12"/>
    <col min="1792" max="1792" bestFit="1" width="38.42578125" customWidth="1" style="12"/>
    <col min="1793" max="1793" bestFit="1" width="15.5703125" customWidth="1" style="12"/>
    <col min="1794" max="1794" bestFit="1" width="15.28515625" customWidth="1" style="12"/>
    <col min="1795" max="1795" width="11.42578125" customWidth="1" style="12"/>
    <col min="1796" max="1796" width="22.85546875" customWidth="1" style="12"/>
    <col min="1797" max="1798" bestFit="1" width="33" customWidth="1" style="12"/>
    <col min="1799" max="2047" width="11.42578125" customWidth="1" style="12"/>
    <col min="2048" max="2048" bestFit="1" width="38.42578125" customWidth="1" style="12"/>
    <col min="2049" max="2049" bestFit="1" width="15.5703125" customWidth="1" style="12"/>
    <col min="2050" max="2050" bestFit="1" width="15.28515625" customWidth="1" style="12"/>
    <col min="2051" max="2051" width="11.42578125" customWidth="1" style="12"/>
    <col min="2052" max="2052" width="22.85546875" customWidth="1" style="12"/>
    <col min="2053" max="2054" bestFit="1" width="33" customWidth="1" style="12"/>
    <col min="2055" max="2303" width="11.42578125" customWidth="1" style="12"/>
    <col min="2304" max="2304" bestFit="1" width="38.42578125" customWidth="1" style="12"/>
    <col min="2305" max="2305" bestFit="1" width="15.5703125" customWidth="1" style="12"/>
    <col min="2306" max="2306" bestFit="1" width="15.28515625" customWidth="1" style="12"/>
    <col min="2307" max="2307" width="11.42578125" customWidth="1" style="12"/>
    <col min="2308" max="2308" width="22.85546875" customWidth="1" style="12"/>
    <col min="2309" max="2310" bestFit="1" width="33" customWidth="1" style="12"/>
    <col min="2311" max="2559" width="11.42578125" customWidth="1" style="12"/>
    <col min="2560" max="2560" bestFit="1" width="38.42578125" customWidth="1" style="12"/>
    <col min="2561" max="2561" bestFit="1" width="15.5703125" customWidth="1" style="12"/>
    <col min="2562" max="2562" bestFit="1" width="15.28515625" customWidth="1" style="12"/>
    <col min="2563" max="2563" width="11.42578125" customWidth="1" style="12"/>
    <col min="2564" max="2564" width="22.85546875" customWidth="1" style="12"/>
    <col min="2565" max="2566" bestFit="1" width="33" customWidth="1" style="12"/>
    <col min="2567" max="2815" width="11.42578125" customWidth="1" style="12"/>
    <col min="2816" max="2816" bestFit="1" width="38.42578125" customWidth="1" style="12"/>
    <col min="2817" max="2817" bestFit="1" width="15.5703125" customWidth="1" style="12"/>
    <col min="2818" max="2818" bestFit="1" width="15.28515625" customWidth="1" style="12"/>
    <col min="2819" max="2819" width="11.42578125" customWidth="1" style="12"/>
    <col min="2820" max="2820" width="22.85546875" customWidth="1" style="12"/>
    <col min="2821" max="2822" bestFit="1" width="33" customWidth="1" style="12"/>
    <col min="2823" max="3071" width="11.42578125" customWidth="1" style="12"/>
    <col min="3072" max="3072" bestFit="1" width="38.42578125" customWidth="1" style="12"/>
    <col min="3073" max="3073" bestFit="1" width="15.5703125" customWidth="1" style="12"/>
    <col min="3074" max="3074" bestFit="1" width="15.28515625" customWidth="1" style="12"/>
    <col min="3075" max="3075" width="11.42578125" customWidth="1" style="12"/>
    <col min="3076" max="3076" width="22.85546875" customWidth="1" style="12"/>
    <col min="3077" max="3078" bestFit="1" width="33" customWidth="1" style="12"/>
    <col min="3079" max="3327" width="11.42578125" customWidth="1" style="12"/>
    <col min="3328" max="3328" bestFit="1" width="38.42578125" customWidth="1" style="12"/>
    <col min="3329" max="3329" bestFit="1" width="15.5703125" customWidth="1" style="12"/>
    <col min="3330" max="3330" bestFit="1" width="15.28515625" customWidth="1" style="12"/>
    <col min="3331" max="3331" width="11.42578125" customWidth="1" style="12"/>
    <col min="3332" max="3332" width="22.85546875" customWidth="1" style="12"/>
    <col min="3333" max="3334" bestFit="1" width="33" customWidth="1" style="12"/>
    <col min="3335" max="3583" width="11.42578125" customWidth="1" style="12"/>
    <col min="3584" max="3584" bestFit="1" width="38.42578125" customWidth="1" style="12"/>
    <col min="3585" max="3585" bestFit="1" width="15.5703125" customWidth="1" style="12"/>
    <col min="3586" max="3586" bestFit="1" width="15.28515625" customWidth="1" style="12"/>
    <col min="3587" max="3587" width="11.42578125" customWidth="1" style="12"/>
    <col min="3588" max="3588" width="22.85546875" customWidth="1" style="12"/>
    <col min="3589" max="3590" bestFit="1" width="33" customWidth="1" style="12"/>
    <col min="3591" max="3839" width="11.42578125" customWidth="1" style="12"/>
    <col min="3840" max="3840" bestFit="1" width="38.42578125" customWidth="1" style="12"/>
    <col min="3841" max="3841" bestFit="1" width="15.5703125" customWidth="1" style="12"/>
    <col min="3842" max="3842" bestFit="1" width="15.28515625" customWidth="1" style="12"/>
    <col min="3843" max="3843" width="11.42578125" customWidth="1" style="12"/>
    <col min="3844" max="3844" width="22.85546875" customWidth="1" style="12"/>
    <col min="3845" max="3846" bestFit="1" width="33" customWidth="1" style="12"/>
    <col min="3847" max="4095" width="11.42578125" customWidth="1" style="12"/>
    <col min="4096" max="4096" bestFit="1" width="38.42578125" customWidth="1" style="12"/>
    <col min="4097" max="4097" bestFit="1" width="15.5703125" customWidth="1" style="12"/>
    <col min="4098" max="4098" bestFit="1" width="15.28515625" customWidth="1" style="12"/>
    <col min="4099" max="4099" width="11.42578125" customWidth="1" style="12"/>
    <col min="4100" max="4100" width="22.85546875" customWidth="1" style="12"/>
    <col min="4101" max="4102" bestFit="1" width="33" customWidth="1" style="12"/>
    <col min="4103" max="4351" width="11.42578125" customWidth="1" style="12"/>
    <col min="4352" max="4352" bestFit="1" width="38.42578125" customWidth="1" style="12"/>
    <col min="4353" max="4353" bestFit="1" width="15.5703125" customWidth="1" style="12"/>
    <col min="4354" max="4354" bestFit="1" width="15.28515625" customWidth="1" style="12"/>
    <col min="4355" max="4355" width="11.42578125" customWidth="1" style="12"/>
    <col min="4356" max="4356" width="22.85546875" customWidth="1" style="12"/>
    <col min="4357" max="4358" bestFit="1" width="33" customWidth="1" style="12"/>
    <col min="4359" max="4607" width="11.42578125" customWidth="1" style="12"/>
    <col min="4608" max="4608" bestFit="1" width="38.42578125" customWidth="1" style="12"/>
    <col min="4609" max="4609" bestFit="1" width="15.5703125" customWidth="1" style="12"/>
    <col min="4610" max="4610" bestFit="1" width="15.28515625" customWidth="1" style="12"/>
    <col min="4611" max="4611" width="11.42578125" customWidth="1" style="12"/>
    <col min="4612" max="4612" width="22.85546875" customWidth="1" style="12"/>
    <col min="4613" max="4614" bestFit="1" width="33" customWidth="1" style="12"/>
    <col min="4615" max="4863" width="11.42578125" customWidth="1" style="12"/>
    <col min="4864" max="4864" bestFit="1" width="38.42578125" customWidth="1" style="12"/>
    <col min="4865" max="4865" bestFit="1" width="15.5703125" customWidth="1" style="12"/>
    <col min="4866" max="4866" bestFit="1" width="15.28515625" customWidth="1" style="12"/>
    <col min="4867" max="4867" width="11.42578125" customWidth="1" style="12"/>
    <col min="4868" max="4868" width="22.85546875" customWidth="1" style="12"/>
    <col min="4869" max="4870" bestFit="1" width="33" customWidth="1" style="12"/>
    <col min="4871" max="5119" width="11.42578125" customWidth="1" style="12"/>
    <col min="5120" max="5120" bestFit="1" width="38.42578125" customWidth="1" style="12"/>
    <col min="5121" max="5121" bestFit="1" width="15.5703125" customWidth="1" style="12"/>
    <col min="5122" max="5122" bestFit="1" width="15.28515625" customWidth="1" style="12"/>
    <col min="5123" max="5123" width="11.42578125" customWidth="1" style="12"/>
    <col min="5124" max="5124" width="22.85546875" customWidth="1" style="12"/>
    <col min="5125" max="5126" bestFit="1" width="33" customWidth="1" style="12"/>
    <col min="5127" max="5375" width="11.42578125" customWidth="1" style="12"/>
    <col min="5376" max="5376" bestFit="1" width="38.42578125" customWidth="1" style="12"/>
    <col min="5377" max="5377" bestFit="1" width="15.5703125" customWidth="1" style="12"/>
    <col min="5378" max="5378" bestFit="1" width="15.28515625" customWidth="1" style="12"/>
    <col min="5379" max="5379" width="11.42578125" customWidth="1" style="12"/>
    <col min="5380" max="5380" width="22.85546875" customWidth="1" style="12"/>
    <col min="5381" max="5382" bestFit="1" width="33" customWidth="1" style="12"/>
    <col min="5383" max="5631" width="11.42578125" customWidth="1" style="12"/>
    <col min="5632" max="5632" bestFit="1" width="38.42578125" customWidth="1" style="12"/>
    <col min="5633" max="5633" bestFit="1" width="15.5703125" customWidth="1" style="12"/>
    <col min="5634" max="5634" bestFit="1" width="15.28515625" customWidth="1" style="12"/>
    <col min="5635" max="5635" width="11.42578125" customWidth="1" style="12"/>
    <col min="5636" max="5636" width="22.85546875" customWidth="1" style="12"/>
    <col min="5637" max="5638" bestFit="1" width="33" customWidth="1" style="12"/>
    <col min="5639" max="5887" width="11.42578125" customWidth="1" style="12"/>
    <col min="5888" max="5888" bestFit="1" width="38.42578125" customWidth="1" style="12"/>
    <col min="5889" max="5889" bestFit="1" width="15.5703125" customWidth="1" style="12"/>
    <col min="5890" max="5890" bestFit="1" width="15.28515625" customWidth="1" style="12"/>
    <col min="5891" max="5891" width="11.42578125" customWidth="1" style="12"/>
    <col min="5892" max="5892" width="22.85546875" customWidth="1" style="12"/>
    <col min="5893" max="5894" bestFit="1" width="33" customWidth="1" style="12"/>
    <col min="5895" max="6143" width="11.42578125" customWidth="1" style="12"/>
    <col min="6144" max="6144" bestFit="1" width="38.42578125" customWidth="1" style="12"/>
    <col min="6145" max="6145" bestFit="1" width="15.5703125" customWidth="1" style="12"/>
    <col min="6146" max="6146" bestFit="1" width="15.28515625" customWidth="1" style="12"/>
    <col min="6147" max="6147" width="11.42578125" customWidth="1" style="12"/>
    <col min="6148" max="6148" width="22.85546875" customWidth="1" style="12"/>
    <col min="6149" max="6150" bestFit="1" width="33" customWidth="1" style="12"/>
    <col min="6151" max="6399" width="11.42578125" customWidth="1" style="12"/>
    <col min="6400" max="6400" bestFit="1" width="38.42578125" customWidth="1" style="12"/>
    <col min="6401" max="6401" bestFit="1" width="15.5703125" customWidth="1" style="12"/>
    <col min="6402" max="6402" bestFit="1" width="15.28515625" customWidth="1" style="12"/>
    <col min="6403" max="6403" width="11.42578125" customWidth="1" style="12"/>
    <col min="6404" max="6404" width="22.85546875" customWidth="1" style="12"/>
    <col min="6405" max="6406" bestFit="1" width="33" customWidth="1" style="12"/>
    <col min="6407" max="6655" width="11.42578125" customWidth="1" style="12"/>
    <col min="6656" max="6656" bestFit="1" width="38.42578125" customWidth="1" style="12"/>
    <col min="6657" max="6657" bestFit="1" width="15.5703125" customWidth="1" style="12"/>
    <col min="6658" max="6658" bestFit="1" width="15.28515625" customWidth="1" style="12"/>
    <col min="6659" max="6659" width="11.42578125" customWidth="1" style="12"/>
    <col min="6660" max="6660" width="22.85546875" customWidth="1" style="12"/>
    <col min="6661" max="6662" bestFit="1" width="33" customWidth="1" style="12"/>
    <col min="6663" max="6911" width="11.42578125" customWidth="1" style="12"/>
    <col min="6912" max="6912" bestFit="1" width="38.42578125" customWidth="1" style="12"/>
    <col min="6913" max="6913" bestFit="1" width="15.5703125" customWidth="1" style="12"/>
    <col min="6914" max="6914" bestFit="1" width="15.28515625" customWidth="1" style="12"/>
    <col min="6915" max="6915" width="11.42578125" customWidth="1" style="12"/>
    <col min="6916" max="6916" width="22.85546875" customWidth="1" style="12"/>
    <col min="6917" max="6918" bestFit="1" width="33" customWidth="1" style="12"/>
    <col min="6919" max="7167" width="11.42578125" customWidth="1" style="12"/>
    <col min="7168" max="7168" bestFit="1" width="38.42578125" customWidth="1" style="12"/>
    <col min="7169" max="7169" bestFit="1" width="15.5703125" customWidth="1" style="12"/>
    <col min="7170" max="7170" bestFit="1" width="15.28515625" customWidth="1" style="12"/>
    <col min="7171" max="7171" width="11.42578125" customWidth="1" style="12"/>
    <col min="7172" max="7172" width="22.85546875" customWidth="1" style="12"/>
    <col min="7173" max="7174" bestFit="1" width="33" customWidth="1" style="12"/>
    <col min="7175" max="7423" width="11.42578125" customWidth="1" style="12"/>
    <col min="7424" max="7424" bestFit="1" width="38.42578125" customWidth="1" style="12"/>
    <col min="7425" max="7425" bestFit="1" width="15.5703125" customWidth="1" style="12"/>
    <col min="7426" max="7426" bestFit="1" width="15.28515625" customWidth="1" style="12"/>
    <col min="7427" max="7427" width="11.42578125" customWidth="1" style="12"/>
    <col min="7428" max="7428" width="22.85546875" customWidth="1" style="12"/>
    <col min="7429" max="7430" bestFit="1" width="33" customWidth="1" style="12"/>
    <col min="7431" max="7679" width="11.42578125" customWidth="1" style="12"/>
    <col min="7680" max="7680" bestFit="1" width="38.42578125" customWidth="1" style="12"/>
    <col min="7681" max="7681" bestFit="1" width="15.5703125" customWidth="1" style="12"/>
    <col min="7682" max="7682" bestFit="1" width="15.28515625" customWidth="1" style="12"/>
    <col min="7683" max="7683" width="11.42578125" customWidth="1" style="12"/>
    <col min="7684" max="7684" width="22.85546875" customWidth="1" style="12"/>
    <col min="7685" max="7686" bestFit="1" width="33" customWidth="1" style="12"/>
    <col min="7687" max="7935" width="11.42578125" customWidth="1" style="12"/>
    <col min="7936" max="7936" bestFit="1" width="38.42578125" customWidth="1" style="12"/>
    <col min="7937" max="7937" bestFit="1" width="15.5703125" customWidth="1" style="12"/>
    <col min="7938" max="7938" bestFit="1" width="15.28515625" customWidth="1" style="12"/>
    <col min="7939" max="7939" width="11.42578125" customWidth="1" style="12"/>
    <col min="7940" max="7940" width="22.85546875" customWidth="1" style="12"/>
    <col min="7941" max="7942" bestFit="1" width="33" customWidth="1" style="12"/>
    <col min="7943" max="8191" width="11.42578125" customWidth="1" style="12"/>
    <col min="8192" max="8192" bestFit="1" width="38.42578125" customWidth="1" style="12"/>
    <col min="8193" max="8193" bestFit="1" width="15.5703125" customWidth="1" style="12"/>
    <col min="8194" max="8194" bestFit="1" width="15.28515625" customWidth="1" style="12"/>
    <col min="8195" max="8195" width="11.42578125" customWidth="1" style="12"/>
    <col min="8196" max="8196" width="22.85546875" customWidth="1" style="12"/>
    <col min="8197" max="8198" bestFit="1" width="33" customWidth="1" style="12"/>
    <col min="8199" max="8447" width="11.42578125" customWidth="1" style="12"/>
    <col min="8448" max="8448" bestFit="1" width="38.42578125" customWidth="1" style="12"/>
    <col min="8449" max="8449" bestFit="1" width="15.5703125" customWidth="1" style="12"/>
    <col min="8450" max="8450" bestFit="1" width="15.28515625" customWidth="1" style="12"/>
    <col min="8451" max="8451" width="11.42578125" customWidth="1" style="12"/>
    <col min="8452" max="8452" width="22.85546875" customWidth="1" style="12"/>
    <col min="8453" max="8454" bestFit="1" width="33" customWidth="1" style="12"/>
    <col min="8455" max="8703" width="11.42578125" customWidth="1" style="12"/>
    <col min="8704" max="8704" bestFit="1" width="38.42578125" customWidth="1" style="12"/>
    <col min="8705" max="8705" bestFit="1" width="15.5703125" customWidth="1" style="12"/>
    <col min="8706" max="8706" bestFit="1" width="15.28515625" customWidth="1" style="12"/>
    <col min="8707" max="8707" width="11.42578125" customWidth="1" style="12"/>
    <col min="8708" max="8708" width="22.85546875" customWidth="1" style="12"/>
    <col min="8709" max="8710" bestFit="1" width="33" customWidth="1" style="12"/>
    <col min="8711" max="8959" width="11.42578125" customWidth="1" style="12"/>
    <col min="8960" max="8960" bestFit="1" width="38.42578125" customWidth="1" style="12"/>
    <col min="8961" max="8961" bestFit="1" width="15.5703125" customWidth="1" style="12"/>
    <col min="8962" max="8962" bestFit="1" width="15.28515625" customWidth="1" style="12"/>
    <col min="8963" max="8963" width="11.42578125" customWidth="1" style="12"/>
    <col min="8964" max="8964" width="22.85546875" customWidth="1" style="12"/>
    <col min="8965" max="8966" bestFit="1" width="33" customWidth="1" style="12"/>
    <col min="8967" max="9215" width="11.42578125" customWidth="1" style="12"/>
    <col min="9216" max="9216" bestFit="1" width="38.42578125" customWidth="1" style="12"/>
    <col min="9217" max="9217" bestFit="1" width="15.5703125" customWidth="1" style="12"/>
    <col min="9218" max="9218" bestFit="1" width="15.28515625" customWidth="1" style="12"/>
    <col min="9219" max="9219" width="11.42578125" customWidth="1" style="12"/>
    <col min="9220" max="9220" width="22.85546875" customWidth="1" style="12"/>
    <col min="9221" max="9222" bestFit="1" width="33" customWidth="1" style="12"/>
    <col min="9223" max="9471" width="11.42578125" customWidth="1" style="12"/>
    <col min="9472" max="9472" bestFit="1" width="38.42578125" customWidth="1" style="12"/>
    <col min="9473" max="9473" bestFit="1" width="15.5703125" customWidth="1" style="12"/>
    <col min="9474" max="9474" bestFit="1" width="15.28515625" customWidth="1" style="12"/>
    <col min="9475" max="9475" width="11.42578125" customWidth="1" style="12"/>
    <col min="9476" max="9476" width="22.85546875" customWidth="1" style="12"/>
    <col min="9477" max="9478" bestFit="1" width="33" customWidth="1" style="12"/>
    <col min="9479" max="9727" width="11.42578125" customWidth="1" style="12"/>
    <col min="9728" max="9728" bestFit="1" width="38.42578125" customWidth="1" style="12"/>
    <col min="9729" max="9729" bestFit="1" width="15.5703125" customWidth="1" style="12"/>
    <col min="9730" max="9730" bestFit="1" width="15.28515625" customWidth="1" style="12"/>
    <col min="9731" max="9731" width="11.42578125" customWidth="1" style="12"/>
    <col min="9732" max="9732" width="22.85546875" customWidth="1" style="12"/>
    <col min="9733" max="9734" bestFit="1" width="33" customWidth="1" style="12"/>
    <col min="9735" max="9983" width="11.42578125" customWidth="1" style="12"/>
    <col min="9984" max="9984" bestFit="1" width="38.42578125" customWidth="1" style="12"/>
    <col min="9985" max="9985" bestFit="1" width="15.5703125" customWidth="1" style="12"/>
    <col min="9986" max="9986" bestFit="1" width="15.28515625" customWidth="1" style="12"/>
    <col min="9987" max="9987" width="11.42578125" customWidth="1" style="12"/>
    <col min="9988" max="9988" width="22.85546875" customWidth="1" style="12"/>
    <col min="9989" max="9990" bestFit="1" width="33" customWidth="1" style="12"/>
    <col min="9991" max="10239" width="11.42578125" customWidth="1" style="12"/>
    <col min="10240" max="10240" bestFit="1" width="38.42578125" customWidth="1" style="12"/>
    <col min="10241" max="10241" bestFit="1" width="15.5703125" customWidth="1" style="12"/>
    <col min="10242" max="10242" bestFit="1" width="15.28515625" customWidth="1" style="12"/>
    <col min="10243" max="10243" width="11.42578125" customWidth="1" style="12"/>
    <col min="10244" max="10244" width="22.85546875" customWidth="1" style="12"/>
    <col min="10245" max="10246" bestFit="1" width="33" customWidth="1" style="12"/>
    <col min="10247" max="10495" width="11.42578125" customWidth="1" style="12"/>
    <col min="10496" max="10496" bestFit="1" width="38.42578125" customWidth="1" style="12"/>
    <col min="10497" max="10497" bestFit="1" width="15.5703125" customWidth="1" style="12"/>
    <col min="10498" max="10498" bestFit="1" width="15.28515625" customWidth="1" style="12"/>
    <col min="10499" max="10499" width="11.42578125" customWidth="1" style="12"/>
    <col min="10500" max="10500" width="22.85546875" customWidth="1" style="12"/>
    <col min="10501" max="10502" bestFit="1" width="33" customWidth="1" style="12"/>
    <col min="10503" max="10751" width="11.42578125" customWidth="1" style="12"/>
    <col min="10752" max="10752" bestFit="1" width="38.42578125" customWidth="1" style="12"/>
    <col min="10753" max="10753" bestFit="1" width="15.5703125" customWidth="1" style="12"/>
    <col min="10754" max="10754" bestFit="1" width="15.28515625" customWidth="1" style="12"/>
    <col min="10755" max="10755" width="11.42578125" customWidth="1" style="12"/>
    <col min="10756" max="10756" width="22.85546875" customWidth="1" style="12"/>
    <col min="10757" max="10758" bestFit="1" width="33" customWidth="1" style="12"/>
    <col min="10759" max="11007" width="11.42578125" customWidth="1" style="12"/>
    <col min="11008" max="11008" bestFit="1" width="38.42578125" customWidth="1" style="12"/>
    <col min="11009" max="11009" bestFit="1" width="15.5703125" customWidth="1" style="12"/>
    <col min="11010" max="11010" bestFit="1" width="15.28515625" customWidth="1" style="12"/>
    <col min="11011" max="11011" width="11.42578125" customWidth="1" style="12"/>
    <col min="11012" max="11012" width="22.85546875" customWidth="1" style="12"/>
    <col min="11013" max="11014" bestFit="1" width="33" customWidth="1" style="12"/>
    <col min="11015" max="11263" width="11.42578125" customWidth="1" style="12"/>
    <col min="11264" max="11264" bestFit="1" width="38.42578125" customWidth="1" style="12"/>
    <col min="11265" max="11265" bestFit="1" width="15.5703125" customWidth="1" style="12"/>
    <col min="11266" max="11266" bestFit="1" width="15.28515625" customWidth="1" style="12"/>
    <col min="11267" max="11267" width="11.42578125" customWidth="1" style="12"/>
    <col min="11268" max="11268" width="22.85546875" customWidth="1" style="12"/>
    <col min="11269" max="11270" bestFit="1" width="33" customWidth="1" style="12"/>
    <col min="11271" max="11519" width="11.42578125" customWidth="1" style="12"/>
    <col min="11520" max="11520" bestFit="1" width="38.42578125" customWidth="1" style="12"/>
    <col min="11521" max="11521" bestFit="1" width="15.5703125" customWidth="1" style="12"/>
    <col min="11522" max="11522" bestFit="1" width="15.28515625" customWidth="1" style="12"/>
    <col min="11523" max="11523" width="11.42578125" customWidth="1" style="12"/>
    <col min="11524" max="11524" width="22.85546875" customWidth="1" style="12"/>
    <col min="11525" max="11526" bestFit="1" width="33" customWidth="1" style="12"/>
    <col min="11527" max="11775" width="11.42578125" customWidth="1" style="12"/>
    <col min="11776" max="11776" bestFit="1" width="38.42578125" customWidth="1" style="12"/>
    <col min="11777" max="11777" bestFit="1" width="15.5703125" customWidth="1" style="12"/>
    <col min="11778" max="11778" bestFit="1" width="15.28515625" customWidth="1" style="12"/>
    <col min="11779" max="11779" width="11.42578125" customWidth="1" style="12"/>
    <col min="11780" max="11780" width="22.85546875" customWidth="1" style="12"/>
    <col min="11781" max="11782" bestFit="1" width="33" customWidth="1" style="12"/>
    <col min="11783" max="12031" width="11.42578125" customWidth="1" style="12"/>
    <col min="12032" max="12032" bestFit="1" width="38.42578125" customWidth="1" style="12"/>
    <col min="12033" max="12033" bestFit="1" width="15.5703125" customWidth="1" style="12"/>
    <col min="12034" max="12034" bestFit="1" width="15.28515625" customWidth="1" style="12"/>
    <col min="12035" max="12035" width="11.42578125" customWidth="1" style="12"/>
    <col min="12036" max="12036" width="22.85546875" customWidth="1" style="12"/>
    <col min="12037" max="12038" bestFit="1" width="33" customWidth="1" style="12"/>
    <col min="12039" max="12287" width="11.42578125" customWidth="1" style="12"/>
    <col min="12288" max="12288" bestFit="1" width="38.42578125" customWidth="1" style="12"/>
    <col min="12289" max="12289" bestFit="1" width="15.5703125" customWidth="1" style="12"/>
    <col min="12290" max="12290" bestFit="1" width="15.28515625" customWidth="1" style="12"/>
    <col min="12291" max="12291" width="11.42578125" customWidth="1" style="12"/>
    <col min="12292" max="12292" width="22.85546875" customWidth="1" style="12"/>
    <col min="12293" max="12294" bestFit="1" width="33" customWidth="1" style="12"/>
    <col min="12295" max="12543" width="11.42578125" customWidth="1" style="12"/>
    <col min="12544" max="12544" bestFit="1" width="38.42578125" customWidth="1" style="12"/>
    <col min="12545" max="12545" bestFit="1" width="15.5703125" customWidth="1" style="12"/>
    <col min="12546" max="12546" bestFit="1" width="15.28515625" customWidth="1" style="12"/>
    <col min="12547" max="12547" width="11.42578125" customWidth="1" style="12"/>
    <col min="12548" max="12548" width="22.85546875" customWidth="1" style="12"/>
    <col min="12549" max="12550" bestFit="1" width="33" customWidth="1" style="12"/>
    <col min="12551" max="12799" width="11.42578125" customWidth="1" style="12"/>
    <col min="12800" max="12800" bestFit="1" width="38.42578125" customWidth="1" style="12"/>
    <col min="12801" max="12801" bestFit="1" width="15.5703125" customWidth="1" style="12"/>
    <col min="12802" max="12802" bestFit="1" width="15.28515625" customWidth="1" style="12"/>
    <col min="12803" max="12803" width="11.42578125" customWidth="1" style="12"/>
    <col min="12804" max="12804" width="22.85546875" customWidth="1" style="12"/>
    <col min="12805" max="12806" bestFit="1" width="33" customWidth="1" style="12"/>
    <col min="12807" max="13055" width="11.42578125" customWidth="1" style="12"/>
    <col min="13056" max="13056" bestFit="1" width="38.42578125" customWidth="1" style="12"/>
    <col min="13057" max="13057" bestFit="1" width="15.5703125" customWidth="1" style="12"/>
    <col min="13058" max="13058" bestFit="1" width="15.28515625" customWidth="1" style="12"/>
    <col min="13059" max="13059" width="11.42578125" customWidth="1" style="12"/>
    <col min="13060" max="13060" width="22.85546875" customWidth="1" style="12"/>
    <col min="13061" max="13062" bestFit="1" width="33" customWidth="1" style="12"/>
    <col min="13063" max="13311" width="11.42578125" customWidth="1" style="12"/>
    <col min="13312" max="13312" bestFit="1" width="38.42578125" customWidth="1" style="12"/>
    <col min="13313" max="13313" bestFit="1" width="15.5703125" customWidth="1" style="12"/>
    <col min="13314" max="13314" bestFit="1" width="15.28515625" customWidth="1" style="12"/>
    <col min="13315" max="13315" width="11.42578125" customWidth="1" style="12"/>
    <col min="13316" max="13316" width="22.85546875" customWidth="1" style="12"/>
    <col min="13317" max="13318" bestFit="1" width="33" customWidth="1" style="12"/>
    <col min="13319" max="13567" width="11.42578125" customWidth="1" style="12"/>
    <col min="13568" max="13568" bestFit="1" width="38.42578125" customWidth="1" style="12"/>
    <col min="13569" max="13569" bestFit="1" width="15.5703125" customWidth="1" style="12"/>
    <col min="13570" max="13570" bestFit="1" width="15.28515625" customWidth="1" style="12"/>
    <col min="13571" max="13571" width="11.42578125" customWidth="1" style="12"/>
    <col min="13572" max="13572" width="22.85546875" customWidth="1" style="12"/>
    <col min="13573" max="13574" bestFit="1" width="33" customWidth="1" style="12"/>
    <col min="13575" max="13823" width="11.42578125" customWidth="1" style="12"/>
    <col min="13824" max="13824" bestFit="1" width="38.42578125" customWidth="1" style="12"/>
    <col min="13825" max="13825" bestFit="1" width="15.5703125" customWidth="1" style="12"/>
    <col min="13826" max="13826" bestFit="1" width="15.28515625" customWidth="1" style="12"/>
    <col min="13827" max="13827" width="11.42578125" customWidth="1" style="12"/>
    <col min="13828" max="13828" width="22.85546875" customWidth="1" style="12"/>
    <col min="13829" max="13830" bestFit="1" width="33" customWidth="1" style="12"/>
    <col min="13831" max="14079" width="11.42578125" customWidth="1" style="12"/>
    <col min="14080" max="14080" bestFit="1" width="38.42578125" customWidth="1" style="12"/>
    <col min="14081" max="14081" bestFit="1" width="15.5703125" customWidth="1" style="12"/>
    <col min="14082" max="14082" bestFit="1" width="15.28515625" customWidth="1" style="12"/>
    <col min="14083" max="14083" width="11.42578125" customWidth="1" style="12"/>
    <col min="14084" max="14084" width="22.85546875" customWidth="1" style="12"/>
    <col min="14085" max="14086" bestFit="1" width="33" customWidth="1" style="12"/>
    <col min="14087" max="14335" width="11.42578125" customWidth="1" style="12"/>
    <col min="14336" max="14336" bestFit="1" width="38.42578125" customWidth="1" style="12"/>
    <col min="14337" max="14337" bestFit="1" width="15.5703125" customWidth="1" style="12"/>
    <col min="14338" max="14338" bestFit="1" width="15.28515625" customWidth="1" style="12"/>
    <col min="14339" max="14339" width="11.42578125" customWidth="1" style="12"/>
    <col min="14340" max="14340" width="22.85546875" customWidth="1" style="12"/>
    <col min="14341" max="14342" bestFit="1" width="33" customWidth="1" style="12"/>
    <col min="14343" max="14591" width="11.42578125" customWidth="1" style="12"/>
    <col min="14592" max="14592" bestFit="1" width="38.42578125" customWidth="1" style="12"/>
    <col min="14593" max="14593" bestFit="1" width="15.5703125" customWidth="1" style="12"/>
    <col min="14594" max="14594" bestFit="1" width="15.28515625" customWidth="1" style="12"/>
    <col min="14595" max="14595" width="11.42578125" customWidth="1" style="12"/>
    <col min="14596" max="14596" width="22.85546875" customWidth="1" style="12"/>
    <col min="14597" max="14598" bestFit="1" width="33" customWidth="1" style="12"/>
    <col min="14599" max="14847" width="11.42578125" customWidth="1" style="12"/>
    <col min="14848" max="14848" bestFit="1" width="38.42578125" customWidth="1" style="12"/>
    <col min="14849" max="14849" bestFit="1" width="15.5703125" customWidth="1" style="12"/>
    <col min="14850" max="14850" bestFit="1" width="15.28515625" customWidth="1" style="12"/>
    <col min="14851" max="14851" width="11.42578125" customWidth="1" style="12"/>
    <col min="14852" max="14852" width="22.85546875" customWidth="1" style="12"/>
    <col min="14853" max="14854" bestFit="1" width="33" customWidth="1" style="12"/>
    <col min="14855" max="15103" width="11.42578125" customWidth="1" style="12"/>
    <col min="15104" max="15104" bestFit="1" width="38.42578125" customWidth="1" style="12"/>
    <col min="15105" max="15105" bestFit="1" width="15.5703125" customWidth="1" style="12"/>
    <col min="15106" max="15106" bestFit="1" width="15.28515625" customWidth="1" style="12"/>
    <col min="15107" max="15107" width="11.42578125" customWidth="1" style="12"/>
    <col min="15108" max="15108" width="22.85546875" customWidth="1" style="12"/>
    <col min="15109" max="15110" bestFit="1" width="33" customWidth="1" style="12"/>
    <col min="15111" max="15359" width="11.42578125" customWidth="1" style="12"/>
    <col min="15360" max="15360" bestFit="1" width="38.42578125" customWidth="1" style="12"/>
    <col min="15361" max="15361" bestFit="1" width="15.5703125" customWidth="1" style="12"/>
    <col min="15362" max="15362" bestFit="1" width="15.28515625" customWidth="1" style="12"/>
    <col min="15363" max="15363" width="11.42578125" customWidth="1" style="12"/>
    <col min="15364" max="15364" width="22.85546875" customWidth="1" style="12"/>
    <col min="15365" max="15366" bestFit="1" width="33" customWidth="1" style="12"/>
    <col min="15367" max="15615" width="11.42578125" customWidth="1" style="12"/>
    <col min="15616" max="15616" bestFit="1" width="38.42578125" customWidth="1" style="12"/>
    <col min="15617" max="15617" bestFit="1" width="15.5703125" customWidth="1" style="12"/>
    <col min="15618" max="15618" bestFit="1" width="15.28515625" customWidth="1" style="12"/>
    <col min="15619" max="15619" width="11.42578125" customWidth="1" style="12"/>
    <col min="15620" max="15620" width="22.85546875" customWidth="1" style="12"/>
    <col min="15621" max="15622" bestFit="1" width="33" customWidth="1" style="12"/>
    <col min="15623" max="15871" width="11.42578125" customWidth="1" style="12"/>
    <col min="15872" max="15872" bestFit="1" width="38.42578125" customWidth="1" style="12"/>
    <col min="15873" max="15873" bestFit="1" width="15.5703125" customWidth="1" style="12"/>
    <col min="15874" max="15874" bestFit="1" width="15.28515625" customWidth="1" style="12"/>
    <col min="15875" max="15875" width="11.42578125" customWidth="1" style="12"/>
    <col min="15876" max="15876" width="22.85546875" customWidth="1" style="12"/>
    <col min="15877" max="15878" bestFit="1" width="33" customWidth="1" style="12"/>
    <col min="15879" max="16127" width="11.42578125" customWidth="1" style="12"/>
    <col min="16128" max="16128" bestFit="1" width="38.42578125" customWidth="1" style="12"/>
    <col min="16129" max="16129" bestFit="1" width="15.5703125" customWidth="1" style="12"/>
    <col min="16130" max="16130" bestFit="1" width="15.28515625" customWidth="1" style="12"/>
    <col min="16131" max="16131" width="11.42578125" customWidth="1" style="12"/>
    <col min="16132" max="16132" width="22.85546875" customWidth="1" style="12"/>
    <col min="16133" max="16134" bestFit="1" width="33" customWidth="1" style="12"/>
    <col min="16135" max="16384" width="11.42578125" customWidth="1" style="12"/>
  </cols>
  <sheetData>
    <row r="1" ht="15.75"/>
    <row r="2" ht="16.5" customHeight="1">
      <c r="A2" s="803" t="s">
        <v>33</v>
      </c>
      <c r="B2" s="804"/>
      <c r="C2" s="804"/>
      <c r="D2" s="805"/>
      <c r="E2" s="13" t="s">
        <v>34</v>
      </c>
      <c r="F2" s="0" t="s">
        <v>35</v>
      </c>
    </row>
    <row r="3">
      <c r="A3" s="806"/>
      <c r="B3" s="807"/>
      <c r="C3" s="807"/>
      <c r="D3" s="808"/>
      <c r="E3" s="812"/>
      <c r="F3" s="812">
        <v>5</v>
      </c>
    </row>
    <row r="4" ht="15.75" customHeight="1">
      <c r="A4" s="809"/>
      <c r="B4" s="810"/>
      <c r="C4" s="810"/>
      <c r="D4" s="811"/>
      <c r="E4" s="813"/>
      <c r="F4" s="813"/>
    </row>
    <row r="5" ht="15.75"/>
    <row r="6" ht="36.75" s="18" customFormat="1">
      <c r="A6" s="14" t="s">
        <v>36</v>
      </c>
      <c r="B6" s="16" t="s">
        <v>38</v>
      </c>
      <c r="C6" s="16" t="s">
        <v>39</v>
      </c>
      <c r="D6" s="16" t="s">
        <v>40</v>
      </c>
      <c r="E6" s="16" t="s">
        <v>17</v>
      </c>
      <c r="F6" s="17" t="s">
        <v>16</v>
      </c>
    </row>
    <row r="7" s="18" customFormat="1">
      <c r="A7" s="19">
        <v>42009</v>
      </c>
      <c r="B7" s="22" t="s">
        <v>41</v>
      </c>
      <c r="C7" s="22" t="s">
        <v>42</v>
      </c>
      <c r="D7" s="22" t="s">
        <v>43</v>
      </c>
      <c r="E7" s="217">
        <v>759625</v>
      </c>
      <c r="F7" s="218">
        <v>2243883</v>
      </c>
    </row>
    <row r="8" s="18" customFormat="1">
      <c r="A8" s="19">
        <v>42012</v>
      </c>
      <c r="B8" s="22" t="s">
        <v>44</v>
      </c>
      <c r="C8" s="22" t="s">
        <v>45</v>
      </c>
      <c r="D8" s="22" t="s">
        <v>43</v>
      </c>
      <c r="E8" s="217">
        <v>1908840</v>
      </c>
      <c r="F8" s="218">
        <v>4278870</v>
      </c>
    </row>
    <row r="9">
      <c r="A9" s="19">
        <v>42017</v>
      </c>
      <c r="B9" s="22" t="s">
        <v>46</v>
      </c>
      <c r="C9" s="22" t="s">
        <v>47</v>
      </c>
      <c r="D9" s="22" t="s">
        <v>48</v>
      </c>
      <c r="E9" s="217">
        <v>4000000</v>
      </c>
      <c r="F9" s="218">
        <v>0</v>
      </c>
    </row>
    <row r="10">
      <c r="A10" s="19">
        <v>42024</v>
      </c>
      <c r="B10" s="22" t="s">
        <v>49</v>
      </c>
      <c r="C10" s="22" t="s">
        <v>50</v>
      </c>
      <c r="D10" s="22" t="s">
        <v>48</v>
      </c>
      <c r="E10" s="217">
        <v>750000</v>
      </c>
      <c r="F10" s="218">
        <v>0</v>
      </c>
    </row>
    <row r="11" ht="15.75">
      <c r="A11" s="35">
        <v>42026</v>
      </c>
      <c r="B11" s="28" t="s">
        <v>41</v>
      </c>
      <c r="C11" s="28" t="s">
        <v>51</v>
      </c>
      <c r="D11" s="28" t="s">
        <v>48</v>
      </c>
      <c r="E11" s="219">
        <v>34500</v>
      </c>
      <c r="F11" s="220">
        <v>0</v>
      </c>
    </row>
    <row r="12" ht="15.75">
      <c r="E12" s="29"/>
      <c r="F12" s="29"/>
    </row>
    <row r="13" ht="27" s="31" customFormat="1">
      <c r="A13" s="814" t="s">
        <v>32</v>
      </c>
      <c r="B13" s="814"/>
      <c r="C13" s="814"/>
      <c r="D13" s="815"/>
      <c r="E13" s="30">
        <f>SUM(E7:E12)</f>
      </c>
      <c r="F13" s="30">
        <f>SUM(F7:F11)</f>
      </c>
    </row>
    <row r="14">
      <c r="E14" s="29"/>
      <c r="F14" s="29"/>
    </row>
  </sheetData>
  <mergeCells>
    <mergeCell ref="A2:D4"/>
    <mergeCell ref="E3:E4"/>
    <mergeCell ref="F3:F4"/>
    <mergeCell ref="A13:D13"/>
  </mergeCells>
  <printOptions horizontalCentered="1" verticalCentered="1"/>
  <pageMargins left="0" right="0" top="0.74803149606299213" bottom="0.74803149606299213" header="0.31496062992125984" footer="0.31496062992125984"/>
  <pageSetup scale="75" orientation="landscape" verticalDpi="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E23" sqref="E23"/>
    </sheetView>
  </sheetViews>
  <sheetFormatPr baseColWidth="10" defaultRowHeight="15" x14ac:dyDescent="0.25"/>
  <cols>
    <col min="1" max="1" width="24" customWidth="1" style="12"/>
    <col min="2" max="2" width="15.5703125" customWidth="1" style="12"/>
    <col min="3" max="3" bestFit="1" width="17.42578125" customWidth="1" style="12"/>
    <col min="4" max="4" bestFit="1" width="13.7109375" customWidth="1" style="12"/>
    <col min="5" max="5" width="22.85546875" customWidth="1" style="12"/>
    <col min="6" max="7" bestFit="1" width="33" customWidth="1" style="12"/>
    <col min="8" max="256" width="11.42578125" customWidth="1" style="12"/>
    <col min="257" max="257" bestFit="1" width="38.42578125" customWidth="1" style="12"/>
    <col min="258" max="258" bestFit="1" width="15.5703125" customWidth="1" style="12"/>
    <col min="259" max="259" bestFit="1" width="15.28515625" customWidth="1" style="12"/>
    <col min="260" max="260" width="11.42578125" customWidth="1" style="12"/>
    <col min="261" max="261" width="22.85546875" customWidth="1" style="12"/>
    <col min="262" max="263" bestFit="1" width="33" customWidth="1" style="12"/>
    <col min="264" max="512" width="11.42578125" customWidth="1" style="12"/>
    <col min="513" max="513" bestFit="1" width="38.42578125" customWidth="1" style="12"/>
    <col min="514" max="514" bestFit="1" width="15.5703125" customWidth="1" style="12"/>
    <col min="515" max="515" bestFit="1" width="15.28515625" customWidth="1" style="12"/>
    <col min="516" max="516" width="11.42578125" customWidth="1" style="12"/>
    <col min="517" max="517" width="22.85546875" customWidth="1" style="12"/>
    <col min="518" max="519" bestFit="1" width="33" customWidth="1" style="12"/>
    <col min="520" max="768" width="11.42578125" customWidth="1" style="12"/>
    <col min="769" max="769" bestFit="1" width="38.42578125" customWidth="1" style="12"/>
    <col min="770" max="770" bestFit="1" width="15.5703125" customWidth="1" style="12"/>
    <col min="771" max="771" bestFit="1" width="15.28515625" customWidth="1" style="12"/>
    <col min="772" max="772" width="11.42578125" customWidth="1" style="12"/>
    <col min="773" max="773" width="22.85546875" customWidth="1" style="12"/>
    <col min="774" max="775" bestFit="1" width="33" customWidth="1" style="12"/>
    <col min="776" max="1024" width="11.42578125" customWidth="1" style="12"/>
    <col min="1025" max="1025" bestFit="1" width="38.42578125" customWidth="1" style="12"/>
    <col min="1026" max="1026" bestFit="1" width="15.5703125" customWidth="1" style="12"/>
    <col min="1027" max="1027" bestFit="1" width="15.28515625" customWidth="1" style="12"/>
    <col min="1028" max="1028" width="11.42578125" customWidth="1" style="12"/>
    <col min="1029" max="1029" width="22.85546875" customWidth="1" style="12"/>
    <col min="1030" max="1031" bestFit="1" width="33" customWidth="1" style="12"/>
    <col min="1032" max="1280" width="11.42578125" customWidth="1" style="12"/>
    <col min="1281" max="1281" bestFit="1" width="38.42578125" customWidth="1" style="12"/>
    <col min="1282" max="1282" bestFit="1" width="15.5703125" customWidth="1" style="12"/>
    <col min="1283" max="1283" bestFit="1" width="15.28515625" customWidth="1" style="12"/>
    <col min="1284" max="1284" width="11.42578125" customWidth="1" style="12"/>
    <col min="1285" max="1285" width="22.85546875" customWidth="1" style="12"/>
    <col min="1286" max="1287" bestFit="1" width="33" customWidth="1" style="12"/>
    <col min="1288" max="1536" width="11.42578125" customWidth="1" style="12"/>
    <col min="1537" max="1537" bestFit="1" width="38.42578125" customWidth="1" style="12"/>
    <col min="1538" max="1538" bestFit="1" width="15.5703125" customWidth="1" style="12"/>
    <col min="1539" max="1539" bestFit="1" width="15.28515625" customWidth="1" style="12"/>
    <col min="1540" max="1540" width="11.42578125" customWidth="1" style="12"/>
    <col min="1541" max="1541" width="22.85546875" customWidth="1" style="12"/>
    <col min="1542" max="1543" bestFit="1" width="33" customWidth="1" style="12"/>
    <col min="1544" max="1792" width="11.42578125" customWidth="1" style="12"/>
    <col min="1793" max="1793" bestFit="1" width="38.42578125" customWidth="1" style="12"/>
    <col min="1794" max="1794" bestFit="1" width="15.5703125" customWidth="1" style="12"/>
    <col min="1795" max="1795" bestFit="1" width="15.28515625" customWidth="1" style="12"/>
    <col min="1796" max="1796" width="11.42578125" customWidth="1" style="12"/>
    <col min="1797" max="1797" width="22.85546875" customWidth="1" style="12"/>
    <col min="1798" max="1799" bestFit="1" width="33" customWidth="1" style="12"/>
    <col min="1800" max="2048" width="11.42578125" customWidth="1" style="12"/>
    <col min="2049" max="2049" bestFit="1" width="38.42578125" customWidth="1" style="12"/>
    <col min="2050" max="2050" bestFit="1" width="15.5703125" customWidth="1" style="12"/>
    <col min="2051" max="2051" bestFit="1" width="15.28515625" customWidth="1" style="12"/>
    <col min="2052" max="2052" width="11.42578125" customWidth="1" style="12"/>
    <col min="2053" max="2053" width="22.85546875" customWidth="1" style="12"/>
    <col min="2054" max="2055" bestFit="1" width="33" customWidth="1" style="12"/>
    <col min="2056" max="2304" width="11.42578125" customWidth="1" style="12"/>
    <col min="2305" max="2305" bestFit="1" width="38.42578125" customWidth="1" style="12"/>
    <col min="2306" max="2306" bestFit="1" width="15.5703125" customWidth="1" style="12"/>
    <col min="2307" max="2307" bestFit="1" width="15.28515625" customWidth="1" style="12"/>
    <col min="2308" max="2308" width="11.42578125" customWidth="1" style="12"/>
    <col min="2309" max="2309" width="22.85546875" customWidth="1" style="12"/>
    <col min="2310" max="2311" bestFit="1" width="33" customWidth="1" style="12"/>
    <col min="2312" max="2560" width="11.42578125" customWidth="1" style="12"/>
    <col min="2561" max="2561" bestFit="1" width="38.42578125" customWidth="1" style="12"/>
    <col min="2562" max="2562" bestFit="1" width="15.5703125" customWidth="1" style="12"/>
    <col min="2563" max="2563" bestFit="1" width="15.28515625" customWidth="1" style="12"/>
    <col min="2564" max="2564" width="11.42578125" customWidth="1" style="12"/>
    <col min="2565" max="2565" width="22.85546875" customWidth="1" style="12"/>
    <col min="2566" max="2567" bestFit="1" width="33" customWidth="1" style="12"/>
    <col min="2568" max="2816" width="11.42578125" customWidth="1" style="12"/>
    <col min="2817" max="2817" bestFit="1" width="38.42578125" customWidth="1" style="12"/>
    <col min="2818" max="2818" bestFit="1" width="15.5703125" customWidth="1" style="12"/>
    <col min="2819" max="2819" bestFit="1" width="15.28515625" customWidth="1" style="12"/>
    <col min="2820" max="2820" width="11.42578125" customWidth="1" style="12"/>
    <col min="2821" max="2821" width="22.85546875" customWidth="1" style="12"/>
    <col min="2822" max="2823" bestFit="1" width="33" customWidth="1" style="12"/>
    <col min="2824" max="3072" width="11.42578125" customWidth="1" style="12"/>
    <col min="3073" max="3073" bestFit="1" width="38.42578125" customWidth="1" style="12"/>
    <col min="3074" max="3074" bestFit="1" width="15.5703125" customWidth="1" style="12"/>
    <col min="3075" max="3075" bestFit="1" width="15.28515625" customWidth="1" style="12"/>
    <col min="3076" max="3076" width="11.42578125" customWidth="1" style="12"/>
    <col min="3077" max="3077" width="22.85546875" customWidth="1" style="12"/>
    <col min="3078" max="3079" bestFit="1" width="33" customWidth="1" style="12"/>
    <col min="3080" max="3328" width="11.42578125" customWidth="1" style="12"/>
    <col min="3329" max="3329" bestFit="1" width="38.42578125" customWidth="1" style="12"/>
    <col min="3330" max="3330" bestFit="1" width="15.5703125" customWidth="1" style="12"/>
    <col min="3331" max="3331" bestFit="1" width="15.28515625" customWidth="1" style="12"/>
    <col min="3332" max="3332" width="11.42578125" customWidth="1" style="12"/>
    <col min="3333" max="3333" width="22.85546875" customWidth="1" style="12"/>
    <col min="3334" max="3335" bestFit="1" width="33" customWidth="1" style="12"/>
    <col min="3336" max="3584" width="11.42578125" customWidth="1" style="12"/>
    <col min="3585" max="3585" bestFit="1" width="38.42578125" customWidth="1" style="12"/>
    <col min="3586" max="3586" bestFit="1" width="15.5703125" customWidth="1" style="12"/>
    <col min="3587" max="3587" bestFit="1" width="15.28515625" customWidth="1" style="12"/>
    <col min="3588" max="3588" width="11.42578125" customWidth="1" style="12"/>
    <col min="3589" max="3589" width="22.85546875" customWidth="1" style="12"/>
    <col min="3590" max="3591" bestFit="1" width="33" customWidth="1" style="12"/>
    <col min="3592" max="3840" width="11.42578125" customWidth="1" style="12"/>
    <col min="3841" max="3841" bestFit="1" width="38.42578125" customWidth="1" style="12"/>
    <col min="3842" max="3842" bestFit="1" width="15.5703125" customWidth="1" style="12"/>
    <col min="3843" max="3843" bestFit="1" width="15.28515625" customWidth="1" style="12"/>
    <col min="3844" max="3844" width="11.42578125" customWidth="1" style="12"/>
    <col min="3845" max="3845" width="22.85546875" customWidth="1" style="12"/>
    <col min="3846" max="3847" bestFit="1" width="33" customWidth="1" style="12"/>
    <col min="3848" max="4096" width="11.42578125" customWidth="1" style="12"/>
    <col min="4097" max="4097" bestFit="1" width="38.42578125" customWidth="1" style="12"/>
    <col min="4098" max="4098" bestFit="1" width="15.5703125" customWidth="1" style="12"/>
    <col min="4099" max="4099" bestFit="1" width="15.28515625" customWidth="1" style="12"/>
    <col min="4100" max="4100" width="11.42578125" customWidth="1" style="12"/>
    <col min="4101" max="4101" width="22.85546875" customWidth="1" style="12"/>
    <col min="4102" max="4103" bestFit="1" width="33" customWidth="1" style="12"/>
    <col min="4104" max="4352" width="11.42578125" customWidth="1" style="12"/>
    <col min="4353" max="4353" bestFit="1" width="38.42578125" customWidth="1" style="12"/>
    <col min="4354" max="4354" bestFit="1" width="15.5703125" customWidth="1" style="12"/>
    <col min="4355" max="4355" bestFit="1" width="15.28515625" customWidth="1" style="12"/>
    <col min="4356" max="4356" width="11.42578125" customWidth="1" style="12"/>
    <col min="4357" max="4357" width="22.85546875" customWidth="1" style="12"/>
    <col min="4358" max="4359" bestFit="1" width="33" customWidth="1" style="12"/>
    <col min="4360" max="4608" width="11.42578125" customWidth="1" style="12"/>
    <col min="4609" max="4609" bestFit="1" width="38.42578125" customWidth="1" style="12"/>
    <col min="4610" max="4610" bestFit="1" width="15.5703125" customWidth="1" style="12"/>
    <col min="4611" max="4611" bestFit="1" width="15.28515625" customWidth="1" style="12"/>
    <col min="4612" max="4612" width="11.42578125" customWidth="1" style="12"/>
    <col min="4613" max="4613" width="22.85546875" customWidth="1" style="12"/>
    <col min="4614" max="4615" bestFit="1" width="33" customWidth="1" style="12"/>
    <col min="4616" max="4864" width="11.42578125" customWidth="1" style="12"/>
    <col min="4865" max="4865" bestFit="1" width="38.42578125" customWidth="1" style="12"/>
    <col min="4866" max="4866" bestFit="1" width="15.5703125" customWidth="1" style="12"/>
    <col min="4867" max="4867" bestFit="1" width="15.28515625" customWidth="1" style="12"/>
    <col min="4868" max="4868" width="11.42578125" customWidth="1" style="12"/>
    <col min="4869" max="4869" width="22.85546875" customWidth="1" style="12"/>
    <col min="4870" max="4871" bestFit="1" width="33" customWidth="1" style="12"/>
    <col min="4872" max="5120" width="11.42578125" customWidth="1" style="12"/>
    <col min="5121" max="5121" bestFit="1" width="38.42578125" customWidth="1" style="12"/>
    <col min="5122" max="5122" bestFit="1" width="15.5703125" customWidth="1" style="12"/>
    <col min="5123" max="5123" bestFit="1" width="15.28515625" customWidth="1" style="12"/>
    <col min="5124" max="5124" width="11.42578125" customWidth="1" style="12"/>
    <col min="5125" max="5125" width="22.85546875" customWidth="1" style="12"/>
    <col min="5126" max="5127" bestFit="1" width="33" customWidth="1" style="12"/>
    <col min="5128" max="5376" width="11.42578125" customWidth="1" style="12"/>
    <col min="5377" max="5377" bestFit="1" width="38.42578125" customWidth="1" style="12"/>
    <col min="5378" max="5378" bestFit="1" width="15.5703125" customWidth="1" style="12"/>
    <col min="5379" max="5379" bestFit="1" width="15.28515625" customWidth="1" style="12"/>
    <col min="5380" max="5380" width="11.42578125" customWidth="1" style="12"/>
    <col min="5381" max="5381" width="22.85546875" customWidth="1" style="12"/>
    <col min="5382" max="5383" bestFit="1" width="33" customWidth="1" style="12"/>
    <col min="5384" max="5632" width="11.42578125" customWidth="1" style="12"/>
    <col min="5633" max="5633" bestFit="1" width="38.42578125" customWidth="1" style="12"/>
    <col min="5634" max="5634" bestFit="1" width="15.5703125" customWidth="1" style="12"/>
    <col min="5635" max="5635" bestFit="1" width="15.28515625" customWidth="1" style="12"/>
    <col min="5636" max="5636" width="11.42578125" customWidth="1" style="12"/>
    <col min="5637" max="5637" width="22.85546875" customWidth="1" style="12"/>
    <col min="5638" max="5639" bestFit="1" width="33" customWidth="1" style="12"/>
    <col min="5640" max="5888" width="11.42578125" customWidth="1" style="12"/>
    <col min="5889" max="5889" bestFit="1" width="38.42578125" customWidth="1" style="12"/>
    <col min="5890" max="5890" bestFit="1" width="15.5703125" customWidth="1" style="12"/>
    <col min="5891" max="5891" bestFit="1" width="15.28515625" customWidth="1" style="12"/>
    <col min="5892" max="5892" width="11.42578125" customWidth="1" style="12"/>
    <col min="5893" max="5893" width="22.85546875" customWidth="1" style="12"/>
    <col min="5894" max="5895" bestFit="1" width="33" customWidth="1" style="12"/>
    <col min="5896" max="6144" width="11.42578125" customWidth="1" style="12"/>
    <col min="6145" max="6145" bestFit="1" width="38.42578125" customWidth="1" style="12"/>
    <col min="6146" max="6146" bestFit="1" width="15.5703125" customWidth="1" style="12"/>
    <col min="6147" max="6147" bestFit="1" width="15.28515625" customWidth="1" style="12"/>
    <col min="6148" max="6148" width="11.42578125" customWidth="1" style="12"/>
    <col min="6149" max="6149" width="22.85546875" customWidth="1" style="12"/>
    <col min="6150" max="6151" bestFit="1" width="33" customWidth="1" style="12"/>
    <col min="6152" max="6400" width="11.42578125" customWidth="1" style="12"/>
    <col min="6401" max="6401" bestFit="1" width="38.42578125" customWidth="1" style="12"/>
    <col min="6402" max="6402" bestFit="1" width="15.5703125" customWidth="1" style="12"/>
    <col min="6403" max="6403" bestFit="1" width="15.28515625" customWidth="1" style="12"/>
    <col min="6404" max="6404" width="11.42578125" customWidth="1" style="12"/>
    <col min="6405" max="6405" width="22.85546875" customWidth="1" style="12"/>
    <col min="6406" max="6407" bestFit="1" width="33" customWidth="1" style="12"/>
    <col min="6408" max="6656" width="11.42578125" customWidth="1" style="12"/>
    <col min="6657" max="6657" bestFit="1" width="38.42578125" customWidth="1" style="12"/>
    <col min="6658" max="6658" bestFit="1" width="15.5703125" customWidth="1" style="12"/>
    <col min="6659" max="6659" bestFit="1" width="15.28515625" customWidth="1" style="12"/>
    <col min="6660" max="6660" width="11.42578125" customWidth="1" style="12"/>
    <col min="6661" max="6661" width="22.85546875" customWidth="1" style="12"/>
    <col min="6662" max="6663" bestFit="1" width="33" customWidth="1" style="12"/>
    <col min="6664" max="6912" width="11.42578125" customWidth="1" style="12"/>
    <col min="6913" max="6913" bestFit="1" width="38.42578125" customWidth="1" style="12"/>
    <col min="6914" max="6914" bestFit="1" width="15.5703125" customWidth="1" style="12"/>
    <col min="6915" max="6915" bestFit="1" width="15.28515625" customWidth="1" style="12"/>
    <col min="6916" max="6916" width="11.42578125" customWidth="1" style="12"/>
    <col min="6917" max="6917" width="22.85546875" customWidth="1" style="12"/>
    <col min="6918" max="6919" bestFit="1" width="33" customWidth="1" style="12"/>
    <col min="6920" max="7168" width="11.42578125" customWidth="1" style="12"/>
    <col min="7169" max="7169" bestFit="1" width="38.42578125" customWidth="1" style="12"/>
    <col min="7170" max="7170" bestFit="1" width="15.5703125" customWidth="1" style="12"/>
    <col min="7171" max="7171" bestFit="1" width="15.28515625" customWidth="1" style="12"/>
    <col min="7172" max="7172" width="11.42578125" customWidth="1" style="12"/>
    <col min="7173" max="7173" width="22.85546875" customWidth="1" style="12"/>
    <col min="7174" max="7175" bestFit="1" width="33" customWidth="1" style="12"/>
    <col min="7176" max="7424" width="11.42578125" customWidth="1" style="12"/>
    <col min="7425" max="7425" bestFit="1" width="38.42578125" customWidth="1" style="12"/>
    <col min="7426" max="7426" bestFit="1" width="15.5703125" customWidth="1" style="12"/>
    <col min="7427" max="7427" bestFit="1" width="15.28515625" customWidth="1" style="12"/>
    <col min="7428" max="7428" width="11.42578125" customWidth="1" style="12"/>
    <col min="7429" max="7429" width="22.85546875" customWidth="1" style="12"/>
    <col min="7430" max="7431" bestFit="1" width="33" customWidth="1" style="12"/>
    <col min="7432" max="7680" width="11.42578125" customWidth="1" style="12"/>
    <col min="7681" max="7681" bestFit="1" width="38.42578125" customWidth="1" style="12"/>
    <col min="7682" max="7682" bestFit="1" width="15.5703125" customWidth="1" style="12"/>
    <col min="7683" max="7683" bestFit="1" width="15.28515625" customWidth="1" style="12"/>
    <col min="7684" max="7684" width="11.42578125" customWidth="1" style="12"/>
    <col min="7685" max="7685" width="22.85546875" customWidth="1" style="12"/>
    <col min="7686" max="7687" bestFit="1" width="33" customWidth="1" style="12"/>
    <col min="7688" max="7936" width="11.42578125" customWidth="1" style="12"/>
    <col min="7937" max="7937" bestFit="1" width="38.42578125" customWidth="1" style="12"/>
    <col min="7938" max="7938" bestFit="1" width="15.5703125" customWidth="1" style="12"/>
    <col min="7939" max="7939" bestFit="1" width="15.28515625" customWidth="1" style="12"/>
    <col min="7940" max="7940" width="11.42578125" customWidth="1" style="12"/>
    <col min="7941" max="7941" width="22.85546875" customWidth="1" style="12"/>
    <col min="7942" max="7943" bestFit="1" width="33" customWidth="1" style="12"/>
    <col min="7944" max="8192" width="11.42578125" customWidth="1" style="12"/>
    <col min="8193" max="8193" bestFit="1" width="38.42578125" customWidth="1" style="12"/>
    <col min="8194" max="8194" bestFit="1" width="15.5703125" customWidth="1" style="12"/>
    <col min="8195" max="8195" bestFit="1" width="15.28515625" customWidth="1" style="12"/>
    <col min="8196" max="8196" width="11.42578125" customWidth="1" style="12"/>
    <col min="8197" max="8197" width="22.85546875" customWidth="1" style="12"/>
    <col min="8198" max="8199" bestFit="1" width="33" customWidth="1" style="12"/>
    <col min="8200" max="8448" width="11.42578125" customWidth="1" style="12"/>
    <col min="8449" max="8449" bestFit="1" width="38.42578125" customWidth="1" style="12"/>
    <col min="8450" max="8450" bestFit="1" width="15.5703125" customWidth="1" style="12"/>
    <col min="8451" max="8451" bestFit="1" width="15.28515625" customWidth="1" style="12"/>
    <col min="8452" max="8452" width="11.42578125" customWidth="1" style="12"/>
    <col min="8453" max="8453" width="22.85546875" customWidth="1" style="12"/>
    <col min="8454" max="8455" bestFit="1" width="33" customWidth="1" style="12"/>
    <col min="8456" max="8704" width="11.42578125" customWidth="1" style="12"/>
    <col min="8705" max="8705" bestFit="1" width="38.42578125" customWidth="1" style="12"/>
    <col min="8706" max="8706" bestFit="1" width="15.5703125" customWidth="1" style="12"/>
    <col min="8707" max="8707" bestFit="1" width="15.28515625" customWidth="1" style="12"/>
    <col min="8708" max="8708" width="11.42578125" customWidth="1" style="12"/>
    <col min="8709" max="8709" width="22.85546875" customWidth="1" style="12"/>
    <col min="8710" max="8711" bestFit="1" width="33" customWidth="1" style="12"/>
    <col min="8712" max="8960" width="11.42578125" customWidth="1" style="12"/>
    <col min="8961" max="8961" bestFit="1" width="38.42578125" customWidth="1" style="12"/>
    <col min="8962" max="8962" bestFit="1" width="15.5703125" customWidth="1" style="12"/>
    <col min="8963" max="8963" bestFit="1" width="15.28515625" customWidth="1" style="12"/>
    <col min="8964" max="8964" width="11.42578125" customWidth="1" style="12"/>
    <col min="8965" max="8965" width="22.85546875" customWidth="1" style="12"/>
    <col min="8966" max="8967" bestFit="1" width="33" customWidth="1" style="12"/>
    <col min="8968" max="9216" width="11.42578125" customWidth="1" style="12"/>
    <col min="9217" max="9217" bestFit="1" width="38.42578125" customWidth="1" style="12"/>
    <col min="9218" max="9218" bestFit="1" width="15.5703125" customWidth="1" style="12"/>
    <col min="9219" max="9219" bestFit="1" width="15.28515625" customWidth="1" style="12"/>
    <col min="9220" max="9220" width="11.42578125" customWidth="1" style="12"/>
    <col min="9221" max="9221" width="22.85546875" customWidth="1" style="12"/>
    <col min="9222" max="9223" bestFit="1" width="33" customWidth="1" style="12"/>
    <col min="9224" max="9472" width="11.42578125" customWidth="1" style="12"/>
    <col min="9473" max="9473" bestFit="1" width="38.42578125" customWidth="1" style="12"/>
    <col min="9474" max="9474" bestFit="1" width="15.5703125" customWidth="1" style="12"/>
    <col min="9475" max="9475" bestFit="1" width="15.28515625" customWidth="1" style="12"/>
    <col min="9476" max="9476" width="11.42578125" customWidth="1" style="12"/>
    <col min="9477" max="9477" width="22.85546875" customWidth="1" style="12"/>
    <col min="9478" max="9479" bestFit="1" width="33" customWidth="1" style="12"/>
    <col min="9480" max="9728" width="11.42578125" customWidth="1" style="12"/>
    <col min="9729" max="9729" bestFit="1" width="38.42578125" customWidth="1" style="12"/>
    <col min="9730" max="9730" bestFit="1" width="15.5703125" customWidth="1" style="12"/>
    <col min="9731" max="9731" bestFit="1" width="15.28515625" customWidth="1" style="12"/>
    <col min="9732" max="9732" width="11.42578125" customWidth="1" style="12"/>
    <col min="9733" max="9733" width="22.85546875" customWidth="1" style="12"/>
    <col min="9734" max="9735" bestFit="1" width="33" customWidth="1" style="12"/>
    <col min="9736" max="9984" width="11.42578125" customWidth="1" style="12"/>
    <col min="9985" max="9985" bestFit="1" width="38.42578125" customWidth="1" style="12"/>
    <col min="9986" max="9986" bestFit="1" width="15.5703125" customWidth="1" style="12"/>
    <col min="9987" max="9987" bestFit="1" width="15.28515625" customWidth="1" style="12"/>
    <col min="9988" max="9988" width="11.42578125" customWidth="1" style="12"/>
    <col min="9989" max="9989" width="22.85546875" customWidth="1" style="12"/>
    <col min="9990" max="9991" bestFit="1" width="33" customWidth="1" style="12"/>
    <col min="9992" max="10240" width="11.42578125" customWidth="1" style="12"/>
    <col min="10241" max="10241" bestFit="1" width="38.42578125" customWidth="1" style="12"/>
    <col min="10242" max="10242" bestFit="1" width="15.5703125" customWidth="1" style="12"/>
    <col min="10243" max="10243" bestFit="1" width="15.28515625" customWidth="1" style="12"/>
    <col min="10244" max="10244" width="11.42578125" customWidth="1" style="12"/>
    <col min="10245" max="10245" width="22.85546875" customWidth="1" style="12"/>
    <col min="10246" max="10247" bestFit="1" width="33" customWidth="1" style="12"/>
    <col min="10248" max="10496" width="11.42578125" customWidth="1" style="12"/>
    <col min="10497" max="10497" bestFit="1" width="38.42578125" customWidth="1" style="12"/>
    <col min="10498" max="10498" bestFit="1" width="15.5703125" customWidth="1" style="12"/>
    <col min="10499" max="10499" bestFit="1" width="15.28515625" customWidth="1" style="12"/>
    <col min="10500" max="10500" width="11.42578125" customWidth="1" style="12"/>
    <col min="10501" max="10501" width="22.85546875" customWidth="1" style="12"/>
    <col min="10502" max="10503" bestFit="1" width="33" customWidth="1" style="12"/>
    <col min="10504" max="10752" width="11.42578125" customWidth="1" style="12"/>
    <col min="10753" max="10753" bestFit="1" width="38.42578125" customWidth="1" style="12"/>
    <col min="10754" max="10754" bestFit="1" width="15.5703125" customWidth="1" style="12"/>
    <col min="10755" max="10755" bestFit="1" width="15.28515625" customWidth="1" style="12"/>
    <col min="10756" max="10756" width="11.42578125" customWidth="1" style="12"/>
    <col min="10757" max="10757" width="22.85546875" customWidth="1" style="12"/>
    <col min="10758" max="10759" bestFit="1" width="33" customWidth="1" style="12"/>
    <col min="10760" max="11008" width="11.42578125" customWidth="1" style="12"/>
    <col min="11009" max="11009" bestFit="1" width="38.42578125" customWidth="1" style="12"/>
    <col min="11010" max="11010" bestFit="1" width="15.5703125" customWidth="1" style="12"/>
    <col min="11011" max="11011" bestFit="1" width="15.28515625" customWidth="1" style="12"/>
    <col min="11012" max="11012" width="11.42578125" customWidth="1" style="12"/>
    <col min="11013" max="11013" width="22.85546875" customWidth="1" style="12"/>
    <col min="11014" max="11015" bestFit="1" width="33" customWidth="1" style="12"/>
    <col min="11016" max="11264" width="11.42578125" customWidth="1" style="12"/>
    <col min="11265" max="11265" bestFit="1" width="38.42578125" customWidth="1" style="12"/>
    <col min="11266" max="11266" bestFit="1" width="15.5703125" customWidth="1" style="12"/>
    <col min="11267" max="11267" bestFit="1" width="15.28515625" customWidth="1" style="12"/>
    <col min="11268" max="11268" width="11.42578125" customWidth="1" style="12"/>
    <col min="11269" max="11269" width="22.85546875" customWidth="1" style="12"/>
    <col min="11270" max="11271" bestFit="1" width="33" customWidth="1" style="12"/>
    <col min="11272" max="11520" width="11.42578125" customWidth="1" style="12"/>
    <col min="11521" max="11521" bestFit="1" width="38.42578125" customWidth="1" style="12"/>
    <col min="11522" max="11522" bestFit="1" width="15.5703125" customWidth="1" style="12"/>
    <col min="11523" max="11523" bestFit="1" width="15.28515625" customWidth="1" style="12"/>
    <col min="11524" max="11524" width="11.42578125" customWidth="1" style="12"/>
    <col min="11525" max="11525" width="22.85546875" customWidth="1" style="12"/>
    <col min="11526" max="11527" bestFit="1" width="33" customWidth="1" style="12"/>
    <col min="11528" max="11776" width="11.42578125" customWidth="1" style="12"/>
    <col min="11777" max="11777" bestFit="1" width="38.42578125" customWidth="1" style="12"/>
    <col min="11778" max="11778" bestFit="1" width="15.5703125" customWidth="1" style="12"/>
    <col min="11779" max="11779" bestFit="1" width="15.28515625" customWidth="1" style="12"/>
    <col min="11780" max="11780" width="11.42578125" customWidth="1" style="12"/>
    <col min="11781" max="11781" width="22.85546875" customWidth="1" style="12"/>
    <col min="11782" max="11783" bestFit="1" width="33" customWidth="1" style="12"/>
    <col min="11784" max="12032" width="11.42578125" customWidth="1" style="12"/>
    <col min="12033" max="12033" bestFit="1" width="38.42578125" customWidth="1" style="12"/>
    <col min="12034" max="12034" bestFit="1" width="15.5703125" customWidth="1" style="12"/>
    <col min="12035" max="12035" bestFit="1" width="15.28515625" customWidth="1" style="12"/>
    <col min="12036" max="12036" width="11.42578125" customWidth="1" style="12"/>
    <col min="12037" max="12037" width="22.85546875" customWidth="1" style="12"/>
    <col min="12038" max="12039" bestFit="1" width="33" customWidth="1" style="12"/>
    <col min="12040" max="12288" width="11.42578125" customWidth="1" style="12"/>
    <col min="12289" max="12289" bestFit="1" width="38.42578125" customWidth="1" style="12"/>
    <col min="12290" max="12290" bestFit="1" width="15.5703125" customWidth="1" style="12"/>
    <col min="12291" max="12291" bestFit="1" width="15.28515625" customWidth="1" style="12"/>
    <col min="12292" max="12292" width="11.42578125" customWidth="1" style="12"/>
    <col min="12293" max="12293" width="22.85546875" customWidth="1" style="12"/>
    <col min="12294" max="12295" bestFit="1" width="33" customWidth="1" style="12"/>
    <col min="12296" max="12544" width="11.42578125" customWidth="1" style="12"/>
    <col min="12545" max="12545" bestFit="1" width="38.42578125" customWidth="1" style="12"/>
    <col min="12546" max="12546" bestFit="1" width="15.5703125" customWidth="1" style="12"/>
    <col min="12547" max="12547" bestFit="1" width="15.28515625" customWidth="1" style="12"/>
    <col min="12548" max="12548" width="11.42578125" customWidth="1" style="12"/>
    <col min="12549" max="12549" width="22.85546875" customWidth="1" style="12"/>
    <col min="12550" max="12551" bestFit="1" width="33" customWidth="1" style="12"/>
    <col min="12552" max="12800" width="11.42578125" customWidth="1" style="12"/>
    <col min="12801" max="12801" bestFit="1" width="38.42578125" customWidth="1" style="12"/>
    <col min="12802" max="12802" bestFit="1" width="15.5703125" customWidth="1" style="12"/>
    <col min="12803" max="12803" bestFit="1" width="15.28515625" customWidth="1" style="12"/>
    <col min="12804" max="12804" width="11.42578125" customWidth="1" style="12"/>
    <col min="12805" max="12805" width="22.85546875" customWidth="1" style="12"/>
    <col min="12806" max="12807" bestFit="1" width="33" customWidth="1" style="12"/>
    <col min="12808" max="13056" width="11.42578125" customWidth="1" style="12"/>
    <col min="13057" max="13057" bestFit="1" width="38.42578125" customWidth="1" style="12"/>
    <col min="13058" max="13058" bestFit="1" width="15.5703125" customWidth="1" style="12"/>
    <col min="13059" max="13059" bestFit="1" width="15.28515625" customWidth="1" style="12"/>
    <col min="13060" max="13060" width="11.42578125" customWidth="1" style="12"/>
    <col min="13061" max="13061" width="22.85546875" customWidth="1" style="12"/>
    <col min="13062" max="13063" bestFit="1" width="33" customWidth="1" style="12"/>
    <col min="13064" max="13312" width="11.42578125" customWidth="1" style="12"/>
    <col min="13313" max="13313" bestFit="1" width="38.42578125" customWidth="1" style="12"/>
    <col min="13314" max="13314" bestFit="1" width="15.5703125" customWidth="1" style="12"/>
    <col min="13315" max="13315" bestFit="1" width="15.28515625" customWidth="1" style="12"/>
    <col min="13316" max="13316" width="11.42578125" customWidth="1" style="12"/>
    <col min="13317" max="13317" width="22.85546875" customWidth="1" style="12"/>
    <col min="13318" max="13319" bestFit="1" width="33" customWidth="1" style="12"/>
    <col min="13320" max="13568" width="11.42578125" customWidth="1" style="12"/>
    <col min="13569" max="13569" bestFit="1" width="38.42578125" customWidth="1" style="12"/>
    <col min="13570" max="13570" bestFit="1" width="15.5703125" customWidth="1" style="12"/>
    <col min="13571" max="13571" bestFit="1" width="15.28515625" customWidth="1" style="12"/>
    <col min="13572" max="13572" width="11.42578125" customWidth="1" style="12"/>
    <col min="13573" max="13573" width="22.85546875" customWidth="1" style="12"/>
    <col min="13574" max="13575" bestFit="1" width="33" customWidth="1" style="12"/>
    <col min="13576" max="13824" width="11.42578125" customWidth="1" style="12"/>
    <col min="13825" max="13825" bestFit="1" width="38.42578125" customWidth="1" style="12"/>
    <col min="13826" max="13826" bestFit="1" width="15.5703125" customWidth="1" style="12"/>
    <col min="13827" max="13827" bestFit="1" width="15.28515625" customWidth="1" style="12"/>
    <col min="13828" max="13828" width="11.42578125" customWidth="1" style="12"/>
    <col min="13829" max="13829" width="22.85546875" customWidth="1" style="12"/>
    <col min="13830" max="13831" bestFit="1" width="33" customWidth="1" style="12"/>
    <col min="13832" max="14080" width="11.42578125" customWidth="1" style="12"/>
    <col min="14081" max="14081" bestFit="1" width="38.42578125" customWidth="1" style="12"/>
    <col min="14082" max="14082" bestFit="1" width="15.5703125" customWidth="1" style="12"/>
    <col min="14083" max="14083" bestFit="1" width="15.28515625" customWidth="1" style="12"/>
    <col min="14084" max="14084" width="11.42578125" customWidth="1" style="12"/>
    <col min="14085" max="14085" width="22.85546875" customWidth="1" style="12"/>
    <col min="14086" max="14087" bestFit="1" width="33" customWidth="1" style="12"/>
    <col min="14088" max="14336" width="11.42578125" customWidth="1" style="12"/>
    <col min="14337" max="14337" bestFit="1" width="38.42578125" customWidth="1" style="12"/>
    <col min="14338" max="14338" bestFit="1" width="15.5703125" customWidth="1" style="12"/>
    <col min="14339" max="14339" bestFit="1" width="15.28515625" customWidth="1" style="12"/>
    <col min="14340" max="14340" width="11.42578125" customWidth="1" style="12"/>
    <col min="14341" max="14341" width="22.85546875" customWidth="1" style="12"/>
    <col min="14342" max="14343" bestFit="1" width="33" customWidth="1" style="12"/>
    <col min="14344" max="14592" width="11.42578125" customWidth="1" style="12"/>
    <col min="14593" max="14593" bestFit="1" width="38.42578125" customWidth="1" style="12"/>
    <col min="14594" max="14594" bestFit="1" width="15.5703125" customWidth="1" style="12"/>
    <col min="14595" max="14595" bestFit="1" width="15.28515625" customWidth="1" style="12"/>
    <col min="14596" max="14596" width="11.42578125" customWidth="1" style="12"/>
    <col min="14597" max="14597" width="22.85546875" customWidth="1" style="12"/>
    <col min="14598" max="14599" bestFit="1" width="33" customWidth="1" style="12"/>
    <col min="14600" max="14848" width="11.42578125" customWidth="1" style="12"/>
    <col min="14849" max="14849" bestFit="1" width="38.42578125" customWidth="1" style="12"/>
    <col min="14850" max="14850" bestFit="1" width="15.5703125" customWidth="1" style="12"/>
    <col min="14851" max="14851" bestFit="1" width="15.28515625" customWidth="1" style="12"/>
    <col min="14852" max="14852" width="11.42578125" customWidth="1" style="12"/>
    <col min="14853" max="14853" width="22.85546875" customWidth="1" style="12"/>
    <col min="14854" max="14855" bestFit="1" width="33" customWidth="1" style="12"/>
    <col min="14856" max="15104" width="11.42578125" customWidth="1" style="12"/>
    <col min="15105" max="15105" bestFit="1" width="38.42578125" customWidth="1" style="12"/>
    <col min="15106" max="15106" bestFit="1" width="15.5703125" customWidth="1" style="12"/>
    <col min="15107" max="15107" bestFit="1" width="15.28515625" customWidth="1" style="12"/>
    <col min="15108" max="15108" width="11.42578125" customWidth="1" style="12"/>
    <col min="15109" max="15109" width="22.85546875" customWidth="1" style="12"/>
    <col min="15110" max="15111" bestFit="1" width="33" customWidth="1" style="12"/>
    <col min="15112" max="15360" width="11.42578125" customWidth="1" style="12"/>
    <col min="15361" max="15361" bestFit="1" width="38.42578125" customWidth="1" style="12"/>
    <col min="15362" max="15362" bestFit="1" width="15.5703125" customWidth="1" style="12"/>
    <col min="15363" max="15363" bestFit="1" width="15.28515625" customWidth="1" style="12"/>
    <col min="15364" max="15364" width="11.42578125" customWidth="1" style="12"/>
    <col min="15365" max="15365" width="22.85546875" customWidth="1" style="12"/>
    <col min="15366" max="15367" bestFit="1" width="33" customWidth="1" style="12"/>
    <col min="15368" max="15616" width="11.42578125" customWidth="1" style="12"/>
    <col min="15617" max="15617" bestFit="1" width="38.42578125" customWidth="1" style="12"/>
    <col min="15618" max="15618" bestFit="1" width="15.5703125" customWidth="1" style="12"/>
    <col min="15619" max="15619" bestFit="1" width="15.28515625" customWidth="1" style="12"/>
    <col min="15620" max="15620" width="11.42578125" customWidth="1" style="12"/>
    <col min="15621" max="15621" width="22.85546875" customWidth="1" style="12"/>
    <col min="15622" max="15623" bestFit="1" width="33" customWidth="1" style="12"/>
    <col min="15624" max="15872" width="11.42578125" customWidth="1" style="12"/>
    <col min="15873" max="15873" bestFit="1" width="38.42578125" customWidth="1" style="12"/>
    <col min="15874" max="15874" bestFit="1" width="15.5703125" customWidth="1" style="12"/>
    <col min="15875" max="15875" bestFit="1" width="15.28515625" customWidth="1" style="12"/>
    <col min="15876" max="15876" width="11.42578125" customWidth="1" style="12"/>
    <col min="15877" max="15877" width="22.85546875" customWidth="1" style="12"/>
    <col min="15878" max="15879" bestFit="1" width="33" customWidth="1" style="12"/>
    <col min="15880" max="16128" width="11.42578125" customWidth="1" style="12"/>
    <col min="16129" max="16129" bestFit="1" width="38.42578125" customWidth="1" style="12"/>
    <col min="16130" max="16130" bestFit="1" width="15.5703125" customWidth="1" style="12"/>
    <col min="16131" max="16131" bestFit="1" width="15.28515625" customWidth="1" style="12"/>
    <col min="16132" max="16132" width="11.42578125" customWidth="1" style="12"/>
    <col min="16133" max="16133" width="22.85546875" customWidth="1" style="12"/>
    <col min="16134" max="16135" bestFit="1" width="33" customWidth="1" style="12"/>
    <col min="16136" max="16384" width="11.42578125" customWidth="1" style="12"/>
  </cols>
  <sheetData>
    <row r="1" ht="15.75"/>
    <row r="2" ht="16.5" customHeight="1">
      <c r="A2" s="803" t="s">
        <v>52</v>
      </c>
      <c r="B2" s="804"/>
      <c r="C2" s="804"/>
      <c r="D2" s="804"/>
      <c r="E2" s="805"/>
      <c r="F2" s="247" t="s">
        <v>53</v>
      </c>
      <c r="G2" s="248" t="s">
        <v>54</v>
      </c>
    </row>
    <row r="3">
      <c r="A3" s="806"/>
      <c r="B3" s="807"/>
      <c r="C3" s="807"/>
      <c r="D3" s="807"/>
      <c r="E3" s="808"/>
      <c r="F3" s="812">
        <v>13</v>
      </c>
      <c r="G3" s="812">
        <v>15</v>
      </c>
    </row>
    <row r="4" ht="15.75" customHeight="1">
      <c r="A4" s="809"/>
      <c r="B4" s="810"/>
      <c r="C4" s="810"/>
      <c r="D4" s="810"/>
      <c r="E4" s="811"/>
      <c r="F4" s="813"/>
      <c r="G4" s="813"/>
    </row>
    <row r="5" ht="15.75"/>
    <row r="6" ht="54.75" s="18" customFormat="1">
      <c r="A6" s="226" t="s">
        <v>55</v>
      </c>
      <c r="B6" s="226" t="s">
        <v>56</v>
      </c>
      <c r="C6" s="226" t="s">
        <v>38</v>
      </c>
      <c r="D6" s="226" t="s">
        <v>39</v>
      </c>
      <c r="E6" s="226" t="s">
        <v>40</v>
      </c>
      <c r="F6" s="226" t="s">
        <v>17</v>
      </c>
      <c r="G6" s="226" t="s">
        <v>16</v>
      </c>
    </row>
    <row r="7" s="18" customFormat="1">
      <c r="A7" s="227" t="s">
        <v>57</v>
      </c>
      <c r="B7" s="228">
        <v>403</v>
      </c>
      <c r="C7" s="229" t="s">
        <v>41</v>
      </c>
      <c r="D7" s="228" t="s">
        <v>58</v>
      </c>
      <c r="E7" s="228" t="s">
        <v>59</v>
      </c>
      <c r="F7" s="230">
        <v>1892764</v>
      </c>
      <c r="G7" s="231">
        <v>7196783</v>
      </c>
    </row>
    <row r="8" s="18" customFormat="1">
      <c r="A8" s="19" t="s">
        <v>57</v>
      </c>
      <c r="B8" s="22">
        <v>422</v>
      </c>
      <c r="C8" s="21" t="s">
        <v>44</v>
      </c>
      <c r="D8" s="22" t="s">
        <v>45</v>
      </c>
      <c r="E8" s="22" t="s">
        <v>43</v>
      </c>
      <c r="F8" s="23">
        <v>1908840</v>
      </c>
      <c r="G8" s="24">
        <v>4064096</v>
      </c>
    </row>
    <row r="9">
      <c r="A9" s="19" t="s">
        <v>57</v>
      </c>
      <c r="B9" s="22">
        <v>424</v>
      </c>
      <c r="C9" s="22" t="s">
        <v>60</v>
      </c>
      <c r="D9" s="22" t="s">
        <v>47</v>
      </c>
      <c r="E9" s="22" t="s">
        <v>48</v>
      </c>
      <c r="F9" s="23">
        <v>4000000</v>
      </c>
      <c r="G9" s="24">
        <v>259483</v>
      </c>
    </row>
    <row r="10">
      <c r="A10" s="19" t="s">
        <v>57</v>
      </c>
      <c r="B10" s="22">
        <v>428</v>
      </c>
      <c r="C10" s="22" t="s">
        <v>49</v>
      </c>
      <c r="D10" s="22" t="s">
        <v>50</v>
      </c>
      <c r="E10" s="22" t="s">
        <v>48</v>
      </c>
      <c r="F10" s="23">
        <v>750000</v>
      </c>
      <c r="G10" s="24">
        <v>0</v>
      </c>
    </row>
    <row r="11">
      <c r="A11" s="19" t="s">
        <v>57</v>
      </c>
      <c r="B11" s="22">
        <v>433</v>
      </c>
      <c r="C11" s="22" t="s">
        <v>61</v>
      </c>
      <c r="D11" s="22" t="s">
        <v>62</v>
      </c>
      <c r="E11" s="22" t="s">
        <v>48</v>
      </c>
      <c r="F11" s="23">
        <v>800000</v>
      </c>
      <c r="G11" s="24">
        <v>0</v>
      </c>
    </row>
    <row r="12">
      <c r="A12" s="19" t="s">
        <v>63</v>
      </c>
      <c r="B12" s="22">
        <v>438</v>
      </c>
      <c r="C12" s="22" t="s">
        <v>64</v>
      </c>
      <c r="D12" s="22" t="s">
        <v>65</v>
      </c>
      <c r="E12" s="22" t="s">
        <v>48</v>
      </c>
      <c r="F12" s="23">
        <v>350000</v>
      </c>
      <c r="G12" s="24">
        <v>0</v>
      </c>
    </row>
    <row r="13">
      <c r="A13" s="19" t="s">
        <v>66</v>
      </c>
      <c r="B13" s="22">
        <v>439</v>
      </c>
      <c r="C13" s="22" t="s">
        <v>67</v>
      </c>
      <c r="D13" s="22" t="s">
        <v>68</v>
      </c>
      <c r="E13" s="22" t="s">
        <v>48</v>
      </c>
      <c r="F13" s="23">
        <v>400000</v>
      </c>
      <c r="G13" s="24">
        <v>0</v>
      </c>
    </row>
    <row r="14">
      <c r="A14" s="249" t="s">
        <v>69</v>
      </c>
      <c r="B14" s="250">
        <v>442</v>
      </c>
      <c r="C14" s="250" t="s">
        <v>70</v>
      </c>
      <c r="D14" s="250" t="s">
        <v>71</v>
      </c>
      <c r="E14" s="250" t="s">
        <v>72</v>
      </c>
      <c r="F14" s="251">
        <v>0</v>
      </c>
      <c r="G14" s="252">
        <v>0</v>
      </c>
    </row>
    <row r="15">
      <c r="A15" s="249" t="s">
        <v>73</v>
      </c>
      <c r="B15" s="250">
        <v>443</v>
      </c>
      <c r="C15" s="250" t="s">
        <v>74</v>
      </c>
      <c r="D15" s="250" t="s">
        <v>75</v>
      </c>
      <c r="E15" s="250" t="s">
        <v>72</v>
      </c>
      <c r="F15" s="251">
        <v>0</v>
      </c>
      <c r="G15" s="252">
        <v>0</v>
      </c>
    </row>
    <row r="16">
      <c r="A16" s="19" t="s">
        <v>76</v>
      </c>
      <c r="B16" s="22">
        <v>440</v>
      </c>
      <c r="C16" s="22" t="s">
        <v>77</v>
      </c>
      <c r="D16" s="22" t="s">
        <v>78</v>
      </c>
      <c r="E16" s="22" t="s">
        <v>79</v>
      </c>
      <c r="F16" s="23">
        <v>1112117</v>
      </c>
      <c r="G16" s="24">
        <v>2158986</v>
      </c>
    </row>
    <row r="17">
      <c r="A17" s="19" t="s">
        <v>80</v>
      </c>
      <c r="B17" s="22">
        <v>444</v>
      </c>
      <c r="C17" s="22" t="s">
        <v>60</v>
      </c>
      <c r="D17" s="22" t="s">
        <v>81</v>
      </c>
      <c r="E17" s="22" t="s">
        <v>48</v>
      </c>
      <c r="F17" s="23">
        <v>330000</v>
      </c>
      <c r="G17" s="24">
        <v>0</v>
      </c>
    </row>
    <row r="18">
      <c r="A18" s="19" t="s">
        <v>82</v>
      </c>
      <c r="B18" s="22">
        <v>441</v>
      </c>
      <c r="C18" s="21" t="s">
        <v>83</v>
      </c>
      <c r="D18" s="22" t="s">
        <v>84</v>
      </c>
      <c r="E18" s="22" t="s">
        <v>48</v>
      </c>
      <c r="F18" s="23">
        <v>3200000</v>
      </c>
      <c r="G18" s="24">
        <v>1697424</v>
      </c>
    </row>
    <row r="19">
      <c r="A19" s="19" t="s">
        <v>85</v>
      </c>
      <c r="B19" s="22">
        <v>431</v>
      </c>
      <c r="C19" s="21" t="s">
        <v>44</v>
      </c>
      <c r="D19" s="22" t="s">
        <v>86</v>
      </c>
      <c r="E19" s="22" t="s">
        <v>87</v>
      </c>
      <c r="F19" s="23">
        <v>1942622</v>
      </c>
      <c r="G19" s="24">
        <v>12594833</v>
      </c>
    </row>
    <row r="20">
      <c r="A20" s="19" t="s">
        <v>85</v>
      </c>
      <c r="B20" s="22">
        <v>423</v>
      </c>
      <c r="C20" s="21" t="s">
        <v>88</v>
      </c>
      <c r="D20" s="22" t="s">
        <v>89</v>
      </c>
      <c r="E20" s="22" t="s">
        <v>87</v>
      </c>
      <c r="F20" s="23">
        <v>1476037</v>
      </c>
      <c r="G20" s="24">
        <v>22243019</v>
      </c>
    </row>
    <row r="21">
      <c r="A21" s="19" t="s">
        <v>85</v>
      </c>
      <c r="B21" s="22">
        <v>421</v>
      </c>
      <c r="C21" s="22" t="s">
        <v>44</v>
      </c>
      <c r="D21" s="22" t="s">
        <v>90</v>
      </c>
      <c r="E21" s="22" t="s">
        <v>87</v>
      </c>
      <c r="F21" s="23">
        <v>1095913</v>
      </c>
      <c r="G21" s="24">
        <v>14678149</v>
      </c>
    </row>
    <row r="22">
      <c r="A22" s="249" t="s">
        <v>85</v>
      </c>
      <c r="B22" s="250">
        <v>453</v>
      </c>
      <c r="C22" s="250" t="s">
        <v>88</v>
      </c>
      <c r="D22" s="250" t="s">
        <v>91</v>
      </c>
      <c r="E22" s="250" t="s">
        <v>72</v>
      </c>
      <c r="F22" s="251">
        <v>0</v>
      </c>
      <c r="G22" s="252">
        <v>0</v>
      </c>
    </row>
    <row r="23">
      <c r="A23" s="249" t="s">
        <v>85</v>
      </c>
      <c r="B23" s="250">
        <v>454</v>
      </c>
      <c r="C23" s="250" t="s">
        <v>88</v>
      </c>
      <c r="D23" s="250" t="s">
        <v>92</v>
      </c>
      <c r="E23" s="250" t="s">
        <v>72</v>
      </c>
      <c r="F23" s="251">
        <v>0</v>
      </c>
      <c r="G23" s="252">
        <v>0</v>
      </c>
    </row>
    <row r="24">
      <c r="A24" s="19" t="s">
        <v>85</v>
      </c>
      <c r="B24" s="22">
        <v>449</v>
      </c>
      <c r="C24" s="22" t="s">
        <v>41</v>
      </c>
      <c r="D24" s="22" t="s">
        <v>93</v>
      </c>
      <c r="E24" s="22" t="s">
        <v>48</v>
      </c>
      <c r="F24" s="23">
        <v>750000</v>
      </c>
      <c r="G24" s="24">
        <v>0</v>
      </c>
    </row>
    <row r="25" ht="15.75">
      <c r="A25" s="35" t="s">
        <v>94</v>
      </c>
      <c r="B25" s="28">
        <v>455</v>
      </c>
      <c r="C25" s="28" t="s">
        <v>44</v>
      </c>
      <c r="D25" s="28" t="s">
        <v>90</v>
      </c>
      <c r="E25" s="28" t="s">
        <v>48</v>
      </c>
      <c r="F25" s="232">
        <v>500000</v>
      </c>
      <c r="G25" s="233">
        <v>0</v>
      </c>
    </row>
    <row r="26" ht="15.75">
      <c r="F26" s="29"/>
      <c r="G26" s="29"/>
    </row>
    <row r="27" ht="27" s="31" customFormat="1">
      <c r="A27" s="814" t="s">
        <v>32</v>
      </c>
      <c r="B27" s="814"/>
      <c r="C27" s="814"/>
      <c r="D27" s="814"/>
      <c r="E27" s="815"/>
      <c r="F27" s="30">
        <f>SUM(F7:F26)</f>
      </c>
      <c r="G27" s="30">
        <f>SUM(G7:G25)</f>
      </c>
    </row>
    <row r="28">
      <c r="F28" s="29"/>
      <c r="G28" s="29"/>
    </row>
    <row r="29" ht="20.25">
      <c r="F29" s="32"/>
      <c r="G29" s="32"/>
    </row>
    <row r="30" ht="20.25">
      <c r="F30" s="33"/>
      <c r="G30" s="33"/>
    </row>
    <row r="32">
      <c r="G32" s="34"/>
    </row>
  </sheetData>
  <autoFilter ref="A7:A25"/>
  <sortState ref="A7:G21">
    <sortCondition ref="A7"/>
  </sortState>
  <mergeCells>
    <mergeCell ref="A2:E4"/>
    <mergeCell ref="F3:F4"/>
    <mergeCell ref="G3:G4"/>
    <mergeCell ref="A27:E27"/>
  </mergeCells>
  <printOptions horizontalCentered="1" verticalCentered="1"/>
  <pageMargins left="0" right="0" top="0.74803149606299213" bottom="0.74803149606299213" header="0.31496062992125984" footer="0.31496062992125984"/>
  <pageSetup scale="75" orientation="landscape" verticalDpi="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workbookViewId="0">
      <selection activeCell="G26" sqref="G26"/>
    </sheetView>
  </sheetViews>
  <sheetFormatPr baseColWidth="10" defaultRowHeight="15" x14ac:dyDescent="0.25"/>
  <cols>
    <col min="1" max="1" bestFit="1" width="34" customWidth="1" style="12"/>
    <col min="2" max="2" bestFit="1" width="15.5703125" customWidth="1" style="12"/>
    <col min="3" max="3" bestFit="1" width="15.28515625" customWidth="1" style="12"/>
    <col min="4" max="4" width="11.42578125" customWidth="1" style="12"/>
    <col min="5" max="5" width="22.85546875" customWidth="1" style="12"/>
    <col min="6" max="7" bestFit="1" width="33" customWidth="1" style="12"/>
    <col min="8" max="256" width="11.42578125" customWidth="1" style="12"/>
    <col min="257" max="257" bestFit="1" width="38.42578125" customWidth="1" style="12"/>
    <col min="258" max="258" bestFit="1" width="15.5703125" customWidth="1" style="12"/>
    <col min="259" max="259" bestFit="1" width="15.28515625" customWidth="1" style="12"/>
    <col min="260" max="260" width="11.42578125" customWidth="1" style="12"/>
    <col min="261" max="261" width="22.85546875" customWidth="1" style="12"/>
    <col min="262" max="263" bestFit="1" width="33" customWidth="1" style="12"/>
    <col min="264" max="512" width="11.42578125" customWidth="1" style="12"/>
    <col min="513" max="513" bestFit="1" width="38.42578125" customWidth="1" style="12"/>
    <col min="514" max="514" bestFit="1" width="15.5703125" customWidth="1" style="12"/>
    <col min="515" max="515" bestFit="1" width="15.28515625" customWidth="1" style="12"/>
    <col min="516" max="516" width="11.42578125" customWidth="1" style="12"/>
    <col min="517" max="517" width="22.85546875" customWidth="1" style="12"/>
    <col min="518" max="519" bestFit="1" width="33" customWidth="1" style="12"/>
    <col min="520" max="768" width="11.42578125" customWidth="1" style="12"/>
    <col min="769" max="769" bestFit="1" width="38.42578125" customWidth="1" style="12"/>
    <col min="770" max="770" bestFit="1" width="15.5703125" customWidth="1" style="12"/>
    <col min="771" max="771" bestFit="1" width="15.28515625" customWidth="1" style="12"/>
    <col min="772" max="772" width="11.42578125" customWidth="1" style="12"/>
    <col min="773" max="773" width="22.85546875" customWidth="1" style="12"/>
    <col min="774" max="775" bestFit="1" width="33" customWidth="1" style="12"/>
    <col min="776" max="1024" width="11.42578125" customWidth="1" style="12"/>
    <col min="1025" max="1025" bestFit="1" width="38.42578125" customWidth="1" style="12"/>
    <col min="1026" max="1026" bestFit="1" width="15.5703125" customWidth="1" style="12"/>
    <col min="1027" max="1027" bestFit="1" width="15.28515625" customWidth="1" style="12"/>
    <col min="1028" max="1028" width="11.42578125" customWidth="1" style="12"/>
    <col min="1029" max="1029" width="22.85546875" customWidth="1" style="12"/>
    <col min="1030" max="1031" bestFit="1" width="33" customWidth="1" style="12"/>
    <col min="1032" max="1280" width="11.42578125" customWidth="1" style="12"/>
    <col min="1281" max="1281" bestFit="1" width="38.42578125" customWidth="1" style="12"/>
    <col min="1282" max="1282" bestFit="1" width="15.5703125" customWidth="1" style="12"/>
    <col min="1283" max="1283" bestFit="1" width="15.28515625" customWidth="1" style="12"/>
    <col min="1284" max="1284" width="11.42578125" customWidth="1" style="12"/>
    <col min="1285" max="1285" width="22.85546875" customWidth="1" style="12"/>
    <col min="1286" max="1287" bestFit="1" width="33" customWidth="1" style="12"/>
    <col min="1288" max="1536" width="11.42578125" customWidth="1" style="12"/>
    <col min="1537" max="1537" bestFit="1" width="38.42578125" customWidth="1" style="12"/>
    <col min="1538" max="1538" bestFit="1" width="15.5703125" customWidth="1" style="12"/>
    <col min="1539" max="1539" bestFit="1" width="15.28515625" customWidth="1" style="12"/>
    <col min="1540" max="1540" width="11.42578125" customWidth="1" style="12"/>
    <col min="1541" max="1541" width="22.85546875" customWidth="1" style="12"/>
    <col min="1542" max="1543" bestFit="1" width="33" customWidth="1" style="12"/>
    <col min="1544" max="1792" width="11.42578125" customWidth="1" style="12"/>
    <col min="1793" max="1793" bestFit="1" width="38.42578125" customWidth="1" style="12"/>
    <col min="1794" max="1794" bestFit="1" width="15.5703125" customWidth="1" style="12"/>
    <col min="1795" max="1795" bestFit="1" width="15.28515625" customWidth="1" style="12"/>
    <col min="1796" max="1796" width="11.42578125" customWidth="1" style="12"/>
    <col min="1797" max="1797" width="22.85546875" customWidth="1" style="12"/>
    <col min="1798" max="1799" bestFit="1" width="33" customWidth="1" style="12"/>
    <col min="1800" max="2048" width="11.42578125" customWidth="1" style="12"/>
    <col min="2049" max="2049" bestFit="1" width="38.42578125" customWidth="1" style="12"/>
    <col min="2050" max="2050" bestFit="1" width="15.5703125" customWidth="1" style="12"/>
    <col min="2051" max="2051" bestFit="1" width="15.28515625" customWidth="1" style="12"/>
    <col min="2052" max="2052" width="11.42578125" customWidth="1" style="12"/>
    <col min="2053" max="2053" width="22.85546875" customWidth="1" style="12"/>
    <col min="2054" max="2055" bestFit="1" width="33" customWidth="1" style="12"/>
    <col min="2056" max="2304" width="11.42578125" customWidth="1" style="12"/>
    <col min="2305" max="2305" bestFit="1" width="38.42578125" customWidth="1" style="12"/>
    <col min="2306" max="2306" bestFit="1" width="15.5703125" customWidth="1" style="12"/>
    <col min="2307" max="2307" bestFit="1" width="15.28515625" customWidth="1" style="12"/>
    <col min="2308" max="2308" width="11.42578125" customWidth="1" style="12"/>
    <col min="2309" max="2309" width="22.85546875" customWidth="1" style="12"/>
    <col min="2310" max="2311" bestFit="1" width="33" customWidth="1" style="12"/>
    <col min="2312" max="2560" width="11.42578125" customWidth="1" style="12"/>
    <col min="2561" max="2561" bestFit="1" width="38.42578125" customWidth="1" style="12"/>
    <col min="2562" max="2562" bestFit="1" width="15.5703125" customWidth="1" style="12"/>
    <col min="2563" max="2563" bestFit="1" width="15.28515625" customWidth="1" style="12"/>
    <col min="2564" max="2564" width="11.42578125" customWidth="1" style="12"/>
    <col min="2565" max="2565" width="22.85546875" customWidth="1" style="12"/>
    <col min="2566" max="2567" bestFit="1" width="33" customWidth="1" style="12"/>
    <col min="2568" max="2816" width="11.42578125" customWidth="1" style="12"/>
    <col min="2817" max="2817" bestFit="1" width="38.42578125" customWidth="1" style="12"/>
    <col min="2818" max="2818" bestFit="1" width="15.5703125" customWidth="1" style="12"/>
    <col min="2819" max="2819" bestFit="1" width="15.28515625" customWidth="1" style="12"/>
    <col min="2820" max="2820" width="11.42578125" customWidth="1" style="12"/>
    <col min="2821" max="2821" width="22.85546875" customWidth="1" style="12"/>
    <col min="2822" max="2823" bestFit="1" width="33" customWidth="1" style="12"/>
    <col min="2824" max="3072" width="11.42578125" customWidth="1" style="12"/>
    <col min="3073" max="3073" bestFit="1" width="38.42578125" customWidth="1" style="12"/>
    <col min="3074" max="3074" bestFit="1" width="15.5703125" customWidth="1" style="12"/>
    <col min="3075" max="3075" bestFit="1" width="15.28515625" customWidth="1" style="12"/>
    <col min="3076" max="3076" width="11.42578125" customWidth="1" style="12"/>
    <col min="3077" max="3077" width="22.85546875" customWidth="1" style="12"/>
    <col min="3078" max="3079" bestFit="1" width="33" customWidth="1" style="12"/>
    <col min="3080" max="3328" width="11.42578125" customWidth="1" style="12"/>
    <col min="3329" max="3329" bestFit="1" width="38.42578125" customWidth="1" style="12"/>
    <col min="3330" max="3330" bestFit="1" width="15.5703125" customWidth="1" style="12"/>
    <col min="3331" max="3331" bestFit="1" width="15.28515625" customWidth="1" style="12"/>
    <col min="3332" max="3332" width="11.42578125" customWidth="1" style="12"/>
    <col min="3333" max="3333" width="22.85546875" customWidth="1" style="12"/>
    <col min="3334" max="3335" bestFit="1" width="33" customWidth="1" style="12"/>
    <col min="3336" max="3584" width="11.42578125" customWidth="1" style="12"/>
    <col min="3585" max="3585" bestFit="1" width="38.42578125" customWidth="1" style="12"/>
    <col min="3586" max="3586" bestFit="1" width="15.5703125" customWidth="1" style="12"/>
    <col min="3587" max="3587" bestFit="1" width="15.28515625" customWidth="1" style="12"/>
    <col min="3588" max="3588" width="11.42578125" customWidth="1" style="12"/>
    <col min="3589" max="3589" width="22.85546875" customWidth="1" style="12"/>
    <col min="3590" max="3591" bestFit="1" width="33" customWidth="1" style="12"/>
    <col min="3592" max="3840" width="11.42578125" customWidth="1" style="12"/>
    <col min="3841" max="3841" bestFit="1" width="38.42578125" customWidth="1" style="12"/>
    <col min="3842" max="3842" bestFit="1" width="15.5703125" customWidth="1" style="12"/>
    <col min="3843" max="3843" bestFit="1" width="15.28515625" customWidth="1" style="12"/>
    <col min="3844" max="3844" width="11.42578125" customWidth="1" style="12"/>
    <col min="3845" max="3845" width="22.85546875" customWidth="1" style="12"/>
    <col min="3846" max="3847" bestFit="1" width="33" customWidth="1" style="12"/>
    <col min="3848" max="4096" width="11.42578125" customWidth="1" style="12"/>
    <col min="4097" max="4097" bestFit="1" width="38.42578125" customWidth="1" style="12"/>
    <col min="4098" max="4098" bestFit="1" width="15.5703125" customWidth="1" style="12"/>
    <col min="4099" max="4099" bestFit="1" width="15.28515625" customWidth="1" style="12"/>
    <col min="4100" max="4100" width="11.42578125" customWidth="1" style="12"/>
    <col min="4101" max="4101" width="22.85546875" customWidth="1" style="12"/>
    <col min="4102" max="4103" bestFit="1" width="33" customWidth="1" style="12"/>
    <col min="4104" max="4352" width="11.42578125" customWidth="1" style="12"/>
    <col min="4353" max="4353" bestFit="1" width="38.42578125" customWidth="1" style="12"/>
    <col min="4354" max="4354" bestFit="1" width="15.5703125" customWidth="1" style="12"/>
    <col min="4355" max="4355" bestFit="1" width="15.28515625" customWidth="1" style="12"/>
    <col min="4356" max="4356" width="11.42578125" customWidth="1" style="12"/>
    <col min="4357" max="4357" width="22.85546875" customWidth="1" style="12"/>
    <col min="4358" max="4359" bestFit="1" width="33" customWidth="1" style="12"/>
    <col min="4360" max="4608" width="11.42578125" customWidth="1" style="12"/>
    <col min="4609" max="4609" bestFit="1" width="38.42578125" customWidth="1" style="12"/>
    <col min="4610" max="4610" bestFit="1" width="15.5703125" customWidth="1" style="12"/>
    <col min="4611" max="4611" bestFit="1" width="15.28515625" customWidth="1" style="12"/>
    <col min="4612" max="4612" width="11.42578125" customWidth="1" style="12"/>
    <col min="4613" max="4613" width="22.85546875" customWidth="1" style="12"/>
    <col min="4614" max="4615" bestFit="1" width="33" customWidth="1" style="12"/>
    <col min="4616" max="4864" width="11.42578125" customWidth="1" style="12"/>
    <col min="4865" max="4865" bestFit="1" width="38.42578125" customWidth="1" style="12"/>
    <col min="4866" max="4866" bestFit="1" width="15.5703125" customWidth="1" style="12"/>
    <col min="4867" max="4867" bestFit="1" width="15.28515625" customWidth="1" style="12"/>
    <col min="4868" max="4868" width="11.42578125" customWidth="1" style="12"/>
    <col min="4869" max="4869" width="22.85546875" customWidth="1" style="12"/>
    <col min="4870" max="4871" bestFit="1" width="33" customWidth="1" style="12"/>
    <col min="4872" max="5120" width="11.42578125" customWidth="1" style="12"/>
    <col min="5121" max="5121" bestFit="1" width="38.42578125" customWidth="1" style="12"/>
    <col min="5122" max="5122" bestFit="1" width="15.5703125" customWidth="1" style="12"/>
    <col min="5123" max="5123" bestFit="1" width="15.28515625" customWidth="1" style="12"/>
    <col min="5124" max="5124" width="11.42578125" customWidth="1" style="12"/>
    <col min="5125" max="5125" width="22.85546875" customWidth="1" style="12"/>
    <col min="5126" max="5127" bestFit="1" width="33" customWidth="1" style="12"/>
    <col min="5128" max="5376" width="11.42578125" customWidth="1" style="12"/>
    <col min="5377" max="5377" bestFit="1" width="38.42578125" customWidth="1" style="12"/>
    <col min="5378" max="5378" bestFit="1" width="15.5703125" customWidth="1" style="12"/>
    <col min="5379" max="5379" bestFit="1" width="15.28515625" customWidth="1" style="12"/>
    <col min="5380" max="5380" width="11.42578125" customWidth="1" style="12"/>
    <col min="5381" max="5381" width="22.85546875" customWidth="1" style="12"/>
    <col min="5382" max="5383" bestFit="1" width="33" customWidth="1" style="12"/>
    <col min="5384" max="5632" width="11.42578125" customWidth="1" style="12"/>
    <col min="5633" max="5633" bestFit="1" width="38.42578125" customWidth="1" style="12"/>
    <col min="5634" max="5634" bestFit="1" width="15.5703125" customWidth="1" style="12"/>
    <col min="5635" max="5635" bestFit="1" width="15.28515625" customWidth="1" style="12"/>
    <col min="5636" max="5636" width="11.42578125" customWidth="1" style="12"/>
    <col min="5637" max="5637" width="22.85546875" customWidth="1" style="12"/>
    <col min="5638" max="5639" bestFit="1" width="33" customWidth="1" style="12"/>
    <col min="5640" max="5888" width="11.42578125" customWidth="1" style="12"/>
    <col min="5889" max="5889" bestFit="1" width="38.42578125" customWidth="1" style="12"/>
    <col min="5890" max="5890" bestFit="1" width="15.5703125" customWidth="1" style="12"/>
    <col min="5891" max="5891" bestFit="1" width="15.28515625" customWidth="1" style="12"/>
    <col min="5892" max="5892" width="11.42578125" customWidth="1" style="12"/>
    <col min="5893" max="5893" width="22.85546875" customWidth="1" style="12"/>
    <col min="5894" max="5895" bestFit="1" width="33" customWidth="1" style="12"/>
    <col min="5896" max="6144" width="11.42578125" customWidth="1" style="12"/>
    <col min="6145" max="6145" bestFit="1" width="38.42578125" customWidth="1" style="12"/>
    <col min="6146" max="6146" bestFit="1" width="15.5703125" customWidth="1" style="12"/>
    <col min="6147" max="6147" bestFit="1" width="15.28515625" customWidth="1" style="12"/>
    <col min="6148" max="6148" width="11.42578125" customWidth="1" style="12"/>
    <col min="6149" max="6149" width="22.85546875" customWidth="1" style="12"/>
    <col min="6150" max="6151" bestFit="1" width="33" customWidth="1" style="12"/>
    <col min="6152" max="6400" width="11.42578125" customWidth="1" style="12"/>
    <col min="6401" max="6401" bestFit="1" width="38.42578125" customWidth="1" style="12"/>
    <col min="6402" max="6402" bestFit="1" width="15.5703125" customWidth="1" style="12"/>
    <col min="6403" max="6403" bestFit="1" width="15.28515625" customWidth="1" style="12"/>
    <col min="6404" max="6404" width="11.42578125" customWidth="1" style="12"/>
    <col min="6405" max="6405" width="22.85546875" customWidth="1" style="12"/>
    <col min="6406" max="6407" bestFit="1" width="33" customWidth="1" style="12"/>
    <col min="6408" max="6656" width="11.42578125" customWidth="1" style="12"/>
    <col min="6657" max="6657" bestFit="1" width="38.42578125" customWidth="1" style="12"/>
    <col min="6658" max="6658" bestFit="1" width="15.5703125" customWidth="1" style="12"/>
    <col min="6659" max="6659" bestFit="1" width="15.28515625" customWidth="1" style="12"/>
    <col min="6660" max="6660" width="11.42578125" customWidth="1" style="12"/>
    <col min="6661" max="6661" width="22.85546875" customWidth="1" style="12"/>
    <col min="6662" max="6663" bestFit="1" width="33" customWidth="1" style="12"/>
    <col min="6664" max="6912" width="11.42578125" customWidth="1" style="12"/>
    <col min="6913" max="6913" bestFit="1" width="38.42578125" customWidth="1" style="12"/>
    <col min="6914" max="6914" bestFit="1" width="15.5703125" customWidth="1" style="12"/>
    <col min="6915" max="6915" bestFit="1" width="15.28515625" customWidth="1" style="12"/>
    <col min="6916" max="6916" width="11.42578125" customWidth="1" style="12"/>
    <col min="6917" max="6917" width="22.85546875" customWidth="1" style="12"/>
    <col min="6918" max="6919" bestFit="1" width="33" customWidth="1" style="12"/>
    <col min="6920" max="7168" width="11.42578125" customWidth="1" style="12"/>
    <col min="7169" max="7169" bestFit="1" width="38.42578125" customWidth="1" style="12"/>
    <col min="7170" max="7170" bestFit="1" width="15.5703125" customWidth="1" style="12"/>
    <col min="7171" max="7171" bestFit="1" width="15.28515625" customWidth="1" style="12"/>
    <col min="7172" max="7172" width="11.42578125" customWidth="1" style="12"/>
    <col min="7173" max="7173" width="22.85546875" customWidth="1" style="12"/>
    <col min="7174" max="7175" bestFit="1" width="33" customWidth="1" style="12"/>
    <col min="7176" max="7424" width="11.42578125" customWidth="1" style="12"/>
    <col min="7425" max="7425" bestFit="1" width="38.42578125" customWidth="1" style="12"/>
    <col min="7426" max="7426" bestFit="1" width="15.5703125" customWidth="1" style="12"/>
    <col min="7427" max="7427" bestFit="1" width="15.28515625" customWidth="1" style="12"/>
    <col min="7428" max="7428" width="11.42578125" customWidth="1" style="12"/>
    <col min="7429" max="7429" width="22.85546875" customWidth="1" style="12"/>
    <col min="7430" max="7431" bestFit="1" width="33" customWidth="1" style="12"/>
    <col min="7432" max="7680" width="11.42578125" customWidth="1" style="12"/>
    <col min="7681" max="7681" bestFit="1" width="38.42578125" customWidth="1" style="12"/>
    <col min="7682" max="7682" bestFit="1" width="15.5703125" customWidth="1" style="12"/>
    <col min="7683" max="7683" bestFit="1" width="15.28515625" customWidth="1" style="12"/>
    <col min="7684" max="7684" width="11.42578125" customWidth="1" style="12"/>
    <col min="7685" max="7685" width="22.85546875" customWidth="1" style="12"/>
    <col min="7686" max="7687" bestFit="1" width="33" customWidth="1" style="12"/>
    <col min="7688" max="7936" width="11.42578125" customWidth="1" style="12"/>
    <col min="7937" max="7937" bestFit="1" width="38.42578125" customWidth="1" style="12"/>
    <col min="7938" max="7938" bestFit="1" width="15.5703125" customWidth="1" style="12"/>
    <col min="7939" max="7939" bestFit="1" width="15.28515625" customWidth="1" style="12"/>
    <col min="7940" max="7940" width="11.42578125" customWidth="1" style="12"/>
    <col min="7941" max="7941" width="22.85546875" customWidth="1" style="12"/>
    <col min="7942" max="7943" bestFit="1" width="33" customWidth="1" style="12"/>
    <col min="7944" max="8192" width="11.42578125" customWidth="1" style="12"/>
    <col min="8193" max="8193" bestFit="1" width="38.42578125" customWidth="1" style="12"/>
    <col min="8194" max="8194" bestFit="1" width="15.5703125" customWidth="1" style="12"/>
    <col min="8195" max="8195" bestFit="1" width="15.28515625" customWidth="1" style="12"/>
    <col min="8196" max="8196" width="11.42578125" customWidth="1" style="12"/>
    <col min="8197" max="8197" width="22.85546875" customWidth="1" style="12"/>
    <col min="8198" max="8199" bestFit="1" width="33" customWidth="1" style="12"/>
    <col min="8200" max="8448" width="11.42578125" customWidth="1" style="12"/>
    <col min="8449" max="8449" bestFit="1" width="38.42578125" customWidth="1" style="12"/>
    <col min="8450" max="8450" bestFit="1" width="15.5703125" customWidth="1" style="12"/>
    <col min="8451" max="8451" bestFit="1" width="15.28515625" customWidth="1" style="12"/>
    <col min="8452" max="8452" width="11.42578125" customWidth="1" style="12"/>
    <col min="8453" max="8453" width="22.85546875" customWidth="1" style="12"/>
    <col min="8454" max="8455" bestFit="1" width="33" customWidth="1" style="12"/>
    <col min="8456" max="8704" width="11.42578125" customWidth="1" style="12"/>
    <col min="8705" max="8705" bestFit="1" width="38.42578125" customWidth="1" style="12"/>
    <col min="8706" max="8706" bestFit="1" width="15.5703125" customWidth="1" style="12"/>
    <col min="8707" max="8707" bestFit="1" width="15.28515625" customWidth="1" style="12"/>
    <col min="8708" max="8708" width="11.42578125" customWidth="1" style="12"/>
    <col min="8709" max="8709" width="22.85546875" customWidth="1" style="12"/>
    <col min="8710" max="8711" bestFit="1" width="33" customWidth="1" style="12"/>
    <col min="8712" max="8960" width="11.42578125" customWidth="1" style="12"/>
    <col min="8961" max="8961" bestFit="1" width="38.42578125" customWidth="1" style="12"/>
    <col min="8962" max="8962" bestFit="1" width="15.5703125" customWidth="1" style="12"/>
    <col min="8963" max="8963" bestFit="1" width="15.28515625" customWidth="1" style="12"/>
    <col min="8964" max="8964" width="11.42578125" customWidth="1" style="12"/>
    <col min="8965" max="8965" width="22.85546875" customWidth="1" style="12"/>
    <col min="8966" max="8967" bestFit="1" width="33" customWidth="1" style="12"/>
    <col min="8968" max="9216" width="11.42578125" customWidth="1" style="12"/>
    <col min="9217" max="9217" bestFit="1" width="38.42578125" customWidth="1" style="12"/>
    <col min="9218" max="9218" bestFit="1" width="15.5703125" customWidth="1" style="12"/>
    <col min="9219" max="9219" bestFit="1" width="15.28515625" customWidth="1" style="12"/>
    <col min="9220" max="9220" width="11.42578125" customWidth="1" style="12"/>
    <col min="9221" max="9221" width="22.85546875" customWidth="1" style="12"/>
    <col min="9222" max="9223" bestFit="1" width="33" customWidth="1" style="12"/>
    <col min="9224" max="9472" width="11.42578125" customWidth="1" style="12"/>
    <col min="9473" max="9473" bestFit="1" width="38.42578125" customWidth="1" style="12"/>
    <col min="9474" max="9474" bestFit="1" width="15.5703125" customWidth="1" style="12"/>
    <col min="9475" max="9475" bestFit="1" width="15.28515625" customWidth="1" style="12"/>
    <col min="9476" max="9476" width="11.42578125" customWidth="1" style="12"/>
    <col min="9477" max="9477" width="22.85546875" customWidth="1" style="12"/>
    <col min="9478" max="9479" bestFit="1" width="33" customWidth="1" style="12"/>
    <col min="9480" max="9728" width="11.42578125" customWidth="1" style="12"/>
    <col min="9729" max="9729" bestFit="1" width="38.42578125" customWidth="1" style="12"/>
    <col min="9730" max="9730" bestFit="1" width="15.5703125" customWidth="1" style="12"/>
    <col min="9731" max="9731" bestFit="1" width="15.28515625" customWidth="1" style="12"/>
    <col min="9732" max="9732" width="11.42578125" customWidth="1" style="12"/>
    <col min="9733" max="9733" width="22.85546875" customWidth="1" style="12"/>
    <col min="9734" max="9735" bestFit="1" width="33" customWidth="1" style="12"/>
    <col min="9736" max="9984" width="11.42578125" customWidth="1" style="12"/>
    <col min="9985" max="9985" bestFit="1" width="38.42578125" customWidth="1" style="12"/>
    <col min="9986" max="9986" bestFit="1" width="15.5703125" customWidth="1" style="12"/>
    <col min="9987" max="9987" bestFit="1" width="15.28515625" customWidth="1" style="12"/>
    <col min="9988" max="9988" width="11.42578125" customWidth="1" style="12"/>
    <col min="9989" max="9989" width="22.85546875" customWidth="1" style="12"/>
    <col min="9990" max="9991" bestFit="1" width="33" customWidth="1" style="12"/>
    <col min="9992" max="10240" width="11.42578125" customWidth="1" style="12"/>
    <col min="10241" max="10241" bestFit="1" width="38.42578125" customWidth="1" style="12"/>
    <col min="10242" max="10242" bestFit="1" width="15.5703125" customWidth="1" style="12"/>
    <col min="10243" max="10243" bestFit="1" width="15.28515625" customWidth="1" style="12"/>
    <col min="10244" max="10244" width="11.42578125" customWidth="1" style="12"/>
    <col min="10245" max="10245" width="22.85546875" customWidth="1" style="12"/>
    <col min="10246" max="10247" bestFit="1" width="33" customWidth="1" style="12"/>
    <col min="10248" max="10496" width="11.42578125" customWidth="1" style="12"/>
    <col min="10497" max="10497" bestFit="1" width="38.42578125" customWidth="1" style="12"/>
    <col min="10498" max="10498" bestFit="1" width="15.5703125" customWidth="1" style="12"/>
    <col min="10499" max="10499" bestFit="1" width="15.28515625" customWidth="1" style="12"/>
    <col min="10500" max="10500" width="11.42578125" customWidth="1" style="12"/>
    <col min="10501" max="10501" width="22.85546875" customWidth="1" style="12"/>
    <col min="10502" max="10503" bestFit="1" width="33" customWidth="1" style="12"/>
    <col min="10504" max="10752" width="11.42578125" customWidth="1" style="12"/>
    <col min="10753" max="10753" bestFit="1" width="38.42578125" customWidth="1" style="12"/>
    <col min="10754" max="10754" bestFit="1" width="15.5703125" customWidth="1" style="12"/>
    <col min="10755" max="10755" bestFit="1" width="15.28515625" customWidth="1" style="12"/>
    <col min="10756" max="10756" width="11.42578125" customWidth="1" style="12"/>
    <col min="10757" max="10757" width="22.85546875" customWidth="1" style="12"/>
    <col min="10758" max="10759" bestFit="1" width="33" customWidth="1" style="12"/>
    <col min="10760" max="11008" width="11.42578125" customWidth="1" style="12"/>
    <col min="11009" max="11009" bestFit="1" width="38.42578125" customWidth="1" style="12"/>
    <col min="11010" max="11010" bestFit="1" width="15.5703125" customWidth="1" style="12"/>
    <col min="11011" max="11011" bestFit="1" width="15.28515625" customWidth="1" style="12"/>
    <col min="11012" max="11012" width="11.42578125" customWidth="1" style="12"/>
    <col min="11013" max="11013" width="22.85546875" customWidth="1" style="12"/>
    <col min="11014" max="11015" bestFit="1" width="33" customWidth="1" style="12"/>
    <col min="11016" max="11264" width="11.42578125" customWidth="1" style="12"/>
    <col min="11265" max="11265" bestFit="1" width="38.42578125" customWidth="1" style="12"/>
    <col min="11266" max="11266" bestFit="1" width="15.5703125" customWidth="1" style="12"/>
    <col min="11267" max="11267" bestFit="1" width="15.28515625" customWidth="1" style="12"/>
    <col min="11268" max="11268" width="11.42578125" customWidth="1" style="12"/>
    <col min="11269" max="11269" width="22.85546875" customWidth="1" style="12"/>
    <col min="11270" max="11271" bestFit="1" width="33" customWidth="1" style="12"/>
    <col min="11272" max="11520" width="11.42578125" customWidth="1" style="12"/>
    <col min="11521" max="11521" bestFit="1" width="38.42578125" customWidth="1" style="12"/>
    <col min="11522" max="11522" bestFit="1" width="15.5703125" customWidth="1" style="12"/>
    <col min="11523" max="11523" bestFit="1" width="15.28515625" customWidth="1" style="12"/>
    <col min="11524" max="11524" width="11.42578125" customWidth="1" style="12"/>
    <col min="11525" max="11525" width="22.85546875" customWidth="1" style="12"/>
    <col min="11526" max="11527" bestFit="1" width="33" customWidth="1" style="12"/>
    <col min="11528" max="11776" width="11.42578125" customWidth="1" style="12"/>
    <col min="11777" max="11777" bestFit="1" width="38.42578125" customWidth="1" style="12"/>
    <col min="11778" max="11778" bestFit="1" width="15.5703125" customWidth="1" style="12"/>
    <col min="11779" max="11779" bestFit="1" width="15.28515625" customWidth="1" style="12"/>
    <col min="11780" max="11780" width="11.42578125" customWidth="1" style="12"/>
    <col min="11781" max="11781" width="22.85546875" customWidth="1" style="12"/>
    <col min="11782" max="11783" bestFit="1" width="33" customWidth="1" style="12"/>
    <col min="11784" max="12032" width="11.42578125" customWidth="1" style="12"/>
    <col min="12033" max="12033" bestFit="1" width="38.42578125" customWidth="1" style="12"/>
    <col min="12034" max="12034" bestFit="1" width="15.5703125" customWidth="1" style="12"/>
    <col min="12035" max="12035" bestFit="1" width="15.28515625" customWidth="1" style="12"/>
    <col min="12036" max="12036" width="11.42578125" customWidth="1" style="12"/>
    <col min="12037" max="12037" width="22.85546875" customWidth="1" style="12"/>
    <col min="12038" max="12039" bestFit="1" width="33" customWidth="1" style="12"/>
    <col min="12040" max="12288" width="11.42578125" customWidth="1" style="12"/>
    <col min="12289" max="12289" bestFit="1" width="38.42578125" customWidth="1" style="12"/>
    <col min="12290" max="12290" bestFit="1" width="15.5703125" customWidth="1" style="12"/>
    <col min="12291" max="12291" bestFit="1" width="15.28515625" customWidth="1" style="12"/>
    <col min="12292" max="12292" width="11.42578125" customWidth="1" style="12"/>
    <col min="12293" max="12293" width="22.85546875" customWidth="1" style="12"/>
    <col min="12294" max="12295" bestFit="1" width="33" customWidth="1" style="12"/>
    <col min="12296" max="12544" width="11.42578125" customWidth="1" style="12"/>
    <col min="12545" max="12545" bestFit="1" width="38.42578125" customWidth="1" style="12"/>
    <col min="12546" max="12546" bestFit="1" width="15.5703125" customWidth="1" style="12"/>
    <col min="12547" max="12547" bestFit="1" width="15.28515625" customWidth="1" style="12"/>
    <col min="12548" max="12548" width="11.42578125" customWidth="1" style="12"/>
    <col min="12549" max="12549" width="22.85546875" customWidth="1" style="12"/>
    <col min="12550" max="12551" bestFit="1" width="33" customWidth="1" style="12"/>
    <col min="12552" max="12800" width="11.42578125" customWidth="1" style="12"/>
    <col min="12801" max="12801" bestFit="1" width="38.42578125" customWidth="1" style="12"/>
    <col min="12802" max="12802" bestFit="1" width="15.5703125" customWidth="1" style="12"/>
    <col min="12803" max="12803" bestFit="1" width="15.28515625" customWidth="1" style="12"/>
    <col min="12804" max="12804" width="11.42578125" customWidth="1" style="12"/>
    <col min="12805" max="12805" width="22.85546875" customWidth="1" style="12"/>
    <col min="12806" max="12807" bestFit="1" width="33" customWidth="1" style="12"/>
    <col min="12808" max="13056" width="11.42578125" customWidth="1" style="12"/>
    <col min="13057" max="13057" bestFit="1" width="38.42578125" customWidth="1" style="12"/>
    <col min="13058" max="13058" bestFit="1" width="15.5703125" customWidth="1" style="12"/>
    <col min="13059" max="13059" bestFit="1" width="15.28515625" customWidth="1" style="12"/>
    <col min="13060" max="13060" width="11.42578125" customWidth="1" style="12"/>
    <col min="13061" max="13061" width="22.85546875" customWidth="1" style="12"/>
    <col min="13062" max="13063" bestFit="1" width="33" customWidth="1" style="12"/>
    <col min="13064" max="13312" width="11.42578125" customWidth="1" style="12"/>
    <col min="13313" max="13313" bestFit="1" width="38.42578125" customWidth="1" style="12"/>
    <col min="13314" max="13314" bestFit="1" width="15.5703125" customWidth="1" style="12"/>
    <col min="13315" max="13315" bestFit="1" width="15.28515625" customWidth="1" style="12"/>
    <col min="13316" max="13316" width="11.42578125" customWidth="1" style="12"/>
    <col min="13317" max="13317" width="22.85546875" customWidth="1" style="12"/>
    <col min="13318" max="13319" bestFit="1" width="33" customWidth="1" style="12"/>
    <col min="13320" max="13568" width="11.42578125" customWidth="1" style="12"/>
    <col min="13569" max="13569" bestFit="1" width="38.42578125" customWidth="1" style="12"/>
    <col min="13570" max="13570" bestFit="1" width="15.5703125" customWidth="1" style="12"/>
    <col min="13571" max="13571" bestFit="1" width="15.28515625" customWidth="1" style="12"/>
    <col min="13572" max="13572" width="11.42578125" customWidth="1" style="12"/>
    <col min="13573" max="13573" width="22.85546875" customWidth="1" style="12"/>
    <col min="13574" max="13575" bestFit="1" width="33" customWidth="1" style="12"/>
    <col min="13576" max="13824" width="11.42578125" customWidth="1" style="12"/>
    <col min="13825" max="13825" bestFit="1" width="38.42578125" customWidth="1" style="12"/>
    <col min="13826" max="13826" bestFit="1" width="15.5703125" customWidth="1" style="12"/>
    <col min="13827" max="13827" bestFit="1" width="15.28515625" customWidth="1" style="12"/>
    <col min="13828" max="13828" width="11.42578125" customWidth="1" style="12"/>
    <col min="13829" max="13829" width="22.85546875" customWidth="1" style="12"/>
    <col min="13830" max="13831" bestFit="1" width="33" customWidth="1" style="12"/>
    <col min="13832" max="14080" width="11.42578125" customWidth="1" style="12"/>
    <col min="14081" max="14081" bestFit="1" width="38.42578125" customWidth="1" style="12"/>
    <col min="14082" max="14082" bestFit="1" width="15.5703125" customWidth="1" style="12"/>
    <col min="14083" max="14083" bestFit="1" width="15.28515625" customWidth="1" style="12"/>
    <col min="14084" max="14084" width="11.42578125" customWidth="1" style="12"/>
    <col min="14085" max="14085" width="22.85546875" customWidth="1" style="12"/>
    <col min="14086" max="14087" bestFit="1" width="33" customWidth="1" style="12"/>
    <col min="14088" max="14336" width="11.42578125" customWidth="1" style="12"/>
    <col min="14337" max="14337" bestFit="1" width="38.42578125" customWidth="1" style="12"/>
    <col min="14338" max="14338" bestFit="1" width="15.5703125" customWidth="1" style="12"/>
    <col min="14339" max="14339" bestFit="1" width="15.28515625" customWidth="1" style="12"/>
    <col min="14340" max="14340" width="11.42578125" customWidth="1" style="12"/>
    <col min="14341" max="14341" width="22.85546875" customWidth="1" style="12"/>
    <col min="14342" max="14343" bestFit="1" width="33" customWidth="1" style="12"/>
    <col min="14344" max="14592" width="11.42578125" customWidth="1" style="12"/>
    <col min="14593" max="14593" bestFit="1" width="38.42578125" customWidth="1" style="12"/>
    <col min="14594" max="14594" bestFit="1" width="15.5703125" customWidth="1" style="12"/>
    <col min="14595" max="14595" bestFit="1" width="15.28515625" customWidth="1" style="12"/>
    <col min="14596" max="14596" width="11.42578125" customWidth="1" style="12"/>
    <col min="14597" max="14597" width="22.85546875" customWidth="1" style="12"/>
    <col min="14598" max="14599" bestFit="1" width="33" customWidth="1" style="12"/>
    <col min="14600" max="14848" width="11.42578125" customWidth="1" style="12"/>
    <col min="14849" max="14849" bestFit="1" width="38.42578125" customWidth="1" style="12"/>
    <col min="14850" max="14850" bestFit="1" width="15.5703125" customWidth="1" style="12"/>
    <col min="14851" max="14851" bestFit="1" width="15.28515625" customWidth="1" style="12"/>
    <col min="14852" max="14852" width="11.42578125" customWidth="1" style="12"/>
    <col min="14853" max="14853" width="22.85546875" customWidth="1" style="12"/>
    <col min="14854" max="14855" bestFit="1" width="33" customWidth="1" style="12"/>
    <col min="14856" max="15104" width="11.42578125" customWidth="1" style="12"/>
    <col min="15105" max="15105" bestFit="1" width="38.42578125" customWidth="1" style="12"/>
    <col min="15106" max="15106" bestFit="1" width="15.5703125" customWidth="1" style="12"/>
    <col min="15107" max="15107" bestFit="1" width="15.28515625" customWidth="1" style="12"/>
    <col min="15108" max="15108" width="11.42578125" customWidth="1" style="12"/>
    <col min="15109" max="15109" width="22.85546875" customWidth="1" style="12"/>
    <col min="15110" max="15111" bestFit="1" width="33" customWidth="1" style="12"/>
    <col min="15112" max="15360" width="11.42578125" customWidth="1" style="12"/>
    <col min="15361" max="15361" bestFit="1" width="38.42578125" customWidth="1" style="12"/>
    <col min="15362" max="15362" bestFit="1" width="15.5703125" customWidth="1" style="12"/>
    <col min="15363" max="15363" bestFit="1" width="15.28515625" customWidth="1" style="12"/>
    <col min="15364" max="15364" width="11.42578125" customWidth="1" style="12"/>
    <col min="15365" max="15365" width="22.85546875" customWidth="1" style="12"/>
    <col min="15366" max="15367" bestFit="1" width="33" customWidth="1" style="12"/>
    <col min="15368" max="15616" width="11.42578125" customWidth="1" style="12"/>
    <col min="15617" max="15617" bestFit="1" width="38.42578125" customWidth="1" style="12"/>
    <col min="15618" max="15618" bestFit="1" width="15.5703125" customWidth="1" style="12"/>
    <col min="15619" max="15619" bestFit="1" width="15.28515625" customWidth="1" style="12"/>
    <col min="15620" max="15620" width="11.42578125" customWidth="1" style="12"/>
    <col min="15621" max="15621" width="22.85546875" customWidth="1" style="12"/>
    <col min="15622" max="15623" bestFit="1" width="33" customWidth="1" style="12"/>
    <col min="15624" max="15872" width="11.42578125" customWidth="1" style="12"/>
    <col min="15873" max="15873" bestFit="1" width="38.42578125" customWidth="1" style="12"/>
    <col min="15874" max="15874" bestFit="1" width="15.5703125" customWidth="1" style="12"/>
    <col min="15875" max="15875" bestFit="1" width="15.28515625" customWidth="1" style="12"/>
    <col min="15876" max="15876" width="11.42578125" customWidth="1" style="12"/>
    <col min="15877" max="15877" width="22.85546875" customWidth="1" style="12"/>
    <col min="15878" max="15879" bestFit="1" width="33" customWidth="1" style="12"/>
    <col min="15880" max="16128" width="11.42578125" customWidth="1" style="12"/>
    <col min="16129" max="16129" bestFit="1" width="38.42578125" customWidth="1" style="12"/>
    <col min="16130" max="16130" bestFit="1" width="15.5703125" customWidth="1" style="12"/>
    <col min="16131" max="16131" bestFit="1" width="15.28515625" customWidth="1" style="12"/>
    <col min="16132" max="16132" width="11.42578125" customWidth="1" style="12"/>
    <col min="16133" max="16133" width="22.85546875" customWidth="1" style="12"/>
    <col min="16134" max="16135" bestFit="1" width="33" customWidth="1" style="12"/>
    <col min="16136" max="16384" width="11.42578125" customWidth="1" style="12"/>
  </cols>
  <sheetData>
    <row r="1" ht="15.75"/>
    <row r="2" ht="16.5" customHeight="1">
      <c r="A2" s="803" t="s">
        <v>95</v>
      </c>
      <c r="B2" s="804"/>
      <c r="C2" s="804"/>
      <c r="D2" s="804"/>
      <c r="E2" s="805"/>
      <c r="F2" s="816" t="s">
        <v>96</v>
      </c>
      <c r="G2" s="817"/>
    </row>
    <row r="3">
      <c r="A3" s="806"/>
      <c r="B3" s="807"/>
      <c r="C3" s="807"/>
      <c r="D3" s="807"/>
      <c r="E3" s="808"/>
      <c r="F3" s="818">
        <v>16</v>
      </c>
      <c r="G3" s="819"/>
    </row>
    <row r="4" ht="15.75" customHeight="1">
      <c r="A4" s="809"/>
      <c r="B4" s="810"/>
      <c r="C4" s="810"/>
      <c r="D4" s="810"/>
      <c r="E4" s="811"/>
      <c r="F4" s="820"/>
      <c r="G4" s="821"/>
    </row>
    <row r="5" ht="15.75"/>
    <row r="6" ht="36.75" s="18" customFormat="1">
      <c r="A6" s="14" t="s">
        <v>36</v>
      </c>
      <c r="B6" s="15" t="s">
        <v>37</v>
      </c>
      <c r="C6" s="16" t="s">
        <v>38</v>
      </c>
      <c r="D6" s="16" t="s">
        <v>39</v>
      </c>
      <c r="E6" s="16" t="s">
        <v>40</v>
      </c>
      <c r="F6" s="16" t="s">
        <v>17</v>
      </c>
      <c r="G6" s="17" t="s">
        <v>16</v>
      </c>
    </row>
    <row r="7" s="18" customFormat="1">
      <c r="A7" s="331">
        <v>42065</v>
      </c>
      <c r="B7" s="332">
        <v>396</v>
      </c>
      <c r="C7" s="333" t="s">
        <v>97</v>
      </c>
      <c r="D7" s="332" t="s">
        <v>98</v>
      </c>
      <c r="E7" s="332" t="s">
        <v>79</v>
      </c>
      <c r="F7" s="334">
        <v>1480246</v>
      </c>
      <c r="G7" s="335">
        <v>11700848</v>
      </c>
    </row>
    <row r="8" s="18" customFormat="1">
      <c r="A8" s="19">
        <v>42073</v>
      </c>
      <c r="B8" s="22">
        <v>410</v>
      </c>
      <c r="C8" s="21" t="s">
        <v>41</v>
      </c>
      <c r="D8" s="22" t="s">
        <v>99</v>
      </c>
      <c r="E8" s="22" t="s">
        <v>79</v>
      </c>
      <c r="F8" s="23">
        <v>1324995</v>
      </c>
      <c r="G8" s="24">
        <v>5874590</v>
      </c>
    </row>
    <row r="9">
      <c r="A9" s="19">
        <v>42066</v>
      </c>
      <c r="B9" s="22">
        <v>415</v>
      </c>
      <c r="C9" s="21" t="s">
        <v>83</v>
      </c>
      <c r="D9" s="22" t="s">
        <v>100</v>
      </c>
      <c r="E9" s="22" t="s">
        <v>79</v>
      </c>
      <c r="F9" s="23">
        <v>2031829</v>
      </c>
      <c r="G9" s="24">
        <v>8665977</v>
      </c>
    </row>
    <row r="10">
      <c r="A10" s="19">
        <v>42080</v>
      </c>
      <c r="B10" s="22"/>
      <c r="C10" s="21" t="s">
        <v>101</v>
      </c>
      <c r="D10" s="22" t="s">
        <v>102</v>
      </c>
      <c r="E10" s="22" t="s">
        <v>72</v>
      </c>
      <c r="F10" s="23">
        <v>40000</v>
      </c>
      <c r="G10" s="24">
        <v>0</v>
      </c>
    </row>
    <row r="11">
      <c r="A11" s="19">
        <v>42080</v>
      </c>
      <c r="B11" s="22">
        <v>419</v>
      </c>
      <c r="C11" s="21" t="s">
        <v>83</v>
      </c>
      <c r="D11" s="22" t="s">
        <v>103</v>
      </c>
      <c r="E11" s="22" t="s">
        <v>79</v>
      </c>
      <c r="F11" s="23">
        <v>863631</v>
      </c>
      <c r="G11" s="24">
        <v>19778578</v>
      </c>
    </row>
    <row r="12">
      <c r="A12" s="19">
        <v>42072</v>
      </c>
      <c r="B12" s="22"/>
      <c r="C12" s="22" t="s">
        <v>104</v>
      </c>
      <c r="D12" s="22" t="s">
        <v>105</v>
      </c>
      <c r="E12" s="22" t="s">
        <v>72</v>
      </c>
      <c r="F12" s="23">
        <v>50000</v>
      </c>
      <c r="G12" s="24">
        <v>0</v>
      </c>
    </row>
    <row r="13">
      <c r="A13" s="19">
        <v>42066</v>
      </c>
      <c r="B13" s="22">
        <v>432</v>
      </c>
      <c r="C13" s="22" t="s">
        <v>106</v>
      </c>
      <c r="D13" s="22" t="s">
        <v>107</v>
      </c>
      <c r="E13" s="22" t="s">
        <v>43</v>
      </c>
      <c r="F13" s="23">
        <v>1017551</v>
      </c>
      <c r="G13" s="24">
        <v>3678439</v>
      </c>
    </row>
    <row r="14">
      <c r="A14" s="19">
        <v>42067</v>
      </c>
      <c r="B14" s="22">
        <v>436</v>
      </c>
      <c r="C14" s="22" t="s">
        <v>67</v>
      </c>
      <c r="D14" s="22" t="s">
        <v>108</v>
      </c>
      <c r="E14" s="22" t="s">
        <v>79</v>
      </c>
      <c r="F14" s="23">
        <v>822735</v>
      </c>
      <c r="G14" s="24">
        <v>2459028</v>
      </c>
    </row>
    <row r="15">
      <c r="A15" s="19">
        <v>42079</v>
      </c>
      <c r="B15" s="22">
        <v>446</v>
      </c>
      <c r="C15" s="22" t="s">
        <v>41</v>
      </c>
      <c r="D15" s="22" t="s">
        <v>109</v>
      </c>
      <c r="E15" s="22" t="s">
        <v>48</v>
      </c>
      <c r="F15" s="23">
        <v>4400000</v>
      </c>
      <c r="G15" s="24">
        <v>0</v>
      </c>
    </row>
    <row r="16">
      <c r="A16" s="19">
        <v>42076</v>
      </c>
      <c r="B16" s="22">
        <v>448</v>
      </c>
      <c r="C16" s="22" t="s">
        <v>83</v>
      </c>
      <c r="D16" s="22" t="s">
        <v>110</v>
      </c>
      <c r="E16" s="22" t="s">
        <v>48</v>
      </c>
      <c r="F16" s="23">
        <v>2150000</v>
      </c>
      <c r="G16" s="24">
        <v>3001861</v>
      </c>
    </row>
    <row r="17">
      <c r="A17" s="336">
        <v>42072</v>
      </c>
      <c r="B17" s="337">
        <v>457</v>
      </c>
      <c r="C17" s="337" t="s">
        <v>97</v>
      </c>
      <c r="D17" s="337" t="s">
        <v>111</v>
      </c>
      <c r="E17" s="337" t="s">
        <v>48</v>
      </c>
      <c r="F17" s="338">
        <v>700000</v>
      </c>
      <c r="G17" s="339"/>
    </row>
    <row r="18">
      <c r="A18" s="19">
        <v>42073</v>
      </c>
      <c r="B18" s="22">
        <v>459</v>
      </c>
      <c r="C18" s="22" t="s">
        <v>41</v>
      </c>
      <c r="D18" s="22" t="s">
        <v>112</v>
      </c>
      <c r="E18" s="22" t="s">
        <v>48</v>
      </c>
      <c r="F18" s="23">
        <v>700000</v>
      </c>
      <c r="G18" s="24">
        <v>0</v>
      </c>
    </row>
    <row r="19">
      <c r="A19" s="19">
        <v>42068</v>
      </c>
      <c r="B19" s="22">
        <v>460</v>
      </c>
      <c r="C19" s="22" t="s">
        <v>41</v>
      </c>
      <c r="D19" s="22" t="s">
        <v>113</v>
      </c>
      <c r="E19" s="22" t="s">
        <v>48</v>
      </c>
      <c r="F19" s="23">
        <v>230000</v>
      </c>
      <c r="G19" s="24">
        <v>235200</v>
      </c>
    </row>
    <row r="20">
      <c r="A20" s="19">
        <v>42079</v>
      </c>
      <c r="B20" s="22">
        <v>463</v>
      </c>
      <c r="C20" s="22" t="s">
        <v>83</v>
      </c>
      <c r="D20" s="22" t="s">
        <v>114</v>
      </c>
      <c r="E20" s="22" t="s">
        <v>48</v>
      </c>
      <c r="F20" s="23">
        <v>230000</v>
      </c>
      <c r="G20" s="24">
        <v>306293</v>
      </c>
    </row>
    <row r="21">
      <c r="A21" s="19">
        <v>42084</v>
      </c>
      <c r="B21" s="22">
        <v>465</v>
      </c>
      <c r="C21" s="22" t="s">
        <v>67</v>
      </c>
      <c r="D21" s="22" t="s">
        <v>115</v>
      </c>
      <c r="E21" s="22" t="s">
        <v>48</v>
      </c>
      <c r="F21" s="23">
        <v>270000</v>
      </c>
      <c r="G21" s="24">
        <v>0</v>
      </c>
    </row>
    <row r="22" ht="15.75">
      <c r="A22" s="35">
        <v>42084</v>
      </c>
      <c r="B22" s="28">
        <v>468</v>
      </c>
      <c r="C22" s="28" t="s">
        <v>116</v>
      </c>
      <c r="D22" s="28" t="s">
        <v>117</v>
      </c>
      <c r="E22" s="28" t="s">
        <v>48</v>
      </c>
      <c r="F22" s="232">
        <v>230000</v>
      </c>
      <c r="G22" s="233">
        <v>205345</v>
      </c>
    </row>
    <row r="23" ht="15.75">
      <c r="F23" s="29"/>
      <c r="G23" s="29"/>
    </row>
    <row r="24" ht="27" s="31" customFormat="1">
      <c r="A24" s="814" t="s">
        <v>32</v>
      </c>
      <c r="B24" s="814"/>
      <c r="C24" s="814"/>
      <c r="D24" s="814"/>
      <c r="E24" s="815"/>
      <c r="F24" s="30">
        <f>SUM(F7:F23)</f>
      </c>
      <c r="G24" s="30">
        <f>SUM(G7:G22)</f>
      </c>
    </row>
    <row r="25">
      <c r="F25" s="29"/>
      <c r="G25" s="29"/>
    </row>
    <row r="26" ht="20.25">
      <c r="F26" s="32"/>
      <c r="G26" s="32"/>
    </row>
    <row r="27" ht="20.25">
      <c r="F27" s="33"/>
      <c r="G27" s="33"/>
    </row>
    <row r="29">
      <c r="G29" s="34"/>
    </row>
    <row r="30">
      <c r="B30" s="328"/>
      <c r="C30" s="329"/>
      <c r="D30" s="329"/>
      <c r="E30" s="329"/>
      <c r="F30" s="330"/>
      <c r="G30" s="330"/>
      <c r="H30" s="330"/>
      <c r="I30" s="330"/>
    </row>
    <row r="31">
      <c r="B31" s="328"/>
      <c r="C31" s="329"/>
      <c r="D31" s="329"/>
      <c r="E31" s="329"/>
      <c r="F31" s="330"/>
      <c r="G31" s="330"/>
      <c r="H31" s="330"/>
      <c r="I31" s="330"/>
    </row>
    <row r="32">
      <c r="B32" s="328"/>
      <c r="C32" s="329"/>
      <c r="D32" s="329"/>
      <c r="E32" s="329"/>
      <c r="F32" s="330"/>
      <c r="G32" s="330"/>
      <c r="H32" s="330"/>
      <c r="I32" s="330"/>
    </row>
    <row r="33">
      <c r="B33" s="328"/>
      <c r="C33" s="329"/>
      <c r="D33" s="329"/>
      <c r="E33" s="329"/>
      <c r="F33" s="330"/>
      <c r="G33" s="330"/>
      <c r="H33" s="330"/>
      <c r="I33" s="330"/>
    </row>
    <row r="34">
      <c r="B34" s="328"/>
      <c r="C34" s="329"/>
      <c r="D34" s="329"/>
      <c r="E34" s="329"/>
      <c r="F34" s="330"/>
      <c r="G34" s="330"/>
      <c r="H34" s="330"/>
      <c r="I34" s="330"/>
    </row>
    <row r="35">
      <c r="B35" s="328"/>
      <c r="C35" s="329"/>
      <c r="D35" s="329"/>
      <c r="E35" s="329"/>
      <c r="F35" s="330"/>
      <c r="G35" s="330"/>
      <c r="H35" s="330"/>
      <c r="I35" s="330"/>
    </row>
    <row r="36">
      <c r="B36" s="328"/>
      <c r="C36" s="329"/>
      <c r="D36" s="329"/>
      <c r="E36" s="329"/>
      <c r="F36" s="330"/>
      <c r="G36" s="330"/>
      <c r="H36" s="330"/>
      <c r="I36" s="330"/>
    </row>
    <row r="37">
      <c r="B37" s="328"/>
      <c r="C37" s="329"/>
      <c r="D37" s="329"/>
      <c r="E37" s="329"/>
      <c r="F37" s="330"/>
      <c r="G37" s="330"/>
      <c r="H37" s="330"/>
      <c r="I37" s="330"/>
    </row>
    <row r="38">
      <c r="B38" s="328"/>
      <c r="C38" s="329"/>
      <c r="D38" s="329"/>
      <c r="E38" s="329"/>
      <c r="F38" s="330"/>
      <c r="G38" s="330"/>
      <c r="H38" s="330"/>
      <c r="I38" s="330"/>
    </row>
    <row r="39">
      <c r="B39" s="328"/>
      <c r="C39" s="329"/>
      <c r="D39" s="329"/>
      <c r="E39" s="329"/>
      <c r="F39" s="330"/>
      <c r="G39" s="330"/>
      <c r="H39" s="330"/>
      <c r="I39" s="330"/>
    </row>
    <row r="40">
      <c r="B40" s="328"/>
      <c r="C40" s="329"/>
      <c r="D40" s="329"/>
      <c r="E40" s="329"/>
      <c r="F40" s="330"/>
      <c r="G40" s="330"/>
      <c r="H40" s="330"/>
      <c r="I40" s="330"/>
    </row>
    <row r="41">
      <c r="B41" s="328"/>
      <c r="C41" s="329"/>
      <c r="D41" s="329"/>
      <c r="E41" s="329"/>
      <c r="F41" s="330"/>
      <c r="G41" s="330"/>
      <c r="H41" s="330"/>
      <c r="I41" s="330"/>
    </row>
    <row r="42">
      <c r="B42" s="328"/>
      <c r="C42" s="329"/>
      <c r="D42" s="329"/>
      <c r="E42" s="329"/>
      <c r="F42" s="330"/>
      <c r="G42" s="330"/>
      <c r="H42" s="330"/>
      <c r="I42" s="330"/>
    </row>
    <row r="43">
      <c r="B43" s="328"/>
      <c r="C43" s="329"/>
      <c r="D43" s="329"/>
      <c r="E43" s="329"/>
      <c r="F43" s="330"/>
      <c r="G43" s="330"/>
      <c r="H43" s="330"/>
      <c r="I43" s="330"/>
    </row>
    <row r="44">
      <c r="B44" s="328"/>
      <c r="C44" s="329"/>
      <c r="D44" s="329"/>
      <c r="E44" s="329"/>
      <c r="F44" s="330"/>
      <c r="G44" s="330"/>
      <c r="H44" s="330"/>
      <c r="I44" s="330"/>
    </row>
    <row r="45">
      <c r="B45" s="328"/>
      <c r="C45" s="329"/>
      <c r="D45" s="329"/>
      <c r="E45" s="329"/>
      <c r="F45" s="330"/>
      <c r="G45" s="330"/>
      <c r="H45" s="330"/>
      <c r="I45" s="330"/>
    </row>
  </sheetData>
  <mergeCells>
    <mergeCell ref="A2:E4"/>
    <mergeCell ref="A24:E24"/>
    <mergeCell ref="F2:G2"/>
    <mergeCell ref="F3:G4"/>
  </mergeCells>
  <printOptions horizontalCentered="1"/>
  <pageMargins left="0" right="0" top="0.74803149606299213" bottom="0.74803149606299213" header="0.31496062992125984" footer="0.31496062992125984"/>
  <pageSetup scale="75" orientation="landscape" verticalDpi="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"/>
  <sheetViews>
    <sheetView workbookViewId="0">
      <selection activeCell="H7" sqref="H7"/>
    </sheetView>
  </sheetViews>
  <sheetFormatPr baseColWidth="10" defaultRowHeight="15" x14ac:dyDescent="0.25"/>
  <cols>
    <col min="1" max="1" width="18.5703125" customWidth="1" style="12"/>
    <col min="2" max="2" width="23.85546875" customWidth="1" style="12"/>
    <col min="3" max="3" width="13.7109375" customWidth="1" style="12"/>
    <col min="4" max="4" width="28" customWidth="1" style="12"/>
    <col min="5" max="5" width="29.85546875" customWidth="1" style="12"/>
    <col min="6" max="254" width="11.42578125" customWidth="1" style="12"/>
    <col min="255" max="255" bestFit="1" width="38.42578125" customWidth="1" style="12"/>
    <col min="256" max="256" bestFit="1" width="15.5703125" customWidth="1" style="12"/>
    <col min="257" max="257" bestFit="1" width="15.28515625" customWidth="1" style="12"/>
    <col min="258" max="258" width="11.42578125" customWidth="1" style="12"/>
    <col min="259" max="259" width="22.85546875" customWidth="1" style="12"/>
    <col min="260" max="261" bestFit="1" width="33" customWidth="1" style="12"/>
    <col min="262" max="510" width="11.42578125" customWidth="1" style="12"/>
    <col min="511" max="511" bestFit="1" width="38.42578125" customWidth="1" style="12"/>
    <col min="512" max="512" bestFit="1" width="15.5703125" customWidth="1" style="12"/>
    <col min="513" max="513" bestFit="1" width="15.28515625" customWidth="1" style="12"/>
    <col min="514" max="514" width="11.42578125" customWidth="1" style="12"/>
    <col min="515" max="515" width="22.85546875" customWidth="1" style="12"/>
    <col min="516" max="517" bestFit="1" width="33" customWidth="1" style="12"/>
    <col min="518" max="766" width="11.42578125" customWidth="1" style="12"/>
    <col min="767" max="767" bestFit="1" width="38.42578125" customWidth="1" style="12"/>
    <col min="768" max="768" bestFit="1" width="15.5703125" customWidth="1" style="12"/>
    <col min="769" max="769" bestFit="1" width="15.28515625" customWidth="1" style="12"/>
    <col min="770" max="770" width="11.42578125" customWidth="1" style="12"/>
    <col min="771" max="771" width="22.85546875" customWidth="1" style="12"/>
    <col min="772" max="773" bestFit="1" width="33" customWidth="1" style="12"/>
    <col min="774" max="1022" width="11.42578125" customWidth="1" style="12"/>
    <col min="1023" max="1023" bestFit="1" width="38.42578125" customWidth="1" style="12"/>
    <col min="1024" max="1024" bestFit="1" width="15.5703125" customWidth="1" style="12"/>
    <col min="1025" max="1025" bestFit="1" width="15.28515625" customWidth="1" style="12"/>
    <col min="1026" max="1026" width="11.42578125" customWidth="1" style="12"/>
    <col min="1027" max="1027" width="22.85546875" customWidth="1" style="12"/>
    <col min="1028" max="1029" bestFit="1" width="33" customWidth="1" style="12"/>
    <col min="1030" max="1278" width="11.42578125" customWidth="1" style="12"/>
    <col min="1279" max="1279" bestFit="1" width="38.42578125" customWidth="1" style="12"/>
    <col min="1280" max="1280" bestFit="1" width="15.5703125" customWidth="1" style="12"/>
    <col min="1281" max="1281" bestFit="1" width="15.28515625" customWidth="1" style="12"/>
    <col min="1282" max="1282" width="11.42578125" customWidth="1" style="12"/>
    <col min="1283" max="1283" width="22.85546875" customWidth="1" style="12"/>
    <col min="1284" max="1285" bestFit="1" width="33" customWidth="1" style="12"/>
    <col min="1286" max="1534" width="11.42578125" customWidth="1" style="12"/>
    <col min="1535" max="1535" bestFit="1" width="38.42578125" customWidth="1" style="12"/>
    <col min="1536" max="1536" bestFit="1" width="15.5703125" customWidth="1" style="12"/>
    <col min="1537" max="1537" bestFit="1" width="15.28515625" customWidth="1" style="12"/>
    <col min="1538" max="1538" width="11.42578125" customWidth="1" style="12"/>
    <col min="1539" max="1539" width="22.85546875" customWidth="1" style="12"/>
    <col min="1540" max="1541" bestFit="1" width="33" customWidth="1" style="12"/>
    <col min="1542" max="1790" width="11.42578125" customWidth="1" style="12"/>
    <col min="1791" max="1791" bestFit="1" width="38.42578125" customWidth="1" style="12"/>
    <col min="1792" max="1792" bestFit="1" width="15.5703125" customWidth="1" style="12"/>
    <col min="1793" max="1793" bestFit="1" width="15.28515625" customWidth="1" style="12"/>
    <col min="1794" max="1794" width="11.42578125" customWidth="1" style="12"/>
    <col min="1795" max="1795" width="22.85546875" customWidth="1" style="12"/>
    <col min="1796" max="1797" bestFit="1" width="33" customWidth="1" style="12"/>
    <col min="1798" max="2046" width="11.42578125" customWidth="1" style="12"/>
    <col min="2047" max="2047" bestFit="1" width="38.42578125" customWidth="1" style="12"/>
    <col min="2048" max="2048" bestFit="1" width="15.5703125" customWidth="1" style="12"/>
    <col min="2049" max="2049" bestFit="1" width="15.28515625" customWidth="1" style="12"/>
    <col min="2050" max="2050" width="11.42578125" customWidth="1" style="12"/>
    <col min="2051" max="2051" width="22.85546875" customWidth="1" style="12"/>
    <col min="2052" max="2053" bestFit="1" width="33" customWidth="1" style="12"/>
    <col min="2054" max="2302" width="11.42578125" customWidth="1" style="12"/>
    <col min="2303" max="2303" bestFit="1" width="38.42578125" customWidth="1" style="12"/>
    <col min="2304" max="2304" bestFit="1" width="15.5703125" customWidth="1" style="12"/>
    <col min="2305" max="2305" bestFit="1" width="15.28515625" customWidth="1" style="12"/>
    <col min="2306" max="2306" width="11.42578125" customWidth="1" style="12"/>
    <col min="2307" max="2307" width="22.85546875" customWidth="1" style="12"/>
    <col min="2308" max="2309" bestFit="1" width="33" customWidth="1" style="12"/>
    <col min="2310" max="2558" width="11.42578125" customWidth="1" style="12"/>
    <col min="2559" max="2559" bestFit="1" width="38.42578125" customWidth="1" style="12"/>
    <col min="2560" max="2560" bestFit="1" width="15.5703125" customWidth="1" style="12"/>
    <col min="2561" max="2561" bestFit="1" width="15.28515625" customWidth="1" style="12"/>
    <col min="2562" max="2562" width="11.42578125" customWidth="1" style="12"/>
    <col min="2563" max="2563" width="22.85546875" customWidth="1" style="12"/>
    <col min="2564" max="2565" bestFit="1" width="33" customWidth="1" style="12"/>
    <col min="2566" max="2814" width="11.42578125" customWidth="1" style="12"/>
    <col min="2815" max="2815" bestFit="1" width="38.42578125" customWidth="1" style="12"/>
    <col min="2816" max="2816" bestFit="1" width="15.5703125" customWidth="1" style="12"/>
    <col min="2817" max="2817" bestFit="1" width="15.28515625" customWidth="1" style="12"/>
    <col min="2818" max="2818" width="11.42578125" customWidth="1" style="12"/>
    <col min="2819" max="2819" width="22.85546875" customWidth="1" style="12"/>
    <col min="2820" max="2821" bestFit="1" width="33" customWidth="1" style="12"/>
    <col min="2822" max="3070" width="11.42578125" customWidth="1" style="12"/>
    <col min="3071" max="3071" bestFit="1" width="38.42578125" customWidth="1" style="12"/>
    <col min="3072" max="3072" bestFit="1" width="15.5703125" customWidth="1" style="12"/>
    <col min="3073" max="3073" bestFit="1" width="15.28515625" customWidth="1" style="12"/>
    <col min="3074" max="3074" width="11.42578125" customWidth="1" style="12"/>
    <col min="3075" max="3075" width="22.85546875" customWidth="1" style="12"/>
    <col min="3076" max="3077" bestFit="1" width="33" customWidth="1" style="12"/>
    <col min="3078" max="3326" width="11.42578125" customWidth="1" style="12"/>
    <col min="3327" max="3327" bestFit="1" width="38.42578125" customWidth="1" style="12"/>
    <col min="3328" max="3328" bestFit="1" width="15.5703125" customWidth="1" style="12"/>
    <col min="3329" max="3329" bestFit="1" width="15.28515625" customWidth="1" style="12"/>
    <col min="3330" max="3330" width="11.42578125" customWidth="1" style="12"/>
    <col min="3331" max="3331" width="22.85546875" customWidth="1" style="12"/>
    <col min="3332" max="3333" bestFit="1" width="33" customWidth="1" style="12"/>
    <col min="3334" max="3582" width="11.42578125" customWidth="1" style="12"/>
    <col min="3583" max="3583" bestFit="1" width="38.42578125" customWidth="1" style="12"/>
    <col min="3584" max="3584" bestFit="1" width="15.5703125" customWidth="1" style="12"/>
    <col min="3585" max="3585" bestFit="1" width="15.28515625" customWidth="1" style="12"/>
    <col min="3586" max="3586" width="11.42578125" customWidth="1" style="12"/>
    <col min="3587" max="3587" width="22.85546875" customWidth="1" style="12"/>
    <col min="3588" max="3589" bestFit="1" width="33" customWidth="1" style="12"/>
    <col min="3590" max="3838" width="11.42578125" customWidth="1" style="12"/>
    <col min="3839" max="3839" bestFit="1" width="38.42578125" customWidth="1" style="12"/>
    <col min="3840" max="3840" bestFit="1" width="15.5703125" customWidth="1" style="12"/>
    <col min="3841" max="3841" bestFit="1" width="15.28515625" customWidth="1" style="12"/>
    <col min="3842" max="3842" width="11.42578125" customWidth="1" style="12"/>
    <col min="3843" max="3843" width="22.85546875" customWidth="1" style="12"/>
    <col min="3844" max="3845" bestFit="1" width="33" customWidth="1" style="12"/>
    <col min="3846" max="4094" width="11.42578125" customWidth="1" style="12"/>
    <col min="4095" max="4095" bestFit="1" width="38.42578125" customWidth="1" style="12"/>
    <col min="4096" max="4096" bestFit="1" width="15.5703125" customWidth="1" style="12"/>
    <col min="4097" max="4097" bestFit="1" width="15.28515625" customWidth="1" style="12"/>
    <col min="4098" max="4098" width="11.42578125" customWidth="1" style="12"/>
    <col min="4099" max="4099" width="22.85546875" customWidth="1" style="12"/>
    <col min="4100" max="4101" bestFit="1" width="33" customWidth="1" style="12"/>
    <col min="4102" max="4350" width="11.42578125" customWidth="1" style="12"/>
    <col min="4351" max="4351" bestFit="1" width="38.42578125" customWidth="1" style="12"/>
    <col min="4352" max="4352" bestFit="1" width="15.5703125" customWidth="1" style="12"/>
    <col min="4353" max="4353" bestFit="1" width="15.28515625" customWidth="1" style="12"/>
    <col min="4354" max="4354" width="11.42578125" customWidth="1" style="12"/>
    <col min="4355" max="4355" width="22.85546875" customWidth="1" style="12"/>
    <col min="4356" max="4357" bestFit="1" width="33" customWidth="1" style="12"/>
    <col min="4358" max="4606" width="11.42578125" customWidth="1" style="12"/>
    <col min="4607" max="4607" bestFit="1" width="38.42578125" customWidth="1" style="12"/>
    <col min="4608" max="4608" bestFit="1" width="15.5703125" customWidth="1" style="12"/>
    <col min="4609" max="4609" bestFit="1" width="15.28515625" customWidth="1" style="12"/>
    <col min="4610" max="4610" width="11.42578125" customWidth="1" style="12"/>
    <col min="4611" max="4611" width="22.85546875" customWidth="1" style="12"/>
    <col min="4612" max="4613" bestFit="1" width="33" customWidth="1" style="12"/>
    <col min="4614" max="4862" width="11.42578125" customWidth="1" style="12"/>
    <col min="4863" max="4863" bestFit="1" width="38.42578125" customWidth="1" style="12"/>
    <col min="4864" max="4864" bestFit="1" width="15.5703125" customWidth="1" style="12"/>
    <col min="4865" max="4865" bestFit="1" width="15.28515625" customWidth="1" style="12"/>
    <col min="4866" max="4866" width="11.42578125" customWidth="1" style="12"/>
    <col min="4867" max="4867" width="22.85546875" customWidth="1" style="12"/>
    <col min="4868" max="4869" bestFit="1" width="33" customWidth="1" style="12"/>
    <col min="4870" max="5118" width="11.42578125" customWidth="1" style="12"/>
    <col min="5119" max="5119" bestFit="1" width="38.42578125" customWidth="1" style="12"/>
    <col min="5120" max="5120" bestFit="1" width="15.5703125" customWidth="1" style="12"/>
    <col min="5121" max="5121" bestFit="1" width="15.28515625" customWidth="1" style="12"/>
    <col min="5122" max="5122" width="11.42578125" customWidth="1" style="12"/>
    <col min="5123" max="5123" width="22.85546875" customWidth="1" style="12"/>
    <col min="5124" max="5125" bestFit="1" width="33" customWidth="1" style="12"/>
    <col min="5126" max="5374" width="11.42578125" customWidth="1" style="12"/>
    <col min="5375" max="5375" bestFit="1" width="38.42578125" customWidth="1" style="12"/>
    <col min="5376" max="5376" bestFit="1" width="15.5703125" customWidth="1" style="12"/>
    <col min="5377" max="5377" bestFit="1" width="15.28515625" customWidth="1" style="12"/>
    <col min="5378" max="5378" width="11.42578125" customWidth="1" style="12"/>
    <col min="5379" max="5379" width="22.85546875" customWidth="1" style="12"/>
    <col min="5380" max="5381" bestFit="1" width="33" customWidth="1" style="12"/>
    <col min="5382" max="5630" width="11.42578125" customWidth="1" style="12"/>
    <col min="5631" max="5631" bestFit="1" width="38.42578125" customWidth="1" style="12"/>
    <col min="5632" max="5632" bestFit="1" width="15.5703125" customWidth="1" style="12"/>
    <col min="5633" max="5633" bestFit="1" width="15.28515625" customWidth="1" style="12"/>
    <col min="5634" max="5634" width="11.42578125" customWidth="1" style="12"/>
    <col min="5635" max="5635" width="22.85546875" customWidth="1" style="12"/>
    <col min="5636" max="5637" bestFit="1" width="33" customWidth="1" style="12"/>
    <col min="5638" max="5886" width="11.42578125" customWidth="1" style="12"/>
    <col min="5887" max="5887" bestFit="1" width="38.42578125" customWidth="1" style="12"/>
    <col min="5888" max="5888" bestFit="1" width="15.5703125" customWidth="1" style="12"/>
    <col min="5889" max="5889" bestFit="1" width="15.28515625" customWidth="1" style="12"/>
    <col min="5890" max="5890" width="11.42578125" customWidth="1" style="12"/>
    <col min="5891" max="5891" width="22.85546875" customWidth="1" style="12"/>
    <col min="5892" max="5893" bestFit="1" width="33" customWidth="1" style="12"/>
    <col min="5894" max="6142" width="11.42578125" customWidth="1" style="12"/>
    <col min="6143" max="6143" bestFit="1" width="38.42578125" customWidth="1" style="12"/>
    <col min="6144" max="6144" bestFit="1" width="15.5703125" customWidth="1" style="12"/>
    <col min="6145" max="6145" bestFit="1" width="15.28515625" customWidth="1" style="12"/>
    <col min="6146" max="6146" width="11.42578125" customWidth="1" style="12"/>
    <col min="6147" max="6147" width="22.85546875" customWidth="1" style="12"/>
    <col min="6148" max="6149" bestFit="1" width="33" customWidth="1" style="12"/>
    <col min="6150" max="6398" width="11.42578125" customWidth="1" style="12"/>
    <col min="6399" max="6399" bestFit="1" width="38.42578125" customWidth="1" style="12"/>
    <col min="6400" max="6400" bestFit="1" width="15.5703125" customWidth="1" style="12"/>
    <col min="6401" max="6401" bestFit="1" width="15.28515625" customWidth="1" style="12"/>
    <col min="6402" max="6402" width="11.42578125" customWidth="1" style="12"/>
    <col min="6403" max="6403" width="22.85546875" customWidth="1" style="12"/>
    <col min="6404" max="6405" bestFit="1" width="33" customWidth="1" style="12"/>
    <col min="6406" max="6654" width="11.42578125" customWidth="1" style="12"/>
    <col min="6655" max="6655" bestFit="1" width="38.42578125" customWidth="1" style="12"/>
    <col min="6656" max="6656" bestFit="1" width="15.5703125" customWidth="1" style="12"/>
    <col min="6657" max="6657" bestFit="1" width="15.28515625" customWidth="1" style="12"/>
    <col min="6658" max="6658" width="11.42578125" customWidth="1" style="12"/>
    <col min="6659" max="6659" width="22.85546875" customWidth="1" style="12"/>
    <col min="6660" max="6661" bestFit="1" width="33" customWidth="1" style="12"/>
    <col min="6662" max="6910" width="11.42578125" customWidth="1" style="12"/>
    <col min="6911" max="6911" bestFit="1" width="38.42578125" customWidth="1" style="12"/>
    <col min="6912" max="6912" bestFit="1" width="15.5703125" customWidth="1" style="12"/>
    <col min="6913" max="6913" bestFit="1" width="15.28515625" customWidth="1" style="12"/>
    <col min="6914" max="6914" width="11.42578125" customWidth="1" style="12"/>
    <col min="6915" max="6915" width="22.85546875" customWidth="1" style="12"/>
    <col min="6916" max="6917" bestFit="1" width="33" customWidth="1" style="12"/>
    <col min="6918" max="7166" width="11.42578125" customWidth="1" style="12"/>
    <col min="7167" max="7167" bestFit="1" width="38.42578125" customWidth="1" style="12"/>
    <col min="7168" max="7168" bestFit="1" width="15.5703125" customWidth="1" style="12"/>
    <col min="7169" max="7169" bestFit="1" width="15.28515625" customWidth="1" style="12"/>
    <col min="7170" max="7170" width="11.42578125" customWidth="1" style="12"/>
    <col min="7171" max="7171" width="22.85546875" customWidth="1" style="12"/>
    <col min="7172" max="7173" bestFit="1" width="33" customWidth="1" style="12"/>
    <col min="7174" max="7422" width="11.42578125" customWidth="1" style="12"/>
    <col min="7423" max="7423" bestFit="1" width="38.42578125" customWidth="1" style="12"/>
    <col min="7424" max="7424" bestFit="1" width="15.5703125" customWidth="1" style="12"/>
    <col min="7425" max="7425" bestFit="1" width="15.28515625" customWidth="1" style="12"/>
    <col min="7426" max="7426" width="11.42578125" customWidth="1" style="12"/>
    <col min="7427" max="7427" width="22.85546875" customWidth="1" style="12"/>
    <col min="7428" max="7429" bestFit="1" width="33" customWidth="1" style="12"/>
    <col min="7430" max="7678" width="11.42578125" customWidth="1" style="12"/>
    <col min="7679" max="7679" bestFit="1" width="38.42578125" customWidth="1" style="12"/>
    <col min="7680" max="7680" bestFit="1" width="15.5703125" customWidth="1" style="12"/>
    <col min="7681" max="7681" bestFit="1" width="15.28515625" customWidth="1" style="12"/>
    <col min="7682" max="7682" width="11.42578125" customWidth="1" style="12"/>
    <col min="7683" max="7683" width="22.85546875" customWidth="1" style="12"/>
    <col min="7684" max="7685" bestFit="1" width="33" customWidth="1" style="12"/>
    <col min="7686" max="7934" width="11.42578125" customWidth="1" style="12"/>
    <col min="7935" max="7935" bestFit="1" width="38.42578125" customWidth="1" style="12"/>
    <col min="7936" max="7936" bestFit="1" width="15.5703125" customWidth="1" style="12"/>
    <col min="7937" max="7937" bestFit="1" width="15.28515625" customWidth="1" style="12"/>
    <col min="7938" max="7938" width="11.42578125" customWidth="1" style="12"/>
    <col min="7939" max="7939" width="22.85546875" customWidth="1" style="12"/>
    <col min="7940" max="7941" bestFit="1" width="33" customWidth="1" style="12"/>
    <col min="7942" max="8190" width="11.42578125" customWidth="1" style="12"/>
    <col min="8191" max="8191" bestFit="1" width="38.42578125" customWidth="1" style="12"/>
    <col min="8192" max="8192" bestFit="1" width="15.5703125" customWidth="1" style="12"/>
    <col min="8193" max="8193" bestFit="1" width="15.28515625" customWidth="1" style="12"/>
    <col min="8194" max="8194" width="11.42578125" customWidth="1" style="12"/>
    <col min="8195" max="8195" width="22.85546875" customWidth="1" style="12"/>
    <col min="8196" max="8197" bestFit="1" width="33" customWidth="1" style="12"/>
    <col min="8198" max="8446" width="11.42578125" customWidth="1" style="12"/>
    <col min="8447" max="8447" bestFit="1" width="38.42578125" customWidth="1" style="12"/>
    <col min="8448" max="8448" bestFit="1" width="15.5703125" customWidth="1" style="12"/>
    <col min="8449" max="8449" bestFit="1" width="15.28515625" customWidth="1" style="12"/>
    <col min="8450" max="8450" width="11.42578125" customWidth="1" style="12"/>
    <col min="8451" max="8451" width="22.85546875" customWidth="1" style="12"/>
    <col min="8452" max="8453" bestFit="1" width="33" customWidth="1" style="12"/>
    <col min="8454" max="8702" width="11.42578125" customWidth="1" style="12"/>
    <col min="8703" max="8703" bestFit="1" width="38.42578125" customWidth="1" style="12"/>
    <col min="8704" max="8704" bestFit="1" width="15.5703125" customWidth="1" style="12"/>
    <col min="8705" max="8705" bestFit="1" width="15.28515625" customWidth="1" style="12"/>
    <col min="8706" max="8706" width="11.42578125" customWidth="1" style="12"/>
    <col min="8707" max="8707" width="22.85546875" customWidth="1" style="12"/>
    <col min="8708" max="8709" bestFit="1" width="33" customWidth="1" style="12"/>
    <col min="8710" max="8958" width="11.42578125" customWidth="1" style="12"/>
    <col min="8959" max="8959" bestFit="1" width="38.42578125" customWidth="1" style="12"/>
    <col min="8960" max="8960" bestFit="1" width="15.5703125" customWidth="1" style="12"/>
    <col min="8961" max="8961" bestFit="1" width="15.28515625" customWidth="1" style="12"/>
    <col min="8962" max="8962" width="11.42578125" customWidth="1" style="12"/>
    <col min="8963" max="8963" width="22.85546875" customWidth="1" style="12"/>
    <col min="8964" max="8965" bestFit="1" width="33" customWidth="1" style="12"/>
    <col min="8966" max="9214" width="11.42578125" customWidth="1" style="12"/>
    <col min="9215" max="9215" bestFit="1" width="38.42578125" customWidth="1" style="12"/>
    <col min="9216" max="9216" bestFit="1" width="15.5703125" customWidth="1" style="12"/>
    <col min="9217" max="9217" bestFit="1" width="15.28515625" customWidth="1" style="12"/>
    <col min="9218" max="9218" width="11.42578125" customWidth="1" style="12"/>
    <col min="9219" max="9219" width="22.85546875" customWidth="1" style="12"/>
    <col min="9220" max="9221" bestFit="1" width="33" customWidth="1" style="12"/>
    <col min="9222" max="9470" width="11.42578125" customWidth="1" style="12"/>
    <col min="9471" max="9471" bestFit="1" width="38.42578125" customWidth="1" style="12"/>
    <col min="9472" max="9472" bestFit="1" width="15.5703125" customWidth="1" style="12"/>
    <col min="9473" max="9473" bestFit="1" width="15.28515625" customWidth="1" style="12"/>
    <col min="9474" max="9474" width="11.42578125" customWidth="1" style="12"/>
    <col min="9475" max="9475" width="22.85546875" customWidth="1" style="12"/>
    <col min="9476" max="9477" bestFit="1" width="33" customWidth="1" style="12"/>
    <col min="9478" max="9726" width="11.42578125" customWidth="1" style="12"/>
    <col min="9727" max="9727" bestFit="1" width="38.42578125" customWidth="1" style="12"/>
    <col min="9728" max="9728" bestFit="1" width="15.5703125" customWidth="1" style="12"/>
    <col min="9729" max="9729" bestFit="1" width="15.28515625" customWidth="1" style="12"/>
    <col min="9730" max="9730" width="11.42578125" customWidth="1" style="12"/>
    <col min="9731" max="9731" width="22.85546875" customWidth="1" style="12"/>
    <col min="9732" max="9733" bestFit="1" width="33" customWidth="1" style="12"/>
    <col min="9734" max="9982" width="11.42578125" customWidth="1" style="12"/>
    <col min="9983" max="9983" bestFit="1" width="38.42578125" customWidth="1" style="12"/>
    <col min="9984" max="9984" bestFit="1" width="15.5703125" customWidth="1" style="12"/>
    <col min="9985" max="9985" bestFit="1" width="15.28515625" customWidth="1" style="12"/>
    <col min="9986" max="9986" width="11.42578125" customWidth="1" style="12"/>
    <col min="9987" max="9987" width="22.85546875" customWidth="1" style="12"/>
    <col min="9988" max="9989" bestFit="1" width="33" customWidth="1" style="12"/>
    <col min="9990" max="10238" width="11.42578125" customWidth="1" style="12"/>
    <col min="10239" max="10239" bestFit="1" width="38.42578125" customWidth="1" style="12"/>
    <col min="10240" max="10240" bestFit="1" width="15.5703125" customWidth="1" style="12"/>
    <col min="10241" max="10241" bestFit="1" width="15.28515625" customWidth="1" style="12"/>
    <col min="10242" max="10242" width="11.42578125" customWidth="1" style="12"/>
    <col min="10243" max="10243" width="22.85546875" customWidth="1" style="12"/>
    <col min="10244" max="10245" bestFit="1" width="33" customWidth="1" style="12"/>
    <col min="10246" max="10494" width="11.42578125" customWidth="1" style="12"/>
    <col min="10495" max="10495" bestFit="1" width="38.42578125" customWidth="1" style="12"/>
    <col min="10496" max="10496" bestFit="1" width="15.5703125" customWidth="1" style="12"/>
    <col min="10497" max="10497" bestFit="1" width="15.28515625" customWidth="1" style="12"/>
    <col min="10498" max="10498" width="11.42578125" customWidth="1" style="12"/>
    <col min="10499" max="10499" width="22.85546875" customWidth="1" style="12"/>
    <col min="10500" max="10501" bestFit="1" width="33" customWidth="1" style="12"/>
    <col min="10502" max="10750" width="11.42578125" customWidth="1" style="12"/>
    <col min="10751" max="10751" bestFit="1" width="38.42578125" customWidth="1" style="12"/>
    <col min="10752" max="10752" bestFit="1" width="15.5703125" customWidth="1" style="12"/>
    <col min="10753" max="10753" bestFit="1" width="15.28515625" customWidth="1" style="12"/>
    <col min="10754" max="10754" width="11.42578125" customWidth="1" style="12"/>
    <col min="10755" max="10755" width="22.85546875" customWidth="1" style="12"/>
    <col min="10756" max="10757" bestFit="1" width="33" customWidth="1" style="12"/>
    <col min="10758" max="11006" width="11.42578125" customWidth="1" style="12"/>
    <col min="11007" max="11007" bestFit="1" width="38.42578125" customWidth="1" style="12"/>
    <col min="11008" max="11008" bestFit="1" width="15.5703125" customWidth="1" style="12"/>
    <col min="11009" max="11009" bestFit="1" width="15.28515625" customWidth="1" style="12"/>
    <col min="11010" max="11010" width="11.42578125" customWidth="1" style="12"/>
    <col min="11011" max="11011" width="22.85546875" customWidth="1" style="12"/>
    <col min="11012" max="11013" bestFit="1" width="33" customWidth="1" style="12"/>
    <col min="11014" max="11262" width="11.42578125" customWidth="1" style="12"/>
    <col min="11263" max="11263" bestFit="1" width="38.42578125" customWidth="1" style="12"/>
    <col min="11264" max="11264" bestFit="1" width="15.5703125" customWidth="1" style="12"/>
    <col min="11265" max="11265" bestFit="1" width="15.28515625" customWidth="1" style="12"/>
    <col min="11266" max="11266" width="11.42578125" customWidth="1" style="12"/>
    <col min="11267" max="11267" width="22.85546875" customWidth="1" style="12"/>
    <col min="11268" max="11269" bestFit="1" width="33" customWidth="1" style="12"/>
    <col min="11270" max="11518" width="11.42578125" customWidth="1" style="12"/>
    <col min="11519" max="11519" bestFit="1" width="38.42578125" customWidth="1" style="12"/>
    <col min="11520" max="11520" bestFit="1" width="15.5703125" customWidth="1" style="12"/>
    <col min="11521" max="11521" bestFit="1" width="15.28515625" customWidth="1" style="12"/>
    <col min="11522" max="11522" width="11.42578125" customWidth="1" style="12"/>
    <col min="11523" max="11523" width="22.85546875" customWidth="1" style="12"/>
    <col min="11524" max="11525" bestFit="1" width="33" customWidth="1" style="12"/>
    <col min="11526" max="11774" width="11.42578125" customWidth="1" style="12"/>
    <col min="11775" max="11775" bestFit="1" width="38.42578125" customWidth="1" style="12"/>
    <col min="11776" max="11776" bestFit="1" width="15.5703125" customWidth="1" style="12"/>
    <col min="11777" max="11777" bestFit="1" width="15.28515625" customWidth="1" style="12"/>
    <col min="11778" max="11778" width="11.42578125" customWidth="1" style="12"/>
    <col min="11779" max="11779" width="22.85546875" customWidth="1" style="12"/>
    <col min="11780" max="11781" bestFit="1" width="33" customWidth="1" style="12"/>
    <col min="11782" max="12030" width="11.42578125" customWidth="1" style="12"/>
    <col min="12031" max="12031" bestFit="1" width="38.42578125" customWidth="1" style="12"/>
    <col min="12032" max="12032" bestFit="1" width="15.5703125" customWidth="1" style="12"/>
    <col min="12033" max="12033" bestFit="1" width="15.28515625" customWidth="1" style="12"/>
    <col min="12034" max="12034" width="11.42578125" customWidth="1" style="12"/>
    <col min="12035" max="12035" width="22.85546875" customWidth="1" style="12"/>
    <col min="12036" max="12037" bestFit="1" width="33" customWidth="1" style="12"/>
    <col min="12038" max="12286" width="11.42578125" customWidth="1" style="12"/>
    <col min="12287" max="12287" bestFit="1" width="38.42578125" customWidth="1" style="12"/>
    <col min="12288" max="12288" bestFit="1" width="15.5703125" customWidth="1" style="12"/>
    <col min="12289" max="12289" bestFit="1" width="15.28515625" customWidth="1" style="12"/>
    <col min="12290" max="12290" width="11.42578125" customWidth="1" style="12"/>
    <col min="12291" max="12291" width="22.85546875" customWidth="1" style="12"/>
    <col min="12292" max="12293" bestFit="1" width="33" customWidth="1" style="12"/>
    <col min="12294" max="12542" width="11.42578125" customWidth="1" style="12"/>
    <col min="12543" max="12543" bestFit="1" width="38.42578125" customWidth="1" style="12"/>
    <col min="12544" max="12544" bestFit="1" width="15.5703125" customWidth="1" style="12"/>
    <col min="12545" max="12545" bestFit="1" width="15.28515625" customWidth="1" style="12"/>
    <col min="12546" max="12546" width="11.42578125" customWidth="1" style="12"/>
    <col min="12547" max="12547" width="22.85546875" customWidth="1" style="12"/>
    <col min="12548" max="12549" bestFit="1" width="33" customWidth="1" style="12"/>
    <col min="12550" max="12798" width="11.42578125" customWidth="1" style="12"/>
    <col min="12799" max="12799" bestFit="1" width="38.42578125" customWidth="1" style="12"/>
    <col min="12800" max="12800" bestFit="1" width="15.5703125" customWidth="1" style="12"/>
    <col min="12801" max="12801" bestFit="1" width="15.28515625" customWidth="1" style="12"/>
    <col min="12802" max="12802" width="11.42578125" customWidth="1" style="12"/>
    <col min="12803" max="12803" width="22.85546875" customWidth="1" style="12"/>
    <col min="12804" max="12805" bestFit="1" width="33" customWidth="1" style="12"/>
    <col min="12806" max="13054" width="11.42578125" customWidth="1" style="12"/>
    <col min="13055" max="13055" bestFit="1" width="38.42578125" customWidth="1" style="12"/>
    <col min="13056" max="13056" bestFit="1" width="15.5703125" customWidth="1" style="12"/>
    <col min="13057" max="13057" bestFit="1" width="15.28515625" customWidth="1" style="12"/>
    <col min="13058" max="13058" width="11.42578125" customWidth="1" style="12"/>
    <col min="13059" max="13059" width="22.85546875" customWidth="1" style="12"/>
    <col min="13060" max="13061" bestFit="1" width="33" customWidth="1" style="12"/>
    <col min="13062" max="13310" width="11.42578125" customWidth="1" style="12"/>
    <col min="13311" max="13311" bestFit="1" width="38.42578125" customWidth="1" style="12"/>
    <col min="13312" max="13312" bestFit="1" width="15.5703125" customWidth="1" style="12"/>
    <col min="13313" max="13313" bestFit="1" width="15.28515625" customWidth="1" style="12"/>
    <col min="13314" max="13314" width="11.42578125" customWidth="1" style="12"/>
    <col min="13315" max="13315" width="22.85546875" customWidth="1" style="12"/>
    <col min="13316" max="13317" bestFit="1" width="33" customWidth="1" style="12"/>
    <col min="13318" max="13566" width="11.42578125" customWidth="1" style="12"/>
    <col min="13567" max="13567" bestFit="1" width="38.42578125" customWidth="1" style="12"/>
    <col min="13568" max="13568" bestFit="1" width="15.5703125" customWidth="1" style="12"/>
    <col min="13569" max="13569" bestFit="1" width="15.28515625" customWidth="1" style="12"/>
    <col min="13570" max="13570" width="11.42578125" customWidth="1" style="12"/>
    <col min="13571" max="13571" width="22.85546875" customWidth="1" style="12"/>
    <col min="13572" max="13573" bestFit="1" width="33" customWidth="1" style="12"/>
    <col min="13574" max="13822" width="11.42578125" customWidth="1" style="12"/>
    <col min="13823" max="13823" bestFit="1" width="38.42578125" customWidth="1" style="12"/>
    <col min="13824" max="13824" bestFit="1" width="15.5703125" customWidth="1" style="12"/>
    <col min="13825" max="13825" bestFit="1" width="15.28515625" customWidth="1" style="12"/>
    <col min="13826" max="13826" width="11.42578125" customWidth="1" style="12"/>
    <col min="13827" max="13827" width="22.85546875" customWidth="1" style="12"/>
    <col min="13828" max="13829" bestFit="1" width="33" customWidth="1" style="12"/>
    <col min="13830" max="14078" width="11.42578125" customWidth="1" style="12"/>
    <col min="14079" max="14079" bestFit="1" width="38.42578125" customWidth="1" style="12"/>
    <col min="14080" max="14080" bestFit="1" width="15.5703125" customWidth="1" style="12"/>
    <col min="14081" max="14081" bestFit="1" width="15.28515625" customWidth="1" style="12"/>
    <col min="14082" max="14082" width="11.42578125" customWidth="1" style="12"/>
    <col min="14083" max="14083" width="22.85546875" customWidth="1" style="12"/>
    <col min="14084" max="14085" bestFit="1" width="33" customWidth="1" style="12"/>
    <col min="14086" max="14334" width="11.42578125" customWidth="1" style="12"/>
    <col min="14335" max="14335" bestFit="1" width="38.42578125" customWidth="1" style="12"/>
    <col min="14336" max="14336" bestFit="1" width="15.5703125" customWidth="1" style="12"/>
    <col min="14337" max="14337" bestFit="1" width="15.28515625" customWidth="1" style="12"/>
    <col min="14338" max="14338" width="11.42578125" customWidth="1" style="12"/>
    <col min="14339" max="14339" width="22.85546875" customWidth="1" style="12"/>
    <col min="14340" max="14341" bestFit="1" width="33" customWidth="1" style="12"/>
    <col min="14342" max="14590" width="11.42578125" customWidth="1" style="12"/>
    <col min="14591" max="14591" bestFit="1" width="38.42578125" customWidth="1" style="12"/>
    <col min="14592" max="14592" bestFit="1" width="15.5703125" customWidth="1" style="12"/>
    <col min="14593" max="14593" bestFit="1" width="15.28515625" customWidth="1" style="12"/>
    <col min="14594" max="14594" width="11.42578125" customWidth="1" style="12"/>
    <col min="14595" max="14595" width="22.85546875" customWidth="1" style="12"/>
    <col min="14596" max="14597" bestFit="1" width="33" customWidth="1" style="12"/>
    <col min="14598" max="14846" width="11.42578125" customWidth="1" style="12"/>
    <col min="14847" max="14847" bestFit="1" width="38.42578125" customWidth="1" style="12"/>
    <col min="14848" max="14848" bestFit="1" width="15.5703125" customWidth="1" style="12"/>
    <col min="14849" max="14849" bestFit="1" width="15.28515625" customWidth="1" style="12"/>
    <col min="14850" max="14850" width="11.42578125" customWidth="1" style="12"/>
    <col min="14851" max="14851" width="22.85546875" customWidth="1" style="12"/>
    <col min="14852" max="14853" bestFit="1" width="33" customWidth="1" style="12"/>
    <col min="14854" max="15102" width="11.42578125" customWidth="1" style="12"/>
    <col min="15103" max="15103" bestFit="1" width="38.42578125" customWidth="1" style="12"/>
    <col min="15104" max="15104" bestFit="1" width="15.5703125" customWidth="1" style="12"/>
    <col min="15105" max="15105" bestFit="1" width="15.28515625" customWidth="1" style="12"/>
    <col min="15106" max="15106" width="11.42578125" customWidth="1" style="12"/>
    <col min="15107" max="15107" width="22.85546875" customWidth="1" style="12"/>
    <col min="15108" max="15109" bestFit="1" width="33" customWidth="1" style="12"/>
    <col min="15110" max="15358" width="11.42578125" customWidth="1" style="12"/>
    <col min="15359" max="15359" bestFit="1" width="38.42578125" customWidth="1" style="12"/>
    <col min="15360" max="15360" bestFit="1" width="15.5703125" customWidth="1" style="12"/>
    <col min="15361" max="15361" bestFit="1" width="15.28515625" customWidth="1" style="12"/>
    <col min="15362" max="15362" width="11.42578125" customWidth="1" style="12"/>
    <col min="15363" max="15363" width="22.85546875" customWidth="1" style="12"/>
    <col min="15364" max="15365" bestFit="1" width="33" customWidth="1" style="12"/>
    <col min="15366" max="15614" width="11.42578125" customWidth="1" style="12"/>
    <col min="15615" max="15615" bestFit="1" width="38.42578125" customWidth="1" style="12"/>
    <col min="15616" max="15616" bestFit="1" width="15.5703125" customWidth="1" style="12"/>
    <col min="15617" max="15617" bestFit="1" width="15.28515625" customWidth="1" style="12"/>
    <col min="15618" max="15618" width="11.42578125" customWidth="1" style="12"/>
    <col min="15619" max="15619" width="22.85546875" customWidth="1" style="12"/>
    <col min="15620" max="15621" bestFit="1" width="33" customWidth="1" style="12"/>
    <col min="15622" max="15870" width="11.42578125" customWidth="1" style="12"/>
    <col min="15871" max="15871" bestFit="1" width="38.42578125" customWidth="1" style="12"/>
    <col min="15872" max="15872" bestFit="1" width="15.5703125" customWidth="1" style="12"/>
    <col min="15873" max="15873" bestFit="1" width="15.28515625" customWidth="1" style="12"/>
    <col min="15874" max="15874" width="11.42578125" customWidth="1" style="12"/>
    <col min="15875" max="15875" width="22.85546875" customWidth="1" style="12"/>
    <col min="15876" max="15877" bestFit="1" width="33" customWidth="1" style="12"/>
    <col min="15878" max="16126" width="11.42578125" customWidth="1" style="12"/>
    <col min="16127" max="16127" bestFit="1" width="38.42578125" customWidth="1" style="12"/>
    <col min="16128" max="16128" bestFit="1" width="15.5703125" customWidth="1" style="12"/>
    <col min="16129" max="16129" bestFit="1" width="15.28515625" customWidth="1" style="12"/>
    <col min="16130" max="16130" width="11.42578125" customWidth="1" style="12"/>
    <col min="16131" max="16131" width="22.85546875" customWidth="1" style="12"/>
    <col min="16132" max="16133" bestFit="1" width="33" customWidth="1" style="12"/>
    <col min="16134" max="16384" width="11.42578125" customWidth="1" style="12"/>
  </cols>
  <sheetData>
    <row r="1" ht="15.75"/>
    <row r="2" ht="16.5" customHeight="1">
      <c r="A2" s="803" t="s">
        <v>118</v>
      </c>
      <c r="B2" s="804"/>
      <c r="C2" s="804"/>
      <c r="D2" s="343" t="s">
        <v>34</v>
      </c>
      <c r="E2" s="0" t="s">
        <v>35</v>
      </c>
    </row>
    <row r="3">
      <c r="A3" s="806"/>
      <c r="B3" s="807"/>
      <c r="C3" s="807"/>
      <c r="D3" s="812"/>
      <c r="E3" s="812"/>
    </row>
    <row r="4" ht="15.75" customHeight="1">
      <c r="A4" s="809"/>
      <c r="B4" s="810"/>
      <c r="C4" s="810"/>
      <c r="D4" s="813"/>
      <c r="E4" s="813"/>
    </row>
    <row r="5" ht="15.75"/>
    <row r="6" ht="36.75" s="18" customFormat="1">
      <c r="A6" s="14" t="s">
        <v>36</v>
      </c>
      <c r="B6" s="15" t="s">
        <v>37</v>
      </c>
      <c r="C6" s="16" t="s">
        <v>39</v>
      </c>
      <c r="D6" s="16" t="s">
        <v>17</v>
      </c>
      <c r="E6" s="17" t="s">
        <v>16</v>
      </c>
    </row>
    <row r="7" s="18" customFormat="1">
      <c r="A7" s="383" t="s">
        <v>119</v>
      </c>
      <c r="B7" s="384">
        <v>442</v>
      </c>
      <c r="C7" s="384" t="s">
        <v>120</v>
      </c>
      <c r="D7" s="385">
        <v>80000</v>
      </c>
      <c r="E7" s="386">
        <v>0</v>
      </c>
    </row>
    <row r="8" s="18" customFormat="1">
      <c r="A8" s="387" t="s">
        <v>121</v>
      </c>
      <c r="B8" s="388">
        <v>471</v>
      </c>
      <c r="C8" s="388" t="s">
        <v>122</v>
      </c>
      <c r="D8" s="389">
        <v>632518</v>
      </c>
      <c r="E8" s="390">
        <v>2649481</v>
      </c>
    </row>
    <row r="9">
      <c r="A9" s="387" t="s">
        <v>121</v>
      </c>
      <c r="B9" s="388" t="s">
        <v>123</v>
      </c>
      <c r="C9" s="388" t="s">
        <v>124</v>
      </c>
      <c r="D9" s="389">
        <v>50000</v>
      </c>
      <c r="E9" s="390"/>
    </row>
    <row r="10">
      <c r="A10" s="387" t="s">
        <v>125</v>
      </c>
      <c r="B10" s="388" t="s">
        <v>123</v>
      </c>
      <c r="C10" s="388" t="s">
        <v>126</v>
      </c>
      <c r="D10" s="389">
        <v>75443</v>
      </c>
      <c r="E10" s="390"/>
    </row>
    <row r="11">
      <c r="A11" s="387" t="s">
        <v>127</v>
      </c>
      <c r="B11" s="388">
        <v>473</v>
      </c>
      <c r="C11" s="388" t="s">
        <v>126</v>
      </c>
      <c r="D11" s="389">
        <v>480000</v>
      </c>
      <c r="E11" s="390"/>
    </row>
    <row r="12">
      <c r="A12" s="387" t="s">
        <v>127</v>
      </c>
      <c r="B12" s="388">
        <v>474</v>
      </c>
      <c r="C12" s="388" t="s">
        <v>128</v>
      </c>
      <c r="D12" s="389">
        <v>1650000</v>
      </c>
      <c r="E12" s="390"/>
    </row>
    <row r="13">
      <c r="A13" s="387" t="s">
        <v>129</v>
      </c>
      <c r="B13" s="388">
        <v>478</v>
      </c>
      <c r="C13" s="388" t="s">
        <v>130</v>
      </c>
      <c r="D13" s="389">
        <v>320000</v>
      </c>
      <c r="E13" s="390"/>
    </row>
    <row r="14">
      <c r="A14" s="387" t="s">
        <v>131</v>
      </c>
      <c r="B14" s="388">
        <v>470</v>
      </c>
      <c r="C14" s="388" t="s">
        <v>132</v>
      </c>
      <c r="D14" s="389">
        <v>1125649</v>
      </c>
      <c r="E14" s="390">
        <v>3546763</v>
      </c>
    </row>
    <row r="15">
      <c r="A15" s="387" t="s">
        <v>133</v>
      </c>
      <c r="B15" s="388">
        <v>484</v>
      </c>
      <c r="C15" s="388" t="s">
        <v>134</v>
      </c>
      <c r="D15" s="389">
        <v>460000</v>
      </c>
      <c r="E15" s="390"/>
    </row>
    <row r="16">
      <c r="A16" s="387" t="s">
        <v>135</v>
      </c>
      <c r="B16" s="388">
        <v>481</v>
      </c>
      <c r="C16" s="388" t="s">
        <v>136</v>
      </c>
      <c r="D16" s="389">
        <v>204000</v>
      </c>
      <c r="E16" s="390">
        <v>433056</v>
      </c>
    </row>
    <row r="17">
      <c r="A17" s="387" t="s">
        <v>137</v>
      </c>
      <c r="B17" s="388">
        <v>467</v>
      </c>
      <c r="C17" s="388" t="s">
        <v>138</v>
      </c>
      <c r="D17" s="389">
        <v>2278634</v>
      </c>
      <c r="E17" s="390"/>
    </row>
    <row r="18">
      <c r="A18" s="387" t="s">
        <v>139</v>
      </c>
      <c r="B18" s="388">
        <v>486</v>
      </c>
      <c r="C18" s="388" t="s">
        <v>140</v>
      </c>
      <c r="D18" s="389">
        <v>1150000</v>
      </c>
      <c r="E18" s="390"/>
    </row>
    <row r="19">
      <c r="A19" s="387" t="s">
        <v>141</v>
      </c>
      <c r="B19" s="388">
        <v>494</v>
      </c>
      <c r="C19" s="388" t="s">
        <v>142</v>
      </c>
      <c r="D19" s="389">
        <v>570000</v>
      </c>
      <c r="E19" s="390"/>
    </row>
    <row r="20">
      <c r="A20" s="387" t="s">
        <v>143</v>
      </c>
      <c r="B20" s="388">
        <v>496</v>
      </c>
      <c r="C20" s="388" t="s">
        <v>144</v>
      </c>
      <c r="D20" s="389">
        <v>200000</v>
      </c>
      <c r="E20" s="390"/>
    </row>
    <row r="21">
      <c r="A21" s="387" t="s">
        <v>145</v>
      </c>
      <c r="B21" s="388">
        <v>490</v>
      </c>
      <c r="C21" s="388" t="s">
        <v>146</v>
      </c>
      <c r="D21" s="389">
        <v>655261</v>
      </c>
      <c r="E21" s="390">
        <v>748907</v>
      </c>
    </row>
    <row r="22">
      <c r="A22" s="387" t="s">
        <v>145</v>
      </c>
      <c r="B22" s="388">
        <v>491</v>
      </c>
      <c r="C22" s="388" t="s">
        <v>147</v>
      </c>
      <c r="D22" s="389">
        <v>300000</v>
      </c>
      <c r="E22" s="390"/>
    </row>
    <row r="23" ht="15.75">
      <c r="A23" s="391" t="s">
        <v>148</v>
      </c>
      <c r="B23" s="392">
        <v>476</v>
      </c>
      <c r="C23" s="392" t="s">
        <v>130</v>
      </c>
      <c r="D23" s="393">
        <v>570015</v>
      </c>
      <c r="E23" s="394">
        <v>1605678</v>
      </c>
    </row>
    <row r="24" ht="15.75">
      <c r="D24" s="29"/>
      <c r="E24" s="29"/>
    </row>
    <row r="25" ht="27" s="31" customFormat="1">
      <c r="A25" s="814" t="s">
        <v>32</v>
      </c>
      <c r="B25" s="814"/>
      <c r="C25" s="814"/>
      <c r="D25" s="30">
        <f>SUM(D7:D24)</f>
      </c>
      <c r="E25" s="30">
        <f>SUM(E7:E23)</f>
      </c>
    </row>
    <row r="26">
      <c r="D26" s="29"/>
      <c r="E26" s="29"/>
    </row>
  </sheetData>
  <mergeCells>
    <mergeCell ref="A2:C4"/>
    <mergeCell ref="D3:D4"/>
    <mergeCell ref="E3:E4"/>
    <mergeCell ref="A25:C25"/>
  </mergeCells>
  <printOptions horizontalCentered="1" verticalCentered="1"/>
  <pageMargins left="0" right="0" top="0.74803149606299213" bottom="0.74803149606299213" header="0.31496062992125984" footer="0.31496062992125984"/>
  <pageSetup scale="75" orientation="landscape" verticalDpi="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71"/>
  <sheetViews>
    <sheetView zoomScale="80" zoomScaleNormal="80" workbookViewId="0">
      <selection activeCell="F5" sqref="F5"/>
    </sheetView>
  </sheetViews>
  <sheetFormatPr baseColWidth="10" defaultColWidth="23.5703125" defaultRowHeight="15" x14ac:dyDescent="0.25"/>
  <cols>
    <col min="1" max="1" bestFit="1" width="23.42578125" customWidth="1" style="267"/>
    <col min="2" max="2" width="11.85546875" customWidth="1" style="267"/>
    <col min="3" max="3" bestFit="1" width="23.28515625" customWidth="1" style="267"/>
    <col min="4" max="4" width="6.85546875" customWidth="1" style="267"/>
    <col min="5" max="5" bestFit="1" width="10.85546875" customWidth="1" style="267"/>
    <col min="6" max="6" bestFit="1" width="17.85546875" customWidth="1" style="272"/>
    <col min="7" max="7" bestFit="1" width="17" customWidth="1" style="272"/>
    <col min="8" max="8" bestFit="1" width="15.28515625" customWidth="1" style="272"/>
    <col min="9" max="9" bestFit="1" width="17" customWidth="1" style="272"/>
    <col min="10" max="10" width="7.42578125" customWidth="1" style="272"/>
    <col min="11" max="11" bestFit="1" width="12.7109375" customWidth="1" style="267"/>
    <col min="12" max="12" width="8.28515625" customWidth="1" style="267"/>
    <col min="13" max="13" bestFit="1" width="17.42578125" customWidth="1" style="267"/>
    <col min="14" max="14" bestFit="1" width="15.85546875" customWidth="1" style="267"/>
    <col min="15" max="15" width="8.28515625" customWidth="1" style="267"/>
    <col min="16" max="17" bestFit="1" width="15.85546875" customWidth="1" style="267"/>
    <col min="18" max="18" width="8.28515625" customWidth="1" style="267"/>
    <col min="19" max="20" bestFit="1" width="19.5703125" customWidth="1" style="267"/>
    <col min="21" max="21" width="8.28515625" customWidth="1" style="267"/>
    <col min="22" max="22" bestFit="1" width="19.140625" customWidth="1" style="267"/>
    <col min="23" max="23" bestFit="1" width="15.85546875" customWidth="1" style="267"/>
    <col min="24" max="24" width="8.85546875" customWidth="1" style="267"/>
    <col min="25" max="25" bestFit="1" width="19.140625" customWidth="1" style="267"/>
    <col min="26" max="26" bestFit="1" width="15.85546875" customWidth="1" style="267"/>
    <col min="27" max="27" bestFit="1" width="6.42578125" customWidth="1" style="267"/>
    <col min="28" max="28" bestFit="1" width="5.85546875" customWidth="1" style="267"/>
    <col min="29" max="29" bestFit="1" width="8.42578125" customWidth="1" style="267"/>
    <col min="30" max="30" bestFit="1" width="11.7109375" customWidth="1" style="267"/>
    <col min="31" max="31" bestFit="1" width="9.140625" customWidth="1" style="267"/>
    <col min="32" max="32" bestFit="1" width="11.7109375" customWidth="1" style="267"/>
    <col min="33" max="33" bestFit="1" width="10.5703125" customWidth="1" style="267"/>
    <col min="34" max="34" bestFit="1" width="7" customWidth="1" style="267"/>
    <col min="35" max="35" bestFit="1" width="8.85546875" customWidth="1" style="267"/>
    <col min="36" max="16384" width="23.5703125" customWidth="1" style="267"/>
  </cols>
  <sheetData>
    <row r="1" ht="18.75" customHeight="1">
      <c r="A1" s="266">
        <v>2013</v>
      </c>
      <c r="B1" s="266"/>
      <c r="C1" s="266">
        <v>2014</v>
      </c>
      <c r="K1" s="827" t="s">
        <v>149</v>
      </c>
      <c r="L1" s="828"/>
      <c r="M1" s="828"/>
      <c r="N1" s="828"/>
      <c r="O1" s="828"/>
      <c r="P1" s="828"/>
      <c r="Q1" s="828"/>
      <c r="R1" s="828"/>
      <c r="S1" s="828"/>
      <c r="T1" s="828"/>
      <c r="U1" s="828"/>
      <c r="V1" s="828"/>
      <c r="W1" s="828"/>
      <c r="X1" s="828"/>
      <c r="Y1" s="828"/>
      <c r="Z1" s="829"/>
    </row>
    <row r="2" ht="15.75" customHeight="1">
      <c r="A2" s="267" t="s">
        <v>150</v>
      </c>
      <c r="C2" s="267" t="s">
        <v>151</v>
      </c>
      <c r="K2" s="830"/>
      <c r="L2" s="831"/>
      <c r="M2" s="831"/>
      <c r="N2" s="831"/>
      <c r="O2" s="831"/>
      <c r="P2" s="831"/>
      <c r="Q2" s="831"/>
      <c r="R2" s="831"/>
      <c r="S2" s="831"/>
      <c r="T2" s="831"/>
      <c r="U2" s="831"/>
      <c r="V2" s="831"/>
      <c r="W2" s="831"/>
      <c r="X2" s="831"/>
      <c r="Y2" s="831"/>
      <c r="Z2" s="832"/>
    </row>
    <row r="3" ht="27">
      <c r="A3" s="268" t="s">
        <v>152</v>
      </c>
      <c r="B3" s="268"/>
      <c r="C3" s="268" t="s">
        <v>152</v>
      </c>
      <c r="E3" s="822" t="s">
        <v>153</v>
      </c>
      <c r="F3" s="822"/>
      <c r="G3" s="822"/>
      <c r="H3" s="822"/>
      <c r="I3" s="822"/>
      <c r="J3" s="273"/>
      <c r="K3" s="411">
        <v>2014</v>
      </c>
      <c r="L3" s="823" t="s">
        <v>154</v>
      </c>
      <c r="M3" s="824"/>
      <c r="N3" s="824"/>
      <c r="O3" s="825" t="s">
        <v>155</v>
      </c>
      <c r="P3" s="824"/>
      <c r="Q3" s="826"/>
      <c r="R3" s="825" t="s">
        <v>156</v>
      </c>
      <c r="S3" s="824"/>
      <c r="T3" s="826"/>
      <c r="U3" s="833" t="s">
        <v>157</v>
      </c>
      <c r="V3" s="833"/>
      <c r="W3" s="834"/>
      <c r="X3" s="835" t="s">
        <v>158</v>
      </c>
      <c r="Y3" s="833"/>
      <c r="Z3" s="836"/>
    </row>
    <row r="4" ht="20.1" customHeight="1">
      <c r="E4" s="276" t="s">
        <v>159</v>
      </c>
      <c r="F4" s="277" t="s">
        <v>160</v>
      </c>
      <c r="G4" s="278" t="s">
        <v>161</v>
      </c>
      <c r="H4" s="278" t="s">
        <v>162</v>
      </c>
      <c r="I4" s="279" t="s">
        <v>163</v>
      </c>
      <c r="J4" s="275"/>
      <c r="K4" s="323" t="s">
        <v>164</v>
      </c>
      <c r="L4" s="302" t="s">
        <v>165</v>
      </c>
      <c r="M4" s="324" t="s">
        <v>166</v>
      </c>
      <c r="N4" s="325" t="s">
        <v>167</v>
      </c>
      <c r="O4" s="299" t="s">
        <v>165</v>
      </c>
      <c r="P4" s="324" t="s">
        <v>166</v>
      </c>
      <c r="Q4" s="325" t="s">
        <v>167</v>
      </c>
      <c r="R4" s="299" t="s">
        <v>165</v>
      </c>
      <c r="S4" s="324" t="s">
        <v>168</v>
      </c>
      <c r="T4" s="325" t="s">
        <v>169</v>
      </c>
      <c r="U4" s="299" t="s">
        <v>165</v>
      </c>
      <c r="V4" s="324" t="s">
        <v>168</v>
      </c>
      <c r="W4" s="325" t="s">
        <v>169</v>
      </c>
      <c r="X4" s="395" t="s">
        <v>165</v>
      </c>
      <c r="Y4" s="324" t="s">
        <v>168</v>
      </c>
      <c r="Z4" s="325" t="s">
        <v>169</v>
      </c>
    </row>
    <row r="5" ht="20.1" customHeight="1">
      <c r="A5" s="267" t="s">
        <v>154</v>
      </c>
      <c r="C5" s="267" t="s">
        <v>154</v>
      </c>
      <c r="E5" s="280" t="s">
        <v>170</v>
      </c>
      <c r="F5" s="281"/>
      <c r="G5" s="282" t="s">
        <v>171</v>
      </c>
      <c r="H5" s="282" t="s">
        <v>172</v>
      </c>
      <c r="I5" s="283" t="s">
        <v>173</v>
      </c>
      <c r="J5" s="274"/>
      <c r="K5" s="319" t="s">
        <v>174</v>
      </c>
      <c r="L5" s="320">
        <v>32</v>
      </c>
      <c r="M5" s="321">
        <v>11742931</v>
      </c>
      <c r="N5" s="322">
        <f>+M5*20/100</f>
      </c>
      <c r="O5" s="380">
        <v>29</v>
      </c>
      <c r="P5" s="321">
        <v>8910639</v>
      </c>
      <c r="Q5" s="379">
        <f>+P5*0.2</f>
      </c>
      <c r="R5" s="380">
        <v>17</v>
      </c>
      <c r="S5" s="321">
        <v>7794186</v>
      </c>
      <c r="T5" s="379">
        <f>+S5*20/100</f>
      </c>
      <c r="U5" s="381">
        <v>0</v>
      </c>
      <c r="V5" s="298">
        <v>0</v>
      </c>
      <c r="W5" s="379">
        <f>+V5*20/100</f>
      </c>
      <c r="X5" s="381">
        <v>0</v>
      </c>
      <c r="Y5" s="298">
        <v>0</v>
      </c>
      <c r="Z5" s="379">
        <f>+Y5*20/100</f>
      </c>
    </row>
    <row r="6" ht="20.1" customHeight="1">
      <c r="A6" s="267" t="s">
        <v>156</v>
      </c>
      <c r="C6" s="267" t="s">
        <v>156</v>
      </c>
      <c r="E6" s="284" t="s">
        <v>175</v>
      </c>
      <c r="F6" s="285" t="s">
        <v>176</v>
      </c>
      <c r="G6" s="286" t="s">
        <v>177</v>
      </c>
      <c r="H6" s="286" t="s">
        <v>178</v>
      </c>
      <c r="I6" s="287" t="s">
        <v>179</v>
      </c>
      <c r="J6" s="274"/>
      <c r="K6" s="315" t="s">
        <v>180</v>
      </c>
      <c r="L6" s="313">
        <v>24</v>
      </c>
      <c r="M6" s="298">
        <v>12330374</v>
      </c>
      <c r="N6" s="303">
        <f ref="N6:N17" t="shared" si="0">+M6*20/100</f>
      </c>
      <c r="O6" s="304">
        <v>31</v>
      </c>
      <c r="P6" s="298">
        <v>10794625</v>
      </c>
      <c r="Q6" s="305">
        <f ref="Q6:Q16" t="shared" si="1">+P6*0.2</f>
      </c>
      <c r="R6" s="304">
        <v>13</v>
      </c>
      <c r="S6" s="298">
        <v>5353423</v>
      </c>
      <c r="T6" s="305">
        <f ref="T6:T16" t="shared" si="2">+S6*20/100</f>
      </c>
      <c r="U6" s="381">
        <v>0</v>
      </c>
      <c r="V6" s="298">
        <v>0</v>
      </c>
      <c r="W6" s="379">
        <f ref="W6:W11" t="shared" si="3">+V6*20/100</f>
      </c>
      <c r="X6" s="381">
        <v>0</v>
      </c>
      <c r="Y6" s="298">
        <v>0</v>
      </c>
      <c r="Z6" s="379">
        <f ref="Z6:Z11" t="shared" si="4">+Y6*20/100</f>
      </c>
    </row>
    <row r="7" ht="20.1" customHeight="1">
      <c r="A7" s="269" t="s">
        <v>155</v>
      </c>
      <c r="C7" s="269" t="s">
        <v>157</v>
      </c>
      <c r="E7" s="288" t="s">
        <v>181</v>
      </c>
      <c r="F7" s="289" t="s">
        <v>182</v>
      </c>
      <c r="G7" s="290" t="s">
        <v>183</v>
      </c>
      <c r="H7" s="290" t="s">
        <v>184</v>
      </c>
      <c r="I7" s="291" t="s">
        <v>185</v>
      </c>
      <c r="J7" s="274"/>
      <c r="K7" s="315" t="s">
        <v>186</v>
      </c>
      <c r="L7" s="313">
        <v>24</v>
      </c>
      <c r="M7" s="298">
        <v>8757371</v>
      </c>
      <c r="N7" s="303">
        <f t="shared" si="0"/>
      </c>
      <c r="O7" s="304">
        <v>27</v>
      </c>
      <c r="P7" s="298">
        <v>12137297</v>
      </c>
      <c r="Q7" s="305">
        <f t="shared" si="1"/>
      </c>
      <c r="R7" s="304">
        <v>24</v>
      </c>
      <c r="S7" s="298">
        <v>9763401</v>
      </c>
      <c r="T7" s="305">
        <f t="shared" si="2"/>
      </c>
      <c r="U7" s="381">
        <v>0</v>
      </c>
      <c r="V7" s="298">
        <v>0</v>
      </c>
      <c r="W7" s="379">
        <f t="shared" si="3"/>
      </c>
      <c r="X7" s="381">
        <v>0</v>
      </c>
      <c r="Y7" s="298">
        <v>0</v>
      </c>
      <c r="Z7" s="379">
        <f t="shared" si="4"/>
      </c>
    </row>
    <row r="8" ht="20.1" customHeight="1">
      <c r="A8" s="269" t="s">
        <v>187</v>
      </c>
      <c r="C8" s="269" t="s">
        <v>188</v>
      </c>
      <c r="E8" s="292" t="s">
        <v>189</v>
      </c>
      <c r="F8" s="293" t="s">
        <v>190</v>
      </c>
      <c r="G8" s="294" t="s">
        <v>191</v>
      </c>
      <c r="H8" s="294" t="s">
        <v>191</v>
      </c>
      <c r="I8" s="295" t="s">
        <v>192</v>
      </c>
      <c r="J8" s="274"/>
      <c r="K8" s="315" t="s">
        <v>193</v>
      </c>
      <c r="L8" s="313">
        <v>16</v>
      </c>
      <c r="M8" s="298">
        <v>7280823</v>
      </c>
      <c r="N8" s="303">
        <f t="shared" si="0"/>
      </c>
      <c r="O8" s="304">
        <v>31</v>
      </c>
      <c r="P8" s="298">
        <v>12703922</v>
      </c>
      <c r="Q8" s="305">
        <f t="shared" si="1"/>
      </c>
      <c r="R8" s="304">
        <v>24</v>
      </c>
      <c r="S8" s="298">
        <v>8399908</v>
      </c>
      <c r="T8" s="305">
        <f t="shared" si="2"/>
      </c>
      <c r="U8" s="381">
        <v>0</v>
      </c>
      <c r="V8" s="298">
        <v>0</v>
      </c>
      <c r="W8" s="379">
        <f t="shared" si="3"/>
      </c>
      <c r="X8" s="381">
        <v>0</v>
      </c>
      <c r="Y8" s="298">
        <v>0</v>
      </c>
      <c r="Z8" s="379">
        <f t="shared" si="4"/>
      </c>
    </row>
    <row r="9" ht="15.75">
      <c r="K9" s="315" t="s">
        <v>194</v>
      </c>
      <c r="L9" s="313">
        <v>26</v>
      </c>
      <c r="M9" s="298">
        <v>8168759</v>
      </c>
      <c r="N9" s="303">
        <f t="shared" si="0"/>
      </c>
      <c r="O9" s="304">
        <v>29</v>
      </c>
      <c r="P9" s="298">
        <v>11159857</v>
      </c>
      <c r="Q9" s="305">
        <f t="shared" si="1"/>
      </c>
      <c r="R9" s="304">
        <v>23</v>
      </c>
      <c r="S9" s="298">
        <v>6087671</v>
      </c>
      <c r="T9" s="305">
        <f t="shared" si="2"/>
      </c>
      <c r="U9" s="381">
        <v>0</v>
      </c>
      <c r="V9" s="298">
        <v>0</v>
      </c>
      <c r="W9" s="379">
        <f t="shared" si="3"/>
      </c>
      <c r="X9" s="381">
        <v>0</v>
      </c>
      <c r="Y9" s="298">
        <v>0</v>
      </c>
      <c r="Z9" s="379">
        <f t="shared" si="4"/>
      </c>
    </row>
    <row r="10" ht="18.75" s="268" customFormat="1">
      <c r="A10" s="268" t="s">
        <v>195</v>
      </c>
      <c r="C10" s="268" t="s">
        <v>195</v>
      </c>
      <c r="K10" s="315" t="s">
        <v>196</v>
      </c>
      <c r="L10" s="313">
        <v>14</v>
      </c>
      <c r="M10" s="298">
        <v>4944424</v>
      </c>
      <c r="N10" s="303">
        <f t="shared" si="0"/>
      </c>
      <c r="O10" s="304">
        <v>33</v>
      </c>
      <c r="P10" s="298">
        <v>15230263</v>
      </c>
      <c r="Q10" s="305">
        <f t="shared" si="1"/>
      </c>
      <c r="R10" s="304">
        <v>19</v>
      </c>
      <c r="S10" s="298">
        <v>8088286</v>
      </c>
      <c r="T10" s="305">
        <f t="shared" si="2"/>
      </c>
      <c r="U10" s="381">
        <v>0</v>
      </c>
      <c r="V10" s="298">
        <v>0</v>
      </c>
      <c r="W10" s="379">
        <f t="shared" si="3"/>
      </c>
      <c r="X10" s="381">
        <v>0</v>
      </c>
      <c r="Y10" s="298">
        <v>0</v>
      </c>
      <c r="Z10" s="379">
        <f t="shared" si="4"/>
      </c>
    </row>
    <row r="11" ht="15.75">
      <c r="K11" s="315" t="s">
        <v>197</v>
      </c>
      <c r="L11" s="313">
        <v>37</v>
      </c>
      <c r="M11" s="298">
        <v>12522803</v>
      </c>
      <c r="N11" s="303">
        <f t="shared" si="0"/>
      </c>
      <c r="O11" s="304">
        <v>30</v>
      </c>
      <c r="P11" s="298">
        <v>14146423</v>
      </c>
      <c r="Q11" s="305">
        <f t="shared" si="1"/>
      </c>
      <c r="R11" s="304">
        <v>27</v>
      </c>
      <c r="S11" s="298">
        <v>7204931</v>
      </c>
      <c r="T11" s="305">
        <f t="shared" si="2"/>
      </c>
      <c r="U11" s="381">
        <v>0</v>
      </c>
      <c r="V11" s="298">
        <v>0</v>
      </c>
      <c r="W11" s="379">
        <f t="shared" si="3"/>
      </c>
      <c r="X11" s="381">
        <v>0</v>
      </c>
      <c r="Y11" s="298">
        <v>0</v>
      </c>
      <c r="Z11" s="379">
        <f t="shared" si="4"/>
      </c>
    </row>
    <row r="12" ht="15.75">
      <c r="A12" s="267" t="s">
        <v>198</v>
      </c>
      <c r="C12" s="267" t="s">
        <v>198</v>
      </c>
      <c r="K12" s="315" t="s">
        <v>199</v>
      </c>
      <c r="L12" s="313">
        <v>20</v>
      </c>
      <c r="M12" s="298">
        <v>6972181</v>
      </c>
      <c r="N12" s="303">
        <f t="shared" si="0"/>
      </c>
      <c r="O12" s="304">
        <v>35</v>
      </c>
      <c r="P12" s="298">
        <v>9609707</v>
      </c>
      <c r="Q12" s="305">
        <f t="shared" si="1"/>
      </c>
      <c r="R12" s="304">
        <v>14</v>
      </c>
      <c r="S12" s="298">
        <v>5467972</v>
      </c>
      <c r="T12" s="305">
        <f t="shared" si="2"/>
      </c>
      <c r="U12" s="304">
        <v>0</v>
      </c>
      <c r="V12" s="298">
        <v>0</v>
      </c>
      <c r="W12" s="379">
        <v>0</v>
      </c>
      <c r="X12" s="304">
        <v>0</v>
      </c>
      <c r="Y12" s="298">
        <v>0</v>
      </c>
      <c r="Z12" s="379">
        <v>0</v>
      </c>
    </row>
    <row r="13" ht="15.75">
      <c r="A13" s="267" t="s">
        <v>200</v>
      </c>
      <c r="C13" s="267" t="s">
        <v>200</v>
      </c>
      <c r="K13" s="315" t="s">
        <v>201</v>
      </c>
      <c r="L13" s="313">
        <v>29</v>
      </c>
      <c r="M13" s="298">
        <v>18363862</v>
      </c>
      <c r="N13" s="303">
        <f t="shared" si="0"/>
      </c>
      <c r="O13" s="304">
        <v>24</v>
      </c>
      <c r="P13" s="298">
        <v>9139022</v>
      </c>
      <c r="Q13" s="305">
        <f t="shared" si="1"/>
      </c>
      <c r="R13" s="304">
        <v>28</v>
      </c>
      <c r="S13" s="298">
        <v>10205012</v>
      </c>
      <c r="T13" s="305">
        <f t="shared" si="2"/>
      </c>
      <c r="U13" s="304">
        <v>0</v>
      </c>
      <c r="V13" s="298">
        <v>0</v>
      </c>
      <c r="W13" s="379">
        <v>0</v>
      </c>
      <c r="X13" s="304">
        <v>0</v>
      </c>
      <c r="Y13" s="298">
        <v>0</v>
      </c>
      <c r="Z13" s="379">
        <v>0</v>
      </c>
    </row>
    <row r="14" ht="15.75">
      <c r="A14" s="267" t="s">
        <v>202</v>
      </c>
      <c r="C14" s="267" t="s">
        <v>202</v>
      </c>
      <c r="K14" s="315" t="s">
        <v>203</v>
      </c>
      <c r="L14" s="313">
        <v>35</v>
      </c>
      <c r="M14" s="298">
        <v>11471341</v>
      </c>
      <c r="N14" s="303">
        <f t="shared" si="0"/>
      </c>
      <c r="O14" s="304">
        <v>35</v>
      </c>
      <c r="P14" s="298">
        <v>12887330</v>
      </c>
      <c r="Q14" s="305">
        <f t="shared" si="1"/>
      </c>
      <c r="R14" s="304">
        <v>27</v>
      </c>
      <c r="S14" s="298">
        <v>10035637</v>
      </c>
      <c r="T14" s="305">
        <f t="shared" si="2"/>
      </c>
      <c r="U14" s="304">
        <v>6</v>
      </c>
      <c r="V14" s="298">
        <v>1350916</v>
      </c>
      <c r="W14" s="379">
        <f>+V14*15/100</f>
      </c>
      <c r="X14" s="304">
        <v>7</v>
      </c>
      <c r="Y14" s="298">
        <v>3270885</v>
      </c>
      <c r="Z14" s="379">
        <f>+Y14*15/100</f>
      </c>
    </row>
    <row r="15" ht="15.75">
      <c r="A15" s="267" t="s">
        <v>204</v>
      </c>
      <c r="C15" s="267" t="s">
        <v>204</v>
      </c>
      <c r="K15" s="315" t="s">
        <v>205</v>
      </c>
      <c r="L15" s="313">
        <v>26</v>
      </c>
      <c r="M15" s="298">
        <v>11548427</v>
      </c>
      <c r="N15" s="303">
        <f t="shared" si="0"/>
      </c>
      <c r="O15" s="304">
        <v>1</v>
      </c>
      <c r="P15" s="298">
        <v>560100</v>
      </c>
      <c r="Q15" s="305">
        <f t="shared" si="1"/>
      </c>
      <c r="R15" s="304">
        <v>28</v>
      </c>
      <c r="S15" s="298">
        <v>7306365</v>
      </c>
      <c r="T15" s="305">
        <f t="shared" si="2"/>
      </c>
      <c r="U15" s="304">
        <v>16</v>
      </c>
      <c r="V15" s="298">
        <v>5150144</v>
      </c>
      <c r="W15" s="379">
        <f ref="W15:W16" t="shared" si="5">+V15*15/100</f>
      </c>
      <c r="X15" s="304">
        <v>20</v>
      </c>
      <c r="Y15" s="298">
        <v>6518930</v>
      </c>
      <c r="Z15" s="379">
        <f ref="Z15:Z16" t="shared" si="6">+Y15*15/100</f>
      </c>
    </row>
    <row r="16" ht="16.5">
      <c r="A16" s="267" t="s">
        <v>206</v>
      </c>
      <c r="C16" s="267" t="s">
        <v>206</v>
      </c>
      <c r="K16" s="316" t="s">
        <v>207</v>
      </c>
      <c r="L16" s="314">
        <v>18</v>
      </c>
      <c r="M16" s="306">
        <v>8308710</v>
      </c>
      <c r="N16" s="307">
        <f t="shared" si="0"/>
      </c>
      <c r="O16" s="308">
        <v>0</v>
      </c>
      <c r="P16" s="306">
        <v>0</v>
      </c>
      <c r="Q16" s="309">
        <f t="shared" si="1"/>
      </c>
      <c r="R16" s="308">
        <v>16</v>
      </c>
      <c r="S16" s="306">
        <v>3762056</v>
      </c>
      <c r="T16" s="309">
        <f t="shared" si="2"/>
      </c>
      <c r="U16" s="304">
        <v>17</v>
      </c>
      <c r="V16" s="298">
        <v>6031741</v>
      </c>
      <c r="W16" s="379">
        <f t="shared" si="5"/>
      </c>
      <c r="X16" s="304">
        <v>18</v>
      </c>
      <c r="Y16" s="298">
        <v>5988317</v>
      </c>
      <c r="Z16" s="379">
        <f t="shared" si="6"/>
      </c>
    </row>
    <row r="17" ht="19.5">
      <c r="A17" s="269" t="s">
        <v>208</v>
      </c>
      <c r="C17" s="269" t="s">
        <v>209</v>
      </c>
      <c r="K17" s="317" t="s">
        <v>210</v>
      </c>
      <c r="L17" s="363">
        <f>+(L5+L6+L7+L8+L9+L10+L11+L12+L13+L14+L15+L16)/12</f>
      </c>
      <c r="M17" s="310">
        <f ref="M17:T17" t="shared" si="7">+(M5+M6+M7+M8+M9+M10+M11+M12+M13+M14+M15+M16)/12</f>
      </c>
      <c r="N17" s="311">
        <f t="shared" si="0"/>
      </c>
      <c r="O17" s="365">
        <f t="shared" si="7"/>
      </c>
      <c r="P17" s="310">
        <f t="shared" si="7"/>
      </c>
      <c r="Q17" s="312">
        <f>+P17*20/100</f>
      </c>
      <c r="R17" s="362">
        <f t="shared" si="7"/>
      </c>
      <c r="S17" s="367">
        <f t="shared" si="7"/>
      </c>
      <c r="T17" s="367">
        <f t="shared" si="7"/>
      </c>
      <c r="U17" s="368">
        <f ref="U17:Z17" t="shared" si="9">+(U5+U6+U7+U8+U9+U10+U11+U12+U13+U14+U15+U16)/3</f>
      </c>
      <c r="V17" s="310">
        <f t="shared" si="9"/>
      </c>
      <c r="W17" s="310">
        <f t="shared" si="9"/>
      </c>
      <c r="X17" s="368">
        <f t="shared" si="9"/>
      </c>
      <c r="Y17" s="310">
        <f t="shared" si="9"/>
      </c>
      <c r="Z17" s="310">
        <f t="shared" si="9"/>
      </c>
    </row>
    <row r="18" ht="27">
      <c r="C18" s="269" t="s">
        <v>211</v>
      </c>
      <c r="K18" s="411">
        <v>2015</v>
      </c>
      <c r="L18" s="823" t="s">
        <v>154</v>
      </c>
      <c r="M18" s="824"/>
      <c r="N18" s="824"/>
      <c r="O18" s="825" t="s">
        <v>155</v>
      </c>
      <c r="P18" s="824"/>
      <c r="Q18" s="826"/>
      <c r="R18" s="825" t="s">
        <v>156</v>
      </c>
      <c r="S18" s="824"/>
      <c r="T18" s="826"/>
      <c r="U18" s="833" t="s">
        <v>157</v>
      </c>
      <c r="V18" s="833"/>
      <c r="W18" s="834"/>
      <c r="X18" s="835" t="s">
        <v>158</v>
      </c>
      <c r="Y18" s="833"/>
      <c r="Z18" s="836"/>
    </row>
    <row r="19" ht="21.75">
      <c r="C19" s="269"/>
      <c r="K19" s="323" t="s">
        <v>164</v>
      </c>
      <c r="L19" s="360" t="s">
        <v>165</v>
      </c>
      <c r="M19" s="324" t="s">
        <v>166</v>
      </c>
      <c r="N19" s="359" t="s">
        <v>167</v>
      </c>
      <c r="O19" s="299" t="s">
        <v>165</v>
      </c>
      <c r="P19" s="324" t="s">
        <v>166</v>
      </c>
      <c r="Q19" s="325" t="s">
        <v>167</v>
      </c>
      <c r="R19" s="395" t="s">
        <v>165</v>
      </c>
      <c r="S19" s="324" t="s">
        <v>168</v>
      </c>
      <c r="T19" s="325" t="s">
        <v>169</v>
      </c>
      <c r="U19" s="395" t="s">
        <v>165</v>
      </c>
      <c r="V19" s="324" t="s">
        <v>168</v>
      </c>
      <c r="W19" s="325" t="s">
        <v>169</v>
      </c>
      <c r="X19" s="395" t="s">
        <v>165</v>
      </c>
      <c r="Y19" s="324" t="s">
        <v>168</v>
      </c>
      <c r="Z19" s="325" t="s">
        <v>169</v>
      </c>
    </row>
    <row r="20" ht="15.75">
      <c r="C20" s="269" t="s">
        <v>212</v>
      </c>
      <c r="K20" s="326" t="s">
        <v>174</v>
      </c>
      <c r="L20" s="327">
        <v>20</v>
      </c>
      <c r="M20" s="321">
        <v>5356773</v>
      </c>
      <c r="N20" s="322">
        <f ref="N20:N22" t="shared" si="10">+M20*20/100</f>
      </c>
      <c r="O20" s="376">
        <v>0</v>
      </c>
      <c r="P20" s="300">
        <v>0</v>
      </c>
      <c r="Q20" s="377">
        <v>0</v>
      </c>
      <c r="R20" s="378">
        <v>18</v>
      </c>
      <c r="S20" s="321">
        <v>7753744</v>
      </c>
      <c r="T20" s="379">
        <f ref="T20:T23" t="shared" si="11">+S20*20/100</f>
      </c>
      <c r="U20" s="374">
        <v>18</v>
      </c>
      <c r="V20" s="321">
        <v>6709021</v>
      </c>
      <c r="W20" s="379">
        <f>+V20*15/100</f>
      </c>
      <c r="X20" s="374">
        <v>12</v>
      </c>
      <c r="Y20" s="321">
        <v>6529458</v>
      </c>
      <c r="Z20" s="379">
        <f>+Y20*15/100</f>
      </c>
    </row>
    <row r="21" ht="15.75">
      <c r="K21" s="318" t="s">
        <v>180</v>
      </c>
      <c r="L21" s="296">
        <v>15</v>
      </c>
      <c r="M21" s="298">
        <v>8095113</v>
      </c>
      <c r="N21" s="303">
        <f t="shared" si="10"/>
      </c>
      <c r="O21" s="371">
        <v>0</v>
      </c>
      <c r="P21" s="297">
        <v>0</v>
      </c>
      <c r="Q21" s="301">
        <v>0</v>
      </c>
      <c r="R21" s="378">
        <v>23</v>
      </c>
      <c r="S21" s="321">
        <v>8096159</v>
      </c>
      <c r="T21" s="379">
        <f t="shared" si="11"/>
      </c>
      <c r="U21" s="374">
        <v>16</v>
      </c>
      <c r="V21" s="321">
        <v>5108885</v>
      </c>
      <c r="W21" s="379">
        <f ref="W21:W23" t="shared" si="12">+V21*15/100</f>
      </c>
      <c r="X21" s="374">
        <v>20</v>
      </c>
      <c r="Y21" s="321">
        <v>7515017</v>
      </c>
      <c r="Z21" s="379">
        <f ref="Z21:Z23" t="shared" si="13">+Y21*15/100</f>
      </c>
    </row>
    <row r="22" ht="18.75">
      <c r="A22" s="268" t="s">
        <v>213</v>
      </c>
      <c r="B22" s="268"/>
      <c r="C22" s="268" t="s">
        <v>213</v>
      </c>
      <c r="K22" s="318" t="s">
        <v>214</v>
      </c>
      <c r="L22" s="296">
        <v>15</v>
      </c>
      <c r="M22" s="298">
        <v>9952469</v>
      </c>
      <c r="N22" s="303">
        <f t="shared" si="10"/>
      </c>
      <c r="O22" s="371">
        <v>0</v>
      </c>
      <c r="P22" s="297">
        <v>0</v>
      </c>
      <c r="Q22" s="301">
        <v>0</v>
      </c>
      <c r="R22" s="378">
        <v>20</v>
      </c>
      <c r="S22" s="321">
        <v>5968846</v>
      </c>
      <c r="T22" s="379">
        <f t="shared" si="11"/>
      </c>
      <c r="U22" s="374">
        <v>16</v>
      </c>
      <c r="V22" s="321">
        <v>6917091</v>
      </c>
      <c r="W22" s="379">
        <f t="shared" si="12"/>
      </c>
      <c r="X22" s="374">
        <v>26</v>
      </c>
      <c r="Y22" s="321">
        <v>12458558</v>
      </c>
      <c r="Z22" s="379">
        <f t="shared" si="13"/>
      </c>
    </row>
    <row r="23" ht="19.5">
      <c r="A23" s="268"/>
      <c r="B23" s="268"/>
      <c r="C23" s="268"/>
      <c r="K23" s="369" t="s">
        <v>193</v>
      </c>
      <c r="L23" s="370">
        <v>17</v>
      </c>
      <c r="M23" s="306">
        <v>8144009</v>
      </c>
      <c r="N23" s="307">
        <f>+M23*20/100</f>
      </c>
      <c r="O23" s="372">
        <v>0</v>
      </c>
      <c r="P23" s="361">
        <v>0</v>
      </c>
      <c r="Q23" s="366">
        <v>0</v>
      </c>
      <c r="R23" s="378">
        <v>28</v>
      </c>
      <c r="S23" s="321">
        <v>9224992</v>
      </c>
      <c r="T23" s="379">
        <f t="shared" si="11"/>
      </c>
      <c r="U23" s="374">
        <v>12</v>
      </c>
      <c r="V23" s="321">
        <v>6642956</v>
      </c>
      <c r="W23" s="379">
        <f t="shared" si="12"/>
      </c>
      <c r="X23" s="374">
        <v>14</v>
      </c>
      <c r="Y23" s="321">
        <v>6964279</v>
      </c>
      <c r="Z23" s="379">
        <f t="shared" si="13"/>
      </c>
    </row>
    <row r="24" ht="19.5">
      <c r="K24" s="317" t="s">
        <v>210</v>
      </c>
      <c r="L24" s="363">
        <f>+(L20+L21+L22+L23)/4</f>
      </c>
      <c r="M24" s="310">
        <f>+(M20+M21+M22+M23)/4</f>
      </c>
      <c r="N24" s="311">
        <f>+(N20+N21+N22+N23)/4</f>
      </c>
      <c r="O24" s="373">
        <v>0</v>
      </c>
      <c r="P24" s="310">
        <v>0</v>
      </c>
      <c r="Q24" s="312">
        <v>0</v>
      </c>
      <c r="R24" s="364">
        <f>(+R20+R21+R22+R23)/4</f>
      </c>
      <c r="S24" s="367">
        <f ref="S24:U24" t="shared" si="15">(+S20+S21+S22+S23)/4</f>
      </c>
      <c r="T24" s="375">
        <f t="shared" si="15"/>
      </c>
      <c r="U24" s="364">
        <f t="shared" si="15"/>
      </c>
      <c r="V24" s="367">
        <f>(+V20+V21+V22+V23)/4</f>
      </c>
      <c r="W24" s="375">
        <f ref="W24:Y24" t="shared" si="17">(+W20+W21+W22+W23)/4</f>
      </c>
      <c r="X24" s="364">
        <f t="shared" si="17"/>
      </c>
      <c r="Y24" s="367">
        <f t="shared" si="17"/>
      </c>
      <c r="Z24" s="375">
        <f>(+Z20+Z21+Z22+Z23)/4</f>
      </c>
    </row>
    <row r="25">
      <c r="A25" s="269" t="s">
        <v>215</v>
      </c>
      <c r="C25" s="269" t="s">
        <v>216</v>
      </c>
      <c r="K25" s="827" t="s">
        <v>217</v>
      </c>
      <c r="L25" s="828"/>
      <c r="M25" s="828"/>
      <c r="N25" s="828"/>
      <c r="O25" s="828"/>
      <c r="P25" s="828"/>
      <c r="Q25" s="828"/>
      <c r="R25" s="828"/>
      <c r="S25" s="828"/>
      <c r="T25" s="828"/>
      <c r="U25" s="828"/>
      <c r="V25" s="828"/>
      <c r="W25" s="828"/>
      <c r="X25" s="828"/>
      <c r="Y25" s="828"/>
      <c r="Z25" s="829"/>
    </row>
    <row r="26" ht="15.75">
      <c r="A26" s="269" t="s">
        <v>218</v>
      </c>
      <c r="C26" s="269" t="s">
        <v>219</v>
      </c>
      <c r="K26" s="830"/>
      <c r="L26" s="831"/>
      <c r="M26" s="831"/>
      <c r="N26" s="831"/>
      <c r="O26" s="831"/>
      <c r="P26" s="831"/>
      <c r="Q26" s="831"/>
      <c r="R26" s="831"/>
      <c r="S26" s="831"/>
      <c r="T26" s="831"/>
      <c r="U26" s="831"/>
      <c r="V26" s="831"/>
      <c r="W26" s="831"/>
      <c r="X26" s="831"/>
      <c r="Y26" s="831"/>
      <c r="Z26" s="832"/>
    </row>
    <row r="27" ht="27">
      <c r="A27" s="269" t="s">
        <v>220</v>
      </c>
      <c r="C27" s="269" t="s">
        <v>220</v>
      </c>
      <c r="K27" s="411">
        <v>2014</v>
      </c>
      <c r="L27" s="823" t="s">
        <v>198</v>
      </c>
      <c r="M27" s="824"/>
      <c r="N27" s="824"/>
      <c r="O27" s="825" t="s">
        <v>200</v>
      </c>
      <c r="P27" s="824"/>
      <c r="Q27" s="826"/>
      <c r="R27" s="825" t="s">
        <v>202</v>
      </c>
      <c r="S27" s="824"/>
      <c r="T27" s="826"/>
      <c r="U27" s="824" t="s">
        <v>221</v>
      </c>
      <c r="V27" s="824"/>
      <c r="W27" s="837"/>
      <c r="X27" s="823" t="s">
        <v>204</v>
      </c>
      <c r="Y27" s="824"/>
      <c r="Z27" s="826"/>
    </row>
    <row r="28" ht="21.75">
      <c r="K28" s="323" t="s">
        <v>164</v>
      </c>
      <c r="L28" s="382" t="s">
        <v>165</v>
      </c>
      <c r="M28" s="324" t="s">
        <v>166</v>
      </c>
      <c r="N28" s="325" t="s">
        <v>167</v>
      </c>
      <c r="O28" s="299" t="s">
        <v>165</v>
      </c>
      <c r="P28" s="324" t="s">
        <v>166</v>
      </c>
      <c r="Q28" s="325" t="s">
        <v>167</v>
      </c>
      <c r="R28" s="395" t="s">
        <v>165</v>
      </c>
      <c r="S28" s="324" t="s">
        <v>168</v>
      </c>
      <c r="T28" s="325" t="s">
        <v>169</v>
      </c>
      <c r="U28" s="395" t="s">
        <v>165</v>
      </c>
      <c r="V28" s="324" t="s">
        <v>168</v>
      </c>
      <c r="W28" s="325" t="s">
        <v>169</v>
      </c>
      <c r="X28" s="395" t="s">
        <v>165</v>
      </c>
      <c r="Y28" s="324" t="s">
        <v>168</v>
      </c>
      <c r="Z28" s="325" t="s">
        <v>169</v>
      </c>
    </row>
    <row r="29" ht="18.75">
      <c r="A29" s="268" t="s">
        <v>222</v>
      </c>
      <c r="B29" s="268"/>
      <c r="C29" s="268" t="s">
        <v>222</v>
      </c>
      <c r="K29" s="319" t="s">
        <v>174</v>
      </c>
      <c r="L29" s="320">
        <v>21</v>
      </c>
      <c r="M29" s="321">
        <v>6998210</v>
      </c>
      <c r="N29" s="322">
        <f>+M29*20/100</f>
      </c>
      <c r="O29" s="380">
        <v>17</v>
      </c>
      <c r="P29" s="321">
        <v>9577800</v>
      </c>
      <c r="Q29" s="379">
        <f>+P29*0.2</f>
      </c>
      <c r="R29" s="380">
        <v>17</v>
      </c>
      <c r="S29" s="321">
        <v>7171282</v>
      </c>
      <c r="T29" s="379">
        <f>+S29*20/100</f>
      </c>
      <c r="U29" s="304">
        <v>25</v>
      </c>
      <c r="V29" s="298">
        <v>12110104</v>
      </c>
      <c r="W29" s="379">
        <f>+V29*20/100</f>
      </c>
      <c r="X29" s="304">
        <v>17</v>
      </c>
      <c r="Y29" s="298">
        <v>6844063</v>
      </c>
      <c r="Z29" s="379">
        <f>+Y29*20/100</f>
      </c>
    </row>
    <row r="30" ht="15.75">
      <c r="K30" s="315" t="s">
        <v>180</v>
      </c>
      <c r="L30" s="313">
        <v>21</v>
      </c>
      <c r="M30" s="298">
        <v>8763164</v>
      </c>
      <c r="N30" s="303">
        <f ref="N30:N40" t="shared" si="19">+M30*20/100</f>
      </c>
      <c r="O30" s="304">
        <v>16</v>
      </c>
      <c r="P30" s="298">
        <v>8954696</v>
      </c>
      <c r="Q30" s="305">
        <f ref="Q30:Q40" t="shared" si="20">+P30*0.2</f>
      </c>
      <c r="R30" s="304">
        <v>10</v>
      </c>
      <c r="S30" s="298">
        <v>3124638</v>
      </c>
      <c r="T30" s="305">
        <f ref="T30:T40" t="shared" si="21">+S30*20/100</f>
      </c>
      <c r="U30" s="304">
        <v>12</v>
      </c>
      <c r="V30" s="298">
        <v>6045403</v>
      </c>
      <c r="W30" s="379">
        <f ref="W30:W40" t="shared" si="22">+V30*20/100</f>
      </c>
      <c r="X30" s="304">
        <v>20</v>
      </c>
      <c r="Y30" s="298">
        <v>7646306</v>
      </c>
      <c r="Z30" s="379">
        <f ref="Z30:Z40" t="shared" si="23">+Y30*20/100</f>
      </c>
    </row>
    <row r="31" ht="15.75">
      <c r="A31" s="267" t="s">
        <v>223</v>
      </c>
      <c r="C31" s="267" t="s">
        <v>223</v>
      </c>
      <c r="K31" s="315" t="s">
        <v>186</v>
      </c>
      <c r="L31" s="313">
        <v>12</v>
      </c>
      <c r="M31" s="298">
        <v>5409960</v>
      </c>
      <c r="N31" s="303">
        <f t="shared" si="19"/>
      </c>
      <c r="O31" s="304">
        <v>18</v>
      </c>
      <c r="P31" s="298">
        <v>7764523</v>
      </c>
      <c r="Q31" s="305">
        <f t="shared" si="20"/>
      </c>
      <c r="R31" s="304">
        <v>18</v>
      </c>
      <c r="S31" s="298">
        <v>8554495</v>
      </c>
      <c r="T31" s="305">
        <f t="shared" si="21"/>
      </c>
      <c r="U31" s="304">
        <v>15</v>
      </c>
      <c r="V31" s="298">
        <v>6212020</v>
      </c>
      <c r="W31" s="379">
        <f t="shared" si="22"/>
      </c>
      <c r="X31" s="304">
        <v>14</v>
      </c>
      <c r="Y31" s="298">
        <v>5920885</v>
      </c>
      <c r="Z31" s="379">
        <f t="shared" si="23"/>
      </c>
    </row>
    <row r="32" ht="15.75">
      <c r="A32" s="269" t="s">
        <v>224</v>
      </c>
      <c r="C32" s="269" t="s">
        <v>225</v>
      </c>
      <c r="K32" s="315" t="s">
        <v>193</v>
      </c>
      <c r="L32" s="313">
        <v>21</v>
      </c>
      <c r="M32" s="298">
        <v>12497017</v>
      </c>
      <c r="N32" s="303">
        <f t="shared" si="19"/>
      </c>
      <c r="O32" s="304">
        <v>20</v>
      </c>
      <c r="P32" s="298">
        <v>10609762</v>
      </c>
      <c r="Q32" s="305">
        <f t="shared" si="20"/>
      </c>
      <c r="R32" s="304">
        <v>20</v>
      </c>
      <c r="S32" s="298">
        <v>7811249</v>
      </c>
      <c r="T32" s="305">
        <f t="shared" si="21"/>
      </c>
      <c r="U32" s="304">
        <v>16</v>
      </c>
      <c r="V32" s="298">
        <v>6412389</v>
      </c>
      <c r="W32" s="379">
        <f t="shared" si="22"/>
      </c>
      <c r="X32" s="304">
        <v>24</v>
      </c>
      <c r="Y32" s="298">
        <v>9946429</v>
      </c>
      <c r="Z32" s="379">
        <f t="shared" si="23"/>
      </c>
    </row>
    <row r="33" ht="15.75">
      <c r="A33" s="269" t="s">
        <v>226</v>
      </c>
      <c r="C33" s="269" t="s">
        <v>227</v>
      </c>
      <c r="K33" s="315" t="s">
        <v>194</v>
      </c>
      <c r="L33" s="313">
        <v>17</v>
      </c>
      <c r="M33" s="298">
        <v>8053128</v>
      </c>
      <c r="N33" s="303">
        <f t="shared" si="19"/>
      </c>
      <c r="O33" s="304">
        <v>17</v>
      </c>
      <c r="P33" s="298">
        <v>7385824</v>
      </c>
      <c r="Q33" s="305">
        <f t="shared" si="20"/>
      </c>
      <c r="R33" s="304">
        <v>20</v>
      </c>
      <c r="S33" s="298">
        <v>5947189</v>
      </c>
      <c r="T33" s="305">
        <f t="shared" si="21"/>
      </c>
      <c r="U33" s="304">
        <v>15</v>
      </c>
      <c r="V33" s="298">
        <v>6701206</v>
      </c>
      <c r="W33" s="379">
        <f t="shared" si="22"/>
      </c>
      <c r="X33" s="304">
        <v>14</v>
      </c>
      <c r="Y33" s="298">
        <v>6362476</v>
      </c>
      <c r="Z33" s="379">
        <f t="shared" si="23"/>
      </c>
    </row>
    <row r="34" ht="15.75">
      <c r="A34" s="269" t="s">
        <v>228</v>
      </c>
      <c r="C34" s="269" t="s">
        <v>229</v>
      </c>
      <c r="K34" s="315" t="s">
        <v>196</v>
      </c>
      <c r="L34" s="313">
        <v>17</v>
      </c>
      <c r="M34" s="298">
        <v>8398395</v>
      </c>
      <c r="N34" s="303">
        <f t="shared" si="19"/>
      </c>
      <c r="O34" s="304">
        <v>20</v>
      </c>
      <c r="P34" s="298">
        <v>7893296</v>
      </c>
      <c r="Q34" s="305">
        <f t="shared" si="20"/>
      </c>
      <c r="R34" s="304">
        <v>19</v>
      </c>
      <c r="S34" s="298">
        <v>8714167</v>
      </c>
      <c r="T34" s="305">
        <f t="shared" si="21"/>
      </c>
      <c r="U34" s="304">
        <v>16</v>
      </c>
      <c r="V34" s="298">
        <v>9994111</v>
      </c>
      <c r="W34" s="379">
        <f t="shared" si="22"/>
      </c>
      <c r="X34" s="304">
        <v>12</v>
      </c>
      <c r="Y34" s="298">
        <v>6184640</v>
      </c>
      <c r="Z34" s="379">
        <f t="shared" si="23"/>
      </c>
    </row>
    <row r="35" ht="15.75">
      <c r="K35" s="315" t="s">
        <v>197</v>
      </c>
      <c r="L35" s="313">
        <v>14</v>
      </c>
      <c r="M35" s="298">
        <v>4538289</v>
      </c>
      <c r="N35" s="303">
        <f t="shared" si="19"/>
      </c>
      <c r="O35" s="304">
        <v>15</v>
      </c>
      <c r="P35" s="298">
        <v>7361543</v>
      </c>
      <c r="Q35" s="305">
        <f t="shared" si="20"/>
      </c>
      <c r="R35" s="304">
        <v>17</v>
      </c>
      <c r="S35" s="298">
        <v>8963943</v>
      </c>
      <c r="T35" s="305">
        <f t="shared" si="21"/>
      </c>
      <c r="U35" s="304">
        <v>13</v>
      </c>
      <c r="V35" s="298">
        <v>7037048</v>
      </c>
      <c r="W35" s="379">
        <f t="shared" si="22"/>
      </c>
      <c r="X35" s="304">
        <v>15</v>
      </c>
      <c r="Y35" s="298">
        <v>6374620</v>
      </c>
      <c r="Z35" s="379">
        <f t="shared" si="23"/>
      </c>
    </row>
    <row r="36" ht="18.75">
      <c r="A36" s="268" t="s">
        <v>16</v>
      </c>
      <c r="B36" s="268"/>
      <c r="C36" s="268" t="s">
        <v>16</v>
      </c>
      <c r="K36" s="315" t="s">
        <v>199</v>
      </c>
      <c r="L36" s="313">
        <v>17</v>
      </c>
      <c r="M36" s="298">
        <v>7598842</v>
      </c>
      <c r="N36" s="303">
        <f t="shared" si="19"/>
      </c>
      <c r="O36" s="304">
        <v>24</v>
      </c>
      <c r="P36" s="298">
        <v>10031641</v>
      </c>
      <c r="Q36" s="305">
        <f t="shared" si="20"/>
      </c>
      <c r="R36" s="304">
        <v>11</v>
      </c>
      <c r="S36" s="298">
        <v>4814464</v>
      </c>
      <c r="T36" s="305">
        <f t="shared" si="21"/>
      </c>
      <c r="U36" s="304">
        <v>8</v>
      </c>
      <c r="V36" s="298">
        <v>3111310</v>
      </c>
      <c r="W36" s="379">
        <f t="shared" si="22"/>
      </c>
      <c r="X36" s="304">
        <v>6</v>
      </c>
      <c r="Y36" s="298">
        <v>2718528</v>
      </c>
      <c r="Z36" s="379">
        <f t="shared" si="23"/>
      </c>
    </row>
    <row r="37" ht="15.75">
      <c r="K37" s="315" t="s">
        <v>201</v>
      </c>
      <c r="L37" s="313">
        <v>15</v>
      </c>
      <c r="M37" s="298">
        <v>7333695</v>
      </c>
      <c r="N37" s="303">
        <f t="shared" si="19"/>
      </c>
      <c r="O37" s="304">
        <v>15</v>
      </c>
      <c r="P37" s="298">
        <v>6648833</v>
      </c>
      <c r="Q37" s="305">
        <f t="shared" si="20"/>
      </c>
      <c r="R37" s="304">
        <v>18</v>
      </c>
      <c r="S37" s="298">
        <v>6599261</v>
      </c>
      <c r="T37" s="305">
        <f t="shared" si="21"/>
      </c>
      <c r="U37" s="304">
        <v>10</v>
      </c>
      <c r="V37" s="298">
        <v>5917495</v>
      </c>
      <c r="W37" s="379">
        <f t="shared" si="22"/>
      </c>
      <c r="X37" s="304">
        <v>12</v>
      </c>
      <c r="Y37" s="298">
        <v>3907528</v>
      </c>
      <c r="Z37" s="379">
        <f t="shared" si="23"/>
      </c>
    </row>
    <row r="38" ht="15.75">
      <c r="A38" s="267" t="s">
        <v>230</v>
      </c>
      <c r="C38" s="267" t="s">
        <v>230</v>
      </c>
      <c r="K38" s="315" t="s">
        <v>203</v>
      </c>
      <c r="L38" s="313">
        <v>17</v>
      </c>
      <c r="M38" s="298">
        <v>9629153</v>
      </c>
      <c r="N38" s="303">
        <f t="shared" si="19"/>
      </c>
      <c r="O38" s="304">
        <v>32</v>
      </c>
      <c r="P38" s="298">
        <v>14226090</v>
      </c>
      <c r="Q38" s="305">
        <f t="shared" si="20"/>
      </c>
      <c r="R38" s="304">
        <v>25</v>
      </c>
      <c r="S38" s="298">
        <v>12193202</v>
      </c>
      <c r="T38" s="305">
        <f t="shared" si="21"/>
      </c>
      <c r="U38" s="304">
        <v>5</v>
      </c>
      <c r="V38" s="298">
        <v>2183392</v>
      </c>
      <c r="W38" s="379">
        <f t="shared" si="22"/>
      </c>
      <c r="X38" s="304">
        <v>15</v>
      </c>
      <c r="Y38" s="298">
        <v>8136099</v>
      </c>
      <c r="Z38" s="379">
        <f t="shared" si="23"/>
      </c>
    </row>
    <row r="39" ht="15.75">
      <c r="A39" s="269" t="s">
        <v>231</v>
      </c>
      <c r="C39" s="269" t="s">
        <v>232</v>
      </c>
      <c r="K39" s="315" t="s">
        <v>205</v>
      </c>
      <c r="L39" s="313">
        <v>10</v>
      </c>
      <c r="M39" s="298">
        <v>6082304</v>
      </c>
      <c r="N39" s="303">
        <f t="shared" si="19"/>
      </c>
      <c r="O39" s="304">
        <v>17</v>
      </c>
      <c r="P39" s="298">
        <v>7274156</v>
      </c>
      <c r="Q39" s="305">
        <f t="shared" si="20"/>
      </c>
      <c r="R39" s="304">
        <v>11</v>
      </c>
      <c r="S39" s="298">
        <v>4541450</v>
      </c>
      <c r="T39" s="305">
        <f t="shared" si="21"/>
      </c>
      <c r="U39" s="304">
        <v>10</v>
      </c>
      <c r="V39" s="298">
        <v>5018360</v>
      </c>
      <c r="W39" s="379">
        <f t="shared" si="22"/>
      </c>
      <c r="X39" s="304">
        <v>16</v>
      </c>
      <c r="Y39" s="298">
        <v>5493843</v>
      </c>
      <c r="Z39" s="379">
        <f t="shared" si="23"/>
      </c>
    </row>
    <row r="40" ht="16.5">
      <c r="A40" s="269" t="s">
        <v>233</v>
      </c>
      <c r="C40" s="269" t="s">
        <v>234</v>
      </c>
      <c r="K40" s="316" t="s">
        <v>207</v>
      </c>
      <c r="L40" s="314">
        <v>13</v>
      </c>
      <c r="M40" s="306">
        <v>6305921</v>
      </c>
      <c r="N40" s="307">
        <f t="shared" si="19"/>
      </c>
      <c r="O40" s="308">
        <v>13</v>
      </c>
      <c r="P40" s="306">
        <v>5043844</v>
      </c>
      <c r="Q40" s="309">
        <f t="shared" si="20"/>
      </c>
      <c r="R40" s="308">
        <v>15</v>
      </c>
      <c r="S40" s="306">
        <v>6457654</v>
      </c>
      <c r="T40" s="309">
        <f t="shared" si="21"/>
      </c>
      <c r="U40" s="304">
        <v>7</v>
      </c>
      <c r="V40" s="298">
        <v>3315140</v>
      </c>
      <c r="W40" s="379">
        <f t="shared" si="22"/>
      </c>
      <c r="X40" s="304">
        <v>17</v>
      </c>
      <c r="Y40" s="298">
        <v>5965221</v>
      </c>
      <c r="Z40" s="379">
        <f t="shared" si="23"/>
      </c>
    </row>
    <row r="41" ht="19.5">
      <c r="K41" s="317" t="s">
        <v>210</v>
      </c>
      <c r="L41" s="363">
        <f>+(L29+L30+L31+L32+L33+L34+L35+L36+L37+L38+L39+L40)/12</f>
      </c>
      <c r="M41" s="367">
        <f ref="M41:N41" t="shared" si="24">+(M29+M30+M31+M32+M33+M34+M35+M36+M37+M38+M39+M40)/12</f>
      </c>
      <c r="N41" s="367">
        <f t="shared" si="24"/>
      </c>
      <c r="O41" s="365">
        <f ref="O41:P41" t="shared" si="25">+(O29+O30+O31+O32+O33+O34+O35+O36+O37+O38+O39+O40)/12</f>
      </c>
      <c r="P41" s="310">
        <f t="shared" si="25"/>
      </c>
      <c r="Q41" s="312">
        <f>+P41*20/100</f>
      </c>
      <c r="R41" s="362">
        <f ref="R41:T41" t="shared" si="27">+(R29+R30+R31+R32+R33+R34+R35+R36+R37+R38+R39+R40)/12</f>
      </c>
      <c r="S41" s="367">
        <f t="shared" si="27"/>
      </c>
      <c r="T41" s="367">
        <f t="shared" si="27"/>
      </c>
      <c r="U41" s="368">
        <f ref="U41:Z41" t="shared" si="28">+(U29+U30+U31+U32+U33+U34+U35+U36+U37+U38+U39+U40)/12</f>
      </c>
      <c r="V41" s="310">
        <f t="shared" si="28"/>
      </c>
      <c r="W41" s="310">
        <f t="shared" si="28"/>
      </c>
      <c r="X41" s="368">
        <f t="shared" si="28"/>
      </c>
      <c r="Y41" s="310">
        <f t="shared" si="28"/>
      </c>
      <c r="Z41" s="310">
        <f t="shared" si="28"/>
      </c>
    </row>
    <row r="42" ht="27">
      <c r="K42" s="411">
        <v>2015</v>
      </c>
      <c r="L42" s="823" t="s">
        <v>198</v>
      </c>
      <c r="M42" s="824"/>
      <c r="N42" s="824"/>
      <c r="O42" s="825" t="s">
        <v>200</v>
      </c>
      <c r="P42" s="824"/>
      <c r="Q42" s="826"/>
      <c r="R42" s="825" t="s">
        <v>202</v>
      </c>
      <c r="S42" s="824"/>
      <c r="T42" s="826"/>
      <c r="U42" s="824" t="s">
        <v>221</v>
      </c>
      <c r="V42" s="824"/>
      <c r="W42" s="837"/>
      <c r="X42" s="823" t="s">
        <v>204</v>
      </c>
      <c r="Y42" s="824"/>
      <c r="Z42" s="826"/>
    </row>
    <row r="43" ht="24">
      <c r="A43" s="270" t="s">
        <v>30</v>
      </c>
      <c r="B43" s="270"/>
      <c r="C43" s="270" t="s">
        <v>30</v>
      </c>
      <c r="K43" s="323" t="s">
        <v>164</v>
      </c>
      <c r="L43" s="299" t="s">
        <v>165</v>
      </c>
      <c r="M43" s="324" t="s">
        <v>166</v>
      </c>
      <c r="N43" s="325" t="s">
        <v>167</v>
      </c>
      <c r="O43" s="397" t="s">
        <v>165</v>
      </c>
      <c r="P43" s="398" t="s">
        <v>166</v>
      </c>
      <c r="Q43" s="399" t="s">
        <v>167</v>
      </c>
      <c r="R43" s="410" t="s">
        <v>165</v>
      </c>
      <c r="S43" s="324" t="s">
        <v>168</v>
      </c>
      <c r="T43" s="325" t="s">
        <v>169</v>
      </c>
      <c r="U43" s="410" t="s">
        <v>165</v>
      </c>
      <c r="V43" s="324" t="s">
        <v>168</v>
      </c>
      <c r="W43" s="325" t="s">
        <v>169</v>
      </c>
      <c r="X43" s="410" t="s">
        <v>165</v>
      </c>
      <c r="Y43" s="324" t="s">
        <v>168</v>
      </c>
      <c r="Z43" s="325" t="s">
        <v>169</v>
      </c>
    </row>
    <row r="44" ht="23.25">
      <c r="A44" s="270">
        <v>20</v>
      </c>
      <c r="B44" s="270"/>
      <c r="C44" s="270">
        <v>22</v>
      </c>
      <c r="K44" s="326" t="s">
        <v>174</v>
      </c>
      <c r="L44" s="304">
        <v>7</v>
      </c>
      <c r="M44" s="321">
        <v>6461233</v>
      </c>
      <c r="N44" s="379">
        <f ref="N44:N47" t="shared" si="29">+M44*20/100</f>
      </c>
      <c r="O44" s="400">
        <v>11</v>
      </c>
      <c r="P44" s="403">
        <v>5807562</v>
      </c>
      <c r="Q44" s="406">
        <f ref="Q44:Q47" t="shared" si="30">+P44*20/100</f>
      </c>
      <c r="R44" s="396">
        <v>9</v>
      </c>
      <c r="S44" s="321">
        <v>6112829</v>
      </c>
      <c r="T44" s="379">
        <f ref="T44:T47" t="shared" si="31">+S44*20/100</f>
      </c>
      <c r="U44" s="374">
        <v>8</v>
      </c>
      <c r="V44" s="321">
        <v>4500675</v>
      </c>
      <c r="W44" s="379">
        <f>+V44*15/100</f>
      </c>
      <c r="X44" s="304">
        <v>9</v>
      </c>
      <c r="Y44" s="321">
        <v>2178332</v>
      </c>
      <c r="Z44" s="379">
        <f>+Y44*15/100</f>
      </c>
    </row>
    <row r="45" ht="15.75">
      <c r="A45" s="271"/>
      <c r="B45" s="271"/>
      <c r="C45" s="271"/>
      <c r="K45" s="318" t="s">
        <v>180</v>
      </c>
      <c r="L45" s="304">
        <v>16</v>
      </c>
      <c r="M45" s="298">
        <v>5598985</v>
      </c>
      <c r="N45" s="305">
        <f t="shared" si="29"/>
      </c>
      <c r="O45" s="401">
        <v>16</v>
      </c>
      <c r="P45" s="404">
        <v>7633334</v>
      </c>
      <c r="Q45" s="407">
        <f t="shared" si="30"/>
      </c>
      <c r="R45" s="396">
        <v>8</v>
      </c>
      <c r="S45" s="321">
        <v>5172357</v>
      </c>
      <c r="T45" s="379">
        <f t="shared" si="31"/>
      </c>
      <c r="U45" s="374">
        <v>10</v>
      </c>
      <c r="V45" s="321">
        <v>6437795</v>
      </c>
      <c r="W45" s="379">
        <f ref="W45:W47" t="shared" si="32">+V45*15/100</f>
      </c>
      <c r="X45" s="304">
        <v>7</v>
      </c>
      <c r="Y45" s="321">
        <v>2676200</v>
      </c>
      <c r="Z45" s="379">
        <f ref="Z45:Z47" t="shared" si="33">+Y45*15/100</f>
      </c>
    </row>
    <row r="46" ht="15.75">
      <c r="K46" s="318" t="s">
        <v>214</v>
      </c>
      <c r="L46" s="304">
        <v>19</v>
      </c>
      <c r="M46" s="298">
        <v>7979926</v>
      </c>
      <c r="N46" s="305">
        <f t="shared" si="29"/>
      </c>
      <c r="O46" s="401">
        <v>13</v>
      </c>
      <c r="P46" s="404">
        <v>9518353</v>
      </c>
      <c r="Q46" s="407">
        <f t="shared" si="30"/>
      </c>
      <c r="R46" s="396">
        <v>19</v>
      </c>
      <c r="S46" s="321">
        <v>8788037</v>
      </c>
      <c r="T46" s="379">
        <f t="shared" si="31"/>
      </c>
      <c r="U46" s="374">
        <v>14</v>
      </c>
      <c r="V46" s="321">
        <v>6746263</v>
      </c>
      <c r="W46" s="379">
        <f t="shared" si="32"/>
      </c>
      <c r="X46" s="304">
        <v>11</v>
      </c>
      <c r="Y46" s="321">
        <v>7304120</v>
      </c>
      <c r="Z46" s="379">
        <f t="shared" si="33"/>
      </c>
    </row>
    <row r="47" ht="16.5">
      <c r="K47" s="369" t="s">
        <v>193</v>
      </c>
      <c r="L47" s="304">
        <v>11</v>
      </c>
      <c r="M47" s="306">
        <v>5295557</v>
      </c>
      <c r="N47" s="309">
        <f t="shared" si="29"/>
      </c>
      <c r="O47" s="402">
        <v>8</v>
      </c>
      <c r="P47" s="405">
        <v>5751972</v>
      </c>
      <c r="Q47" s="408">
        <f t="shared" si="30"/>
      </c>
      <c r="R47" s="396">
        <v>10</v>
      </c>
      <c r="S47" s="321">
        <v>4744861</v>
      </c>
      <c r="T47" s="379">
        <f t="shared" si="31"/>
      </c>
      <c r="U47" s="374">
        <v>10</v>
      </c>
      <c r="V47" s="321">
        <v>5980563</v>
      </c>
      <c r="W47" s="379">
        <f t="shared" si="32"/>
      </c>
      <c r="X47" s="304">
        <v>7</v>
      </c>
      <c r="Y47" s="321">
        <v>4275564</v>
      </c>
      <c r="Z47" s="379">
        <f t="shared" si="33"/>
      </c>
    </row>
    <row r="48" ht="19.5">
      <c r="K48" s="317" t="s">
        <v>210</v>
      </c>
      <c r="L48" s="365">
        <f ref="L48:Q48" t="shared" si="34">+(L44+L45+L46+L47)/4</f>
      </c>
      <c r="M48" s="310">
        <f t="shared" si="34"/>
      </c>
      <c r="N48" s="312">
        <f t="shared" si="34"/>
      </c>
      <c r="O48" s="409">
        <f t="shared" si="34"/>
      </c>
      <c r="P48" s="310">
        <f t="shared" si="34"/>
      </c>
      <c r="Q48" s="312">
        <f t="shared" si="34"/>
      </c>
      <c r="R48" s="364">
        <f>(+R44+R45+R46+R47)/4</f>
      </c>
      <c r="S48" s="367">
        <f ref="S48:Z48" t="shared" si="35">(+S44+S45+S46+S47)/4</f>
      </c>
      <c r="T48" s="375">
        <f t="shared" si="35"/>
      </c>
      <c r="U48" s="364">
        <f t="shared" si="35"/>
      </c>
      <c r="V48" s="367">
        <f t="shared" si="35"/>
      </c>
      <c r="W48" s="375">
        <f t="shared" si="35"/>
      </c>
      <c r="X48" s="364">
        <f t="shared" si="35"/>
      </c>
      <c r="Y48" s="367">
        <f t="shared" si="35"/>
      </c>
      <c r="Z48" s="375">
        <f t="shared" si="35"/>
      </c>
    </row>
    <row r="49" ht="15.75"/>
    <row r="50" ht="27">
      <c r="K50" s="412">
        <v>2014</v>
      </c>
      <c r="L50" s="835" t="s">
        <v>209</v>
      </c>
      <c r="M50" s="833"/>
      <c r="N50" s="833"/>
      <c r="O50" s="838" t="s">
        <v>211</v>
      </c>
      <c r="P50" s="833"/>
      <c r="Q50" s="836"/>
      <c r="R50" s="838" t="s">
        <v>212</v>
      </c>
      <c r="S50" s="833"/>
      <c r="T50" s="836"/>
      <c r="U50" s="833"/>
      <c r="V50" s="833"/>
      <c r="W50" s="834"/>
      <c r="X50" s="835"/>
      <c r="Y50" s="833"/>
      <c r="Z50" s="836"/>
    </row>
    <row r="51" ht="21.75">
      <c r="K51" s="323" t="s">
        <v>164</v>
      </c>
      <c r="L51" s="410" t="s">
        <v>165</v>
      </c>
      <c r="M51" s="324" t="s">
        <v>166</v>
      </c>
      <c r="N51" s="325" t="s">
        <v>167</v>
      </c>
      <c r="O51" s="299" t="s">
        <v>165</v>
      </c>
      <c r="P51" s="324" t="s">
        <v>166</v>
      </c>
      <c r="Q51" s="325" t="s">
        <v>167</v>
      </c>
      <c r="R51" s="410" t="s">
        <v>165</v>
      </c>
      <c r="S51" s="324" t="s">
        <v>168</v>
      </c>
      <c r="T51" s="325" t="s">
        <v>169</v>
      </c>
      <c r="U51" s="410" t="s">
        <v>165</v>
      </c>
      <c r="V51" s="324" t="s">
        <v>168</v>
      </c>
      <c r="W51" s="325" t="s">
        <v>169</v>
      </c>
      <c r="X51" s="410" t="s">
        <v>165</v>
      </c>
      <c r="Y51" s="324" t="s">
        <v>168</v>
      </c>
      <c r="Z51" s="325" t="s">
        <v>169</v>
      </c>
    </row>
    <row r="52" ht="15.75">
      <c r="K52" s="319" t="s">
        <v>174</v>
      </c>
      <c r="L52" s="320"/>
      <c r="M52" s="321"/>
      <c r="N52" s="322">
        <f>+M52*15/100</f>
      </c>
      <c r="O52" s="380"/>
      <c r="P52" s="321"/>
      <c r="Q52" s="379">
        <f>+P52*0.2</f>
      </c>
      <c r="R52" s="380"/>
      <c r="S52" s="321"/>
      <c r="T52" s="379">
        <f>+S52*20/100</f>
      </c>
      <c r="U52" s="304"/>
      <c r="V52" s="298"/>
      <c r="W52" s="379">
        <f>+V52*20/100</f>
      </c>
      <c r="X52" s="304"/>
      <c r="Y52" s="298"/>
      <c r="Z52" s="379">
        <f>+Y52*20/100</f>
      </c>
    </row>
    <row r="53" ht="15.75">
      <c r="K53" s="315" t="s">
        <v>180</v>
      </c>
      <c r="L53" s="313"/>
      <c r="M53" s="298"/>
      <c r="N53" s="322">
        <f ref="N53:N63" t="shared" si="36">+M53*15/100</f>
      </c>
      <c r="O53" s="304"/>
      <c r="P53" s="298"/>
      <c r="Q53" s="305">
        <f ref="Q53:Q60" t="shared" si="37">+P53*0.2</f>
      </c>
      <c r="R53" s="304"/>
      <c r="S53" s="298"/>
      <c r="T53" s="305">
        <f ref="T53:T60" t="shared" si="38">+S53*20/100</f>
      </c>
      <c r="U53" s="304"/>
      <c r="V53" s="298"/>
      <c r="W53" s="379">
        <f ref="W53:W63" t="shared" si="39">+V53*20/100</f>
      </c>
      <c r="X53" s="304"/>
      <c r="Y53" s="298"/>
      <c r="Z53" s="379">
        <f ref="Z53:Z63" t="shared" si="40">+Y53*20/100</f>
      </c>
    </row>
    <row r="54" ht="15.75">
      <c r="K54" s="315" t="s">
        <v>186</v>
      </c>
      <c r="L54" s="313"/>
      <c r="M54" s="298"/>
      <c r="N54" s="322">
        <f t="shared" si="36"/>
      </c>
      <c r="O54" s="304"/>
      <c r="P54" s="298"/>
      <c r="Q54" s="305">
        <f t="shared" si="37"/>
      </c>
      <c r="R54" s="304"/>
      <c r="S54" s="298"/>
      <c r="T54" s="305">
        <f t="shared" si="38"/>
      </c>
      <c r="U54" s="304"/>
      <c r="V54" s="298"/>
      <c r="W54" s="379">
        <f t="shared" si="39"/>
      </c>
      <c r="X54" s="304"/>
      <c r="Y54" s="298"/>
      <c r="Z54" s="379">
        <f t="shared" si="40"/>
      </c>
    </row>
    <row r="55" ht="15.75">
      <c r="K55" s="315" t="s">
        <v>193</v>
      </c>
      <c r="L55" s="313"/>
      <c r="M55" s="298"/>
      <c r="N55" s="322">
        <f t="shared" si="36"/>
      </c>
      <c r="O55" s="304"/>
      <c r="P55" s="298"/>
      <c r="Q55" s="305">
        <f t="shared" si="37"/>
      </c>
      <c r="R55" s="304"/>
      <c r="S55" s="298"/>
      <c r="T55" s="305">
        <f t="shared" si="38"/>
      </c>
      <c r="U55" s="304"/>
      <c r="V55" s="298"/>
      <c r="W55" s="379">
        <f t="shared" si="39"/>
      </c>
      <c r="X55" s="304"/>
      <c r="Y55" s="298"/>
      <c r="Z55" s="379">
        <f t="shared" si="40"/>
      </c>
    </row>
    <row r="56" ht="15.75">
      <c r="K56" s="315" t="s">
        <v>194</v>
      </c>
      <c r="L56" s="313">
        <v>1</v>
      </c>
      <c r="M56" s="298">
        <v>329041</v>
      </c>
      <c r="N56" s="322">
        <f t="shared" si="36"/>
      </c>
      <c r="O56" s="304"/>
      <c r="P56" s="298"/>
      <c r="Q56" s="305">
        <f t="shared" si="37"/>
      </c>
      <c r="R56" s="304"/>
      <c r="S56" s="298"/>
      <c r="T56" s="305">
        <f t="shared" si="38"/>
      </c>
      <c r="U56" s="304"/>
      <c r="V56" s="298"/>
      <c r="W56" s="379">
        <f t="shared" si="39"/>
      </c>
      <c r="X56" s="304"/>
      <c r="Y56" s="298"/>
      <c r="Z56" s="379">
        <f t="shared" si="40"/>
      </c>
    </row>
    <row r="57" ht="15.75">
      <c r="K57" s="315" t="s">
        <v>196</v>
      </c>
      <c r="L57" s="313">
        <v>13</v>
      </c>
      <c r="M57" s="298">
        <v>4753646</v>
      </c>
      <c r="N57" s="322">
        <f t="shared" si="36"/>
      </c>
      <c r="O57" s="304"/>
      <c r="P57" s="298"/>
      <c r="Q57" s="305">
        <f t="shared" si="37"/>
      </c>
      <c r="R57" s="304"/>
      <c r="S57" s="298"/>
      <c r="T57" s="305">
        <f t="shared" si="38"/>
      </c>
      <c r="U57" s="304"/>
      <c r="V57" s="298"/>
      <c r="W57" s="379">
        <f t="shared" si="39"/>
      </c>
      <c r="X57" s="304"/>
      <c r="Y57" s="298"/>
      <c r="Z57" s="379">
        <f t="shared" si="40"/>
      </c>
    </row>
    <row r="58" ht="15.75">
      <c r="K58" s="315" t="s">
        <v>197</v>
      </c>
      <c r="L58" s="313">
        <v>17</v>
      </c>
      <c r="M58" s="298">
        <v>7576907</v>
      </c>
      <c r="N58" s="322">
        <f t="shared" si="36"/>
      </c>
      <c r="O58" s="304"/>
      <c r="P58" s="298"/>
      <c r="Q58" s="305">
        <f t="shared" si="37"/>
      </c>
      <c r="R58" s="304"/>
      <c r="S58" s="298"/>
      <c r="T58" s="305">
        <f t="shared" si="38"/>
      </c>
      <c r="U58" s="304"/>
      <c r="V58" s="298"/>
      <c r="W58" s="379">
        <f t="shared" si="39"/>
      </c>
      <c r="X58" s="304"/>
      <c r="Y58" s="298"/>
      <c r="Z58" s="379">
        <f t="shared" si="40"/>
      </c>
    </row>
    <row r="59" ht="15.75">
      <c r="K59" s="315" t="s">
        <v>199</v>
      </c>
      <c r="L59" s="313">
        <v>16</v>
      </c>
      <c r="M59" s="298">
        <v>5041782</v>
      </c>
      <c r="N59" s="322">
        <f t="shared" si="36"/>
      </c>
      <c r="O59" s="304"/>
      <c r="P59" s="298"/>
      <c r="Q59" s="305">
        <f t="shared" si="37"/>
      </c>
      <c r="R59" s="304"/>
      <c r="S59" s="298"/>
      <c r="T59" s="305">
        <f t="shared" si="38"/>
      </c>
      <c r="U59" s="304"/>
      <c r="V59" s="298"/>
      <c r="W59" s="379">
        <f t="shared" si="39"/>
      </c>
      <c r="X59" s="304"/>
      <c r="Y59" s="298"/>
      <c r="Z59" s="379">
        <f t="shared" si="40"/>
      </c>
    </row>
    <row r="60" ht="15.75">
      <c r="K60" s="315" t="s">
        <v>201</v>
      </c>
      <c r="L60" s="313">
        <v>12</v>
      </c>
      <c r="M60" s="298">
        <v>7128671</v>
      </c>
      <c r="N60" s="322">
        <f t="shared" si="36"/>
      </c>
      <c r="O60" s="304"/>
      <c r="P60" s="298"/>
      <c r="Q60" s="305">
        <f t="shared" si="37"/>
      </c>
      <c r="R60" s="304"/>
      <c r="S60" s="298"/>
      <c r="T60" s="305">
        <f t="shared" si="38"/>
      </c>
      <c r="U60" s="304"/>
      <c r="V60" s="298"/>
      <c r="W60" s="379">
        <f t="shared" si="39"/>
      </c>
      <c r="X60" s="304"/>
      <c r="Y60" s="298"/>
      <c r="Z60" s="379">
        <f t="shared" si="40"/>
      </c>
    </row>
    <row r="61" ht="15.75">
      <c r="K61" s="315" t="s">
        <v>203</v>
      </c>
      <c r="L61" s="313">
        <v>21</v>
      </c>
      <c r="M61" s="298">
        <v>9457179</v>
      </c>
      <c r="N61" s="322">
        <f t="shared" si="36"/>
      </c>
      <c r="O61" s="304">
        <v>5</v>
      </c>
      <c r="P61" s="298">
        <v>4216762</v>
      </c>
      <c r="Q61" s="322">
        <f ref="Q61:Q63" t="shared" si="41">+P61*15/100</f>
      </c>
      <c r="R61" s="304">
        <v>12</v>
      </c>
      <c r="S61" s="298">
        <v>4757034</v>
      </c>
      <c r="T61" s="305">
        <f>+S61*15/100</f>
      </c>
      <c r="U61" s="304"/>
      <c r="V61" s="298"/>
      <c r="W61" s="379">
        <f t="shared" si="39"/>
      </c>
      <c r="X61" s="304"/>
      <c r="Y61" s="298"/>
      <c r="Z61" s="379">
        <f t="shared" si="40"/>
      </c>
    </row>
    <row r="62" ht="15.75">
      <c r="K62" s="315" t="s">
        <v>205</v>
      </c>
      <c r="L62" s="313">
        <v>8</v>
      </c>
      <c r="M62" s="298">
        <v>3509773</v>
      </c>
      <c r="N62" s="322">
        <f t="shared" si="36"/>
      </c>
      <c r="O62" s="304">
        <v>16</v>
      </c>
      <c r="P62" s="298">
        <v>4950470</v>
      </c>
      <c r="Q62" s="322">
        <f t="shared" si="41"/>
      </c>
      <c r="R62" s="304">
        <v>10</v>
      </c>
      <c r="S62" s="298">
        <v>5328367</v>
      </c>
      <c r="T62" s="305">
        <f ref="T62:T63" t="shared" si="42">+S62*15/100</f>
      </c>
      <c r="U62" s="304"/>
      <c r="V62" s="298"/>
      <c r="W62" s="379">
        <f t="shared" si="39"/>
      </c>
      <c r="X62" s="304"/>
      <c r="Y62" s="298"/>
      <c r="Z62" s="379">
        <f t="shared" si="40"/>
      </c>
    </row>
    <row r="63" ht="16.5">
      <c r="K63" s="316" t="s">
        <v>207</v>
      </c>
      <c r="L63" s="314">
        <v>7</v>
      </c>
      <c r="M63" s="306">
        <v>3081098</v>
      </c>
      <c r="N63" s="322">
        <f t="shared" si="36"/>
      </c>
      <c r="O63" s="308">
        <v>13</v>
      </c>
      <c r="P63" s="306">
        <v>7445789</v>
      </c>
      <c r="Q63" s="322">
        <f t="shared" si="41"/>
      </c>
      <c r="R63" s="308">
        <v>12</v>
      </c>
      <c r="S63" s="306">
        <v>4818123</v>
      </c>
      <c r="T63" s="305">
        <f t="shared" si="42"/>
      </c>
      <c r="U63" s="304"/>
      <c r="V63" s="298"/>
      <c r="W63" s="379">
        <f t="shared" si="39"/>
      </c>
      <c r="X63" s="304"/>
      <c r="Y63" s="298"/>
      <c r="Z63" s="379">
        <f t="shared" si="40"/>
      </c>
    </row>
    <row r="64" ht="19.5">
      <c r="K64" s="317" t="s">
        <v>210</v>
      </c>
      <c r="L64" s="365">
        <f>(+L56+L57+L58+L59+L60+L61+L62+L63)/8</f>
      </c>
      <c r="M64" s="373">
        <f ref="M64:N64" t="shared" si="43">(+M56+M57+M58+M59+M60+M61+M62+M63)/8</f>
      </c>
      <c r="N64" s="373">
        <f t="shared" si="43"/>
      </c>
      <c r="O64" s="365">
        <f ref="O64:T64" t="shared" si="44">(+O56+O57+O58+O59+O60+O61+O62+O63)/3</f>
      </c>
      <c r="P64" s="373">
        <f t="shared" si="44"/>
      </c>
      <c r="Q64" s="373">
        <f t="shared" si="44"/>
      </c>
      <c r="R64" s="365">
        <f t="shared" si="44"/>
      </c>
      <c r="S64" s="373">
        <f t="shared" si="44"/>
      </c>
      <c r="T64" s="373">
        <f t="shared" si="44"/>
      </c>
      <c r="U64" s="368">
        <f ref="U64:Z64" t="shared" si="45">+(U52+U53+U54+U55+U56+U57+U58+U59+U60+U61+U62+U63)/12</f>
      </c>
      <c r="V64" s="310">
        <f t="shared" si="45"/>
      </c>
      <c r="W64" s="310">
        <f t="shared" si="45"/>
      </c>
      <c r="X64" s="368">
        <f t="shared" si="45"/>
      </c>
      <c r="Y64" s="310">
        <f t="shared" si="45"/>
      </c>
      <c r="Z64" s="310">
        <f t="shared" si="45"/>
      </c>
    </row>
    <row r="65" ht="27">
      <c r="K65" s="412">
        <v>2015</v>
      </c>
      <c r="L65" s="835" t="s">
        <v>209</v>
      </c>
      <c r="M65" s="833"/>
      <c r="N65" s="833"/>
      <c r="O65" s="838" t="s">
        <v>211</v>
      </c>
      <c r="P65" s="833"/>
      <c r="Q65" s="836"/>
      <c r="R65" s="838" t="s">
        <v>212</v>
      </c>
      <c r="S65" s="833"/>
      <c r="T65" s="836"/>
      <c r="U65" s="833"/>
      <c r="V65" s="833"/>
      <c r="W65" s="834"/>
      <c r="X65" s="835"/>
      <c r="Y65" s="833"/>
      <c r="Z65" s="836"/>
    </row>
    <row r="66" ht="21.75">
      <c r="K66" s="323" t="s">
        <v>164</v>
      </c>
      <c r="L66" s="299" t="s">
        <v>165</v>
      </c>
      <c r="M66" s="324" t="s">
        <v>166</v>
      </c>
      <c r="N66" s="325" t="s">
        <v>167</v>
      </c>
      <c r="O66" s="299" t="s">
        <v>165</v>
      </c>
      <c r="P66" s="324" t="s">
        <v>166</v>
      </c>
      <c r="Q66" s="325" t="s">
        <v>167</v>
      </c>
      <c r="R66" s="410" t="s">
        <v>165</v>
      </c>
      <c r="S66" s="324" t="s">
        <v>168</v>
      </c>
      <c r="T66" s="325" t="s">
        <v>169</v>
      </c>
      <c r="U66" s="410" t="s">
        <v>165</v>
      </c>
      <c r="V66" s="324" t="s">
        <v>168</v>
      </c>
      <c r="W66" s="325" t="s">
        <v>169</v>
      </c>
      <c r="X66" s="410" t="s">
        <v>165</v>
      </c>
      <c r="Y66" s="324" t="s">
        <v>168</v>
      </c>
      <c r="Z66" s="325" t="s">
        <v>169</v>
      </c>
    </row>
    <row r="67" ht="15.75">
      <c r="K67" s="326" t="s">
        <v>174</v>
      </c>
      <c r="L67" s="304">
        <v>10</v>
      </c>
      <c r="M67" s="321">
        <v>5793128</v>
      </c>
      <c r="N67" s="379">
        <f>+M67*15/100</f>
      </c>
      <c r="O67" s="416">
        <v>8</v>
      </c>
      <c r="P67" s="417">
        <v>4216762</v>
      </c>
      <c r="Q67" s="379">
        <f>+P67*15/100</f>
      </c>
      <c r="R67" s="396">
        <v>5</v>
      </c>
      <c r="S67" s="321">
        <v>1311830</v>
      </c>
      <c r="T67" s="379">
        <f>+S67*15/100</f>
      </c>
      <c r="U67" s="374"/>
      <c r="V67" s="321"/>
      <c r="W67" s="379">
        <f>+V67*15/100</f>
      </c>
      <c r="X67" s="304"/>
      <c r="Y67" s="321"/>
      <c r="Z67" s="379">
        <f>+Y67*15/100</f>
      </c>
    </row>
    <row r="68" ht="15.75">
      <c r="K68" s="318" t="s">
        <v>180</v>
      </c>
      <c r="L68" s="304">
        <v>11</v>
      </c>
      <c r="M68" s="298">
        <v>3235212</v>
      </c>
      <c r="N68" s="379">
        <f ref="N68:N70" t="shared" si="46">+M68*15/100</f>
      </c>
      <c r="O68" s="401">
        <v>12</v>
      </c>
      <c r="P68" s="404">
        <v>5908044</v>
      </c>
      <c r="Q68" s="305">
        <f ref="Q68:Q70" t="shared" si="47">+P68*15/100</f>
      </c>
      <c r="R68" s="396">
        <v>6</v>
      </c>
      <c r="S68" s="321">
        <v>2989950</v>
      </c>
      <c r="T68" s="379">
        <f>+S68*15/100</f>
      </c>
      <c r="U68" s="374"/>
      <c r="V68" s="321"/>
      <c r="W68" s="379">
        <f ref="W68:W70" t="shared" si="48">+V68*15/100</f>
      </c>
      <c r="X68" s="304"/>
      <c r="Y68" s="321"/>
      <c r="Z68" s="379">
        <f ref="Z68:Z70" t="shared" si="49">+Y68*15/100</f>
      </c>
    </row>
    <row r="69" ht="15.75">
      <c r="K69" s="318" t="s">
        <v>214</v>
      </c>
      <c r="L69" s="304">
        <v>11</v>
      </c>
      <c r="M69" s="298">
        <v>5897028</v>
      </c>
      <c r="N69" s="379">
        <f t="shared" si="46"/>
      </c>
      <c r="O69" s="401">
        <v>14</v>
      </c>
      <c r="P69" s="404">
        <v>7808106</v>
      </c>
      <c r="Q69" s="305">
        <f t="shared" si="47"/>
      </c>
      <c r="R69" s="396">
        <v>7</v>
      </c>
      <c r="S69" s="321">
        <v>3492730</v>
      </c>
      <c r="T69" s="379">
        <f ref="T69:T70" t="shared" si="50">+S69*15/100</f>
      </c>
      <c r="U69" s="374"/>
      <c r="V69" s="321"/>
      <c r="W69" s="379">
        <f t="shared" si="48"/>
      </c>
      <c r="X69" s="304"/>
      <c r="Y69" s="321"/>
      <c r="Z69" s="379">
        <f t="shared" si="49"/>
      </c>
    </row>
    <row r="70" ht="16.5">
      <c r="K70" s="369" t="s">
        <v>193</v>
      </c>
      <c r="L70" s="304">
        <v>8</v>
      </c>
      <c r="M70" s="306">
        <v>3492029</v>
      </c>
      <c r="N70" s="379">
        <f t="shared" si="46"/>
      </c>
      <c r="O70" s="402">
        <v>13</v>
      </c>
      <c r="P70" s="405">
        <v>6900551</v>
      </c>
      <c r="Q70" s="415">
        <f t="shared" si="47"/>
      </c>
      <c r="R70" s="396">
        <v>10</v>
      </c>
      <c r="S70" s="321">
        <v>5311791</v>
      </c>
      <c r="T70" s="379">
        <f t="shared" si="50"/>
      </c>
      <c r="U70" s="374"/>
      <c r="V70" s="321"/>
      <c r="W70" s="379">
        <f t="shared" si="48"/>
      </c>
      <c r="X70" s="304"/>
      <c r="Y70" s="321"/>
      <c r="Z70" s="379">
        <f t="shared" si="49"/>
      </c>
    </row>
    <row r="71" ht="19.5">
      <c r="K71" s="317" t="s">
        <v>210</v>
      </c>
      <c r="L71" s="365">
        <f ref="L71:T71" t="shared" si="51">+(L67+L68+L69+L70)/4</f>
      </c>
      <c r="M71" s="310">
        <f t="shared" si="51"/>
      </c>
      <c r="N71" s="312">
        <f t="shared" si="51"/>
      </c>
      <c r="O71" s="409">
        <f t="shared" si="51"/>
      </c>
      <c r="P71" s="414">
        <f t="shared" si="51"/>
      </c>
      <c r="Q71" s="413">
        <f t="shared" si="51"/>
      </c>
      <c r="R71" s="365">
        <f t="shared" si="51"/>
      </c>
      <c r="S71" s="310">
        <f t="shared" si="51"/>
      </c>
      <c r="T71" s="312">
        <f t="shared" si="51"/>
      </c>
      <c r="U71" s="364">
        <f ref="U71:Z71" t="shared" si="52">(+U67+U68+U69+U70)/4</f>
      </c>
      <c r="V71" s="367">
        <f t="shared" si="52"/>
      </c>
      <c r="W71" s="375">
        <f t="shared" si="52"/>
      </c>
      <c r="X71" s="364">
        <f t="shared" si="52"/>
      </c>
      <c r="Y71" s="367">
        <f t="shared" si="52"/>
      </c>
      <c r="Z71" s="375">
        <f t="shared" si="52"/>
      </c>
    </row>
  </sheetData>
  <mergeCells>
    <mergeCell ref="L65:N65"/>
    <mergeCell ref="O65:Q65"/>
    <mergeCell ref="R65:T65"/>
    <mergeCell ref="U65:W65"/>
    <mergeCell ref="X65:Z65"/>
    <mergeCell ref="L50:N50"/>
    <mergeCell ref="O50:Q50"/>
    <mergeCell ref="R50:T50"/>
    <mergeCell ref="U50:W50"/>
    <mergeCell ref="X50:Z50"/>
    <mergeCell ref="L42:N42"/>
    <mergeCell ref="O42:Q42"/>
    <mergeCell ref="R42:T42"/>
    <mergeCell ref="U42:W42"/>
    <mergeCell ref="X42:Z42"/>
    <mergeCell ref="L27:N27"/>
    <mergeCell ref="O27:Q27"/>
    <mergeCell ref="R27:T27"/>
    <mergeCell ref="U27:W27"/>
    <mergeCell ref="X27:Z27"/>
    <mergeCell ref="K25:Z26"/>
    <mergeCell ref="R18:T18"/>
    <mergeCell ref="U18:W18"/>
    <mergeCell ref="X18:Z18"/>
    <mergeCell ref="K1:Z2"/>
    <mergeCell ref="U3:W3"/>
    <mergeCell ref="X3:Z3"/>
    <mergeCell ref="E3:I3"/>
    <mergeCell ref="L3:N3"/>
    <mergeCell ref="L18:N18"/>
    <mergeCell ref="O18:Q18"/>
    <mergeCell ref="R3:T3"/>
    <mergeCell ref="O3:Q3"/>
  </mergeCells>
  <pageMargins left="0.7" right="0.7" top="0.75" bottom="0.75" header="0.3" footer="0.3"/>
  <pageSetup orientation="portrait" horizontalDpi="0" verticalDpi="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" workbookViewId="0">
      <selection activeCell="A8" sqref="A8"/>
    </sheetView>
  </sheetViews>
  <sheetFormatPr baseColWidth="10" defaultRowHeight="15" x14ac:dyDescent="0.25"/>
  <sheetData/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65"/>
  <sheetViews>
    <sheetView zoomScale="80" zoomScaleNormal="80" workbookViewId="0">
      <selection sqref="A1:F2"/>
    </sheetView>
  </sheetViews>
  <sheetFormatPr baseColWidth="10" defaultColWidth="23.5703125" defaultRowHeight="15" x14ac:dyDescent="0.25"/>
  <cols>
    <col min="1" max="1" bestFit="1" width="13" customWidth="1" style="267"/>
    <col min="2" max="16" width="20.7109375" customWidth="1" style="425"/>
    <col min="17" max="16384" width="23.5703125" customWidth="1" style="267"/>
  </cols>
  <sheetData>
    <row r="1" ht="18.75" customHeight="1">
      <c r="A1" s="827" t="s">
        <v>149</v>
      </c>
      <c r="B1" s="828"/>
      <c r="C1" s="828"/>
      <c r="D1" s="828"/>
      <c r="E1" s="828"/>
      <c r="F1" s="828"/>
    </row>
    <row r="2" ht="15.75" customHeight="1">
      <c r="A2" s="830"/>
      <c r="B2" s="831"/>
      <c r="C2" s="831"/>
      <c r="D2" s="831"/>
      <c r="E2" s="831"/>
      <c r="F2" s="840"/>
    </row>
    <row r="3" ht="53.25">
      <c r="A3" s="411">
        <v>2014</v>
      </c>
      <c r="B3" s="426" t="s">
        <v>154</v>
      </c>
      <c r="C3" s="427" t="s">
        <v>156</v>
      </c>
      <c r="D3" s="428" t="s">
        <v>157</v>
      </c>
      <c r="E3" s="429" t="s">
        <v>158</v>
      </c>
      <c r="F3" s="430"/>
    </row>
    <row r="4" ht="20.1" customHeight="1">
      <c r="A4" s="418" t="s">
        <v>174</v>
      </c>
      <c r="B4" s="431">
        <v>32</v>
      </c>
      <c r="C4" s="431">
        <v>17</v>
      </c>
      <c r="D4" s="432">
        <v>0</v>
      </c>
      <c r="E4" s="433">
        <v>0</v>
      </c>
      <c r="F4" s="430"/>
    </row>
    <row r="5" ht="20.1" customHeight="1">
      <c r="A5" s="419" t="s">
        <v>180</v>
      </c>
      <c r="B5" s="434">
        <v>24</v>
      </c>
      <c r="C5" s="434">
        <v>13</v>
      </c>
      <c r="D5" s="435">
        <v>0</v>
      </c>
      <c r="E5" s="436">
        <v>0</v>
      </c>
      <c r="F5" s="430"/>
    </row>
    <row r="6" ht="20.1" customHeight="1">
      <c r="A6" s="419" t="s">
        <v>186</v>
      </c>
      <c r="B6" s="434">
        <v>24</v>
      </c>
      <c r="C6" s="434">
        <v>24</v>
      </c>
      <c r="D6" s="435">
        <v>0</v>
      </c>
      <c r="E6" s="436">
        <v>0</v>
      </c>
      <c r="F6" s="430"/>
    </row>
    <row r="7" ht="20.1" customHeight="1">
      <c r="A7" s="419" t="s">
        <v>193</v>
      </c>
      <c r="B7" s="434">
        <v>16</v>
      </c>
      <c r="C7" s="434">
        <v>24</v>
      </c>
      <c r="D7" s="435">
        <v>0</v>
      </c>
      <c r="E7" s="436">
        <v>0</v>
      </c>
      <c r="F7" s="430"/>
    </row>
    <row r="8" ht="15.75">
      <c r="A8" s="419" t="s">
        <v>194</v>
      </c>
      <c r="B8" s="434">
        <v>26</v>
      </c>
      <c r="C8" s="434">
        <v>23</v>
      </c>
      <c r="D8" s="435">
        <v>0</v>
      </c>
      <c r="E8" s="436">
        <v>0</v>
      </c>
      <c r="F8" s="430"/>
    </row>
    <row r="9" ht="18.75" s="268" customFormat="1">
      <c r="A9" s="419" t="s">
        <v>196</v>
      </c>
      <c r="B9" s="434">
        <v>14</v>
      </c>
      <c r="C9" s="434">
        <v>19</v>
      </c>
      <c r="D9" s="435">
        <v>0</v>
      </c>
      <c r="E9" s="436">
        <v>0</v>
      </c>
      <c r="F9" s="437"/>
      <c r="G9" s="438"/>
      <c r="H9" s="438"/>
      <c r="I9" s="438"/>
      <c r="J9" s="438"/>
      <c r="K9" s="438"/>
      <c r="L9" s="438"/>
      <c r="M9" s="438"/>
      <c r="N9" s="438"/>
      <c r="O9" s="438"/>
      <c r="P9" s="438"/>
    </row>
    <row r="10" ht="15.75">
      <c r="A10" s="419" t="s">
        <v>197</v>
      </c>
      <c r="B10" s="434">
        <v>37</v>
      </c>
      <c r="C10" s="434">
        <v>27</v>
      </c>
      <c r="D10" s="435">
        <v>0</v>
      </c>
      <c r="E10" s="436">
        <v>0</v>
      </c>
      <c r="F10" s="430"/>
    </row>
    <row r="11" ht="15.75">
      <c r="A11" s="419" t="s">
        <v>199</v>
      </c>
      <c r="B11" s="434">
        <v>20</v>
      </c>
      <c r="C11" s="434">
        <v>14</v>
      </c>
      <c r="D11" s="434">
        <v>0</v>
      </c>
      <c r="E11" s="439">
        <v>0</v>
      </c>
      <c r="F11" s="430"/>
    </row>
    <row r="12" ht="15.75">
      <c r="A12" s="419" t="s">
        <v>201</v>
      </c>
      <c r="B12" s="434">
        <v>29</v>
      </c>
      <c r="C12" s="434">
        <v>28</v>
      </c>
      <c r="D12" s="434">
        <v>0</v>
      </c>
      <c r="E12" s="439">
        <v>0</v>
      </c>
      <c r="F12" s="430"/>
    </row>
    <row r="13" ht="15.75">
      <c r="A13" s="419" t="s">
        <v>203</v>
      </c>
      <c r="B13" s="434">
        <v>35</v>
      </c>
      <c r="C13" s="434">
        <v>27</v>
      </c>
      <c r="D13" s="434">
        <v>6</v>
      </c>
      <c r="E13" s="439">
        <v>7</v>
      </c>
      <c r="F13" s="430"/>
    </row>
    <row r="14" ht="15.75">
      <c r="A14" s="419" t="s">
        <v>205</v>
      </c>
      <c r="B14" s="434">
        <v>26</v>
      </c>
      <c r="C14" s="434">
        <v>28</v>
      </c>
      <c r="D14" s="434">
        <v>16</v>
      </c>
      <c r="E14" s="439">
        <v>20</v>
      </c>
      <c r="F14" s="430"/>
    </row>
    <row r="15" ht="16.5">
      <c r="A15" s="420" t="s">
        <v>207</v>
      </c>
      <c r="B15" s="440">
        <v>18</v>
      </c>
      <c r="C15" s="440">
        <v>16</v>
      </c>
      <c r="D15" s="440">
        <v>17</v>
      </c>
      <c r="E15" s="441">
        <v>18</v>
      </c>
      <c r="F15" s="430"/>
    </row>
    <row r="16" ht="53.25">
      <c r="A16" s="423">
        <v>2015</v>
      </c>
      <c r="B16" s="467" t="s">
        <v>154</v>
      </c>
      <c r="C16" s="468" t="s">
        <v>156</v>
      </c>
      <c r="D16" s="469" t="s">
        <v>157</v>
      </c>
      <c r="E16" s="470" t="s">
        <v>158</v>
      </c>
      <c r="F16" s="430"/>
    </row>
    <row r="17" ht="15.75">
      <c r="A17" s="421" t="s">
        <v>174</v>
      </c>
      <c r="B17" s="442">
        <v>20</v>
      </c>
      <c r="C17" s="443">
        <v>18</v>
      </c>
      <c r="D17" s="443">
        <v>18</v>
      </c>
      <c r="E17" s="444">
        <v>12</v>
      </c>
      <c r="F17" s="430"/>
    </row>
    <row r="18" ht="15.75">
      <c r="A18" s="422" t="s">
        <v>180</v>
      </c>
      <c r="B18" s="445">
        <v>15</v>
      </c>
      <c r="C18" s="446">
        <v>23</v>
      </c>
      <c r="D18" s="446">
        <v>16</v>
      </c>
      <c r="E18" s="447">
        <v>20</v>
      </c>
      <c r="F18" s="430"/>
    </row>
    <row r="19" ht="15.75">
      <c r="A19" s="422" t="s">
        <v>214</v>
      </c>
      <c r="B19" s="445">
        <v>15</v>
      </c>
      <c r="C19" s="446">
        <v>20</v>
      </c>
      <c r="D19" s="446">
        <v>16</v>
      </c>
      <c r="E19" s="447">
        <v>26</v>
      </c>
      <c r="F19" s="430"/>
    </row>
    <row r="20" ht="15.75">
      <c r="A20" s="422" t="s">
        <v>193</v>
      </c>
      <c r="B20" s="445">
        <v>17</v>
      </c>
      <c r="C20" s="446">
        <v>28</v>
      </c>
      <c r="D20" s="446">
        <v>12</v>
      </c>
      <c r="E20" s="447">
        <v>14</v>
      </c>
      <c r="F20" s="430"/>
    </row>
    <row r="21" ht="15.75">
      <c r="A21" s="422" t="s">
        <v>194</v>
      </c>
      <c r="B21" s="445"/>
      <c r="C21" s="446"/>
      <c r="D21" s="446"/>
      <c r="E21" s="447"/>
      <c r="F21" s="430"/>
    </row>
    <row r="22" ht="15.75">
      <c r="A22" s="422" t="s">
        <v>235</v>
      </c>
      <c r="B22" s="445"/>
      <c r="C22" s="446"/>
      <c r="D22" s="446"/>
      <c r="E22" s="447"/>
      <c r="F22" s="430"/>
    </row>
    <row r="23" ht="15.75">
      <c r="A23" s="422" t="s">
        <v>197</v>
      </c>
      <c r="B23" s="445"/>
      <c r="C23" s="446"/>
      <c r="D23" s="446"/>
      <c r="E23" s="447"/>
      <c r="F23" s="430"/>
    </row>
    <row r="24" ht="15.75">
      <c r="A24" s="422" t="s">
        <v>199</v>
      </c>
      <c r="B24" s="445"/>
      <c r="C24" s="446"/>
      <c r="D24" s="446"/>
      <c r="E24" s="447"/>
      <c r="F24" s="430"/>
    </row>
    <row r="25" ht="15.75">
      <c r="A25" s="422" t="s">
        <v>201</v>
      </c>
      <c r="B25" s="445"/>
      <c r="C25" s="446"/>
      <c r="D25" s="446"/>
      <c r="E25" s="447"/>
      <c r="F25" s="430"/>
    </row>
    <row r="26" ht="15.75">
      <c r="A26" s="422" t="s">
        <v>203</v>
      </c>
      <c r="B26" s="445"/>
      <c r="C26" s="446"/>
      <c r="D26" s="446"/>
      <c r="E26" s="447"/>
      <c r="F26" s="430"/>
    </row>
    <row r="27" ht="15.75">
      <c r="A27" s="422" t="s">
        <v>205</v>
      </c>
      <c r="B27" s="445"/>
      <c r="C27" s="446"/>
      <c r="D27" s="446"/>
      <c r="E27" s="447"/>
      <c r="F27" s="430"/>
    </row>
    <row r="28" ht="16.5">
      <c r="A28" s="463" t="s">
        <v>207</v>
      </c>
      <c r="B28" s="464"/>
      <c r="C28" s="465"/>
      <c r="D28" s="465"/>
      <c r="E28" s="466"/>
      <c r="F28" s="430"/>
    </row>
    <row r="29" ht="15.75">
      <c r="A29" s="460"/>
      <c r="B29" s="461"/>
      <c r="C29" s="462"/>
      <c r="D29" s="462"/>
      <c r="E29" s="462"/>
      <c r="F29" s="430"/>
    </row>
    <row r="30" ht="15.75">
      <c r="A30" s="460"/>
      <c r="B30" s="461"/>
      <c r="C30" s="462"/>
      <c r="D30" s="462"/>
      <c r="E30" s="462"/>
      <c r="F30" s="430"/>
    </row>
    <row r="31" ht="15.75">
      <c r="A31" s="460"/>
      <c r="B31" s="461"/>
      <c r="C31" s="462"/>
      <c r="D31" s="462"/>
      <c r="E31" s="462"/>
      <c r="F31" s="430"/>
    </row>
    <row r="32" ht="15.75">
      <c r="A32" s="460"/>
      <c r="B32" s="461"/>
      <c r="C32" s="462"/>
      <c r="D32" s="462"/>
      <c r="E32" s="462"/>
      <c r="F32" s="430"/>
    </row>
    <row r="33" ht="15.75">
      <c r="A33" s="460"/>
      <c r="B33" s="461"/>
      <c r="C33" s="462"/>
      <c r="D33" s="462"/>
      <c r="E33" s="462"/>
      <c r="F33" s="430"/>
    </row>
    <row r="34" ht="15.75">
      <c r="A34" s="460"/>
      <c r="B34" s="461"/>
      <c r="C34" s="462"/>
      <c r="D34" s="462"/>
      <c r="E34" s="462"/>
      <c r="F34" s="430"/>
    </row>
    <row r="35" ht="15.75">
      <c r="A35" s="460"/>
      <c r="B35" s="461"/>
      <c r="C35" s="462"/>
      <c r="D35" s="462"/>
      <c r="E35" s="462"/>
      <c r="F35" s="430"/>
    </row>
    <row r="36" ht="15.75">
      <c r="A36" s="460"/>
      <c r="B36" s="461"/>
      <c r="C36" s="462"/>
      <c r="D36" s="462"/>
      <c r="E36" s="462"/>
      <c r="F36" s="430"/>
    </row>
    <row r="37" ht="15.75">
      <c r="A37" s="460"/>
      <c r="B37" s="461"/>
      <c r="C37" s="462"/>
      <c r="D37" s="462"/>
      <c r="E37" s="462"/>
      <c r="F37" s="430"/>
    </row>
    <row r="38">
      <c r="A38" s="839" t="s">
        <v>217</v>
      </c>
      <c r="B38" s="840"/>
      <c r="C38" s="840"/>
      <c r="D38" s="840"/>
      <c r="E38" s="840"/>
      <c r="F38" s="840"/>
    </row>
    <row r="39" ht="15.75">
      <c r="A39" s="830"/>
      <c r="B39" s="831"/>
      <c r="C39" s="831"/>
      <c r="D39" s="831"/>
      <c r="E39" s="831"/>
      <c r="F39" s="831"/>
    </row>
    <row r="40" ht="53.25">
      <c r="A40" s="424">
        <v>2014</v>
      </c>
      <c r="B40" s="448" t="s">
        <v>198</v>
      </c>
      <c r="C40" s="448" t="s">
        <v>200</v>
      </c>
      <c r="D40" s="448" t="s">
        <v>202</v>
      </c>
      <c r="E40" s="448" t="s">
        <v>221</v>
      </c>
      <c r="F40" s="448" t="s">
        <v>204</v>
      </c>
      <c r="G40" s="449" t="s">
        <v>209</v>
      </c>
      <c r="H40" s="449" t="s">
        <v>211</v>
      </c>
      <c r="I40" s="449" t="s">
        <v>212</v>
      </c>
    </row>
    <row r="41" ht="15.75">
      <c r="A41" s="418" t="s">
        <v>174</v>
      </c>
      <c r="B41" s="431">
        <v>21</v>
      </c>
      <c r="C41" s="431">
        <v>17</v>
      </c>
      <c r="D41" s="431">
        <v>17</v>
      </c>
      <c r="E41" s="431">
        <v>25</v>
      </c>
      <c r="F41" s="450">
        <v>17</v>
      </c>
      <c r="G41" s="451"/>
      <c r="H41" s="452"/>
      <c r="I41" s="453"/>
    </row>
    <row r="42" ht="15.75">
      <c r="A42" s="419" t="s">
        <v>180</v>
      </c>
      <c r="B42" s="434">
        <v>21</v>
      </c>
      <c r="C42" s="434">
        <v>16</v>
      </c>
      <c r="D42" s="434">
        <v>10</v>
      </c>
      <c r="E42" s="434">
        <v>12</v>
      </c>
      <c r="F42" s="439">
        <v>20</v>
      </c>
      <c r="G42" s="454"/>
      <c r="H42" s="455"/>
      <c r="I42" s="456"/>
    </row>
    <row r="43" ht="15.75">
      <c r="A43" s="419" t="s">
        <v>186</v>
      </c>
      <c r="B43" s="434">
        <v>12</v>
      </c>
      <c r="C43" s="434">
        <v>18</v>
      </c>
      <c r="D43" s="434">
        <v>18</v>
      </c>
      <c r="E43" s="434">
        <v>15</v>
      </c>
      <c r="F43" s="439">
        <v>14</v>
      </c>
      <c r="G43" s="454"/>
      <c r="H43" s="455"/>
      <c r="I43" s="456"/>
    </row>
    <row r="44" ht="15.75">
      <c r="A44" s="419" t="s">
        <v>193</v>
      </c>
      <c r="B44" s="434">
        <v>21</v>
      </c>
      <c r="C44" s="434">
        <v>20</v>
      </c>
      <c r="D44" s="434">
        <v>20</v>
      </c>
      <c r="E44" s="434">
        <v>16</v>
      </c>
      <c r="F44" s="439">
        <v>24</v>
      </c>
      <c r="G44" s="454"/>
      <c r="H44" s="455"/>
      <c r="I44" s="456"/>
    </row>
    <row r="45" ht="15.75">
      <c r="A45" s="419" t="s">
        <v>194</v>
      </c>
      <c r="B45" s="434">
        <v>17</v>
      </c>
      <c r="C45" s="434">
        <v>17</v>
      </c>
      <c r="D45" s="434">
        <v>20</v>
      </c>
      <c r="E45" s="434">
        <v>15</v>
      </c>
      <c r="F45" s="439">
        <v>14</v>
      </c>
      <c r="G45" s="454">
        <v>1</v>
      </c>
      <c r="H45" s="455"/>
      <c r="I45" s="456"/>
    </row>
    <row r="46" ht="15.75">
      <c r="A46" s="419" t="s">
        <v>196</v>
      </c>
      <c r="B46" s="434">
        <v>17</v>
      </c>
      <c r="C46" s="434">
        <v>20</v>
      </c>
      <c r="D46" s="434">
        <v>19</v>
      </c>
      <c r="E46" s="434">
        <v>16</v>
      </c>
      <c r="F46" s="439">
        <v>12</v>
      </c>
      <c r="G46" s="454">
        <v>13</v>
      </c>
      <c r="H46" s="455"/>
      <c r="I46" s="456"/>
    </row>
    <row r="47" ht="15.75">
      <c r="A47" s="419" t="s">
        <v>197</v>
      </c>
      <c r="B47" s="434">
        <v>14</v>
      </c>
      <c r="C47" s="434">
        <v>15</v>
      </c>
      <c r="D47" s="434">
        <v>17</v>
      </c>
      <c r="E47" s="434">
        <v>13</v>
      </c>
      <c r="F47" s="439">
        <v>15</v>
      </c>
      <c r="G47" s="454">
        <v>17</v>
      </c>
      <c r="H47" s="455"/>
      <c r="I47" s="456"/>
    </row>
    <row r="48" ht="15.75">
      <c r="A48" s="419" t="s">
        <v>199</v>
      </c>
      <c r="B48" s="434">
        <v>17</v>
      </c>
      <c r="C48" s="434">
        <v>24</v>
      </c>
      <c r="D48" s="434">
        <v>11</v>
      </c>
      <c r="E48" s="434">
        <v>8</v>
      </c>
      <c r="F48" s="439">
        <v>6</v>
      </c>
      <c r="G48" s="454">
        <v>16</v>
      </c>
      <c r="H48" s="455"/>
      <c r="I48" s="456"/>
    </row>
    <row r="49" ht="15.75">
      <c r="A49" s="419" t="s">
        <v>201</v>
      </c>
      <c r="B49" s="434">
        <v>15</v>
      </c>
      <c r="C49" s="434">
        <v>15</v>
      </c>
      <c r="D49" s="434">
        <v>18</v>
      </c>
      <c r="E49" s="434">
        <v>10</v>
      </c>
      <c r="F49" s="439">
        <v>12</v>
      </c>
      <c r="G49" s="454">
        <v>12</v>
      </c>
      <c r="H49" s="455"/>
      <c r="I49" s="456"/>
    </row>
    <row r="50" ht="15.75">
      <c r="A50" s="419" t="s">
        <v>203</v>
      </c>
      <c r="B50" s="434">
        <v>17</v>
      </c>
      <c r="C50" s="434">
        <v>32</v>
      </c>
      <c r="D50" s="434">
        <v>25</v>
      </c>
      <c r="E50" s="434">
        <v>5</v>
      </c>
      <c r="F50" s="439">
        <v>15</v>
      </c>
      <c r="G50" s="454">
        <v>21</v>
      </c>
      <c r="H50" s="455">
        <v>5</v>
      </c>
      <c r="I50" s="456">
        <v>12</v>
      </c>
    </row>
    <row r="51" ht="15.75">
      <c r="A51" s="419" t="s">
        <v>205</v>
      </c>
      <c r="B51" s="434">
        <v>10</v>
      </c>
      <c r="C51" s="434">
        <v>17</v>
      </c>
      <c r="D51" s="434">
        <v>11</v>
      </c>
      <c r="E51" s="434">
        <v>10</v>
      </c>
      <c r="F51" s="439">
        <v>16</v>
      </c>
      <c r="G51" s="454">
        <v>8</v>
      </c>
      <c r="H51" s="455">
        <v>16</v>
      </c>
      <c r="I51" s="456">
        <v>10</v>
      </c>
    </row>
    <row r="52" ht="16.5">
      <c r="A52" s="420" t="s">
        <v>207</v>
      </c>
      <c r="B52" s="440">
        <v>13</v>
      </c>
      <c r="C52" s="440">
        <v>13</v>
      </c>
      <c r="D52" s="440">
        <v>15</v>
      </c>
      <c r="E52" s="440">
        <v>7</v>
      </c>
      <c r="F52" s="441">
        <v>17</v>
      </c>
      <c r="G52" s="457">
        <v>7</v>
      </c>
      <c r="H52" s="458">
        <v>13</v>
      </c>
      <c r="I52" s="459">
        <v>12</v>
      </c>
    </row>
    <row r="53" ht="53.25">
      <c r="A53" s="471">
        <v>2015</v>
      </c>
      <c r="B53" s="472" t="s">
        <v>198</v>
      </c>
      <c r="C53" s="472" t="s">
        <v>200</v>
      </c>
      <c r="D53" s="472" t="s">
        <v>202</v>
      </c>
      <c r="E53" s="472" t="s">
        <v>221</v>
      </c>
      <c r="F53" s="472" t="s">
        <v>204</v>
      </c>
      <c r="G53" s="473" t="s">
        <v>209</v>
      </c>
      <c r="H53" s="473" t="s">
        <v>211</v>
      </c>
      <c r="I53" s="473" t="s">
        <v>212</v>
      </c>
    </row>
    <row r="54" ht="15.75">
      <c r="A54" s="421" t="s">
        <v>174</v>
      </c>
      <c r="B54" s="431">
        <v>7</v>
      </c>
      <c r="C54" s="431">
        <v>11</v>
      </c>
      <c r="D54" s="443">
        <v>9</v>
      </c>
      <c r="E54" s="443">
        <v>8</v>
      </c>
      <c r="F54" s="431">
        <v>9</v>
      </c>
      <c r="G54" s="431">
        <v>10</v>
      </c>
      <c r="H54" s="431">
        <v>8</v>
      </c>
      <c r="I54" s="444">
        <v>5</v>
      </c>
    </row>
    <row r="55" ht="15.75">
      <c r="A55" s="422" t="s">
        <v>180</v>
      </c>
      <c r="B55" s="434">
        <v>16</v>
      </c>
      <c r="C55" s="434">
        <v>16</v>
      </c>
      <c r="D55" s="446">
        <v>8</v>
      </c>
      <c r="E55" s="446">
        <v>10</v>
      </c>
      <c r="F55" s="434">
        <v>7</v>
      </c>
      <c r="G55" s="434">
        <v>11</v>
      </c>
      <c r="H55" s="434">
        <v>12</v>
      </c>
      <c r="I55" s="447">
        <v>6</v>
      </c>
    </row>
    <row r="56" ht="15.75">
      <c r="A56" s="422" t="s">
        <v>214</v>
      </c>
      <c r="B56" s="434">
        <v>19</v>
      </c>
      <c r="C56" s="434">
        <v>13</v>
      </c>
      <c r="D56" s="446">
        <v>19</v>
      </c>
      <c r="E56" s="446">
        <v>14</v>
      </c>
      <c r="F56" s="434">
        <v>11</v>
      </c>
      <c r="G56" s="434">
        <v>11</v>
      </c>
      <c r="H56" s="434">
        <v>14</v>
      </c>
      <c r="I56" s="447">
        <v>7</v>
      </c>
    </row>
    <row r="57" ht="15.75">
      <c r="A57" s="422" t="s">
        <v>193</v>
      </c>
      <c r="B57" s="434">
        <v>11</v>
      </c>
      <c r="C57" s="434">
        <v>8</v>
      </c>
      <c r="D57" s="446">
        <v>10</v>
      </c>
      <c r="E57" s="446">
        <v>10</v>
      </c>
      <c r="F57" s="434">
        <v>7</v>
      </c>
      <c r="G57" s="434">
        <v>8</v>
      </c>
      <c r="H57" s="434">
        <v>13</v>
      </c>
      <c r="I57" s="447">
        <v>10</v>
      </c>
    </row>
    <row r="58" ht="15.75">
      <c r="A58" s="422" t="s">
        <v>194</v>
      </c>
      <c r="B58" s="434"/>
      <c r="C58" s="434"/>
      <c r="D58" s="446"/>
      <c r="E58" s="446"/>
      <c r="F58" s="434"/>
      <c r="G58" s="434"/>
      <c r="H58" s="434"/>
      <c r="I58" s="447"/>
    </row>
    <row r="59" ht="15.75">
      <c r="A59" s="422" t="s">
        <v>235</v>
      </c>
      <c r="B59" s="434"/>
      <c r="C59" s="434"/>
      <c r="D59" s="446"/>
      <c r="E59" s="446"/>
      <c r="F59" s="434"/>
      <c r="G59" s="434"/>
      <c r="H59" s="434"/>
      <c r="I59" s="447"/>
    </row>
    <row r="60" ht="15.75">
      <c r="A60" s="422" t="s">
        <v>197</v>
      </c>
      <c r="B60" s="434"/>
      <c r="C60" s="434"/>
      <c r="D60" s="446"/>
      <c r="E60" s="446"/>
      <c r="F60" s="434"/>
      <c r="G60" s="434"/>
      <c r="H60" s="434"/>
      <c r="I60" s="447"/>
    </row>
    <row r="61" ht="15.75">
      <c r="A61" s="422" t="s">
        <v>199</v>
      </c>
      <c r="B61" s="434"/>
      <c r="C61" s="434"/>
      <c r="D61" s="446"/>
      <c r="E61" s="446"/>
      <c r="F61" s="434"/>
      <c r="G61" s="434"/>
      <c r="H61" s="434"/>
      <c r="I61" s="447"/>
    </row>
    <row r="62" ht="15.75">
      <c r="A62" s="422" t="s">
        <v>201</v>
      </c>
      <c r="B62" s="434"/>
      <c r="C62" s="434"/>
      <c r="D62" s="446"/>
      <c r="E62" s="446"/>
      <c r="F62" s="434"/>
      <c r="G62" s="434"/>
      <c r="H62" s="434"/>
      <c r="I62" s="447"/>
    </row>
    <row r="63" ht="15.75">
      <c r="A63" s="422" t="s">
        <v>203</v>
      </c>
      <c r="B63" s="434"/>
      <c r="C63" s="434"/>
      <c r="D63" s="446"/>
      <c r="E63" s="446"/>
      <c r="F63" s="434"/>
      <c r="G63" s="434"/>
      <c r="H63" s="434"/>
      <c r="I63" s="447"/>
    </row>
    <row r="64" ht="15.75">
      <c r="A64" s="422" t="s">
        <v>205</v>
      </c>
      <c r="B64" s="434"/>
      <c r="C64" s="434"/>
      <c r="D64" s="446"/>
      <c r="E64" s="446"/>
      <c r="F64" s="434"/>
      <c r="G64" s="434"/>
      <c r="H64" s="434"/>
      <c r="I64" s="447"/>
    </row>
    <row r="65" ht="16.5">
      <c r="A65" s="463" t="s">
        <v>207</v>
      </c>
      <c r="B65" s="440"/>
      <c r="C65" s="440"/>
      <c r="D65" s="465"/>
      <c r="E65" s="465"/>
      <c r="F65" s="440"/>
      <c r="G65" s="440"/>
      <c r="H65" s="440"/>
      <c r="I65" s="466"/>
    </row>
  </sheetData>
  <mergeCells>
    <mergeCell ref="A38:F39"/>
    <mergeCell ref="A1:F2"/>
  </mergeCells>
  <pageMargins left="0.7" right="0.7" top="0.75" bottom="0.75" header="0.3" footer="0.3"/>
  <pageSetup orientation="portrait" horizontalDpi="0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ORIGINAL</vt:lpstr>
      <vt:lpstr>ALEMANA ORIGINAL</vt:lpstr>
      <vt:lpstr>ALEMANA ENERO</vt:lpstr>
      <vt:lpstr>ALEMANA FEBRERO</vt:lpstr>
      <vt:lpstr>ALEMANA MARZO</vt:lpstr>
      <vt:lpstr>ALEMANA ABRIL</vt:lpstr>
      <vt:lpstr>PERSONAL 2013 Y 2014</vt:lpstr>
      <vt:lpstr>GRAFICA CASOS VALORES</vt:lpstr>
      <vt:lpstr>TOTAL  DE PRODUCCION 2014-2015</vt:lpstr>
      <vt:lpstr>GRAFICA CASOS</vt:lpstr>
      <vt:lpstr>ENERO 2015</vt:lpstr>
      <vt:lpstr>FEBRERO 2015</vt:lpstr>
      <vt:lpstr>MARZO  2015</vt:lpstr>
      <vt:lpstr>ABRIL 2015</vt:lpstr>
      <vt:lpstr>MAYO 2015</vt:lpstr>
      <vt:lpstr>JUNIO 2015</vt:lpstr>
      <vt:lpstr>JULIO 2015</vt:lpstr>
      <vt:lpstr>AGOSTO 2015</vt:lpstr>
      <vt:lpstr>SEPTIEMBRE 2015</vt:lpstr>
      <vt:lpstr>OCTUBRE 2015</vt:lpstr>
      <vt:lpstr>NOVIEMBRE 2015</vt:lpstr>
      <vt:lpstr>DICIEMBRE 2015</vt:lpstr>
      <vt:lpstr>COMPARATIVOS VENTAS COLISION </vt:lpstr>
      <vt:lpstr>VENTAS TOTAL COLISION 2015</vt:lpstr>
    </vt:vector>
  </TitlesOfParts>
  <Company>AMS ECAS S.A.S.</Company>
  <LinksUpToDate>false</LinksUpToDate>
  <SharedDoc>false</SharedDoc>
  <HyperlinksChanged>false</HyperlinksChanged>
  <AppVersion>15.0300</AppVersion>
  <HyperlinkBase>http://www.linkedin.com/pub/0/277/8a5</HyperlinkBas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 ECAS</dc:creator>
  <cp:lastModifiedBy>
  </cp:lastModifiedBy>
  <dcterms:created xsi:type="dcterms:W3CDTF">2006-09-16T00:00:00Z</dcterms:created>
  <dcterms:modified xsi:type="dcterms:W3CDTF">2015-07-24T17:15:04Z</dcterms:modified>
  <dc:title>Genrador Funciones Excel</dc:title>
  <dc:subject>ExcelPackage Samples</dc:subject>
  <cp:keywords>Office Open XML</cp:keywords>
  <cp:category>Funciones Excel</cp:category>
  <dc:description>Obtencion de funciones y registro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Sistema AMS</vt:lpwstr>
  </property>
</Properties>
</file>