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al\Desktop\juan manuel\JUAN\"/>
    </mc:Choice>
  </mc:AlternateContent>
  <bookViews>
    <workbookView xWindow="0" yWindow="0" windowWidth="24000" windowHeight="951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5" i="1" l="1"/>
  <c r="L285" i="1"/>
  <c r="K285" i="1"/>
  <c r="J285" i="1"/>
  <c r="I285" i="1"/>
  <c r="H285" i="1"/>
  <c r="G285" i="1"/>
  <c r="F285" i="1"/>
  <c r="E285" i="1"/>
  <c r="D285" i="1"/>
  <c r="C285" i="1"/>
  <c r="B285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R276" i="1"/>
  <c r="R275" i="1"/>
  <c r="R274" i="1"/>
  <c r="R273" i="1"/>
  <c r="R277" i="1" s="1"/>
  <c r="R272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Q252" i="1"/>
  <c r="F252" i="1"/>
  <c r="Q251" i="1"/>
  <c r="Q250" i="1"/>
  <c r="Q249" i="1"/>
  <c r="Q248" i="1"/>
  <c r="Q253" i="1" s="1"/>
  <c r="M245" i="1"/>
  <c r="L245" i="1"/>
  <c r="K245" i="1"/>
  <c r="J245" i="1"/>
  <c r="I245" i="1"/>
  <c r="H245" i="1"/>
  <c r="G245" i="1"/>
  <c r="F245" i="1"/>
  <c r="E245" i="1"/>
  <c r="D245" i="1"/>
  <c r="C245" i="1"/>
  <c r="B245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P133" i="1"/>
  <c r="O133" i="1"/>
  <c r="N133" i="1"/>
  <c r="M133" i="1"/>
  <c r="K133" i="1"/>
  <c r="J133" i="1"/>
  <c r="I133" i="1"/>
  <c r="H133" i="1"/>
  <c r="G133" i="1"/>
  <c r="F133" i="1"/>
  <c r="D133" i="1"/>
  <c r="C133" i="1"/>
  <c r="B133" i="1"/>
  <c r="Q132" i="1"/>
  <c r="Q131" i="1"/>
  <c r="E131" i="1"/>
  <c r="D131" i="1"/>
  <c r="Q130" i="1"/>
  <c r="Q129" i="1"/>
  <c r="Q133" i="1" s="1"/>
  <c r="E129" i="1"/>
  <c r="E133" i="1" s="1"/>
  <c r="D129" i="1"/>
  <c r="Q128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C125" i="1"/>
  <c r="B125" i="1"/>
  <c r="R124" i="1"/>
  <c r="R123" i="1"/>
  <c r="E123" i="1"/>
  <c r="D123" i="1"/>
  <c r="R122" i="1"/>
  <c r="E122" i="1"/>
  <c r="D122" i="1"/>
  <c r="R121" i="1"/>
  <c r="R125" i="1" s="1"/>
  <c r="E121" i="1"/>
  <c r="E125" i="1" s="1"/>
  <c r="D121" i="1"/>
  <c r="D125" i="1" s="1"/>
  <c r="R120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P101" i="1"/>
  <c r="O101" i="1"/>
  <c r="N101" i="1"/>
  <c r="M101" i="1"/>
  <c r="L101" i="1"/>
  <c r="K101" i="1"/>
  <c r="J101" i="1"/>
  <c r="I101" i="1"/>
  <c r="H101" i="1"/>
  <c r="G101" i="1"/>
  <c r="F101" i="1"/>
  <c r="C101" i="1"/>
  <c r="B101" i="1"/>
  <c r="Q100" i="1"/>
  <c r="Q99" i="1"/>
  <c r="E99" i="1"/>
  <c r="D99" i="1"/>
  <c r="Q98" i="1"/>
  <c r="Q101" i="1" s="1"/>
  <c r="E98" i="1"/>
  <c r="D98" i="1"/>
  <c r="D101" i="1" s="1"/>
  <c r="Q97" i="1"/>
  <c r="E97" i="1"/>
  <c r="E101" i="1" s="1"/>
  <c r="Q96" i="1"/>
  <c r="E96" i="1"/>
  <c r="M93" i="1"/>
  <c r="L93" i="1"/>
  <c r="K93" i="1"/>
  <c r="J93" i="1"/>
  <c r="I93" i="1"/>
  <c r="H93" i="1"/>
  <c r="G93" i="1"/>
  <c r="F93" i="1"/>
  <c r="E93" i="1"/>
  <c r="D93" i="1"/>
  <c r="C93" i="1"/>
  <c r="B93" i="1"/>
  <c r="P85" i="1"/>
  <c r="O85" i="1"/>
  <c r="N85" i="1"/>
  <c r="M85" i="1"/>
  <c r="L85" i="1"/>
  <c r="K85" i="1"/>
  <c r="J85" i="1"/>
  <c r="I85" i="1"/>
  <c r="H85" i="1"/>
  <c r="G85" i="1"/>
  <c r="F85" i="1"/>
  <c r="D85" i="1"/>
  <c r="C85" i="1"/>
  <c r="B85" i="1"/>
  <c r="Q84" i="1"/>
  <c r="Q83" i="1"/>
  <c r="E83" i="1"/>
  <c r="D83" i="1"/>
  <c r="Q82" i="1"/>
  <c r="Q81" i="1"/>
  <c r="E81" i="1"/>
  <c r="E85" i="1" s="1"/>
  <c r="D81" i="1"/>
  <c r="Q80" i="1"/>
  <c r="Q85" i="1" s="1"/>
  <c r="M77" i="1"/>
  <c r="L77" i="1"/>
  <c r="K77" i="1"/>
  <c r="J77" i="1"/>
  <c r="I77" i="1"/>
  <c r="H77" i="1"/>
  <c r="G77" i="1"/>
  <c r="F77" i="1"/>
  <c r="E77" i="1"/>
  <c r="D77" i="1"/>
  <c r="C77" i="1"/>
  <c r="B77" i="1"/>
  <c r="M69" i="1"/>
  <c r="L69" i="1"/>
  <c r="K69" i="1"/>
  <c r="J69" i="1"/>
  <c r="I69" i="1"/>
  <c r="H69" i="1"/>
  <c r="G69" i="1"/>
  <c r="F69" i="1"/>
  <c r="E69" i="1"/>
  <c r="D69" i="1"/>
  <c r="C69" i="1"/>
  <c r="B69" i="1"/>
  <c r="P61" i="1"/>
  <c r="O61" i="1"/>
  <c r="N61" i="1"/>
  <c r="M61" i="1"/>
  <c r="M287" i="1" s="1"/>
  <c r="M288" i="1" s="1"/>
  <c r="L61" i="1"/>
  <c r="K61" i="1"/>
  <c r="J61" i="1"/>
  <c r="I61" i="1"/>
  <c r="I287" i="1" s="1"/>
  <c r="I288" i="1" s="1"/>
  <c r="H61" i="1"/>
  <c r="G61" i="1"/>
  <c r="F61" i="1"/>
  <c r="E61" i="1"/>
  <c r="E287" i="1" s="1"/>
  <c r="E288" i="1" s="1"/>
  <c r="C61" i="1"/>
  <c r="B61" i="1"/>
  <c r="Q60" i="1"/>
  <c r="Q59" i="1"/>
  <c r="E59" i="1"/>
  <c r="D59" i="1"/>
  <c r="Q58" i="1"/>
  <c r="Q57" i="1"/>
  <c r="E57" i="1"/>
  <c r="D57" i="1"/>
  <c r="D61" i="1" s="1"/>
  <c r="Q56" i="1"/>
  <c r="Q61" i="1" s="1"/>
  <c r="M53" i="1"/>
  <c r="L53" i="1"/>
  <c r="K53" i="1"/>
  <c r="J53" i="1"/>
  <c r="I53" i="1"/>
  <c r="H53" i="1"/>
  <c r="G53" i="1"/>
  <c r="F53" i="1"/>
  <c r="E53" i="1"/>
  <c r="D53" i="1"/>
  <c r="C53" i="1"/>
  <c r="B53" i="1"/>
  <c r="M45" i="1"/>
  <c r="L45" i="1"/>
  <c r="K45" i="1"/>
  <c r="J45" i="1"/>
  <c r="I45" i="1"/>
  <c r="H45" i="1"/>
  <c r="G45" i="1"/>
  <c r="F45" i="1"/>
  <c r="E45" i="1"/>
  <c r="D45" i="1"/>
  <c r="C45" i="1"/>
  <c r="B45" i="1"/>
  <c r="M37" i="1"/>
  <c r="L37" i="1"/>
  <c r="K37" i="1"/>
  <c r="J37" i="1"/>
  <c r="I37" i="1"/>
  <c r="H37" i="1"/>
  <c r="G37" i="1"/>
  <c r="F37" i="1"/>
  <c r="E37" i="1"/>
  <c r="D37" i="1"/>
  <c r="C37" i="1"/>
  <c r="B37" i="1"/>
  <c r="M29" i="1"/>
  <c r="L29" i="1"/>
  <c r="K29" i="1"/>
  <c r="J29" i="1"/>
  <c r="I29" i="1"/>
  <c r="H29" i="1"/>
  <c r="G29" i="1"/>
  <c r="F29" i="1"/>
  <c r="E29" i="1"/>
  <c r="D29" i="1"/>
  <c r="C29" i="1"/>
  <c r="B29" i="1"/>
  <c r="M21" i="1"/>
  <c r="L21" i="1"/>
  <c r="K21" i="1"/>
  <c r="J21" i="1"/>
  <c r="I21" i="1"/>
  <c r="H21" i="1"/>
  <c r="G21" i="1"/>
  <c r="F21" i="1"/>
  <c r="E21" i="1"/>
  <c r="D21" i="1"/>
  <c r="C21" i="1"/>
  <c r="B21" i="1"/>
  <c r="M13" i="1"/>
  <c r="L13" i="1"/>
  <c r="L287" i="1" s="1"/>
  <c r="L288" i="1" s="1"/>
  <c r="K13" i="1"/>
  <c r="K287" i="1" s="1"/>
  <c r="K288" i="1" s="1"/>
  <c r="J13" i="1"/>
  <c r="J287" i="1" s="1"/>
  <c r="J288" i="1" s="1"/>
  <c r="I13" i="1"/>
  <c r="H13" i="1"/>
  <c r="H287" i="1" s="1"/>
  <c r="H288" i="1" s="1"/>
  <c r="G13" i="1"/>
  <c r="G287" i="1" s="1"/>
  <c r="G288" i="1" s="1"/>
  <c r="F13" i="1"/>
  <c r="F287" i="1" s="1"/>
  <c r="F288" i="1" s="1"/>
  <c r="E13" i="1"/>
  <c r="D13" i="1"/>
  <c r="C13" i="1"/>
  <c r="C287" i="1" s="1"/>
  <c r="C288" i="1" s="1"/>
  <c r="B13" i="1"/>
  <c r="B287" i="1" s="1"/>
  <c r="B288" i="1" s="1"/>
  <c r="D287" i="1" l="1"/>
  <c r="D288" i="1" s="1"/>
</calcChain>
</file>

<file path=xl/sharedStrings.xml><?xml version="1.0" encoding="utf-8"?>
<sst xmlns="http://schemas.openxmlformats.org/spreadsheetml/2006/main" count="670" uniqueCount="58">
  <si>
    <t>DIVISIÓN COSTA AFUERA ORIENTAL</t>
  </si>
  <si>
    <t>ENE-DIC AL 11/11/2016</t>
  </si>
  <si>
    <t>REAL 2016 MBs</t>
  </si>
  <si>
    <t xml:space="preserve">Ambiente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</si>
  <si>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</si>
  <si>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</si>
  <si>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</si>
  <si>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</si>
  <si>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</si>
  <si>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</si>
  <si>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</si>
  <si>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</si>
  <si>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</si>
  <si>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</si>
  <si>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</si>
  <si>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</si>
  <si>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USD</t>
  </si>
  <si>
    <t>Labor</t>
  </si>
  <si>
    <t>Beneficio y Bienestar</t>
  </si>
  <si>
    <t>Materiales</t>
  </si>
  <si>
    <t>Servicios y Contratos</t>
  </si>
  <si>
    <t>Otros</t>
  </si>
  <si>
    <t>Total</t>
  </si>
  <si>
    <t>Asuntos Jurídicos</t>
  </si>
  <si>
    <t>Asuntos Públicos</t>
  </si>
  <si>
    <t>Auditoría</t>
  </si>
  <si>
    <t>Contratacion</t>
  </si>
  <si>
    <t>Coordinación Operacional</t>
  </si>
  <si>
    <t>Desarrollo Social</t>
  </si>
  <si>
    <t>Desarrollo Urbano</t>
  </si>
  <si>
    <t>Finanzas</t>
  </si>
  <si>
    <t>Gerencia General Costa Afuera</t>
  </si>
  <si>
    <t>Ingeneria de Costo</t>
  </si>
  <si>
    <t>Planificacion</t>
  </si>
  <si>
    <t>Prevencion Control y Pérdidas</t>
  </si>
  <si>
    <t>Propiedades y Catastro</t>
  </si>
  <si>
    <t>Recursos Humanos</t>
  </si>
  <si>
    <t>Relaciones Gubernamentales</t>
  </si>
  <si>
    <t>Salud</t>
  </si>
  <si>
    <t>Seguridad Industrial</t>
  </si>
  <si>
    <t>Servicios Eléctricos</t>
  </si>
  <si>
    <t>Servicios Logísticos</t>
  </si>
  <si>
    <t>Subgerencia Operativa</t>
  </si>
  <si>
    <t>Transporte Aéreo</t>
  </si>
  <si>
    <t>Transporte Terrestre</t>
  </si>
  <si>
    <t>Desarrollo de Yacimientos</t>
  </si>
  <si>
    <t>Dirección Ejecutiva</t>
  </si>
  <si>
    <t>Estudios de Yacimientos</t>
  </si>
  <si>
    <t>Distrito Carupano</t>
  </si>
  <si>
    <t>Distrito Guiria</t>
  </si>
  <si>
    <t>Misión Vivienda</t>
  </si>
  <si>
    <t>Infraestructura y Procesos Carupano</t>
  </si>
  <si>
    <t>Logistica Marina</t>
  </si>
  <si>
    <t>Mantenimiento Carupano</t>
  </si>
  <si>
    <t>Operaciones Producción Carupano</t>
  </si>
  <si>
    <t>METOCEAN GEOFISICA Y GEODESIA</t>
  </si>
  <si>
    <t>Rafael Urdaneta Costa Afuera</t>
  </si>
  <si>
    <t>MMBsF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</si>
</sst>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0"/>
      <color indexed="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18">
    <xf numFmtId="0" fontId="0" fillId="0" borderId="0" xfId="0"/>
    <xf numFmtId="164" fontId="3" fillId="2" borderId="0" xfId="2" applyFont="1" applyFill="1" applyBorder="1"/>
    <xf numFmtId="164" fontId="2" fillId="2" borderId="0" xfId="2" applyFill="1" applyBorder="1"/>
    <xf numFmtId="4" fontId="2" fillId="2" borderId="0" xfId="2" applyNumberFormat="1" applyFill="1" applyBorder="1"/>
    <xf numFmtId="164" fontId="2" fillId="2" borderId="0" xfId="2" applyFill="1"/>
    <xf numFmtId="4" fontId="4" fillId="0" borderId="0" xfId="2" applyNumberFormat="1" applyFont="1" applyFill="1" applyBorder="1"/>
    <xf numFmtId="4" fontId="5" fillId="0" borderId="0" xfId="2" applyNumberFormat="1" applyFont="1" applyFill="1" applyBorder="1"/>
    <xf numFmtId="164" fontId="5" fillId="0" borderId="0" xfId="2" applyFont="1" applyFill="1"/>
    <xf numFmtId="164" fontId="2" fillId="0" borderId="0" xfId="2" applyFill="1"/>
    <xf numFmtId="4" fontId="2" fillId="2" borderId="0" xfId="2" applyNumberFormat="1" applyFill="1"/>
    <xf numFmtId="4" fontId="2" fillId="0" borderId="0" xfId="2" applyNumberFormat="1" applyFill="1"/>
    <xf numFmtId="0" fontId="6" fillId="3" borderId="0" xfId="2" applyNumberFormat="1" applyFont="1" applyFill="1" applyAlignment="1">
      <alignment horizontal="center"/>
    </xf>
    <xf numFmtId="0" fontId="5" fillId="0" borderId="0" xfId="2" applyNumberFormat="1" applyFont="1" applyFill="1" applyBorder="1"/>
    <xf numFmtId="0" fontId="4" fillId="0" borderId="0" xfId="2" applyNumberFormat="1" applyFont="1" applyFill="1" applyBorder="1"/>
    <xf numFmtId="0" fontId="5" fillId="0" borderId="0" xfId="2" applyNumberFormat="1" applyFont="1" applyAlignment="1">
      <alignment horizontal="left"/>
    </xf>
    <xf numFmtId="0" fontId="5" fillId="0" borderId="0" xfId="2" applyNumberFormat="1" applyFont="1"/>
    <xf numFmtId="4" fontId="5" fillId="0" borderId="0" xfId="2" applyNumberFormat="1" applyFont="1"/>
    <xf numFmtId="4" fontId="5" fillId="0" borderId="0" xfId="2" applyNumberFormat="1" applyFont="1" applyFill="1"/>
    <xf numFmtId="0" fontId="5" fillId="2" borderId="0" xfId="2" applyNumberFormat="1" applyFont="1" applyFill="1" applyBorder="1" applyAlignment="1">
      <alignment horizontal="left"/>
    </xf>
    <xf numFmtId="0" fontId="6" fillId="3" borderId="1" xfId="2" applyNumberFormat="1" applyFont="1" applyFill="1" applyBorder="1" applyAlignment="1">
      <alignment horizontal="left" vertical="center"/>
    </xf>
    <xf numFmtId="0" fontId="6" fillId="3" borderId="2" xfId="2" applyNumberFormat="1" applyFont="1" applyFill="1" applyBorder="1" applyAlignment="1">
      <alignment horizontal="center" vertical="center"/>
    </xf>
    <xf numFmtId="4" fontId="4" fillId="2" borderId="0" xfId="2" applyNumberFormat="1" applyFont="1" applyFill="1" applyBorder="1"/>
    <xf numFmtId="0" fontId="7" fillId="2" borderId="0" xfId="2" applyNumberFormat="1" applyFont="1" applyFill="1" applyAlignment="1">
      <alignment horizontal="left" vertical="center"/>
    </xf>
    <xf numFmtId="43" fontId="7" fillId="2" borderId="3" xfId="1" applyFont="1" applyFill="1" applyBorder="1" applyAlignment="1">
      <alignment vertical="center"/>
    </xf>
    <xf numFmtId="43" fontId="7" fillId="0" borderId="3" xfId="1" applyFont="1" applyBorder="1" applyAlignment="1">
      <alignment vertical="center"/>
    </xf>
    <xf numFmtId="4" fontId="8" fillId="0" borderId="0" xfId="2" applyNumberFormat="1" applyFont="1" applyFill="1" applyBorder="1"/>
    <xf numFmtId="4" fontId="7" fillId="0" borderId="0" xfId="2" applyNumberFormat="1" applyFont="1" applyFill="1" applyBorder="1"/>
    <xf numFmtId="0" fontId="7" fillId="0" borderId="0" xfId="2" applyNumberFormat="1" applyFont="1" applyFill="1" applyBorder="1"/>
    <xf numFmtId="43" fontId="7" fillId="2" borderId="4" xfId="1" applyFont="1" applyFill="1" applyBorder="1" applyAlignment="1">
      <alignment vertical="center"/>
    </xf>
    <xf numFmtId="4" fontId="7" fillId="2" borderId="4" xfId="2" applyNumberFormat="1" applyFont="1" applyFill="1" applyBorder="1"/>
    <xf numFmtId="43" fontId="7" fillId="4" borderId="4" xfId="1" applyFont="1" applyFill="1" applyBorder="1" applyAlignment="1">
      <alignment vertical="center"/>
    </xf>
    <xf numFmtId="0" fontId="9" fillId="3" borderId="1" xfId="2" applyNumberFormat="1" applyFont="1" applyFill="1" applyBorder="1" applyAlignment="1">
      <alignment horizontal="left" vertical="center"/>
    </xf>
    <xf numFmtId="43" fontId="9" fillId="3" borderId="1" xfId="1" applyFont="1" applyFill="1" applyBorder="1" applyAlignment="1">
      <alignment vertical="center"/>
    </xf>
    <xf numFmtId="4" fontId="8" fillId="0" borderId="0" xfId="2" applyNumberFormat="1" applyFont="1" applyFill="1" applyBorder="1" applyAlignment="1">
      <alignment horizontal="center" vertical="center"/>
    </xf>
    <xf numFmtId="4" fontId="7" fillId="0" borderId="0" xfId="2" applyNumberFormat="1" applyFont="1" applyFill="1" applyBorder="1" applyAlignment="1">
      <alignment horizontal="center" vertical="center"/>
    </xf>
    <xf numFmtId="0" fontId="8" fillId="0" borderId="0" xfId="2" applyNumberFormat="1" applyFont="1" applyFill="1" applyBorder="1"/>
    <xf numFmtId="0" fontId="7" fillId="2" borderId="0" xfId="2" applyNumberFormat="1" applyFont="1" applyFill="1" applyBorder="1" applyAlignment="1">
      <alignment horizontal="left" vertical="center"/>
    </xf>
    <xf numFmtId="43" fontId="7" fillId="2" borderId="0" xfId="1" applyFont="1" applyFill="1" applyBorder="1" applyAlignment="1">
      <alignment vertical="center"/>
    </xf>
    <xf numFmtId="4" fontId="8" fillId="0" borderId="0" xfId="2" applyNumberFormat="1" applyFont="1" applyFill="1" applyBorder="1" applyAlignment="1">
      <alignment vertical="center"/>
    </xf>
    <xf numFmtId="4" fontId="7" fillId="0" borderId="0" xfId="2" applyNumberFormat="1" applyFont="1" applyFill="1" applyBorder="1" applyAlignment="1">
      <alignment vertical="center"/>
    </xf>
    <xf numFmtId="4" fontId="4" fillId="0" borderId="0" xfId="2" applyNumberFormat="1" applyFont="1" applyFill="1" applyBorder="1" applyAlignment="1">
      <alignment vertical="center"/>
    </xf>
    <xf numFmtId="4" fontId="5" fillId="0" borderId="0" xfId="2" applyNumberFormat="1" applyFont="1" applyFill="1" applyBorder="1" applyAlignment="1">
      <alignment vertical="center"/>
    </xf>
    <xf numFmtId="43" fontId="7" fillId="4" borderId="3" xfId="1" applyFont="1" applyFill="1" applyBorder="1" applyAlignment="1">
      <alignment vertical="center"/>
    </xf>
    <xf numFmtId="43" fontId="9" fillId="3" borderId="5" xfId="1" applyFont="1" applyFill="1" applyBorder="1" applyAlignment="1">
      <alignment vertical="center"/>
    </xf>
    <xf numFmtId="1" fontId="2" fillId="0" borderId="0" xfId="2" applyNumberFormat="1" applyFill="1" applyAlignment="1">
      <alignment horizontal="left"/>
    </xf>
    <xf numFmtId="0" fontId="7" fillId="0" borderId="0" xfId="2" applyNumberFormat="1" applyFont="1"/>
    <xf numFmtId="4" fontId="7" fillId="0" borderId="0" xfId="2" applyNumberFormat="1" applyFont="1"/>
    <xf numFmtId="4" fontId="4" fillId="0" borderId="0" xfId="2" applyNumberFormat="1" applyFont="1" applyFill="1" applyBorder="1" applyAlignment="1">
      <alignment horizontal="center" vertical="center"/>
    </xf>
    <xf numFmtId="4" fontId="5" fillId="0" borderId="0" xfId="2" applyNumberFormat="1" applyFont="1" applyFill="1" applyBorder="1" applyAlignment="1">
      <alignment horizontal="center" vertical="center"/>
    </xf>
    <xf numFmtId="0" fontId="5" fillId="0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43" fontId="7" fillId="0" borderId="3" xfId="1" applyFont="1" applyFill="1" applyBorder="1" applyAlignment="1">
      <alignment vertical="center"/>
    </xf>
    <xf numFmtId="43" fontId="7" fillId="2" borderId="3" xfId="1" applyFont="1" applyFill="1" applyBorder="1"/>
    <xf numFmtId="43" fontId="7" fillId="4" borderId="3" xfId="1" applyFont="1" applyFill="1" applyBorder="1"/>
    <xf numFmtId="0" fontId="7" fillId="0" borderId="0" xfId="2" applyNumberFormat="1" applyFont="1" applyAlignment="1">
      <alignment horizontal="left"/>
    </xf>
    <xf numFmtId="165" fontId="7" fillId="0" borderId="0" xfId="1" applyNumberFormat="1" applyFont="1"/>
    <xf numFmtId="43" fontId="7" fillId="5" borderId="3" xfId="1" applyFont="1" applyFill="1" applyBorder="1" applyAlignment="1">
      <alignment vertical="center"/>
    </xf>
    <xf numFmtId="0" fontId="9" fillId="3" borderId="6" xfId="2" applyNumberFormat="1" applyFont="1" applyFill="1" applyBorder="1" applyAlignment="1">
      <alignment horizontal="left" vertical="center"/>
    </xf>
    <xf numFmtId="165" fontId="7" fillId="2" borderId="0" xfId="2" applyNumberFormat="1" applyFont="1" applyFill="1" applyBorder="1" applyAlignment="1">
      <alignment vertical="center"/>
    </xf>
    <xf numFmtId="4" fontId="7" fillId="2" borderId="0" xfId="2" applyNumberFormat="1" applyFont="1" applyFill="1" applyBorder="1"/>
    <xf numFmtId="4" fontId="9" fillId="0" borderId="0" xfId="2" applyNumberFormat="1" applyFont="1" applyFill="1" applyBorder="1" applyAlignment="1">
      <alignment vertical="center"/>
    </xf>
    <xf numFmtId="165" fontId="10" fillId="2" borderId="0" xfId="2" applyNumberFormat="1" applyFont="1" applyFill="1" applyBorder="1" applyAlignment="1">
      <alignment vertical="center"/>
    </xf>
    <xf numFmtId="4" fontId="10" fillId="2" borderId="0" xfId="2" applyNumberFormat="1" applyFont="1" applyFill="1" applyBorder="1" applyAlignment="1">
      <alignment vertical="center"/>
    </xf>
    <xf numFmtId="0" fontId="6" fillId="3" borderId="1" xfId="2" applyNumberFormat="1" applyFont="1" applyFill="1" applyBorder="1" applyAlignment="1">
      <alignment horizontal="center" vertical="center"/>
    </xf>
    <xf numFmtId="43" fontId="7" fillId="0" borderId="4" xfId="1" applyFont="1" applyBorder="1" applyAlignment="1">
      <alignment vertical="center"/>
    </xf>
    <xf numFmtId="43" fontId="7" fillId="0" borderId="7" xfId="1" applyFont="1" applyBorder="1" applyAlignment="1">
      <alignment vertical="center"/>
    </xf>
    <xf numFmtId="43" fontId="7" fillId="0" borderId="8" xfId="1" applyFont="1" applyBorder="1" applyAlignment="1">
      <alignment vertical="center"/>
    </xf>
    <xf numFmtId="0" fontId="7" fillId="0" borderId="0" xfId="2" applyNumberFormat="1" applyFont="1" applyFill="1" applyBorder="1" applyAlignment="1">
      <alignment horizontal="center"/>
    </xf>
    <xf numFmtId="0" fontId="8" fillId="0" borderId="0" xfId="2" applyNumberFormat="1" applyFont="1" applyFill="1" applyBorder="1" applyAlignment="1">
      <alignment horizontal="center"/>
    </xf>
    <xf numFmtId="1" fontId="7" fillId="0" borderId="0" xfId="2" applyNumberFormat="1" applyFont="1" applyAlignment="1">
      <alignment horizontal="left"/>
    </xf>
    <xf numFmtId="4" fontId="8" fillId="2" borderId="0" xfId="1" applyNumberFormat="1" applyFont="1" applyFill="1" applyBorder="1" applyAlignment="1">
      <alignment vertical="center"/>
    </xf>
    <xf numFmtId="0" fontId="7" fillId="0" borderId="0" xfId="2" applyNumberFormat="1" applyFont="1" applyFill="1" applyAlignment="1">
      <alignment horizontal="left" vertical="center"/>
    </xf>
    <xf numFmtId="0" fontId="9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vertical="center"/>
    </xf>
    <xf numFmtId="1" fontId="7" fillId="2" borderId="0" xfId="2" applyNumberFormat="1" applyFont="1" applyFill="1" applyBorder="1" applyAlignment="1">
      <alignment horizontal="left"/>
    </xf>
    <xf numFmtId="43" fontId="7" fillId="0" borderId="0" xfId="1" applyFont="1"/>
    <xf numFmtId="4" fontId="7" fillId="2" borderId="3" xfId="2" applyNumberFormat="1" applyFont="1" applyFill="1" applyBorder="1"/>
    <xf numFmtId="0" fontId="7" fillId="0" borderId="3" xfId="2" applyNumberFormat="1" applyFont="1" applyFill="1" applyBorder="1"/>
    <xf numFmtId="43" fontId="7" fillId="0" borderId="9" xfId="1" applyFont="1" applyFill="1" applyBorder="1" applyAlignment="1">
      <alignment vertical="center"/>
    </xf>
    <xf numFmtId="43" fontId="7" fillId="2" borderId="9" xfId="1" applyFont="1" applyFill="1" applyBorder="1" applyAlignment="1">
      <alignment vertical="center"/>
    </xf>
    <xf numFmtId="43" fontId="7" fillId="2" borderId="4" xfId="1" applyFont="1" applyFill="1" applyBorder="1"/>
    <xf numFmtId="43" fontId="7" fillId="2" borderId="9" xfId="1" applyFont="1" applyFill="1" applyBorder="1"/>
    <xf numFmtId="43" fontId="7" fillId="4" borderId="4" xfId="1" applyFont="1" applyFill="1" applyBorder="1"/>
    <xf numFmtId="0" fontId="7" fillId="0" borderId="0" xfId="2" applyNumberFormat="1" applyFont="1" applyFill="1" applyBorder="1" applyAlignment="1">
      <alignment horizontal="left"/>
    </xf>
    <xf numFmtId="1" fontId="2" fillId="0" borderId="0" xfId="2" applyNumberFormat="1" applyFill="1" applyBorder="1" applyAlignment="1">
      <alignment horizontal="left"/>
    </xf>
    <xf numFmtId="165" fontId="5" fillId="0" borderId="0" xfId="2" applyNumberFormat="1" applyFont="1" applyFill="1" applyBorder="1" applyAlignment="1">
      <alignment vertical="center"/>
    </xf>
    <xf numFmtId="1" fontId="4" fillId="0" borderId="0" xfId="2" applyNumberFormat="1" applyFont="1" applyFill="1" applyBorder="1" applyAlignment="1">
      <alignment horizontal="left"/>
    </xf>
    <xf numFmtId="165" fontId="4" fillId="0" borderId="0" xfId="2" applyNumberFormat="1" applyFont="1" applyFill="1" applyBorder="1" applyAlignment="1">
      <alignment vertical="center"/>
    </xf>
    <xf numFmtId="4" fontId="7" fillId="0" borderId="3" xfId="2" applyNumberFormat="1" applyFont="1" applyFill="1" applyBorder="1"/>
    <xf numFmtId="0" fontId="2" fillId="0" borderId="0" xfId="2" applyNumberFormat="1" applyFill="1" applyBorder="1" applyAlignment="1">
      <alignment horizontal="left"/>
    </xf>
    <xf numFmtId="165" fontId="3" fillId="0" borderId="0" xfId="2" applyNumberFormat="1" applyFont="1" applyFill="1" applyBorder="1" applyAlignment="1">
      <alignment vertical="center"/>
    </xf>
    <xf numFmtId="4" fontId="3" fillId="0" borderId="0" xfId="2" applyNumberFormat="1" applyFont="1" applyFill="1" applyBorder="1" applyAlignment="1">
      <alignment vertical="center"/>
    </xf>
    <xf numFmtId="0" fontId="3" fillId="0" borderId="0" xfId="2" applyNumberFormat="1" applyFont="1" applyFill="1" applyBorder="1" applyAlignment="1">
      <alignment horizontal="left"/>
    </xf>
    <xf numFmtId="43" fontId="7" fillId="0" borderId="3" xfId="1" applyFont="1" applyFill="1" applyBorder="1"/>
    <xf numFmtId="4" fontId="4" fillId="0" borderId="0" xfId="2" applyNumberFormat="1" applyFont="1" applyFill="1" applyBorder="1" applyAlignment="1">
      <alignment horizontal="center"/>
    </xf>
    <xf numFmtId="0" fontId="3" fillId="4" borderId="0" xfId="2" applyNumberFormat="1" applyFont="1" applyFill="1" applyBorder="1" applyAlignment="1">
      <alignment horizontal="right"/>
    </xf>
    <xf numFmtId="4" fontId="3" fillId="4" borderId="0" xfId="2" applyNumberFormat="1" applyFont="1" applyFill="1" applyBorder="1"/>
    <xf numFmtId="0" fontId="6" fillId="2" borderId="0" xfId="2" applyNumberFormat="1" applyFont="1" applyFill="1" applyBorder="1" applyAlignment="1">
      <alignment horizontal="right"/>
    </xf>
    <xf numFmtId="164" fontId="4" fillId="2" borderId="0" xfId="2" applyNumberFormat="1" applyFont="1" applyFill="1" applyBorder="1"/>
    <xf numFmtId="0" fontId="4" fillId="2" borderId="0" xfId="2" applyNumberFormat="1" applyFont="1" applyFill="1" applyBorder="1"/>
    <xf numFmtId="1" fontId="5" fillId="2" borderId="0" xfId="2" applyNumberFormat="1" applyFont="1" applyFill="1" applyBorder="1" applyAlignment="1">
      <alignment horizontal="left"/>
    </xf>
    <xf numFmtId="164" fontId="5" fillId="2" borderId="0" xfId="2" applyFont="1" applyFill="1" applyBorder="1"/>
    <xf numFmtId="4" fontId="8" fillId="2" borderId="0" xfId="2" applyNumberFormat="1" applyFont="1" applyFill="1" applyBorder="1" applyAlignment="1">
      <alignment vertical="center"/>
    </xf>
    <xf numFmtId="4" fontId="5" fillId="2" borderId="0" xfId="2" applyNumberFormat="1" applyFont="1" applyFill="1" applyBorder="1"/>
    <xf numFmtId="43" fontId="5" fillId="2" borderId="0" xfId="1" applyFont="1" applyFill="1" applyBorder="1"/>
    <xf numFmtId="43" fontId="5" fillId="2" borderId="0" xfId="1" applyFont="1" applyFill="1" applyBorder="1" applyAlignment="1">
      <alignment horizontal="right"/>
    </xf>
    <xf numFmtId="164" fontId="5" fillId="0" borderId="0" xfId="2" applyFont="1" applyFill="1" applyBorder="1"/>
    <xf numFmtId="1" fontId="5" fillId="0" borderId="0" xfId="2" applyNumberFormat="1" applyFont="1" applyFill="1" applyBorder="1" applyAlignment="1">
      <alignment horizontal="left"/>
    </xf>
    <xf numFmtId="43" fontId="3" fillId="2" borderId="0" xfId="3" applyFont="1" applyFill="1" applyBorder="1"/>
    <xf numFmtId="43" fontId="5" fillId="0" borderId="0" xfId="1" applyFont="1" applyFill="1" applyBorder="1"/>
    <xf numFmtId="4" fontId="12" fillId="0" borderId="0" xfId="2" applyNumberFormat="1" applyFont="1" applyFill="1" applyBorder="1"/>
    <xf numFmtId="43" fontId="12" fillId="0" borderId="0" xfId="1" applyFont="1" applyFill="1" applyBorder="1"/>
    <xf numFmtId="164" fontId="12" fillId="0" borderId="0" xfId="2" applyFont="1" applyFill="1" applyBorder="1"/>
    <xf numFmtId="164" fontId="2" fillId="0" borderId="0" xfId="2" applyFill="1" applyBorder="1"/>
    <xf numFmtId="4" fontId="2" fillId="0" borderId="0" xfId="2" applyNumberFormat="1" applyFill="1" applyBorder="1"/>
    <xf numFmtId="43" fontId="2" fillId="0" borderId="0" xfId="1" applyFont="1" applyFill="1" applyBorder="1"/>
    <xf numFmtId="0" fontId="5" fillId="0" borderId="0" xfId="2" applyNumberFormat="1" applyFont="1" applyFill="1" applyAlignment="1">
      <alignment horizontal="left"/>
    </xf>
    <xf numFmtId="0" fontId="5" fillId="0" borderId="0" xfId="2" applyNumberFormat="1" applyFont="1" applyFill="1"/>
  </cellXfs>
  <cellStyles count="4">
    <cellStyle name="Estilo 1" xfId="2"/>
    <cellStyle name="Millares" xfId="1" builtinId="3"/>
    <cellStyle name="Millares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-NOV%20PPYG%2011NOV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-SEP Bs 11NOV2016"/>
      <sheetName val="ENE-MAR USD AL 18MAR16"/>
      <sheetName val="HAB-POR EC Bs"/>
      <sheetName val="HAB-POR EC M$"/>
      <sheetName val="ejecucion MUSD "/>
      <sheetName val="HAB-POR EC MUSD"/>
      <sheetName val="OI GRUPO"/>
    </sheetNames>
    <sheetDataSet>
      <sheetData sheetId="0">
        <row r="79">
          <cell r="E79">
            <v>471190.15</v>
          </cell>
          <cell r="G79">
            <v>1196114.5</v>
          </cell>
          <cell r="I79">
            <v>1542271.42</v>
          </cell>
          <cell r="K79">
            <v>2382870.5999999996</v>
          </cell>
          <cell r="M79">
            <v>2855975.4000000004</v>
          </cell>
          <cell r="O79">
            <v>4153119.48</v>
          </cell>
          <cell r="Q79">
            <v>5590304.419999999</v>
          </cell>
          <cell r="S79">
            <v>7555007.9200000009</v>
          </cell>
          <cell r="U79">
            <v>13129331.629999999</v>
          </cell>
          <cell r="W79">
            <v>15344721.07</v>
          </cell>
          <cell r="Y79">
            <v>16125753.109999999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6"/>
  <sheetViews>
    <sheetView tabSelected="1" workbookViewId="0">
      <selection sqref="A1:XFD1048576"/>
    </sheetView>
  </sheetViews>
  <sheetFormatPr baseColWidth="10" defaultRowHeight="12.75" x14ac:dyDescent="0.2"/>
  <cols>
    <col min="1" max="1" width="19" style="116" customWidth="1"/>
    <col min="2" max="2" width="13.42578125" style="117" customWidth="1"/>
    <col min="3" max="3" width="13.7109375" style="117" customWidth="1"/>
    <col min="4" max="5" width="14.42578125" style="117" customWidth="1"/>
    <col min="6" max="6" width="13.5703125" style="117" customWidth="1"/>
    <col min="7" max="7" width="15.28515625" style="117" customWidth="1"/>
    <col min="8" max="8" width="12.5703125" style="117" customWidth="1"/>
    <col min="9" max="9" width="13.85546875" style="117" customWidth="1"/>
    <col min="10" max="11" width="14.28515625" style="17" customWidth="1"/>
    <col min="12" max="12" width="15" style="17" customWidth="1"/>
    <col min="13" max="13" width="20" style="17" customWidth="1"/>
    <col min="14" max="14" width="12.85546875" style="5" customWidth="1"/>
    <col min="15" max="15" width="12.140625" style="5" customWidth="1"/>
    <col min="16" max="16" width="10.140625" style="5" customWidth="1"/>
    <col min="17" max="17" width="12.85546875" style="5" customWidth="1"/>
    <col min="18" max="18" width="12.140625" style="5" customWidth="1"/>
    <col min="19" max="19" width="11.42578125" style="6"/>
    <col min="20" max="256" width="11.42578125" style="12"/>
    <col min="257" max="257" width="19" style="12" customWidth="1"/>
    <col min="258" max="258" width="13.42578125" style="12" customWidth="1"/>
    <col min="259" max="259" width="13.7109375" style="12" customWidth="1"/>
    <col min="260" max="261" width="14.42578125" style="12" customWidth="1"/>
    <col min="262" max="262" width="13.5703125" style="12" customWidth="1"/>
    <col min="263" max="263" width="15.28515625" style="12" customWidth="1"/>
    <col min="264" max="264" width="12.5703125" style="12" customWidth="1"/>
    <col min="265" max="265" width="13.85546875" style="12" customWidth="1"/>
    <col min="266" max="267" width="14.28515625" style="12" customWidth="1"/>
    <col min="268" max="268" width="15" style="12" customWidth="1"/>
    <col min="269" max="269" width="20" style="12" customWidth="1"/>
    <col min="270" max="270" width="12.85546875" style="12" customWidth="1"/>
    <col min="271" max="271" width="12.140625" style="12" customWidth="1"/>
    <col min="272" max="272" width="10.140625" style="12" customWidth="1"/>
    <col min="273" max="273" width="12.85546875" style="12" customWidth="1"/>
    <col min="274" max="274" width="12.140625" style="12" customWidth="1"/>
    <col min="275" max="512" width="11.42578125" style="12"/>
    <col min="513" max="513" width="19" style="12" customWidth="1"/>
    <col min="514" max="514" width="13.42578125" style="12" customWidth="1"/>
    <col min="515" max="515" width="13.7109375" style="12" customWidth="1"/>
    <col min="516" max="517" width="14.42578125" style="12" customWidth="1"/>
    <col min="518" max="518" width="13.5703125" style="12" customWidth="1"/>
    <col min="519" max="519" width="15.28515625" style="12" customWidth="1"/>
    <col min="520" max="520" width="12.5703125" style="12" customWidth="1"/>
    <col min="521" max="521" width="13.85546875" style="12" customWidth="1"/>
    <col min="522" max="523" width="14.28515625" style="12" customWidth="1"/>
    <col min="524" max="524" width="15" style="12" customWidth="1"/>
    <col min="525" max="525" width="20" style="12" customWidth="1"/>
    <col min="526" max="526" width="12.85546875" style="12" customWidth="1"/>
    <col min="527" max="527" width="12.140625" style="12" customWidth="1"/>
    <col min="528" max="528" width="10.140625" style="12" customWidth="1"/>
    <col min="529" max="529" width="12.85546875" style="12" customWidth="1"/>
    <col min="530" max="530" width="12.140625" style="12" customWidth="1"/>
    <col min="531" max="768" width="11.42578125" style="12"/>
    <col min="769" max="769" width="19" style="12" customWidth="1"/>
    <col min="770" max="770" width="13.42578125" style="12" customWidth="1"/>
    <col min="771" max="771" width="13.7109375" style="12" customWidth="1"/>
    <col min="772" max="773" width="14.42578125" style="12" customWidth="1"/>
    <col min="774" max="774" width="13.5703125" style="12" customWidth="1"/>
    <col min="775" max="775" width="15.28515625" style="12" customWidth="1"/>
    <col min="776" max="776" width="12.5703125" style="12" customWidth="1"/>
    <col min="777" max="777" width="13.85546875" style="12" customWidth="1"/>
    <col min="778" max="779" width="14.28515625" style="12" customWidth="1"/>
    <col min="780" max="780" width="15" style="12" customWidth="1"/>
    <col min="781" max="781" width="20" style="12" customWidth="1"/>
    <col min="782" max="782" width="12.85546875" style="12" customWidth="1"/>
    <col min="783" max="783" width="12.140625" style="12" customWidth="1"/>
    <col min="784" max="784" width="10.140625" style="12" customWidth="1"/>
    <col min="785" max="785" width="12.85546875" style="12" customWidth="1"/>
    <col min="786" max="786" width="12.140625" style="12" customWidth="1"/>
    <col min="787" max="1024" width="11.42578125" style="12"/>
    <col min="1025" max="1025" width="19" style="12" customWidth="1"/>
    <col min="1026" max="1026" width="13.42578125" style="12" customWidth="1"/>
    <col min="1027" max="1027" width="13.7109375" style="12" customWidth="1"/>
    <col min="1028" max="1029" width="14.42578125" style="12" customWidth="1"/>
    <col min="1030" max="1030" width="13.5703125" style="12" customWidth="1"/>
    <col min="1031" max="1031" width="15.28515625" style="12" customWidth="1"/>
    <col min="1032" max="1032" width="12.5703125" style="12" customWidth="1"/>
    <col min="1033" max="1033" width="13.85546875" style="12" customWidth="1"/>
    <col min="1034" max="1035" width="14.28515625" style="12" customWidth="1"/>
    <col min="1036" max="1036" width="15" style="12" customWidth="1"/>
    <col min="1037" max="1037" width="20" style="12" customWidth="1"/>
    <col min="1038" max="1038" width="12.85546875" style="12" customWidth="1"/>
    <col min="1039" max="1039" width="12.140625" style="12" customWidth="1"/>
    <col min="1040" max="1040" width="10.140625" style="12" customWidth="1"/>
    <col min="1041" max="1041" width="12.85546875" style="12" customWidth="1"/>
    <col min="1042" max="1042" width="12.140625" style="12" customWidth="1"/>
    <col min="1043" max="1280" width="11.42578125" style="12"/>
    <col min="1281" max="1281" width="19" style="12" customWidth="1"/>
    <col min="1282" max="1282" width="13.42578125" style="12" customWidth="1"/>
    <col min="1283" max="1283" width="13.7109375" style="12" customWidth="1"/>
    <col min="1284" max="1285" width="14.42578125" style="12" customWidth="1"/>
    <col min="1286" max="1286" width="13.5703125" style="12" customWidth="1"/>
    <col min="1287" max="1287" width="15.28515625" style="12" customWidth="1"/>
    <col min="1288" max="1288" width="12.5703125" style="12" customWidth="1"/>
    <col min="1289" max="1289" width="13.85546875" style="12" customWidth="1"/>
    <col min="1290" max="1291" width="14.28515625" style="12" customWidth="1"/>
    <col min="1292" max="1292" width="15" style="12" customWidth="1"/>
    <col min="1293" max="1293" width="20" style="12" customWidth="1"/>
    <col min="1294" max="1294" width="12.85546875" style="12" customWidth="1"/>
    <col min="1295" max="1295" width="12.140625" style="12" customWidth="1"/>
    <col min="1296" max="1296" width="10.140625" style="12" customWidth="1"/>
    <col min="1297" max="1297" width="12.85546875" style="12" customWidth="1"/>
    <col min="1298" max="1298" width="12.140625" style="12" customWidth="1"/>
    <col min="1299" max="1536" width="11.42578125" style="12"/>
    <col min="1537" max="1537" width="19" style="12" customWidth="1"/>
    <col min="1538" max="1538" width="13.42578125" style="12" customWidth="1"/>
    <col min="1539" max="1539" width="13.7109375" style="12" customWidth="1"/>
    <col min="1540" max="1541" width="14.42578125" style="12" customWidth="1"/>
    <col min="1542" max="1542" width="13.5703125" style="12" customWidth="1"/>
    <col min="1543" max="1543" width="15.28515625" style="12" customWidth="1"/>
    <col min="1544" max="1544" width="12.5703125" style="12" customWidth="1"/>
    <col min="1545" max="1545" width="13.85546875" style="12" customWidth="1"/>
    <col min="1546" max="1547" width="14.28515625" style="12" customWidth="1"/>
    <col min="1548" max="1548" width="15" style="12" customWidth="1"/>
    <col min="1549" max="1549" width="20" style="12" customWidth="1"/>
    <col min="1550" max="1550" width="12.85546875" style="12" customWidth="1"/>
    <col min="1551" max="1551" width="12.140625" style="12" customWidth="1"/>
    <col min="1552" max="1552" width="10.140625" style="12" customWidth="1"/>
    <col min="1553" max="1553" width="12.85546875" style="12" customWidth="1"/>
    <col min="1554" max="1554" width="12.140625" style="12" customWidth="1"/>
    <col min="1555" max="1792" width="11.42578125" style="12"/>
    <col min="1793" max="1793" width="19" style="12" customWidth="1"/>
    <col min="1794" max="1794" width="13.42578125" style="12" customWidth="1"/>
    <col min="1795" max="1795" width="13.7109375" style="12" customWidth="1"/>
    <col min="1796" max="1797" width="14.42578125" style="12" customWidth="1"/>
    <col min="1798" max="1798" width="13.5703125" style="12" customWidth="1"/>
    <col min="1799" max="1799" width="15.28515625" style="12" customWidth="1"/>
    <col min="1800" max="1800" width="12.5703125" style="12" customWidth="1"/>
    <col min="1801" max="1801" width="13.85546875" style="12" customWidth="1"/>
    <col min="1802" max="1803" width="14.28515625" style="12" customWidth="1"/>
    <col min="1804" max="1804" width="15" style="12" customWidth="1"/>
    <col min="1805" max="1805" width="20" style="12" customWidth="1"/>
    <col min="1806" max="1806" width="12.85546875" style="12" customWidth="1"/>
    <col min="1807" max="1807" width="12.140625" style="12" customWidth="1"/>
    <col min="1808" max="1808" width="10.140625" style="12" customWidth="1"/>
    <col min="1809" max="1809" width="12.85546875" style="12" customWidth="1"/>
    <col min="1810" max="1810" width="12.140625" style="12" customWidth="1"/>
    <col min="1811" max="2048" width="11.42578125" style="12"/>
    <col min="2049" max="2049" width="19" style="12" customWidth="1"/>
    <col min="2050" max="2050" width="13.42578125" style="12" customWidth="1"/>
    <col min="2051" max="2051" width="13.7109375" style="12" customWidth="1"/>
    <col min="2052" max="2053" width="14.42578125" style="12" customWidth="1"/>
    <col min="2054" max="2054" width="13.5703125" style="12" customWidth="1"/>
    <col min="2055" max="2055" width="15.28515625" style="12" customWidth="1"/>
    <col min="2056" max="2056" width="12.5703125" style="12" customWidth="1"/>
    <col min="2057" max="2057" width="13.85546875" style="12" customWidth="1"/>
    <col min="2058" max="2059" width="14.28515625" style="12" customWidth="1"/>
    <col min="2060" max="2060" width="15" style="12" customWidth="1"/>
    <col min="2061" max="2061" width="20" style="12" customWidth="1"/>
    <col min="2062" max="2062" width="12.85546875" style="12" customWidth="1"/>
    <col min="2063" max="2063" width="12.140625" style="12" customWidth="1"/>
    <col min="2064" max="2064" width="10.140625" style="12" customWidth="1"/>
    <col min="2065" max="2065" width="12.85546875" style="12" customWidth="1"/>
    <col min="2066" max="2066" width="12.140625" style="12" customWidth="1"/>
    <col min="2067" max="2304" width="11.42578125" style="12"/>
    <col min="2305" max="2305" width="19" style="12" customWidth="1"/>
    <col min="2306" max="2306" width="13.42578125" style="12" customWidth="1"/>
    <col min="2307" max="2307" width="13.7109375" style="12" customWidth="1"/>
    <col min="2308" max="2309" width="14.42578125" style="12" customWidth="1"/>
    <col min="2310" max="2310" width="13.5703125" style="12" customWidth="1"/>
    <col min="2311" max="2311" width="15.28515625" style="12" customWidth="1"/>
    <col min="2312" max="2312" width="12.5703125" style="12" customWidth="1"/>
    <col min="2313" max="2313" width="13.85546875" style="12" customWidth="1"/>
    <col min="2314" max="2315" width="14.28515625" style="12" customWidth="1"/>
    <col min="2316" max="2316" width="15" style="12" customWidth="1"/>
    <col min="2317" max="2317" width="20" style="12" customWidth="1"/>
    <col min="2318" max="2318" width="12.85546875" style="12" customWidth="1"/>
    <col min="2319" max="2319" width="12.140625" style="12" customWidth="1"/>
    <col min="2320" max="2320" width="10.140625" style="12" customWidth="1"/>
    <col min="2321" max="2321" width="12.85546875" style="12" customWidth="1"/>
    <col min="2322" max="2322" width="12.140625" style="12" customWidth="1"/>
    <col min="2323" max="2560" width="11.42578125" style="12"/>
    <col min="2561" max="2561" width="19" style="12" customWidth="1"/>
    <col min="2562" max="2562" width="13.42578125" style="12" customWidth="1"/>
    <col min="2563" max="2563" width="13.7109375" style="12" customWidth="1"/>
    <col min="2564" max="2565" width="14.42578125" style="12" customWidth="1"/>
    <col min="2566" max="2566" width="13.5703125" style="12" customWidth="1"/>
    <col min="2567" max="2567" width="15.28515625" style="12" customWidth="1"/>
    <col min="2568" max="2568" width="12.5703125" style="12" customWidth="1"/>
    <col min="2569" max="2569" width="13.85546875" style="12" customWidth="1"/>
    <col min="2570" max="2571" width="14.28515625" style="12" customWidth="1"/>
    <col min="2572" max="2572" width="15" style="12" customWidth="1"/>
    <col min="2573" max="2573" width="20" style="12" customWidth="1"/>
    <col min="2574" max="2574" width="12.85546875" style="12" customWidth="1"/>
    <col min="2575" max="2575" width="12.140625" style="12" customWidth="1"/>
    <col min="2576" max="2576" width="10.140625" style="12" customWidth="1"/>
    <col min="2577" max="2577" width="12.85546875" style="12" customWidth="1"/>
    <col min="2578" max="2578" width="12.140625" style="12" customWidth="1"/>
    <col min="2579" max="2816" width="11.42578125" style="12"/>
    <col min="2817" max="2817" width="19" style="12" customWidth="1"/>
    <col min="2818" max="2818" width="13.42578125" style="12" customWidth="1"/>
    <col min="2819" max="2819" width="13.7109375" style="12" customWidth="1"/>
    <col min="2820" max="2821" width="14.42578125" style="12" customWidth="1"/>
    <col min="2822" max="2822" width="13.5703125" style="12" customWidth="1"/>
    <col min="2823" max="2823" width="15.28515625" style="12" customWidth="1"/>
    <col min="2824" max="2824" width="12.5703125" style="12" customWidth="1"/>
    <col min="2825" max="2825" width="13.85546875" style="12" customWidth="1"/>
    <col min="2826" max="2827" width="14.28515625" style="12" customWidth="1"/>
    <col min="2828" max="2828" width="15" style="12" customWidth="1"/>
    <col min="2829" max="2829" width="20" style="12" customWidth="1"/>
    <col min="2830" max="2830" width="12.85546875" style="12" customWidth="1"/>
    <col min="2831" max="2831" width="12.140625" style="12" customWidth="1"/>
    <col min="2832" max="2832" width="10.140625" style="12" customWidth="1"/>
    <col min="2833" max="2833" width="12.85546875" style="12" customWidth="1"/>
    <col min="2834" max="2834" width="12.140625" style="12" customWidth="1"/>
    <col min="2835" max="3072" width="11.42578125" style="12"/>
    <col min="3073" max="3073" width="19" style="12" customWidth="1"/>
    <col min="3074" max="3074" width="13.42578125" style="12" customWidth="1"/>
    <col min="3075" max="3075" width="13.7109375" style="12" customWidth="1"/>
    <col min="3076" max="3077" width="14.42578125" style="12" customWidth="1"/>
    <col min="3078" max="3078" width="13.5703125" style="12" customWidth="1"/>
    <col min="3079" max="3079" width="15.28515625" style="12" customWidth="1"/>
    <col min="3080" max="3080" width="12.5703125" style="12" customWidth="1"/>
    <col min="3081" max="3081" width="13.85546875" style="12" customWidth="1"/>
    <col min="3082" max="3083" width="14.28515625" style="12" customWidth="1"/>
    <col min="3084" max="3084" width="15" style="12" customWidth="1"/>
    <col min="3085" max="3085" width="20" style="12" customWidth="1"/>
    <col min="3086" max="3086" width="12.85546875" style="12" customWidth="1"/>
    <col min="3087" max="3087" width="12.140625" style="12" customWidth="1"/>
    <col min="3088" max="3088" width="10.140625" style="12" customWidth="1"/>
    <col min="3089" max="3089" width="12.85546875" style="12" customWidth="1"/>
    <col min="3090" max="3090" width="12.140625" style="12" customWidth="1"/>
    <col min="3091" max="3328" width="11.42578125" style="12"/>
    <col min="3329" max="3329" width="19" style="12" customWidth="1"/>
    <col min="3330" max="3330" width="13.42578125" style="12" customWidth="1"/>
    <col min="3331" max="3331" width="13.7109375" style="12" customWidth="1"/>
    <col min="3332" max="3333" width="14.42578125" style="12" customWidth="1"/>
    <col min="3334" max="3334" width="13.5703125" style="12" customWidth="1"/>
    <col min="3335" max="3335" width="15.28515625" style="12" customWidth="1"/>
    <col min="3336" max="3336" width="12.5703125" style="12" customWidth="1"/>
    <col min="3337" max="3337" width="13.85546875" style="12" customWidth="1"/>
    <col min="3338" max="3339" width="14.28515625" style="12" customWidth="1"/>
    <col min="3340" max="3340" width="15" style="12" customWidth="1"/>
    <col min="3341" max="3341" width="20" style="12" customWidth="1"/>
    <col min="3342" max="3342" width="12.85546875" style="12" customWidth="1"/>
    <col min="3343" max="3343" width="12.140625" style="12" customWidth="1"/>
    <col min="3344" max="3344" width="10.140625" style="12" customWidth="1"/>
    <col min="3345" max="3345" width="12.85546875" style="12" customWidth="1"/>
    <col min="3346" max="3346" width="12.140625" style="12" customWidth="1"/>
    <col min="3347" max="3584" width="11.42578125" style="12"/>
    <col min="3585" max="3585" width="19" style="12" customWidth="1"/>
    <col min="3586" max="3586" width="13.42578125" style="12" customWidth="1"/>
    <col min="3587" max="3587" width="13.7109375" style="12" customWidth="1"/>
    <col min="3588" max="3589" width="14.42578125" style="12" customWidth="1"/>
    <col min="3590" max="3590" width="13.5703125" style="12" customWidth="1"/>
    <col min="3591" max="3591" width="15.28515625" style="12" customWidth="1"/>
    <col min="3592" max="3592" width="12.5703125" style="12" customWidth="1"/>
    <col min="3593" max="3593" width="13.85546875" style="12" customWidth="1"/>
    <col min="3594" max="3595" width="14.28515625" style="12" customWidth="1"/>
    <col min="3596" max="3596" width="15" style="12" customWidth="1"/>
    <col min="3597" max="3597" width="20" style="12" customWidth="1"/>
    <col min="3598" max="3598" width="12.85546875" style="12" customWidth="1"/>
    <col min="3599" max="3599" width="12.140625" style="12" customWidth="1"/>
    <col min="3600" max="3600" width="10.140625" style="12" customWidth="1"/>
    <col min="3601" max="3601" width="12.85546875" style="12" customWidth="1"/>
    <col min="3602" max="3602" width="12.140625" style="12" customWidth="1"/>
    <col min="3603" max="3840" width="11.42578125" style="12"/>
    <col min="3841" max="3841" width="19" style="12" customWidth="1"/>
    <col min="3842" max="3842" width="13.42578125" style="12" customWidth="1"/>
    <col min="3843" max="3843" width="13.7109375" style="12" customWidth="1"/>
    <col min="3844" max="3845" width="14.42578125" style="12" customWidth="1"/>
    <col min="3846" max="3846" width="13.5703125" style="12" customWidth="1"/>
    <col min="3847" max="3847" width="15.28515625" style="12" customWidth="1"/>
    <col min="3848" max="3848" width="12.5703125" style="12" customWidth="1"/>
    <col min="3849" max="3849" width="13.85546875" style="12" customWidth="1"/>
    <col min="3850" max="3851" width="14.28515625" style="12" customWidth="1"/>
    <col min="3852" max="3852" width="15" style="12" customWidth="1"/>
    <col min="3853" max="3853" width="20" style="12" customWidth="1"/>
    <col min="3854" max="3854" width="12.85546875" style="12" customWidth="1"/>
    <col min="3855" max="3855" width="12.140625" style="12" customWidth="1"/>
    <col min="3856" max="3856" width="10.140625" style="12" customWidth="1"/>
    <col min="3857" max="3857" width="12.85546875" style="12" customWidth="1"/>
    <col min="3858" max="3858" width="12.140625" style="12" customWidth="1"/>
    <col min="3859" max="4096" width="11.42578125" style="12"/>
    <col min="4097" max="4097" width="19" style="12" customWidth="1"/>
    <col min="4098" max="4098" width="13.42578125" style="12" customWidth="1"/>
    <col min="4099" max="4099" width="13.7109375" style="12" customWidth="1"/>
    <col min="4100" max="4101" width="14.42578125" style="12" customWidth="1"/>
    <col min="4102" max="4102" width="13.5703125" style="12" customWidth="1"/>
    <col min="4103" max="4103" width="15.28515625" style="12" customWidth="1"/>
    <col min="4104" max="4104" width="12.5703125" style="12" customWidth="1"/>
    <col min="4105" max="4105" width="13.85546875" style="12" customWidth="1"/>
    <col min="4106" max="4107" width="14.28515625" style="12" customWidth="1"/>
    <col min="4108" max="4108" width="15" style="12" customWidth="1"/>
    <col min="4109" max="4109" width="20" style="12" customWidth="1"/>
    <col min="4110" max="4110" width="12.85546875" style="12" customWidth="1"/>
    <col min="4111" max="4111" width="12.140625" style="12" customWidth="1"/>
    <col min="4112" max="4112" width="10.140625" style="12" customWidth="1"/>
    <col min="4113" max="4113" width="12.85546875" style="12" customWidth="1"/>
    <col min="4114" max="4114" width="12.140625" style="12" customWidth="1"/>
    <col min="4115" max="4352" width="11.42578125" style="12"/>
    <col min="4353" max="4353" width="19" style="12" customWidth="1"/>
    <col min="4354" max="4354" width="13.42578125" style="12" customWidth="1"/>
    <col min="4355" max="4355" width="13.7109375" style="12" customWidth="1"/>
    <col min="4356" max="4357" width="14.42578125" style="12" customWidth="1"/>
    <col min="4358" max="4358" width="13.5703125" style="12" customWidth="1"/>
    <col min="4359" max="4359" width="15.28515625" style="12" customWidth="1"/>
    <col min="4360" max="4360" width="12.5703125" style="12" customWidth="1"/>
    <col min="4361" max="4361" width="13.85546875" style="12" customWidth="1"/>
    <col min="4362" max="4363" width="14.28515625" style="12" customWidth="1"/>
    <col min="4364" max="4364" width="15" style="12" customWidth="1"/>
    <col min="4365" max="4365" width="20" style="12" customWidth="1"/>
    <col min="4366" max="4366" width="12.85546875" style="12" customWidth="1"/>
    <col min="4367" max="4367" width="12.140625" style="12" customWidth="1"/>
    <col min="4368" max="4368" width="10.140625" style="12" customWidth="1"/>
    <col min="4369" max="4369" width="12.85546875" style="12" customWidth="1"/>
    <col min="4370" max="4370" width="12.140625" style="12" customWidth="1"/>
    <col min="4371" max="4608" width="11.42578125" style="12"/>
    <col min="4609" max="4609" width="19" style="12" customWidth="1"/>
    <col min="4610" max="4610" width="13.42578125" style="12" customWidth="1"/>
    <col min="4611" max="4611" width="13.7109375" style="12" customWidth="1"/>
    <col min="4612" max="4613" width="14.42578125" style="12" customWidth="1"/>
    <col min="4614" max="4614" width="13.5703125" style="12" customWidth="1"/>
    <col min="4615" max="4615" width="15.28515625" style="12" customWidth="1"/>
    <col min="4616" max="4616" width="12.5703125" style="12" customWidth="1"/>
    <col min="4617" max="4617" width="13.85546875" style="12" customWidth="1"/>
    <col min="4618" max="4619" width="14.28515625" style="12" customWidth="1"/>
    <col min="4620" max="4620" width="15" style="12" customWidth="1"/>
    <col min="4621" max="4621" width="20" style="12" customWidth="1"/>
    <col min="4622" max="4622" width="12.85546875" style="12" customWidth="1"/>
    <col min="4623" max="4623" width="12.140625" style="12" customWidth="1"/>
    <col min="4624" max="4624" width="10.140625" style="12" customWidth="1"/>
    <col min="4625" max="4625" width="12.85546875" style="12" customWidth="1"/>
    <col min="4626" max="4626" width="12.140625" style="12" customWidth="1"/>
    <col min="4627" max="4864" width="11.42578125" style="12"/>
    <col min="4865" max="4865" width="19" style="12" customWidth="1"/>
    <col min="4866" max="4866" width="13.42578125" style="12" customWidth="1"/>
    <col min="4867" max="4867" width="13.7109375" style="12" customWidth="1"/>
    <col min="4868" max="4869" width="14.42578125" style="12" customWidth="1"/>
    <col min="4870" max="4870" width="13.5703125" style="12" customWidth="1"/>
    <col min="4871" max="4871" width="15.28515625" style="12" customWidth="1"/>
    <col min="4872" max="4872" width="12.5703125" style="12" customWidth="1"/>
    <col min="4873" max="4873" width="13.85546875" style="12" customWidth="1"/>
    <col min="4874" max="4875" width="14.28515625" style="12" customWidth="1"/>
    <col min="4876" max="4876" width="15" style="12" customWidth="1"/>
    <col min="4877" max="4877" width="20" style="12" customWidth="1"/>
    <col min="4878" max="4878" width="12.85546875" style="12" customWidth="1"/>
    <col min="4879" max="4879" width="12.140625" style="12" customWidth="1"/>
    <col min="4880" max="4880" width="10.140625" style="12" customWidth="1"/>
    <col min="4881" max="4881" width="12.85546875" style="12" customWidth="1"/>
    <col min="4882" max="4882" width="12.140625" style="12" customWidth="1"/>
    <col min="4883" max="5120" width="11.42578125" style="12"/>
    <col min="5121" max="5121" width="19" style="12" customWidth="1"/>
    <col min="5122" max="5122" width="13.42578125" style="12" customWidth="1"/>
    <col min="5123" max="5123" width="13.7109375" style="12" customWidth="1"/>
    <col min="5124" max="5125" width="14.42578125" style="12" customWidth="1"/>
    <col min="5126" max="5126" width="13.5703125" style="12" customWidth="1"/>
    <col min="5127" max="5127" width="15.28515625" style="12" customWidth="1"/>
    <col min="5128" max="5128" width="12.5703125" style="12" customWidth="1"/>
    <col min="5129" max="5129" width="13.85546875" style="12" customWidth="1"/>
    <col min="5130" max="5131" width="14.28515625" style="12" customWidth="1"/>
    <col min="5132" max="5132" width="15" style="12" customWidth="1"/>
    <col min="5133" max="5133" width="20" style="12" customWidth="1"/>
    <col min="5134" max="5134" width="12.85546875" style="12" customWidth="1"/>
    <col min="5135" max="5135" width="12.140625" style="12" customWidth="1"/>
    <col min="5136" max="5136" width="10.140625" style="12" customWidth="1"/>
    <col min="5137" max="5137" width="12.85546875" style="12" customWidth="1"/>
    <col min="5138" max="5138" width="12.140625" style="12" customWidth="1"/>
    <col min="5139" max="5376" width="11.42578125" style="12"/>
    <col min="5377" max="5377" width="19" style="12" customWidth="1"/>
    <col min="5378" max="5378" width="13.42578125" style="12" customWidth="1"/>
    <col min="5379" max="5379" width="13.7109375" style="12" customWidth="1"/>
    <col min="5380" max="5381" width="14.42578125" style="12" customWidth="1"/>
    <col min="5382" max="5382" width="13.5703125" style="12" customWidth="1"/>
    <col min="5383" max="5383" width="15.28515625" style="12" customWidth="1"/>
    <col min="5384" max="5384" width="12.5703125" style="12" customWidth="1"/>
    <col min="5385" max="5385" width="13.85546875" style="12" customWidth="1"/>
    <col min="5386" max="5387" width="14.28515625" style="12" customWidth="1"/>
    <col min="5388" max="5388" width="15" style="12" customWidth="1"/>
    <col min="5389" max="5389" width="20" style="12" customWidth="1"/>
    <col min="5390" max="5390" width="12.85546875" style="12" customWidth="1"/>
    <col min="5391" max="5391" width="12.140625" style="12" customWidth="1"/>
    <col min="5392" max="5392" width="10.140625" style="12" customWidth="1"/>
    <col min="5393" max="5393" width="12.85546875" style="12" customWidth="1"/>
    <col min="5394" max="5394" width="12.140625" style="12" customWidth="1"/>
    <col min="5395" max="5632" width="11.42578125" style="12"/>
    <col min="5633" max="5633" width="19" style="12" customWidth="1"/>
    <col min="5634" max="5634" width="13.42578125" style="12" customWidth="1"/>
    <col min="5635" max="5635" width="13.7109375" style="12" customWidth="1"/>
    <col min="5636" max="5637" width="14.42578125" style="12" customWidth="1"/>
    <col min="5638" max="5638" width="13.5703125" style="12" customWidth="1"/>
    <col min="5639" max="5639" width="15.28515625" style="12" customWidth="1"/>
    <col min="5640" max="5640" width="12.5703125" style="12" customWidth="1"/>
    <col min="5641" max="5641" width="13.85546875" style="12" customWidth="1"/>
    <col min="5642" max="5643" width="14.28515625" style="12" customWidth="1"/>
    <col min="5644" max="5644" width="15" style="12" customWidth="1"/>
    <col min="5645" max="5645" width="20" style="12" customWidth="1"/>
    <col min="5646" max="5646" width="12.85546875" style="12" customWidth="1"/>
    <col min="5647" max="5647" width="12.140625" style="12" customWidth="1"/>
    <col min="5648" max="5648" width="10.140625" style="12" customWidth="1"/>
    <col min="5649" max="5649" width="12.85546875" style="12" customWidth="1"/>
    <col min="5650" max="5650" width="12.140625" style="12" customWidth="1"/>
    <col min="5651" max="5888" width="11.42578125" style="12"/>
    <col min="5889" max="5889" width="19" style="12" customWidth="1"/>
    <col min="5890" max="5890" width="13.42578125" style="12" customWidth="1"/>
    <col min="5891" max="5891" width="13.7109375" style="12" customWidth="1"/>
    <col min="5892" max="5893" width="14.42578125" style="12" customWidth="1"/>
    <col min="5894" max="5894" width="13.5703125" style="12" customWidth="1"/>
    <col min="5895" max="5895" width="15.28515625" style="12" customWidth="1"/>
    <col min="5896" max="5896" width="12.5703125" style="12" customWidth="1"/>
    <col min="5897" max="5897" width="13.85546875" style="12" customWidth="1"/>
    <col min="5898" max="5899" width="14.28515625" style="12" customWidth="1"/>
    <col min="5900" max="5900" width="15" style="12" customWidth="1"/>
    <col min="5901" max="5901" width="20" style="12" customWidth="1"/>
    <col min="5902" max="5902" width="12.85546875" style="12" customWidth="1"/>
    <col min="5903" max="5903" width="12.140625" style="12" customWidth="1"/>
    <col min="5904" max="5904" width="10.140625" style="12" customWidth="1"/>
    <col min="5905" max="5905" width="12.85546875" style="12" customWidth="1"/>
    <col min="5906" max="5906" width="12.140625" style="12" customWidth="1"/>
    <col min="5907" max="6144" width="11.42578125" style="12"/>
    <col min="6145" max="6145" width="19" style="12" customWidth="1"/>
    <col min="6146" max="6146" width="13.42578125" style="12" customWidth="1"/>
    <col min="6147" max="6147" width="13.7109375" style="12" customWidth="1"/>
    <col min="6148" max="6149" width="14.42578125" style="12" customWidth="1"/>
    <col min="6150" max="6150" width="13.5703125" style="12" customWidth="1"/>
    <col min="6151" max="6151" width="15.28515625" style="12" customWidth="1"/>
    <col min="6152" max="6152" width="12.5703125" style="12" customWidth="1"/>
    <col min="6153" max="6153" width="13.85546875" style="12" customWidth="1"/>
    <col min="6154" max="6155" width="14.28515625" style="12" customWidth="1"/>
    <col min="6156" max="6156" width="15" style="12" customWidth="1"/>
    <col min="6157" max="6157" width="20" style="12" customWidth="1"/>
    <col min="6158" max="6158" width="12.85546875" style="12" customWidth="1"/>
    <col min="6159" max="6159" width="12.140625" style="12" customWidth="1"/>
    <col min="6160" max="6160" width="10.140625" style="12" customWidth="1"/>
    <col min="6161" max="6161" width="12.85546875" style="12" customWidth="1"/>
    <col min="6162" max="6162" width="12.140625" style="12" customWidth="1"/>
    <col min="6163" max="6400" width="11.42578125" style="12"/>
    <col min="6401" max="6401" width="19" style="12" customWidth="1"/>
    <col min="6402" max="6402" width="13.42578125" style="12" customWidth="1"/>
    <col min="6403" max="6403" width="13.7109375" style="12" customWidth="1"/>
    <col min="6404" max="6405" width="14.42578125" style="12" customWidth="1"/>
    <col min="6406" max="6406" width="13.5703125" style="12" customWidth="1"/>
    <col min="6407" max="6407" width="15.28515625" style="12" customWidth="1"/>
    <col min="6408" max="6408" width="12.5703125" style="12" customWidth="1"/>
    <col min="6409" max="6409" width="13.85546875" style="12" customWidth="1"/>
    <col min="6410" max="6411" width="14.28515625" style="12" customWidth="1"/>
    <col min="6412" max="6412" width="15" style="12" customWidth="1"/>
    <col min="6413" max="6413" width="20" style="12" customWidth="1"/>
    <col min="6414" max="6414" width="12.85546875" style="12" customWidth="1"/>
    <col min="6415" max="6415" width="12.140625" style="12" customWidth="1"/>
    <col min="6416" max="6416" width="10.140625" style="12" customWidth="1"/>
    <col min="6417" max="6417" width="12.85546875" style="12" customWidth="1"/>
    <col min="6418" max="6418" width="12.140625" style="12" customWidth="1"/>
    <col min="6419" max="6656" width="11.42578125" style="12"/>
    <col min="6657" max="6657" width="19" style="12" customWidth="1"/>
    <col min="6658" max="6658" width="13.42578125" style="12" customWidth="1"/>
    <col min="6659" max="6659" width="13.7109375" style="12" customWidth="1"/>
    <col min="6660" max="6661" width="14.42578125" style="12" customWidth="1"/>
    <col min="6662" max="6662" width="13.5703125" style="12" customWidth="1"/>
    <col min="6663" max="6663" width="15.28515625" style="12" customWidth="1"/>
    <col min="6664" max="6664" width="12.5703125" style="12" customWidth="1"/>
    <col min="6665" max="6665" width="13.85546875" style="12" customWidth="1"/>
    <col min="6666" max="6667" width="14.28515625" style="12" customWidth="1"/>
    <col min="6668" max="6668" width="15" style="12" customWidth="1"/>
    <col min="6669" max="6669" width="20" style="12" customWidth="1"/>
    <col min="6670" max="6670" width="12.85546875" style="12" customWidth="1"/>
    <col min="6671" max="6671" width="12.140625" style="12" customWidth="1"/>
    <col min="6672" max="6672" width="10.140625" style="12" customWidth="1"/>
    <col min="6673" max="6673" width="12.85546875" style="12" customWidth="1"/>
    <col min="6674" max="6674" width="12.140625" style="12" customWidth="1"/>
    <col min="6675" max="6912" width="11.42578125" style="12"/>
    <col min="6913" max="6913" width="19" style="12" customWidth="1"/>
    <col min="6914" max="6914" width="13.42578125" style="12" customWidth="1"/>
    <col min="6915" max="6915" width="13.7109375" style="12" customWidth="1"/>
    <col min="6916" max="6917" width="14.42578125" style="12" customWidth="1"/>
    <col min="6918" max="6918" width="13.5703125" style="12" customWidth="1"/>
    <col min="6919" max="6919" width="15.28515625" style="12" customWidth="1"/>
    <col min="6920" max="6920" width="12.5703125" style="12" customWidth="1"/>
    <col min="6921" max="6921" width="13.85546875" style="12" customWidth="1"/>
    <col min="6922" max="6923" width="14.28515625" style="12" customWidth="1"/>
    <col min="6924" max="6924" width="15" style="12" customWidth="1"/>
    <col min="6925" max="6925" width="20" style="12" customWidth="1"/>
    <col min="6926" max="6926" width="12.85546875" style="12" customWidth="1"/>
    <col min="6927" max="6927" width="12.140625" style="12" customWidth="1"/>
    <col min="6928" max="6928" width="10.140625" style="12" customWidth="1"/>
    <col min="6929" max="6929" width="12.85546875" style="12" customWidth="1"/>
    <col min="6930" max="6930" width="12.140625" style="12" customWidth="1"/>
    <col min="6931" max="7168" width="11.42578125" style="12"/>
    <col min="7169" max="7169" width="19" style="12" customWidth="1"/>
    <col min="7170" max="7170" width="13.42578125" style="12" customWidth="1"/>
    <col min="7171" max="7171" width="13.7109375" style="12" customWidth="1"/>
    <col min="7172" max="7173" width="14.42578125" style="12" customWidth="1"/>
    <col min="7174" max="7174" width="13.5703125" style="12" customWidth="1"/>
    <col min="7175" max="7175" width="15.28515625" style="12" customWidth="1"/>
    <col min="7176" max="7176" width="12.5703125" style="12" customWidth="1"/>
    <col min="7177" max="7177" width="13.85546875" style="12" customWidth="1"/>
    <col min="7178" max="7179" width="14.28515625" style="12" customWidth="1"/>
    <col min="7180" max="7180" width="15" style="12" customWidth="1"/>
    <col min="7181" max="7181" width="20" style="12" customWidth="1"/>
    <col min="7182" max="7182" width="12.85546875" style="12" customWidth="1"/>
    <col min="7183" max="7183" width="12.140625" style="12" customWidth="1"/>
    <col min="7184" max="7184" width="10.140625" style="12" customWidth="1"/>
    <col min="7185" max="7185" width="12.85546875" style="12" customWidth="1"/>
    <col min="7186" max="7186" width="12.140625" style="12" customWidth="1"/>
    <col min="7187" max="7424" width="11.42578125" style="12"/>
    <col min="7425" max="7425" width="19" style="12" customWidth="1"/>
    <col min="7426" max="7426" width="13.42578125" style="12" customWidth="1"/>
    <col min="7427" max="7427" width="13.7109375" style="12" customWidth="1"/>
    <col min="7428" max="7429" width="14.42578125" style="12" customWidth="1"/>
    <col min="7430" max="7430" width="13.5703125" style="12" customWidth="1"/>
    <col min="7431" max="7431" width="15.28515625" style="12" customWidth="1"/>
    <col min="7432" max="7432" width="12.5703125" style="12" customWidth="1"/>
    <col min="7433" max="7433" width="13.85546875" style="12" customWidth="1"/>
    <col min="7434" max="7435" width="14.28515625" style="12" customWidth="1"/>
    <col min="7436" max="7436" width="15" style="12" customWidth="1"/>
    <col min="7437" max="7437" width="20" style="12" customWidth="1"/>
    <col min="7438" max="7438" width="12.85546875" style="12" customWidth="1"/>
    <col min="7439" max="7439" width="12.140625" style="12" customWidth="1"/>
    <col min="7440" max="7440" width="10.140625" style="12" customWidth="1"/>
    <col min="7441" max="7441" width="12.85546875" style="12" customWidth="1"/>
    <col min="7442" max="7442" width="12.140625" style="12" customWidth="1"/>
    <col min="7443" max="7680" width="11.42578125" style="12"/>
    <col min="7681" max="7681" width="19" style="12" customWidth="1"/>
    <col min="7682" max="7682" width="13.42578125" style="12" customWidth="1"/>
    <col min="7683" max="7683" width="13.7109375" style="12" customWidth="1"/>
    <col min="7684" max="7685" width="14.42578125" style="12" customWidth="1"/>
    <col min="7686" max="7686" width="13.5703125" style="12" customWidth="1"/>
    <col min="7687" max="7687" width="15.28515625" style="12" customWidth="1"/>
    <col min="7688" max="7688" width="12.5703125" style="12" customWidth="1"/>
    <col min="7689" max="7689" width="13.85546875" style="12" customWidth="1"/>
    <col min="7690" max="7691" width="14.28515625" style="12" customWidth="1"/>
    <col min="7692" max="7692" width="15" style="12" customWidth="1"/>
    <col min="7693" max="7693" width="20" style="12" customWidth="1"/>
    <col min="7694" max="7694" width="12.85546875" style="12" customWidth="1"/>
    <col min="7695" max="7695" width="12.140625" style="12" customWidth="1"/>
    <col min="7696" max="7696" width="10.140625" style="12" customWidth="1"/>
    <col min="7697" max="7697" width="12.85546875" style="12" customWidth="1"/>
    <col min="7698" max="7698" width="12.140625" style="12" customWidth="1"/>
    <col min="7699" max="7936" width="11.42578125" style="12"/>
    <col min="7937" max="7937" width="19" style="12" customWidth="1"/>
    <col min="7938" max="7938" width="13.42578125" style="12" customWidth="1"/>
    <col min="7939" max="7939" width="13.7109375" style="12" customWidth="1"/>
    <col min="7940" max="7941" width="14.42578125" style="12" customWidth="1"/>
    <col min="7942" max="7942" width="13.5703125" style="12" customWidth="1"/>
    <col min="7943" max="7943" width="15.28515625" style="12" customWidth="1"/>
    <col min="7944" max="7944" width="12.5703125" style="12" customWidth="1"/>
    <col min="7945" max="7945" width="13.85546875" style="12" customWidth="1"/>
    <col min="7946" max="7947" width="14.28515625" style="12" customWidth="1"/>
    <col min="7948" max="7948" width="15" style="12" customWidth="1"/>
    <col min="7949" max="7949" width="20" style="12" customWidth="1"/>
    <col min="7950" max="7950" width="12.85546875" style="12" customWidth="1"/>
    <col min="7951" max="7951" width="12.140625" style="12" customWidth="1"/>
    <col min="7952" max="7952" width="10.140625" style="12" customWidth="1"/>
    <col min="7953" max="7953" width="12.85546875" style="12" customWidth="1"/>
    <col min="7954" max="7954" width="12.140625" style="12" customWidth="1"/>
    <col min="7955" max="8192" width="11.42578125" style="12"/>
    <col min="8193" max="8193" width="19" style="12" customWidth="1"/>
    <col min="8194" max="8194" width="13.42578125" style="12" customWidth="1"/>
    <col min="8195" max="8195" width="13.7109375" style="12" customWidth="1"/>
    <col min="8196" max="8197" width="14.42578125" style="12" customWidth="1"/>
    <col min="8198" max="8198" width="13.5703125" style="12" customWidth="1"/>
    <col min="8199" max="8199" width="15.28515625" style="12" customWidth="1"/>
    <col min="8200" max="8200" width="12.5703125" style="12" customWidth="1"/>
    <col min="8201" max="8201" width="13.85546875" style="12" customWidth="1"/>
    <col min="8202" max="8203" width="14.28515625" style="12" customWidth="1"/>
    <col min="8204" max="8204" width="15" style="12" customWidth="1"/>
    <col min="8205" max="8205" width="20" style="12" customWidth="1"/>
    <col min="8206" max="8206" width="12.85546875" style="12" customWidth="1"/>
    <col min="8207" max="8207" width="12.140625" style="12" customWidth="1"/>
    <col min="8208" max="8208" width="10.140625" style="12" customWidth="1"/>
    <col min="8209" max="8209" width="12.85546875" style="12" customWidth="1"/>
    <col min="8210" max="8210" width="12.140625" style="12" customWidth="1"/>
    <col min="8211" max="8448" width="11.42578125" style="12"/>
    <col min="8449" max="8449" width="19" style="12" customWidth="1"/>
    <col min="8450" max="8450" width="13.42578125" style="12" customWidth="1"/>
    <col min="8451" max="8451" width="13.7109375" style="12" customWidth="1"/>
    <col min="8452" max="8453" width="14.42578125" style="12" customWidth="1"/>
    <col min="8454" max="8454" width="13.5703125" style="12" customWidth="1"/>
    <col min="8455" max="8455" width="15.28515625" style="12" customWidth="1"/>
    <col min="8456" max="8456" width="12.5703125" style="12" customWidth="1"/>
    <col min="8457" max="8457" width="13.85546875" style="12" customWidth="1"/>
    <col min="8458" max="8459" width="14.28515625" style="12" customWidth="1"/>
    <col min="8460" max="8460" width="15" style="12" customWidth="1"/>
    <col min="8461" max="8461" width="20" style="12" customWidth="1"/>
    <col min="8462" max="8462" width="12.85546875" style="12" customWidth="1"/>
    <col min="8463" max="8463" width="12.140625" style="12" customWidth="1"/>
    <col min="8464" max="8464" width="10.140625" style="12" customWidth="1"/>
    <col min="8465" max="8465" width="12.85546875" style="12" customWidth="1"/>
    <col min="8466" max="8466" width="12.140625" style="12" customWidth="1"/>
    <col min="8467" max="8704" width="11.42578125" style="12"/>
    <col min="8705" max="8705" width="19" style="12" customWidth="1"/>
    <col min="8706" max="8706" width="13.42578125" style="12" customWidth="1"/>
    <col min="8707" max="8707" width="13.7109375" style="12" customWidth="1"/>
    <col min="8708" max="8709" width="14.42578125" style="12" customWidth="1"/>
    <col min="8710" max="8710" width="13.5703125" style="12" customWidth="1"/>
    <col min="8711" max="8711" width="15.28515625" style="12" customWidth="1"/>
    <col min="8712" max="8712" width="12.5703125" style="12" customWidth="1"/>
    <col min="8713" max="8713" width="13.85546875" style="12" customWidth="1"/>
    <col min="8714" max="8715" width="14.28515625" style="12" customWidth="1"/>
    <col min="8716" max="8716" width="15" style="12" customWidth="1"/>
    <col min="8717" max="8717" width="20" style="12" customWidth="1"/>
    <col min="8718" max="8718" width="12.85546875" style="12" customWidth="1"/>
    <col min="8719" max="8719" width="12.140625" style="12" customWidth="1"/>
    <col min="8720" max="8720" width="10.140625" style="12" customWidth="1"/>
    <col min="8721" max="8721" width="12.85546875" style="12" customWidth="1"/>
    <col min="8722" max="8722" width="12.140625" style="12" customWidth="1"/>
    <col min="8723" max="8960" width="11.42578125" style="12"/>
    <col min="8961" max="8961" width="19" style="12" customWidth="1"/>
    <col min="8962" max="8962" width="13.42578125" style="12" customWidth="1"/>
    <col min="8963" max="8963" width="13.7109375" style="12" customWidth="1"/>
    <col min="8964" max="8965" width="14.42578125" style="12" customWidth="1"/>
    <col min="8966" max="8966" width="13.5703125" style="12" customWidth="1"/>
    <col min="8967" max="8967" width="15.28515625" style="12" customWidth="1"/>
    <col min="8968" max="8968" width="12.5703125" style="12" customWidth="1"/>
    <col min="8969" max="8969" width="13.85546875" style="12" customWidth="1"/>
    <col min="8970" max="8971" width="14.28515625" style="12" customWidth="1"/>
    <col min="8972" max="8972" width="15" style="12" customWidth="1"/>
    <col min="8973" max="8973" width="20" style="12" customWidth="1"/>
    <col min="8974" max="8974" width="12.85546875" style="12" customWidth="1"/>
    <col min="8975" max="8975" width="12.140625" style="12" customWidth="1"/>
    <col min="8976" max="8976" width="10.140625" style="12" customWidth="1"/>
    <col min="8977" max="8977" width="12.85546875" style="12" customWidth="1"/>
    <col min="8978" max="8978" width="12.140625" style="12" customWidth="1"/>
    <col min="8979" max="9216" width="11.42578125" style="12"/>
    <col min="9217" max="9217" width="19" style="12" customWidth="1"/>
    <col min="9218" max="9218" width="13.42578125" style="12" customWidth="1"/>
    <col min="9219" max="9219" width="13.7109375" style="12" customWidth="1"/>
    <col min="9220" max="9221" width="14.42578125" style="12" customWidth="1"/>
    <col min="9222" max="9222" width="13.5703125" style="12" customWidth="1"/>
    <col min="9223" max="9223" width="15.28515625" style="12" customWidth="1"/>
    <col min="9224" max="9224" width="12.5703125" style="12" customWidth="1"/>
    <col min="9225" max="9225" width="13.85546875" style="12" customWidth="1"/>
    <col min="9226" max="9227" width="14.28515625" style="12" customWidth="1"/>
    <col min="9228" max="9228" width="15" style="12" customWidth="1"/>
    <col min="9229" max="9229" width="20" style="12" customWidth="1"/>
    <col min="9230" max="9230" width="12.85546875" style="12" customWidth="1"/>
    <col min="9231" max="9231" width="12.140625" style="12" customWidth="1"/>
    <col min="9232" max="9232" width="10.140625" style="12" customWidth="1"/>
    <col min="9233" max="9233" width="12.85546875" style="12" customWidth="1"/>
    <col min="9234" max="9234" width="12.140625" style="12" customWidth="1"/>
    <col min="9235" max="9472" width="11.42578125" style="12"/>
    <col min="9473" max="9473" width="19" style="12" customWidth="1"/>
    <col min="9474" max="9474" width="13.42578125" style="12" customWidth="1"/>
    <col min="9475" max="9475" width="13.7109375" style="12" customWidth="1"/>
    <col min="9476" max="9477" width="14.42578125" style="12" customWidth="1"/>
    <col min="9478" max="9478" width="13.5703125" style="12" customWidth="1"/>
    <col min="9479" max="9479" width="15.28515625" style="12" customWidth="1"/>
    <col min="9480" max="9480" width="12.5703125" style="12" customWidth="1"/>
    <col min="9481" max="9481" width="13.85546875" style="12" customWidth="1"/>
    <col min="9482" max="9483" width="14.28515625" style="12" customWidth="1"/>
    <col min="9484" max="9484" width="15" style="12" customWidth="1"/>
    <col min="9485" max="9485" width="20" style="12" customWidth="1"/>
    <col min="9486" max="9486" width="12.85546875" style="12" customWidth="1"/>
    <col min="9487" max="9487" width="12.140625" style="12" customWidth="1"/>
    <col min="9488" max="9488" width="10.140625" style="12" customWidth="1"/>
    <col min="9489" max="9489" width="12.85546875" style="12" customWidth="1"/>
    <col min="9490" max="9490" width="12.140625" style="12" customWidth="1"/>
    <col min="9491" max="9728" width="11.42578125" style="12"/>
    <col min="9729" max="9729" width="19" style="12" customWidth="1"/>
    <col min="9730" max="9730" width="13.42578125" style="12" customWidth="1"/>
    <col min="9731" max="9731" width="13.7109375" style="12" customWidth="1"/>
    <col min="9732" max="9733" width="14.42578125" style="12" customWidth="1"/>
    <col min="9734" max="9734" width="13.5703125" style="12" customWidth="1"/>
    <col min="9735" max="9735" width="15.28515625" style="12" customWidth="1"/>
    <col min="9736" max="9736" width="12.5703125" style="12" customWidth="1"/>
    <col min="9737" max="9737" width="13.85546875" style="12" customWidth="1"/>
    <col min="9738" max="9739" width="14.28515625" style="12" customWidth="1"/>
    <col min="9740" max="9740" width="15" style="12" customWidth="1"/>
    <col min="9741" max="9741" width="20" style="12" customWidth="1"/>
    <col min="9742" max="9742" width="12.85546875" style="12" customWidth="1"/>
    <col min="9743" max="9743" width="12.140625" style="12" customWidth="1"/>
    <col min="9744" max="9744" width="10.140625" style="12" customWidth="1"/>
    <col min="9745" max="9745" width="12.85546875" style="12" customWidth="1"/>
    <col min="9746" max="9746" width="12.140625" style="12" customWidth="1"/>
    <col min="9747" max="9984" width="11.42578125" style="12"/>
    <col min="9985" max="9985" width="19" style="12" customWidth="1"/>
    <col min="9986" max="9986" width="13.42578125" style="12" customWidth="1"/>
    <col min="9987" max="9987" width="13.7109375" style="12" customWidth="1"/>
    <col min="9988" max="9989" width="14.42578125" style="12" customWidth="1"/>
    <col min="9990" max="9990" width="13.5703125" style="12" customWidth="1"/>
    <col min="9991" max="9991" width="15.28515625" style="12" customWidth="1"/>
    <col min="9992" max="9992" width="12.5703125" style="12" customWidth="1"/>
    <col min="9993" max="9993" width="13.85546875" style="12" customWidth="1"/>
    <col min="9994" max="9995" width="14.28515625" style="12" customWidth="1"/>
    <col min="9996" max="9996" width="15" style="12" customWidth="1"/>
    <col min="9997" max="9997" width="20" style="12" customWidth="1"/>
    <col min="9998" max="9998" width="12.85546875" style="12" customWidth="1"/>
    <col min="9999" max="9999" width="12.140625" style="12" customWidth="1"/>
    <col min="10000" max="10000" width="10.140625" style="12" customWidth="1"/>
    <col min="10001" max="10001" width="12.85546875" style="12" customWidth="1"/>
    <col min="10002" max="10002" width="12.140625" style="12" customWidth="1"/>
    <col min="10003" max="10240" width="11.42578125" style="12"/>
    <col min="10241" max="10241" width="19" style="12" customWidth="1"/>
    <col min="10242" max="10242" width="13.42578125" style="12" customWidth="1"/>
    <col min="10243" max="10243" width="13.7109375" style="12" customWidth="1"/>
    <col min="10244" max="10245" width="14.42578125" style="12" customWidth="1"/>
    <col min="10246" max="10246" width="13.5703125" style="12" customWidth="1"/>
    <col min="10247" max="10247" width="15.28515625" style="12" customWidth="1"/>
    <col min="10248" max="10248" width="12.5703125" style="12" customWidth="1"/>
    <col min="10249" max="10249" width="13.85546875" style="12" customWidth="1"/>
    <col min="10250" max="10251" width="14.28515625" style="12" customWidth="1"/>
    <col min="10252" max="10252" width="15" style="12" customWidth="1"/>
    <col min="10253" max="10253" width="20" style="12" customWidth="1"/>
    <col min="10254" max="10254" width="12.85546875" style="12" customWidth="1"/>
    <col min="10255" max="10255" width="12.140625" style="12" customWidth="1"/>
    <col min="10256" max="10256" width="10.140625" style="12" customWidth="1"/>
    <col min="10257" max="10257" width="12.85546875" style="12" customWidth="1"/>
    <col min="10258" max="10258" width="12.140625" style="12" customWidth="1"/>
    <col min="10259" max="10496" width="11.42578125" style="12"/>
    <col min="10497" max="10497" width="19" style="12" customWidth="1"/>
    <col min="10498" max="10498" width="13.42578125" style="12" customWidth="1"/>
    <col min="10499" max="10499" width="13.7109375" style="12" customWidth="1"/>
    <col min="10500" max="10501" width="14.42578125" style="12" customWidth="1"/>
    <col min="10502" max="10502" width="13.5703125" style="12" customWidth="1"/>
    <col min="10503" max="10503" width="15.28515625" style="12" customWidth="1"/>
    <col min="10504" max="10504" width="12.5703125" style="12" customWidth="1"/>
    <col min="10505" max="10505" width="13.85546875" style="12" customWidth="1"/>
    <col min="10506" max="10507" width="14.28515625" style="12" customWidth="1"/>
    <col min="10508" max="10508" width="15" style="12" customWidth="1"/>
    <col min="10509" max="10509" width="20" style="12" customWidth="1"/>
    <col min="10510" max="10510" width="12.85546875" style="12" customWidth="1"/>
    <col min="10511" max="10511" width="12.140625" style="12" customWidth="1"/>
    <col min="10512" max="10512" width="10.140625" style="12" customWidth="1"/>
    <col min="10513" max="10513" width="12.85546875" style="12" customWidth="1"/>
    <col min="10514" max="10514" width="12.140625" style="12" customWidth="1"/>
    <col min="10515" max="10752" width="11.42578125" style="12"/>
    <col min="10753" max="10753" width="19" style="12" customWidth="1"/>
    <col min="10754" max="10754" width="13.42578125" style="12" customWidth="1"/>
    <col min="10755" max="10755" width="13.7109375" style="12" customWidth="1"/>
    <col min="10756" max="10757" width="14.42578125" style="12" customWidth="1"/>
    <col min="10758" max="10758" width="13.5703125" style="12" customWidth="1"/>
    <col min="10759" max="10759" width="15.28515625" style="12" customWidth="1"/>
    <col min="10760" max="10760" width="12.5703125" style="12" customWidth="1"/>
    <col min="10761" max="10761" width="13.85546875" style="12" customWidth="1"/>
    <col min="10762" max="10763" width="14.28515625" style="12" customWidth="1"/>
    <col min="10764" max="10764" width="15" style="12" customWidth="1"/>
    <col min="10765" max="10765" width="20" style="12" customWidth="1"/>
    <col min="10766" max="10766" width="12.85546875" style="12" customWidth="1"/>
    <col min="10767" max="10767" width="12.140625" style="12" customWidth="1"/>
    <col min="10768" max="10768" width="10.140625" style="12" customWidth="1"/>
    <col min="10769" max="10769" width="12.85546875" style="12" customWidth="1"/>
    <col min="10770" max="10770" width="12.140625" style="12" customWidth="1"/>
    <col min="10771" max="11008" width="11.42578125" style="12"/>
    <col min="11009" max="11009" width="19" style="12" customWidth="1"/>
    <col min="11010" max="11010" width="13.42578125" style="12" customWidth="1"/>
    <col min="11011" max="11011" width="13.7109375" style="12" customWidth="1"/>
    <col min="11012" max="11013" width="14.42578125" style="12" customWidth="1"/>
    <col min="11014" max="11014" width="13.5703125" style="12" customWidth="1"/>
    <col min="11015" max="11015" width="15.28515625" style="12" customWidth="1"/>
    <col min="11016" max="11016" width="12.5703125" style="12" customWidth="1"/>
    <col min="11017" max="11017" width="13.85546875" style="12" customWidth="1"/>
    <col min="11018" max="11019" width="14.28515625" style="12" customWidth="1"/>
    <col min="11020" max="11020" width="15" style="12" customWidth="1"/>
    <col min="11021" max="11021" width="20" style="12" customWidth="1"/>
    <col min="11022" max="11022" width="12.85546875" style="12" customWidth="1"/>
    <col min="11023" max="11023" width="12.140625" style="12" customWidth="1"/>
    <col min="11024" max="11024" width="10.140625" style="12" customWidth="1"/>
    <col min="11025" max="11025" width="12.85546875" style="12" customWidth="1"/>
    <col min="11026" max="11026" width="12.140625" style="12" customWidth="1"/>
    <col min="11027" max="11264" width="11.42578125" style="12"/>
    <col min="11265" max="11265" width="19" style="12" customWidth="1"/>
    <col min="11266" max="11266" width="13.42578125" style="12" customWidth="1"/>
    <col min="11267" max="11267" width="13.7109375" style="12" customWidth="1"/>
    <col min="11268" max="11269" width="14.42578125" style="12" customWidth="1"/>
    <col min="11270" max="11270" width="13.5703125" style="12" customWidth="1"/>
    <col min="11271" max="11271" width="15.28515625" style="12" customWidth="1"/>
    <col min="11272" max="11272" width="12.5703125" style="12" customWidth="1"/>
    <col min="11273" max="11273" width="13.85546875" style="12" customWidth="1"/>
    <col min="11274" max="11275" width="14.28515625" style="12" customWidth="1"/>
    <col min="11276" max="11276" width="15" style="12" customWidth="1"/>
    <col min="11277" max="11277" width="20" style="12" customWidth="1"/>
    <col min="11278" max="11278" width="12.85546875" style="12" customWidth="1"/>
    <col min="11279" max="11279" width="12.140625" style="12" customWidth="1"/>
    <col min="11280" max="11280" width="10.140625" style="12" customWidth="1"/>
    <col min="11281" max="11281" width="12.85546875" style="12" customWidth="1"/>
    <col min="11282" max="11282" width="12.140625" style="12" customWidth="1"/>
    <col min="11283" max="11520" width="11.42578125" style="12"/>
    <col min="11521" max="11521" width="19" style="12" customWidth="1"/>
    <col min="11522" max="11522" width="13.42578125" style="12" customWidth="1"/>
    <col min="11523" max="11523" width="13.7109375" style="12" customWidth="1"/>
    <col min="11524" max="11525" width="14.42578125" style="12" customWidth="1"/>
    <col min="11526" max="11526" width="13.5703125" style="12" customWidth="1"/>
    <col min="11527" max="11527" width="15.28515625" style="12" customWidth="1"/>
    <col min="11528" max="11528" width="12.5703125" style="12" customWidth="1"/>
    <col min="11529" max="11529" width="13.85546875" style="12" customWidth="1"/>
    <col min="11530" max="11531" width="14.28515625" style="12" customWidth="1"/>
    <col min="11532" max="11532" width="15" style="12" customWidth="1"/>
    <col min="11533" max="11533" width="20" style="12" customWidth="1"/>
    <col min="11534" max="11534" width="12.85546875" style="12" customWidth="1"/>
    <col min="11535" max="11535" width="12.140625" style="12" customWidth="1"/>
    <col min="11536" max="11536" width="10.140625" style="12" customWidth="1"/>
    <col min="11537" max="11537" width="12.85546875" style="12" customWidth="1"/>
    <col min="11538" max="11538" width="12.140625" style="12" customWidth="1"/>
    <col min="11539" max="11776" width="11.42578125" style="12"/>
    <col min="11777" max="11777" width="19" style="12" customWidth="1"/>
    <col min="11778" max="11778" width="13.42578125" style="12" customWidth="1"/>
    <col min="11779" max="11779" width="13.7109375" style="12" customWidth="1"/>
    <col min="11780" max="11781" width="14.42578125" style="12" customWidth="1"/>
    <col min="11782" max="11782" width="13.5703125" style="12" customWidth="1"/>
    <col min="11783" max="11783" width="15.28515625" style="12" customWidth="1"/>
    <col min="11784" max="11784" width="12.5703125" style="12" customWidth="1"/>
    <col min="11785" max="11785" width="13.85546875" style="12" customWidth="1"/>
    <col min="11786" max="11787" width="14.28515625" style="12" customWidth="1"/>
    <col min="11788" max="11788" width="15" style="12" customWidth="1"/>
    <col min="11789" max="11789" width="20" style="12" customWidth="1"/>
    <col min="11790" max="11790" width="12.85546875" style="12" customWidth="1"/>
    <col min="11791" max="11791" width="12.140625" style="12" customWidth="1"/>
    <col min="11792" max="11792" width="10.140625" style="12" customWidth="1"/>
    <col min="11793" max="11793" width="12.85546875" style="12" customWidth="1"/>
    <col min="11794" max="11794" width="12.140625" style="12" customWidth="1"/>
    <col min="11795" max="12032" width="11.42578125" style="12"/>
    <col min="12033" max="12033" width="19" style="12" customWidth="1"/>
    <col min="12034" max="12034" width="13.42578125" style="12" customWidth="1"/>
    <col min="12035" max="12035" width="13.7109375" style="12" customWidth="1"/>
    <col min="12036" max="12037" width="14.42578125" style="12" customWidth="1"/>
    <col min="12038" max="12038" width="13.5703125" style="12" customWidth="1"/>
    <col min="12039" max="12039" width="15.28515625" style="12" customWidth="1"/>
    <col min="12040" max="12040" width="12.5703125" style="12" customWidth="1"/>
    <col min="12041" max="12041" width="13.85546875" style="12" customWidth="1"/>
    <col min="12042" max="12043" width="14.28515625" style="12" customWidth="1"/>
    <col min="12044" max="12044" width="15" style="12" customWidth="1"/>
    <col min="12045" max="12045" width="20" style="12" customWidth="1"/>
    <col min="12046" max="12046" width="12.85546875" style="12" customWidth="1"/>
    <col min="12047" max="12047" width="12.140625" style="12" customWidth="1"/>
    <col min="12048" max="12048" width="10.140625" style="12" customWidth="1"/>
    <col min="12049" max="12049" width="12.85546875" style="12" customWidth="1"/>
    <col min="12050" max="12050" width="12.140625" style="12" customWidth="1"/>
    <col min="12051" max="12288" width="11.42578125" style="12"/>
    <col min="12289" max="12289" width="19" style="12" customWidth="1"/>
    <col min="12290" max="12290" width="13.42578125" style="12" customWidth="1"/>
    <col min="12291" max="12291" width="13.7109375" style="12" customWidth="1"/>
    <col min="12292" max="12293" width="14.42578125" style="12" customWidth="1"/>
    <col min="12294" max="12294" width="13.5703125" style="12" customWidth="1"/>
    <col min="12295" max="12295" width="15.28515625" style="12" customWidth="1"/>
    <col min="12296" max="12296" width="12.5703125" style="12" customWidth="1"/>
    <col min="12297" max="12297" width="13.85546875" style="12" customWidth="1"/>
    <col min="12298" max="12299" width="14.28515625" style="12" customWidth="1"/>
    <col min="12300" max="12300" width="15" style="12" customWidth="1"/>
    <col min="12301" max="12301" width="20" style="12" customWidth="1"/>
    <col min="12302" max="12302" width="12.85546875" style="12" customWidth="1"/>
    <col min="12303" max="12303" width="12.140625" style="12" customWidth="1"/>
    <col min="12304" max="12304" width="10.140625" style="12" customWidth="1"/>
    <col min="12305" max="12305" width="12.85546875" style="12" customWidth="1"/>
    <col min="12306" max="12306" width="12.140625" style="12" customWidth="1"/>
    <col min="12307" max="12544" width="11.42578125" style="12"/>
    <col min="12545" max="12545" width="19" style="12" customWidth="1"/>
    <col min="12546" max="12546" width="13.42578125" style="12" customWidth="1"/>
    <col min="12547" max="12547" width="13.7109375" style="12" customWidth="1"/>
    <col min="12548" max="12549" width="14.42578125" style="12" customWidth="1"/>
    <col min="12550" max="12550" width="13.5703125" style="12" customWidth="1"/>
    <col min="12551" max="12551" width="15.28515625" style="12" customWidth="1"/>
    <col min="12552" max="12552" width="12.5703125" style="12" customWidth="1"/>
    <col min="12553" max="12553" width="13.85546875" style="12" customWidth="1"/>
    <col min="12554" max="12555" width="14.28515625" style="12" customWidth="1"/>
    <col min="12556" max="12556" width="15" style="12" customWidth="1"/>
    <col min="12557" max="12557" width="20" style="12" customWidth="1"/>
    <col min="12558" max="12558" width="12.85546875" style="12" customWidth="1"/>
    <col min="12559" max="12559" width="12.140625" style="12" customWidth="1"/>
    <col min="12560" max="12560" width="10.140625" style="12" customWidth="1"/>
    <col min="12561" max="12561" width="12.85546875" style="12" customWidth="1"/>
    <col min="12562" max="12562" width="12.140625" style="12" customWidth="1"/>
    <col min="12563" max="12800" width="11.42578125" style="12"/>
    <col min="12801" max="12801" width="19" style="12" customWidth="1"/>
    <col min="12802" max="12802" width="13.42578125" style="12" customWidth="1"/>
    <col min="12803" max="12803" width="13.7109375" style="12" customWidth="1"/>
    <col min="12804" max="12805" width="14.42578125" style="12" customWidth="1"/>
    <col min="12806" max="12806" width="13.5703125" style="12" customWidth="1"/>
    <col min="12807" max="12807" width="15.28515625" style="12" customWidth="1"/>
    <col min="12808" max="12808" width="12.5703125" style="12" customWidth="1"/>
    <col min="12809" max="12809" width="13.85546875" style="12" customWidth="1"/>
    <col min="12810" max="12811" width="14.28515625" style="12" customWidth="1"/>
    <col min="12812" max="12812" width="15" style="12" customWidth="1"/>
    <col min="12813" max="12813" width="20" style="12" customWidth="1"/>
    <col min="12814" max="12814" width="12.85546875" style="12" customWidth="1"/>
    <col min="12815" max="12815" width="12.140625" style="12" customWidth="1"/>
    <col min="12816" max="12816" width="10.140625" style="12" customWidth="1"/>
    <col min="12817" max="12817" width="12.85546875" style="12" customWidth="1"/>
    <col min="12818" max="12818" width="12.140625" style="12" customWidth="1"/>
    <col min="12819" max="13056" width="11.42578125" style="12"/>
    <col min="13057" max="13057" width="19" style="12" customWidth="1"/>
    <col min="13058" max="13058" width="13.42578125" style="12" customWidth="1"/>
    <col min="13059" max="13059" width="13.7109375" style="12" customWidth="1"/>
    <col min="13060" max="13061" width="14.42578125" style="12" customWidth="1"/>
    <col min="13062" max="13062" width="13.5703125" style="12" customWidth="1"/>
    <col min="13063" max="13063" width="15.28515625" style="12" customWidth="1"/>
    <col min="13064" max="13064" width="12.5703125" style="12" customWidth="1"/>
    <col min="13065" max="13065" width="13.85546875" style="12" customWidth="1"/>
    <col min="13066" max="13067" width="14.28515625" style="12" customWidth="1"/>
    <col min="13068" max="13068" width="15" style="12" customWidth="1"/>
    <col min="13069" max="13069" width="20" style="12" customWidth="1"/>
    <col min="13070" max="13070" width="12.85546875" style="12" customWidth="1"/>
    <col min="13071" max="13071" width="12.140625" style="12" customWidth="1"/>
    <col min="13072" max="13072" width="10.140625" style="12" customWidth="1"/>
    <col min="13073" max="13073" width="12.85546875" style="12" customWidth="1"/>
    <col min="13074" max="13074" width="12.140625" style="12" customWidth="1"/>
    <col min="13075" max="13312" width="11.42578125" style="12"/>
    <col min="13313" max="13313" width="19" style="12" customWidth="1"/>
    <col min="13314" max="13314" width="13.42578125" style="12" customWidth="1"/>
    <col min="13315" max="13315" width="13.7109375" style="12" customWidth="1"/>
    <col min="13316" max="13317" width="14.42578125" style="12" customWidth="1"/>
    <col min="13318" max="13318" width="13.5703125" style="12" customWidth="1"/>
    <col min="13319" max="13319" width="15.28515625" style="12" customWidth="1"/>
    <col min="13320" max="13320" width="12.5703125" style="12" customWidth="1"/>
    <col min="13321" max="13321" width="13.85546875" style="12" customWidth="1"/>
    <col min="13322" max="13323" width="14.28515625" style="12" customWidth="1"/>
    <col min="13324" max="13324" width="15" style="12" customWidth="1"/>
    <col min="13325" max="13325" width="20" style="12" customWidth="1"/>
    <col min="13326" max="13326" width="12.85546875" style="12" customWidth="1"/>
    <col min="13327" max="13327" width="12.140625" style="12" customWidth="1"/>
    <col min="13328" max="13328" width="10.140625" style="12" customWidth="1"/>
    <col min="13329" max="13329" width="12.85546875" style="12" customWidth="1"/>
    <col min="13330" max="13330" width="12.140625" style="12" customWidth="1"/>
    <col min="13331" max="13568" width="11.42578125" style="12"/>
    <col min="13569" max="13569" width="19" style="12" customWidth="1"/>
    <col min="13570" max="13570" width="13.42578125" style="12" customWidth="1"/>
    <col min="13571" max="13571" width="13.7109375" style="12" customWidth="1"/>
    <col min="13572" max="13573" width="14.42578125" style="12" customWidth="1"/>
    <col min="13574" max="13574" width="13.5703125" style="12" customWidth="1"/>
    <col min="13575" max="13575" width="15.28515625" style="12" customWidth="1"/>
    <col min="13576" max="13576" width="12.5703125" style="12" customWidth="1"/>
    <col min="13577" max="13577" width="13.85546875" style="12" customWidth="1"/>
    <col min="13578" max="13579" width="14.28515625" style="12" customWidth="1"/>
    <col min="13580" max="13580" width="15" style="12" customWidth="1"/>
    <col min="13581" max="13581" width="20" style="12" customWidth="1"/>
    <col min="13582" max="13582" width="12.85546875" style="12" customWidth="1"/>
    <col min="13583" max="13583" width="12.140625" style="12" customWidth="1"/>
    <col min="13584" max="13584" width="10.140625" style="12" customWidth="1"/>
    <col min="13585" max="13585" width="12.85546875" style="12" customWidth="1"/>
    <col min="13586" max="13586" width="12.140625" style="12" customWidth="1"/>
    <col min="13587" max="13824" width="11.42578125" style="12"/>
    <col min="13825" max="13825" width="19" style="12" customWidth="1"/>
    <col min="13826" max="13826" width="13.42578125" style="12" customWidth="1"/>
    <col min="13827" max="13827" width="13.7109375" style="12" customWidth="1"/>
    <col min="13828" max="13829" width="14.42578125" style="12" customWidth="1"/>
    <col min="13830" max="13830" width="13.5703125" style="12" customWidth="1"/>
    <col min="13831" max="13831" width="15.28515625" style="12" customWidth="1"/>
    <col min="13832" max="13832" width="12.5703125" style="12" customWidth="1"/>
    <col min="13833" max="13833" width="13.85546875" style="12" customWidth="1"/>
    <col min="13834" max="13835" width="14.28515625" style="12" customWidth="1"/>
    <col min="13836" max="13836" width="15" style="12" customWidth="1"/>
    <col min="13837" max="13837" width="20" style="12" customWidth="1"/>
    <col min="13838" max="13838" width="12.85546875" style="12" customWidth="1"/>
    <col min="13839" max="13839" width="12.140625" style="12" customWidth="1"/>
    <col min="13840" max="13840" width="10.140625" style="12" customWidth="1"/>
    <col min="13841" max="13841" width="12.85546875" style="12" customWidth="1"/>
    <col min="13842" max="13842" width="12.140625" style="12" customWidth="1"/>
    <col min="13843" max="14080" width="11.42578125" style="12"/>
    <col min="14081" max="14081" width="19" style="12" customWidth="1"/>
    <col min="14082" max="14082" width="13.42578125" style="12" customWidth="1"/>
    <col min="14083" max="14083" width="13.7109375" style="12" customWidth="1"/>
    <col min="14084" max="14085" width="14.42578125" style="12" customWidth="1"/>
    <col min="14086" max="14086" width="13.5703125" style="12" customWidth="1"/>
    <col min="14087" max="14087" width="15.28515625" style="12" customWidth="1"/>
    <col min="14088" max="14088" width="12.5703125" style="12" customWidth="1"/>
    <col min="14089" max="14089" width="13.85546875" style="12" customWidth="1"/>
    <col min="14090" max="14091" width="14.28515625" style="12" customWidth="1"/>
    <col min="14092" max="14092" width="15" style="12" customWidth="1"/>
    <col min="14093" max="14093" width="20" style="12" customWidth="1"/>
    <col min="14094" max="14094" width="12.85546875" style="12" customWidth="1"/>
    <col min="14095" max="14095" width="12.140625" style="12" customWidth="1"/>
    <col min="14096" max="14096" width="10.140625" style="12" customWidth="1"/>
    <col min="14097" max="14097" width="12.85546875" style="12" customWidth="1"/>
    <col min="14098" max="14098" width="12.140625" style="12" customWidth="1"/>
    <col min="14099" max="14336" width="11.42578125" style="12"/>
    <col min="14337" max="14337" width="19" style="12" customWidth="1"/>
    <col min="14338" max="14338" width="13.42578125" style="12" customWidth="1"/>
    <col min="14339" max="14339" width="13.7109375" style="12" customWidth="1"/>
    <col min="14340" max="14341" width="14.42578125" style="12" customWidth="1"/>
    <col min="14342" max="14342" width="13.5703125" style="12" customWidth="1"/>
    <col min="14343" max="14343" width="15.28515625" style="12" customWidth="1"/>
    <col min="14344" max="14344" width="12.5703125" style="12" customWidth="1"/>
    <col min="14345" max="14345" width="13.85546875" style="12" customWidth="1"/>
    <col min="14346" max="14347" width="14.28515625" style="12" customWidth="1"/>
    <col min="14348" max="14348" width="15" style="12" customWidth="1"/>
    <col min="14349" max="14349" width="20" style="12" customWidth="1"/>
    <col min="14350" max="14350" width="12.85546875" style="12" customWidth="1"/>
    <col min="14351" max="14351" width="12.140625" style="12" customWidth="1"/>
    <col min="14352" max="14352" width="10.140625" style="12" customWidth="1"/>
    <col min="14353" max="14353" width="12.85546875" style="12" customWidth="1"/>
    <col min="14354" max="14354" width="12.140625" style="12" customWidth="1"/>
    <col min="14355" max="14592" width="11.42578125" style="12"/>
    <col min="14593" max="14593" width="19" style="12" customWidth="1"/>
    <col min="14594" max="14594" width="13.42578125" style="12" customWidth="1"/>
    <col min="14595" max="14595" width="13.7109375" style="12" customWidth="1"/>
    <col min="14596" max="14597" width="14.42578125" style="12" customWidth="1"/>
    <col min="14598" max="14598" width="13.5703125" style="12" customWidth="1"/>
    <col min="14599" max="14599" width="15.28515625" style="12" customWidth="1"/>
    <col min="14600" max="14600" width="12.5703125" style="12" customWidth="1"/>
    <col min="14601" max="14601" width="13.85546875" style="12" customWidth="1"/>
    <col min="14602" max="14603" width="14.28515625" style="12" customWidth="1"/>
    <col min="14604" max="14604" width="15" style="12" customWidth="1"/>
    <col min="14605" max="14605" width="20" style="12" customWidth="1"/>
    <col min="14606" max="14606" width="12.85546875" style="12" customWidth="1"/>
    <col min="14607" max="14607" width="12.140625" style="12" customWidth="1"/>
    <col min="14608" max="14608" width="10.140625" style="12" customWidth="1"/>
    <col min="14609" max="14609" width="12.85546875" style="12" customWidth="1"/>
    <col min="14610" max="14610" width="12.140625" style="12" customWidth="1"/>
    <col min="14611" max="14848" width="11.42578125" style="12"/>
    <col min="14849" max="14849" width="19" style="12" customWidth="1"/>
    <col min="14850" max="14850" width="13.42578125" style="12" customWidth="1"/>
    <col min="14851" max="14851" width="13.7109375" style="12" customWidth="1"/>
    <col min="14852" max="14853" width="14.42578125" style="12" customWidth="1"/>
    <col min="14854" max="14854" width="13.5703125" style="12" customWidth="1"/>
    <col min="14855" max="14855" width="15.28515625" style="12" customWidth="1"/>
    <col min="14856" max="14856" width="12.5703125" style="12" customWidth="1"/>
    <col min="14857" max="14857" width="13.85546875" style="12" customWidth="1"/>
    <col min="14858" max="14859" width="14.28515625" style="12" customWidth="1"/>
    <col min="14860" max="14860" width="15" style="12" customWidth="1"/>
    <col min="14861" max="14861" width="20" style="12" customWidth="1"/>
    <col min="14862" max="14862" width="12.85546875" style="12" customWidth="1"/>
    <col min="14863" max="14863" width="12.140625" style="12" customWidth="1"/>
    <col min="14864" max="14864" width="10.140625" style="12" customWidth="1"/>
    <col min="14865" max="14865" width="12.85546875" style="12" customWidth="1"/>
    <col min="14866" max="14866" width="12.140625" style="12" customWidth="1"/>
    <col min="14867" max="15104" width="11.42578125" style="12"/>
    <col min="15105" max="15105" width="19" style="12" customWidth="1"/>
    <col min="15106" max="15106" width="13.42578125" style="12" customWidth="1"/>
    <col min="15107" max="15107" width="13.7109375" style="12" customWidth="1"/>
    <col min="15108" max="15109" width="14.42578125" style="12" customWidth="1"/>
    <col min="15110" max="15110" width="13.5703125" style="12" customWidth="1"/>
    <col min="15111" max="15111" width="15.28515625" style="12" customWidth="1"/>
    <col min="15112" max="15112" width="12.5703125" style="12" customWidth="1"/>
    <col min="15113" max="15113" width="13.85546875" style="12" customWidth="1"/>
    <col min="15114" max="15115" width="14.28515625" style="12" customWidth="1"/>
    <col min="15116" max="15116" width="15" style="12" customWidth="1"/>
    <col min="15117" max="15117" width="20" style="12" customWidth="1"/>
    <col min="15118" max="15118" width="12.85546875" style="12" customWidth="1"/>
    <col min="15119" max="15119" width="12.140625" style="12" customWidth="1"/>
    <col min="15120" max="15120" width="10.140625" style="12" customWidth="1"/>
    <col min="15121" max="15121" width="12.85546875" style="12" customWidth="1"/>
    <col min="15122" max="15122" width="12.140625" style="12" customWidth="1"/>
    <col min="15123" max="15360" width="11.42578125" style="12"/>
    <col min="15361" max="15361" width="19" style="12" customWidth="1"/>
    <col min="15362" max="15362" width="13.42578125" style="12" customWidth="1"/>
    <col min="15363" max="15363" width="13.7109375" style="12" customWidth="1"/>
    <col min="15364" max="15365" width="14.42578125" style="12" customWidth="1"/>
    <col min="15366" max="15366" width="13.5703125" style="12" customWidth="1"/>
    <col min="15367" max="15367" width="15.28515625" style="12" customWidth="1"/>
    <col min="15368" max="15368" width="12.5703125" style="12" customWidth="1"/>
    <col min="15369" max="15369" width="13.85546875" style="12" customWidth="1"/>
    <col min="15370" max="15371" width="14.28515625" style="12" customWidth="1"/>
    <col min="15372" max="15372" width="15" style="12" customWidth="1"/>
    <col min="15373" max="15373" width="20" style="12" customWidth="1"/>
    <col min="15374" max="15374" width="12.85546875" style="12" customWidth="1"/>
    <col min="15375" max="15375" width="12.140625" style="12" customWidth="1"/>
    <col min="15376" max="15376" width="10.140625" style="12" customWidth="1"/>
    <col min="15377" max="15377" width="12.85546875" style="12" customWidth="1"/>
    <col min="15378" max="15378" width="12.140625" style="12" customWidth="1"/>
    <col min="15379" max="15616" width="11.42578125" style="12"/>
    <col min="15617" max="15617" width="19" style="12" customWidth="1"/>
    <col min="15618" max="15618" width="13.42578125" style="12" customWidth="1"/>
    <col min="15619" max="15619" width="13.7109375" style="12" customWidth="1"/>
    <col min="15620" max="15621" width="14.42578125" style="12" customWidth="1"/>
    <col min="15622" max="15622" width="13.5703125" style="12" customWidth="1"/>
    <col min="15623" max="15623" width="15.28515625" style="12" customWidth="1"/>
    <col min="15624" max="15624" width="12.5703125" style="12" customWidth="1"/>
    <col min="15625" max="15625" width="13.85546875" style="12" customWidth="1"/>
    <col min="15626" max="15627" width="14.28515625" style="12" customWidth="1"/>
    <col min="15628" max="15628" width="15" style="12" customWidth="1"/>
    <col min="15629" max="15629" width="20" style="12" customWidth="1"/>
    <col min="15630" max="15630" width="12.85546875" style="12" customWidth="1"/>
    <col min="15631" max="15631" width="12.140625" style="12" customWidth="1"/>
    <col min="15632" max="15632" width="10.140625" style="12" customWidth="1"/>
    <col min="15633" max="15633" width="12.85546875" style="12" customWidth="1"/>
    <col min="15634" max="15634" width="12.140625" style="12" customWidth="1"/>
    <col min="15635" max="15872" width="11.42578125" style="12"/>
    <col min="15873" max="15873" width="19" style="12" customWidth="1"/>
    <col min="15874" max="15874" width="13.42578125" style="12" customWidth="1"/>
    <col min="15875" max="15875" width="13.7109375" style="12" customWidth="1"/>
    <col min="15876" max="15877" width="14.42578125" style="12" customWidth="1"/>
    <col min="15878" max="15878" width="13.5703125" style="12" customWidth="1"/>
    <col min="15879" max="15879" width="15.28515625" style="12" customWidth="1"/>
    <col min="15880" max="15880" width="12.5703125" style="12" customWidth="1"/>
    <col min="15881" max="15881" width="13.85546875" style="12" customWidth="1"/>
    <col min="15882" max="15883" width="14.28515625" style="12" customWidth="1"/>
    <col min="15884" max="15884" width="15" style="12" customWidth="1"/>
    <col min="15885" max="15885" width="20" style="12" customWidth="1"/>
    <col min="15886" max="15886" width="12.85546875" style="12" customWidth="1"/>
    <col min="15887" max="15887" width="12.140625" style="12" customWidth="1"/>
    <col min="15888" max="15888" width="10.140625" style="12" customWidth="1"/>
    <col min="15889" max="15889" width="12.85546875" style="12" customWidth="1"/>
    <col min="15890" max="15890" width="12.140625" style="12" customWidth="1"/>
    <col min="15891" max="16128" width="11.42578125" style="12"/>
    <col min="16129" max="16129" width="19" style="12" customWidth="1"/>
    <col min="16130" max="16130" width="13.42578125" style="12" customWidth="1"/>
    <col min="16131" max="16131" width="13.7109375" style="12" customWidth="1"/>
    <col min="16132" max="16133" width="14.42578125" style="12" customWidth="1"/>
    <col min="16134" max="16134" width="13.5703125" style="12" customWidth="1"/>
    <col min="16135" max="16135" width="15.28515625" style="12" customWidth="1"/>
    <col min="16136" max="16136" width="12.5703125" style="12" customWidth="1"/>
    <col min="16137" max="16137" width="13.85546875" style="12" customWidth="1"/>
    <col min="16138" max="16139" width="14.28515625" style="12" customWidth="1"/>
    <col min="16140" max="16140" width="15" style="12" customWidth="1"/>
    <col min="16141" max="16141" width="20" style="12" customWidth="1"/>
    <col min="16142" max="16142" width="12.85546875" style="12" customWidth="1"/>
    <col min="16143" max="16143" width="12.140625" style="12" customWidth="1"/>
    <col min="16144" max="16144" width="10.140625" style="12" customWidth="1"/>
    <col min="16145" max="16145" width="12.85546875" style="12" customWidth="1"/>
    <col min="16146" max="16146" width="12.140625" style="12" customWidth="1"/>
    <col min="16147" max="16384" width="11.42578125" style="12"/>
  </cols>
  <sheetData>
    <row r="1" spans="1:20" s="8" customFormat="1" x14ac:dyDescent="0.2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6"/>
      <c r="T1" s="7"/>
    </row>
    <row r="2" spans="1:20" s="8" customFormat="1" x14ac:dyDescent="0.2">
      <c r="A2" s="1" t="s">
        <v>1</v>
      </c>
      <c r="B2" s="2"/>
      <c r="C2" s="2"/>
      <c r="D2" s="4"/>
      <c r="E2" s="9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7"/>
    </row>
    <row r="3" spans="1:20" s="8" customFormat="1" x14ac:dyDescent="0.2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5"/>
      <c r="O3" s="5"/>
      <c r="P3" s="5"/>
      <c r="Q3" s="5"/>
      <c r="R3" s="5"/>
      <c r="S3" s="6"/>
      <c r="T3" s="7"/>
    </row>
    <row r="4" spans="1:20" s="13" customFormat="1" x14ac:dyDescent="0.2">
      <c r="A4" s="11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6"/>
      <c r="T4" s="12"/>
    </row>
    <row r="5" spans="1:20" x14ac:dyDescent="0.2">
      <c r="A5" s="14"/>
      <c r="B5" s="15"/>
      <c r="C5" s="15"/>
      <c r="D5" s="15"/>
      <c r="E5" s="15"/>
      <c r="F5" s="15"/>
      <c r="G5" s="15"/>
      <c r="H5" s="15"/>
      <c r="I5" s="15"/>
      <c r="J5" s="16"/>
      <c r="L5" s="16"/>
      <c r="M5" s="16"/>
    </row>
    <row r="6" spans="1:20" x14ac:dyDescent="0.2">
      <c r="A6" s="18"/>
      <c r="B6" s="15"/>
      <c r="C6" s="15"/>
      <c r="D6" s="15"/>
      <c r="E6" s="15"/>
      <c r="F6" s="15"/>
      <c r="G6" s="15"/>
      <c r="H6" s="15"/>
      <c r="I6" s="15"/>
      <c r="J6" s="16"/>
      <c r="L6" s="16"/>
      <c r="M6" s="16"/>
    </row>
    <row r="7" spans="1:20" s="13" customFormat="1" x14ac:dyDescent="0.2">
      <c r="A7" s="19" t="s">
        <v>3</v>
      </c>
      <c r="B7" s="20" t="s">
        <v>4</v>
      </c>
      <c r="C7" s="20" t="s">
        <v>5</v>
      </c>
      <c r="D7" s="20" t="s">
        <v>6</v>
      </c>
      <c r="E7" s="20" t="s">
        <v>7</v>
      </c>
      <c r="F7" s="20" t="s">
        <v>8</v>
      </c>
      <c r="G7" s="20" t="s">
        <v>9</v>
      </c>
      <c r="H7" s="20" t="s">
        <v>10</v>
      </c>
      <c r="I7" s="20" t="s">
        <v>11</v>
      </c>
      <c r="J7" s="20" t="s">
        <v>12</v>
      </c>
      <c r="K7" s="20" t="s">
        <v>13</v>
      </c>
      <c r="L7" s="20" t="s">
        <v>14</v>
      </c>
      <c r="M7" s="20" t="s">
        <v>15</v>
      </c>
      <c r="N7" s="21" t="s">
        <v>16</v>
      </c>
      <c r="O7" s="5"/>
      <c r="P7" s="5"/>
      <c r="Q7" s="5"/>
      <c r="R7" s="5"/>
      <c r="S7" s="6"/>
      <c r="T7" s="12"/>
    </row>
    <row r="8" spans="1:20" s="27" customFormat="1" x14ac:dyDescent="0.2">
      <c r="A8" s="22" t="s">
        <v>17</v>
      </c>
      <c r="B8" s="23">
        <v>1951.82</v>
      </c>
      <c r="C8" s="23">
        <v>4128.95</v>
      </c>
      <c r="D8" s="23">
        <v>10506.82905</v>
      </c>
      <c r="E8" s="23">
        <v>13883.519619999999</v>
      </c>
      <c r="F8" s="23">
        <v>17498.901999999998</v>
      </c>
      <c r="G8" s="23">
        <v>22308.953010000001</v>
      </c>
      <c r="H8" s="23">
        <v>27806.408009999999</v>
      </c>
      <c r="I8" s="24">
        <v>33741.784679999997</v>
      </c>
      <c r="J8" s="24">
        <v>42157.933210000003</v>
      </c>
      <c r="K8" s="24">
        <v>50490.542410000002</v>
      </c>
      <c r="L8" s="24">
        <v>50490.542410000002</v>
      </c>
      <c r="M8" s="24"/>
      <c r="N8" s="25"/>
      <c r="O8" s="5"/>
      <c r="P8" s="25"/>
      <c r="Q8" s="25"/>
      <c r="R8" s="25"/>
      <c r="S8" s="26"/>
    </row>
    <row r="9" spans="1:20" s="27" customFormat="1" x14ac:dyDescent="0.2">
      <c r="A9" s="22" t="s">
        <v>18</v>
      </c>
      <c r="B9" s="23">
        <v>368.91</v>
      </c>
      <c r="C9" s="23">
        <v>880.84</v>
      </c>
      <c r="D9" s="23">
        <v>2319.9205200000001</v>
      </c>
      <c r="E9" s="23">
        <v>3518.1249499999999</v>
      </c>
      <c r="F9" s="23">
        <v>5871.3280599999998</v>
      </c>
      <c r="G9" s="23">
        <v>8779.0497899999991</v>
      </c>
      <c r="H9" s="23">
        <v>10804.212740000001</v>
      </c>
      <c r="I9" s="24">
        <v>13586.10757</v>
      </c>
      <c r="J9" s="24">
        <v>82488.816149999999</v>
      </c>
      <c r="K9" s="24">
        <v>86574.881049999996</v>
      </c>
      <c r="L9" s="24">
        <v>86574.881049999996</v>
      </c>
      <c r="M9" s="24"/>
      <c r="N9" s="25"/>
      <c r="O9" s="5"/>
      <c r="P9" s="25"/>
      <c r="Q9" s="25"/>
      <c r="R9" s="25"/>
      <c r="S9" s="26"/>
    </row>
    <row r="10" spans="1:20" s="27" customFormat="1" x14ac:dyDescent="0.2">
      <c r="A10" s="22" t="s">
        <v>19</v>
      </c>
      <c r="B10" s="23"/>
      <c r="C10" s="23"/>
      <c r="D10" s="23">
        <v>2.4129999999999998</v>
      </c>
      <c r="E10" s="23">
        <v>2.4129999999999998</v>
      </c>
      <c r="F10" s="23">
        <v>6.2130000000000001</v>
      </c>
      <c r="G10" s="23">
        <v>6.2130000000000001</v>
      </c>
      <c r="H10" s="23">
        <v>332.34300000000002</v>
      </c>
      <c r="I10" s="24">
        <v>332.34300000000002</v>
      </c>
      <c r="J10" s="24">
        <v>4534.8879999999999</v>
      </c>
      <c r="K10" s="24">
        <v>6034.8879999999999</v>
      </c>
      <c r="L10" s="24">
        <v>6357.8329999999996</v>
      </c>
      <c r="M10" s="24"/>
      <c r="N10" s="25"/>
      <c r="O10" s="5"/>
      <c r="P10" s="25"/>
      <c r="Q10" s="25"/>
      <c r="R10" s="25"/>
      <c r="S10" s="26"/>
    </row>
    <row r="11" spans="1:20" s="27" customFormat="1" x14ac:dyDescent="0.2">
      <c r="A11" s="22" t="s">
        <v>20</v>
      </c>
      <c r="B11" s="23">
        <v>246.02</v>
      </c>
      <c r="C11" s="23">
        <v>1094.53</v>
      </c>
      <c r="D11" s="23">
        <v>1605.5783300000001</v>
      </c>
      <c r="E11" s="23">
        <v>3556.2125700000001</v>
      </c>
      <c r="F11" s="23">
        <v>5041.4508400000004</v>
      </c>
      <c r="G11" s="23">
        <v>6224.6747699999996</v>
      </c>
      <c r="H11" s="23">
        <v>7383.7206500000002</v>
      </c>
      <c r="I11" s="24">
        <v>8784.9824399999998</v>
      </c>
      <c r="J11" s="24">
        <v>11266.40064</v>
      </c>
      <c r="K11" s="24">
        <v>16721.918000000001</v>
      </c>
      <c r="L11" s="24">
        <v>17557.876779999999</v>
      </c>
      <c r="M11" s="24"/>
      <c r="N11" s="25"/>
      <c r="O11" s="5"/>
      <c r="P11" s="25"/>
      <c r="Q11" s="25"/>
      <c r="R11" s="25"/>
      <c r="S11" s="26"/>
    </row>
    <row r="12" spans="1:20" s="27" customFormat="1" x14ac:dyDescent="0.2">
      <c r="A12" s="22" t="s">
        <v>21</v>
      </c>
      <c r="B12" s="28"/>
      <c r="C12" s="28"/>
      <c r="D12" s="28"/>
      <c r="E12" s="29">
        <v>173.4331</v>
      </c>
      <c r="F12" s="29">
        <v>173.4331</v>
      </c>
      <c r="G12" s="28">
        <v>173.4331</v>
      </c>
      <c r="H12" s="28"/>
      <c r="I12" s="28"/>
      <c r="J12" s="28"/>
      <c r="K12" s="28"/>
      <c r="L12" s="28"/>
      <c r="M12" s="30"/>
      <c r="N12" s="25"/>
      <c r="O12" s="5"/>
      <c r="P12" s="25"/>
      <c r="Q12" s="25"/>
      <c r="R12" s="25"/>
      <c r="S12" s="26"/>
    </row>
    <row r="13" spans="1:20" s="35" customFormat="1" x14ac:dyDescent="0.2">
      <c r="A13" s="31" t="s">
        <v>22</v>
      </c>
      <c r="B13" s="32">
        <f>SUM(B8:B12)</f>
        <v>2566.75</v>
      </c>
      <c r="C13" s="32">
        <f t="shared" ref="C13:M13" si="0">SUM(C8:C12)</f>
        <v>6104.32</v>
      </c>
      <c r="D13" s="32">
        <f t="shared" si="0"/>
        <v>14434.740900000001</v>
      </c>
      <c r="E13" s="32">
        <f t="shared" si="0"/>
        <v>21133.703239999999</v>
      </c>
      <c r="F13" s="32">
        <f t="shared" si="0"/>
        <v>28591.326999999997</v>
      </c>
      <c r="G13" s="32">
        <f t="shared" si="0"/>
        <v>37492.323670000005</v>
      </c>
      <c r="H13" s="32">
        <f t="shared" si="0"/>
        <v>46326.684400000006</v>
      </c>
      <c r="I13" s="32">
        <f t="shared" si="0"/>
        <v>56445.217689999998</v>
      </c>
      <c r="J13" s="32">
        <f t="shared" si="0"/>
        <v>140448.038</v>
      </c>
      <c r="K13" s="32">
        <f t="shared" si="0"/>
        <v>159822.22946</v>
      </c>
      <c r="L13" s="32">
        <f t="shared" si="0"/>
        <v>160981.13324</v>
      </c>
      <c r="M13" s="32">
        <f t="shared" si="0"/>
        <v>0</v>
      </c>
      <c r="N13" s="33"/>
      <c r="O13" s="5"/>
      <c r="P13" s="33"/>
      <c r="Q13" s="33"/>
      <c r="R13" s="33"/>
      <c r="S13" s="34"/>
      <c r="T13" s="27"/>
    </row>
    <row r="14" spans="1:20" s="27" customFormat="1" x14ac:dyDescent="0.2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  <c r="O14" s="5"/>
      <c r="P14" s="38"/>
      <c r="Q14" s="38"/>
      <c r="R14" s="38"/>
      <c r="S14" s="39"/>
    </row>
    <row r="15" spans="1:20" s="13" customFormat="1" x14ac:dyDescent="0.2">
      <c r="A15" s="19" t="s">
        <v>23</v>
      </c>
      <c r="B15" s="20" t="s">
        <v>4</v>
      </c>
      <c r="C15" s="20" t="s">
        <v>5</v>
      </c>
      <c r="D15" s="20" t="s">
        <v>6</v>
      </c>
      <c r="E15" s="20" t="s">
        <v>7</v>
      </c>
      <c r="F15" s="20" t="s">
        <v>8</v>
      </c>
      <c r="G15" s="20" t="s">
        <v>9</v>
      </c>
      <c r="H15" s="20" t="s">
        <v>10</v>
      </c>
      <c r="I15" s="20" t="s">
        <v>11</v>
      </c>
      <c r="J15" s="20" t="s">
        <v>12</v>
      </c>
      <c r="K15" s="20" t="s">
        <v>13</v>
      </c>
      <c r="L15" s="20" t="s">
        <v>14</v>
      </c>
      <c r="M15" s="20" t="s">
        <v>15</v>
      </c>
      <c r="N15" s="40"/>
      <c r="O15" s="5"/>
      <c r="P15" s="40"/>
      <c r="Q15" s="40"/>
      <c r="R15" s="40"/>
      <c r="S15" s="41"/>
      <c r="T15" s="12"/>
    </row>
    <row r="16" spans="1:20" s="27" customFormat="1" x14ac:dyDescent="0.2">
      <c r="A16" s="22" t="s">
        <v>17</v>
      </c>
      <c r="B16" s="24">
        <v>1552.52</v>
      </c>
      <c r="C16" s="24">
        <v>3238.2</v>
      </c>
      <c r="D16" s="24">
        <v>8305.2113599999993</v>
      </c>
      <c r="E16" s="24">
        <v>11046.19492</v>
      </c>
      <c r="F16" s="23">
        <v>13414.616330000001</v>
      </c>
      <c r="G16" s="23">
        <v>16932.993330000001</v>
      </c>
      <c r="H16" s="24">
        <v>20562.001059999999</v>
      </c>
      <c r="I16" s="24">
        <v>24039.23847</v>
      </c>
      <c r="J16" s="24">
        <v>29616.624769999999</v>
      </c>
      <c r="K16" s="24">
        <v>35278.329360000003</v>
      </c>
      <c r="L16" s="24">
        <v>35278.329360000003</v>
      </c>
      <c r="M16" s="24"/>
      <c r="N16" s="38"/>
      <c r="O16" s="5"/>
      <c r="P16" s="38"/>
      <c r="Q16" s="38"/>
      <c r="R16" s="38"/>
      <c r="S16" s="39"/>
    </row>
    <row r="17" spans="1:20" s="27" customFormat="1" ht="12" x14ac:dyDescent="0.2">
      <c r="A17" s="22" t="s">
        <v>18</v>
      </c>
      <c r="B17" s="24">
        <v>334.23</v>
      </c>
      <c r="C17" s="24">
        <v>591.16999999999996</v>
      </c>
      <c r="D17" s="24">
        <v>1259.6394</v>
      </c>
      <c r="E17" s="24">
        <v>2138.4702499999999</v>
      </c>
      <c r="F17" s="23">
        <v>3747.9812999999999</v>
      </c>
      <c r="G17" s="23">
        <v>5810.5560299999997</v>
      </c>
      <c r="H17" s="24">
        <v>7089.7447099999999</v>
      </c>
      <c r="I17" s="24">
        <v>8890.5476299999991</v>
      </c>
      <c r="J17" s="24">
        <v>54055.772599999997</v>
      </c>
      <c r="K17" s="24">
        <v>57145.735220000002</v>
      </c>
      <c r="L17" s="24">
        <v>57145.735220000002</v>
      </c>
      <c r="M17" s="24"/>
      <c r="N17" s="38"/>
      <c r="O17" s="38"/>
      <c r="P17" s="38"/>
      <c r="Q17" s="38"/>
      <c r="R17" s="38"/>
      <c r="S17" s="39"/>
    </row>
    <row r="18" spans="1:20" s="27" customFormat="1" ht="12" x14ac:dyDescent="0.2">
      <c r="A18" s="22" t="s">
        <v>19</v>
      </c>
      <c r="B18" s="24"/>
      <c r="C18" s="24"/>
      <c r="D18" s="24"/>
      <c r="E18" s="24"/>
      <c r="F18" s="23"/>
      <c r="G18" s="23"/>
      <c r="H18" s="24"/>
      <c r="I18" s="24"/>
      <c r="J18" s="24"/>
      <c r="K18" s="24"/>
      <c r="L18" s="24"/>
      <c r="M18" s="24"/>
      <c r="N18" s="38"/>
      <c r="O18" s="38"/>
      <c r="P18" s="38"/>
      <c r="Q18" s="38"/>
      <c r="R18" s="38"/>
      <c r="S18" s="39"/>
    </row>
    <row r="19" spans="1:20" s="27" customFormat="1" ht="12" x14ac:dyDescent="0.2">
      <c r="A19" s="22" t="s">
        <v>20</v>
      </c>
      <c r="B19" s="24">
        <v>1250.6099999999999</v>
      </c>
      <c r="C19" s="24">
        <v>3777.75</v>
      </c>
      <c r="D19" s="24">
        <v>5196.0107099999996</v>
      </c>
      <c r="E19" s="24">
        <v>7359.5885600000001</v>
      </c>
      <c r="F19" s="23">
        <v>8246.2517200000002</v>
      </c>
      <c r="G19" s="23">
        <v>10993.039839999999</v>
      </c>
      <c r="H19" s="24">
        <v>13450.71142</v>
      </c>
      <c r="I19" s="24">
        <v>15707.91949</v>
      </c>
      <c r="J19" s="24">
        <v>20700.958930000001</v>
      </c>
      <c r="K19" s="24">
        <v>25620.55558</v>
      </c>
      <c r="L19" s="24">
        <v>27227.95939</v>
      </c>
      <c r="M19" s="24"/>
      <c r="N19" s="38"/>
      <c r="O19" s="38"/>
      <c r="P19" s="38"/>
      <c r="Q19" s="38"/>
      <c r="R19" s="38"/>
      <c r="S19" s="39"/>
    </row>
    <row r="20" spans="1:20" s="27" customFormat="1" ht="12" x14ac:dyDescent="0.2">
      <c r="A20" s="22" t="s">
        <v>21</v>
      </c>
      <c r="B20" s="24"/>
      <c r="C20" s="24"/>
      <c r="D20" s="24"/>
      <c r="E20" s="23"/>
      <c r="F20" s="29"/>
      <c r="G20" s="28"/>
      <c r="H20" s="23"/>
      <c r="I20" s="23"/>
      <c r="J20" s="23"/>
      <c r="K20" s="23"/>
      <c r="L20" s="23"/>
      <c r="M20" s="42"/>
      <c r="N20" s="38"/>
      <c r="O20" s="38"/>
      <c r="P20" s="38"/>
      <c r="Q20" s="38"/>
      <c r="R20" s="38"/>
      <c r="S20" s="39"/>
    </row>
    <row r="21" spans="1:20" s="35" customFormat="1" ht="12" x14ac:dyDescent="0.2">
      <c r="A21" s="31" t="s">
        <v>22</v>
      </c>
      <c r="B21" s="43">
        <f>SUM(B16:B20)</f>
        <v>3137.3599999999997</v>
      </c>
      <c r="C21" s="43">
        <f t="shared" ref="C21:M21" si="1">SUM(C16:C20)</f>
        <v>7607.12</v>
      </c>
      <c r="D21" s="43">
        <f t="shared" si="1"/>
        <v>14760.86147</v>
      </c>
      <c r="E21" s="43">
        <f t="shared" si="1"/>
        <v>20544.25373</v>
      </c>
      <c r="F21" s="43">
        <f t="shared" si="1"/>
        <v>25408.84935</v>
      </c>
      <c r="G21" s="43">
        <f t="shared" si="1"/>
        <v>33736.589200000002</v>
      </c>
      <c r="H21" s="43">
        <f t="shared" si="1"/>
        <v>41102.457190000001</v>
      </c>
      <c r="I21" s="43">
        <f t="shared" si="1"/>
        <v>48637.705589999998</v>
      </c>
      <c r="J21" s="43">
        <f t="shared" si="1"/>
        <v>104373.35629999998</v>
      </c>
      <c r="K21" s="43">
        <f t="shared" si="1"/>
        <v>118044.62016000001</v>
      </c>
      <c r="L21" s="43">
        <f t="shared" si="1"/>
        <v>119652.02397000001</v>
      </c>
      <c r="M21" s="43">
        <f t="shared" si="1"/>
        <v>0</v>
      </c>
      <c r="N21" s="38"/>
      <c r="O21" s="38"/>
      <c r="P21" s="38"/>
      <c r="Q21" s="38"/>
      <c r="R21" s="38"/>
      <c r="S21" s="39"/>
      <c r="T21" s="27"/>
    </row>
    <row r="22" spans="1:20" s="27" customFormat="1" x14ac:dyDescent="0.2">
      <c r="A22" s="44"/>
      <c r="B22" s="45"/>
      <c r="C22" s="45"/>
      <c r="D22" s="45"/>
      <c r="E22" s="45"/>
      <c r="F22" s="45"/>
      <c r="G22" s="45"/>
      <c r="H22" s="45"/>
      <c r="I22" s="46"/>
      <c r="J22" s="46"/>
      <c r="K22" s="46"/>
      <c r="L22" s="46"/>
      <c r="M22" s="46"/>
      <c r="N22" s="25"/>
      <c r="O22" s="25"/>
      <c r="P22" s="25"/>
      <c r="Q22" s="25"/>
      <c r="R22" s="25"/>
      <c r="S22" s="26"/>
    </row>
    <row r="23" spans="1:20" s="50" customFormat="1" x14ac:dyDescent="0.2">
      <c r="A23" s="19" t="s">
        <v>24</v>
      </c>
      <c r="B23" s="20" t="s">
        <v>4</v>
      </c>
      <c r="C23" s="20" t="s">
        <v>5</v>
      </c>
      <c r="D23" s="20" t="s">
        <v>6</v>
      </c>
      <c r="E23" s="20" t="s">
        <v>7</v>
      </c>
      <c r="F23" s="20" t="s">
        <v>8</v>
      </c>
      <c r="G23" s="20" t="s">
        <v>9</v>
      </c>
      <c r="H23" s="20" t="s">
        <v>10</v>
      </c>
      <c r="I23" s="20" t="s">
        <v>11</v>
      </c>
      <c r="J23" s="20" t="s">
        <v>12</v>
      </c>
      <c r="K23" s="20" t="s">
        <v>13</v>
      </c>
      <c r="L23" s="20" t="s">
        <v>14</v>
      </c>
      <c r="M23" s="20" t="s">
        <v>15</v>
      </c>
      <c r="N23" s="47"/>
      <c r="O23" s="47"/>
      <c r="P23" s="47"/>
      <c r="Q23" s="47"/>
      <c r="R23" s="47"/>
      <c r="S23" s="48"/>
      <c r="T23" s="49"/>
    </row>
    <row r="24" spans="1:20" s="27" customFormat="1" ht="12" x14ac:dyDescent="0.2">
      <c r="A24" s="22" t="s">
        <v>17</v>
      </c>
      <c r="B24" s="51">
        <v>1991.93</v>
      </c>
      <c r="C24" s="51">
        <v>3705.34</v>
      </c>
      <c r="D24" s="24">
        <v>8296.2483499999998</v>
      </c>
      <c r="E24" s="24">
        <v>10998.36197</v>
      </c>
      <c r="F24" s="23">
        <v>13709.28673</v>
      </c>
      <c r="G24" s="23">
        <v>17069.539229999998</v>
      </c>
      <c r="H24" s="24">
        <v>20974.83008</v>
      </c>
      <c r="I24" s="52">
        <v>24644.174800000001</v>
      </c>
      <c r="J24" s="52">
        <v>30117.993129999999</v>
      </c>
      <c r="K24" s="52">
        <v>35766.32705</v>
      </c>
      <c r="L24" s="24">
        <v>35766.32705</v>
      </c>
      <c r="M24" s="52"/>
      <c r="N24" s="38"/>
      <c r="O24" s="38"/>
      <c r="P24" s="38"/>
      <c r="Q24" s="38"/>
      <c r="R24" s="38"/>
      <c r="S24" s="39"/>
    </row>
    <row r="25" spans="1:20" s="27" customFormat="1" ht="12" x14ac:dyDescent="0.2">
      <c r="A25" s="22" t="s">
        <v>18</v>
      </c>
      <c r="B25" s="51">
        <v>626.64</v>
      </c>
      <c r="C25" s="51">
        <v>975.62</v>
      </c>
      <c r="D25" s="24">
        <v>1814.49217</v>
      </c>
      <c r="E25" s="24">
        <v>2886.8176800000001</v>
      </c>
      <c r="F25" s="23">
        <v>4980.2762700000003</v>
      </c>
      <c r="G25" s="23">
        <v>7279.2057699999996</v>
      </c>
      <c r="H25" s="24">
        <v>9067.6481199999998</v>
      </c>
      <c r="I25" s="52">
        <v>11447.099469999999</v>
      </c>
      <c r="J25" s="52">
        <v>70719.664799999999</v>
      </c>
      <c r="K25" s="52">
        <v>74236.323709999997</v>
      </c>
      <c r="L25" s="24">
        <v>74236.323709999997</v>
      </c>
      <c r="M25" s="52"/>
      <c r="N25" s="38"/>
      <c r="O25" s="38"/>
      <c r="P25" s="38"/>
      <c r="Q25" s="38"/>
      <c r="R25" s="38"/>
      <c r="S25" s="39"/>
    </row>
    <row r="26" spans="1:20" s="27" customFormat="1" ht="12" x14ac:dyDescent="0.2">
      <c r="A26" s="22" t="s">
        <v>19</v>
      </c>
      <c r="B26" s="51"/>
      <c r="C26" s="51"/>
      <c r="D26" s="24">
        <v>40</v>
      </c>
      <c r="E26" s="24">
        <v>40</v>
      </c>
      <c r="F26" s="23">
        <v>40</v>
      </c>
      <c r="G26" s="23">
        <v>40</v>
      </c>
      <c r="H26" s="24">
        <v>44.5</v>
      </c>
      <c r="I26" s="52">
        <v>44.5</v>
      </c>
      <c r="J26" s="52">
        <v>3183.28</v>
      </c>
      <c r="K26" s="52">
        <v>3183.28</v>
      </c>
      <c r="L26" s="24">
        <v>3183.28</v>
      </c>
      <c r="M26" s="52"/>
      <c r="N26" s="38"/>
      <c r="O26" s="38"/>
      <c r="P26" s="38"/>
      <c r="Q26" s="38"/>
      <c r="R26" s="38"/>
      <c r="S26" s="39"/>
    </row>
    <row r="27" spans="1:20" s="27" customFormat="1" ht="12" x14ac:dyDescent="0.2">
      <c r="A27" s="22" t="s">
        <v>20</v>
      </c>
      <c r="B27" s="51">
        <v>1753.39</v>
      </c>
      <c r="C27" s="51">
        <v>5347.07</v>
      </c>
      <c r="D27" s="24">
        <v>7101.0289400000001</v>
      </c>
      <c r="E27" s="24">
        <v>8837.9171800000004</v>
      </c>
      <c r="F27" s="23">
        <v>11110.21905</v>
      </c>
      <c r="G27" s="23">
        <v>11850.189060000001</v>
      </c>
      <c r="H27" s="24">
        <v>13957.184869999999</v>
      </c>
      <c r="I27" s="52">
        <v>16077.82754</v>
      </c>
      <c r="J27" s="52">
        <v>18163.963449999999</v>
      </c>
      <c r="K27" s="52">
        <v>25646.4306</v>
      </c>
      <c r="L27" s="24">
        <v>25996.47392</v>
      </c>
      <c r="M27" s="52"/>
      <c r="N27" s="38"/>
      <c r="O27" s="38"/>
      <c r="P27" s="38"/>
      <c r="Q27" s="38"/>
      <c r="R27" s="38"/>
      <c r="S27" s="39"/>
    </row>
    <row r="28" spans="1:20" s="27" customFormat="1" ht="12" x14ac:dyDescent="0.2">
      <c r="A28" s="22" t="s">
        <v>21</v>
      </c>
      <c r="B28" s="51"/>
      <c r="C28" s="51"/>
      <c r="D28" s="24"/>
      <c r="E28" s="24"/>
      <c r="F28" s="29"/>
      <c r="G28" s="28"/>
      <c r="H28" s="23"/>
      <c r="I28" s="52"/>
      <c r="J28" s="52"/>
      <c r="K28" s="52"/>
      <c r="L28" s="23"/>
      <c r="M28" s="53"/>
      <c r="N28" s="38"/>
      <c r="O28" s="38"/>
      <c r="P28" s="38"/>
      <c r="Q28" s="38"/>
      <c r="R28" s="38"/>
      <c r="S28" s="39"/>
    </row>
    <row r="29" spans="1:20" s="35" customFormat="1" ht="12" x14ac:dyDescent="0.2">
      <c r="A29" s="31" t="s">
        <v>22</v>
      </c>
      <c r="B29" s="43">
        <f>SUM(B24:B28)</f>
        <v>4371.96</v>
      </c>
      <c r="C29" s="43">
        <f t="shared" ref="C29:M29" si="2">SUM(C24:C28)</f>
        <v>10028.029999999999</v>
      </c>
      <c r="D29" s="43">
        <f t="shared" si="2"/>
        <v>17251.76946</v>
      </c>
      <c r="E29" s="43">
        <f t="shared" si="2"/>
        <v>22763.096830000002</v>
      </c>
      <c r="F29" s="43">
        <f t="shared" si="2"/>
        <v>29839.782050000002</v>
      </c>
      <c r="G29" s="43">
        <f t="shared" si="2"/>
        <v>36238.93406</v>
      </c>
      <c r="H29" s="43">
        <f t="shared" si="2"/>
        <v>44044.163069999995</v>
      </c>
      <c r="I29" s="43">
        <f t="shared" si="2"/>
        <v>52213.60181</v>
      </c>
      <c r="J29" s="43">
        <f t="shared" si="2"/>
        <v>122184.90138</v>
      </c>
      <c r="K29" s="43">
        <f t="shared" si="2"/>
        <v>138832.36135999998</v>
      </c>
      <c r="L29" s="43">
        <f t="shared" si="2"/>
        <v>139182.40467999998</v>
      </c>
      <c r="M29" s="43">
        <f t="shared" si="2"/>
        <v>0</v>
      </c>
      <c r="N29" s="38"/>
      <c r="O29" s="38"/>
      <c r="P29" s="38"/>
      <c r="Q29" s="38"/>
      <c r="R29" s="38"/>
      <c r="S29" s="39"/>
      <c r="T29" s="27"/>
    </row>
    <row r="30" spans="1:20" s="27" customFormat="1" ht="12" x14ac:dyDescent="0.2">
      <c r="A30" s="54"/>
      <c r="B30" s="55"/>
      <c r="C30" s="45"/>
      <c r="D30" s="45"/>
      <c r="E30" s="45"/>
      <c r="F30" s="45"/>
      <c r="G30" s="45"/>
      <c r="H30" s="45"/>
      <c r="I30" s="46"/>
      <c r="J30" s="46"/>
      <c r="K30" s="46"/>
      <c r="L30" s="46"/>
      <c r="M30" s="46"/>
      <c r="N30" s="25"/>
      <c r="O30" s="25"/>
      <c r="P30" s="25"/>
      <c r="Q30" s="25"/>
      <c r="R30" s="25"/>
      <c r="S30" s="26"/>
    </row>
    <row r="31" spans="1:20" s="50" customFormat="1" x14ac:dyDescent="0.2">
      <c r="A31" s="19" t="s">
        <v>25</v>
      </c>
      <c r="B31" s="20" t="s">
        <v>4</v>
      </c>
      <c r="C31" s="20" t="s">
        <v>5</v>
      </c>
      <c r="D31" s="20" t="s">
        <v>6</v>
      </c>
      <c r="E31" s="20" t="s">
        <v>7</v>
      </c>
      <c r="F31" s="20" t="s">
        <v>8</v>
      </c>
      <c r="G31" s="20" t="s">
        <v>9</v>
      </c>
      <c r="H31" s="20" t="s">
        <v>10</v>
      </c>
      <c r="I31" s="20" t="s">
        <v>11</v>
      </c>
      <c r="J31" s="20" t="s">
        <v>12</v>
      </c>
      <c r="K31" s="20" t="s">
        <v>13</v>
      </c>
      <c r="L31" s="20" t="s">
        <v>14</v>
      </c>
      <c r="M31" s="20" t="s">
        <v>15</v>
      </c>
      <c r="N31" s="47"/>
      <c r="O31" s="47"/>
      <c r="P31" s="47"/>
      <c r="Q31" s="47"/>
      <c r="R31" s="47"/>
      <c r="S31" s="48"/>
      <c r="T31" s="49"/>
    </row>
    <row r="32" spans="1:20" s="27" customFormat="1" ht="12" x14ac:dyDescent="0.2">
      <c r="A32" s="22" t="s">
        <v>17</v>
      </c>
      <c r="B32" s="23">
        <v>81.3</v>
      </c>
      <c r="C32" s="23">
        <v>81.3</v>
      </c>
      <c r="D32" s="23">
        <v>81.304010000000005</v>
      </c>
      <c r="E32" s="23"/>
      <c r="F32" s="23"/>
      <c r="G32" s="23"/>
      <c r="H32" s="23"/>
      <c r="I32" s="24"/>
      <c r="J32" s="24"/>
      <c r="K32" s="24"/>
      <c r="L32" s="24"/>
      <c r="M32" s="24"/>
      <c r="N32" s="38"/>
      <c r="O32" s="38"/>
      <c r="P32" s="38"/>
      <c r="Q32" s="38"/>
      <c r="R32" s="38"/>
      <c r="S32" s="39"/>
    </row>
    <row r="33" spans="1:20" s="27" customFormat="1" ht="12" x14ac:dyDescent="0.2">
      <c r="A33" s="22" t="s">
        <v>18</v>
      </c>
      <c r="B33" s="23">
        <v>16.96</v>
      </c>
      <c r="C33" s="23">
        <v>16.96</v>
      </c>
      <c r="D33" s="23">
        <v>16.962409999999998</v>
      </c>
      <c r="E33" s="23"/>
      <c r="F33" s="23"/>
      <c r="G33" s="23"/>
      <c r="H33" s="23"/>
      <c r="I33" s="24"/>
      <c r="J33" s="24"/>
      <c r="K33" s="24"/>
      <c r="L33" s="24"/>
      <c r="M33" s="24"/>
      <c r="N33" s="38"/>
      <c r="O33" s="38"/>
      <c r="P33" s="38"/>
      <c r="Q33" s="38"/>
      <c r="R33" s="38"/>
      <c r="S33" s="39"/>
    </row>
    <row r="34" spans="1:20" s="27" customFormat="1" ht="12" x14ac:dyDescent="0.2">
      <c r="A34" s="22" t="s">
        <v>19</v>
      </c>
      <c r="B34" s="23"/>
      <c r="C34" s="23"/>
      <c r="D34" s="23"/>
      <c r="E34" s="23"/>
      <c r="F34" s="23"/>
      <c r="G34" s="23"/>
      <c r="H34" s="23"/>
      <c r="I34" s="24"/>
      <c r="J34" s="24">
        <v>24</v>
      </c>
      <c r="K34" s="24">
        <v>24</v>
      </c>
      <c r="L34" s="24">
        <v>24</v>
      </c>
      <c r="M34" s="24"/>
      <c r="N34" s="38"/>
      <c r="O34" s="38"/>
      <c r="P34" s="38"/>
      <c r="Q34" s="38"/>
      <c r="R34" s="38"/>
      <c r="S34" s="39"/>
    </row>
    <row r="35" spans="1:20" s="27" customFormat="1" ht="12" x14ac:dyDescent="0.2">
      <c r="A35" s="22" t="s">
        <v>20</v>
      </c>
      <c r="B35" s="23">
        <v>489.15</v>
      </c>
      <c r="C35" s="23">
        <v>915.81</v>
      </c>
      <c r="D35" s="23">
        <v>1276.61185</v>
      </c>
      <c r="E35" s="23">
        <v>-112.42664000000001</v>
      </c>
      <c r="F35" s="23">
        <v>1129.21632</v>
      </c>
      <c r="G35" s="23">
        <v>1929.7603200000001</v>
      </c>
      <c r="H35" s="23">
        <v>2704.4803200000001</v>
      </c>
      <c r="I35" s="24">
        <v>3474.02432</v>
      </c>
      <c r="J35" s="24">
        <v>4279.9870700000001</v>
      </c>
      <c r="K35" s="24">
        <v>6075.8933800000004</v>
      </c>
      <c r="L35" s="24">
        <v>6075.8933800000004</v>
      </c>
      <c r="M35" s="24"/>
      <c r="N35" s="38"/>
      <c r="O35" s="38"/>
      <c r="P35" s="38"/>
      <c r="Q35" s="38"/>
      <c r="R35" s="38"/>
      <c r="S35" s="39"/>
    </row>
    <row r="36" spans="1:20" s="27" customFormat="1" ht="12" x14ac:dyDescent="0.2">
      <c r="A36" s="22" t="s">
        <v>21</v>
      </c>
      <c r="B36" s="23"/>
      <c r="C36" s="23"/>
      <c r="D36" s="23"/>
      <c r="E36" s="23"/>
      <c r="F36" s="29"/>
      <c r="G36" s="28"/>
      <c r="H36" s="23"/>
      <c r="I36" s="23"/>
      <c r="J36" s="23"/>
      <c r="K36" s="23"/>
      <c r="L36" s="23"/>
      <c r="M36" s="56"/>
      <c r="N36" s="38"/>
      <c r="O36" s="38"/>
      <c r="P36" s="38"/>
      <c r="Q36" s="38"/>
      <c r="R36" s="38"/>
      <c r="S36" s="39"/>
    </row>
    <row r="37" spans="1:20" s="35" customFormat="1" ht="12" x14ac:dyDescent="0.2">
      <c r="A37" s="57" t="s">
        <v>22</v>
      </c>
      <c r="B37" s="43">
        <f>SUM(B32:B36)</f>
        <v>587.41</v>
      </c>
      <c r="C37" s="43">
        <f t="shared" ref="C37:M37" si="3">SUM(C32:C36)</f>
        <v>1014.0699999999999</v>
      </c>
      <c r="D37" s="43">
        <f t="shared" si="3"/>
        <v>1374.8782699999999</v>
      </c>
      <c r="E37" s="43">
        <f t="shared" si="3"/>
        <v>-112.42664000000001</v>
      </c>
      <c r="F37" s="43">
        <f t="shared" si="3"/>
        <v>1129.21632</v>
      </c>
      <c r="G37" s="43">
        <f t="shared" si="3"/>
        <v>1929.7603200000001</v>
      </c>
      <c r="H37" s="43">
        <f t="shared" si="3"/>
        <v>2704.4803200000001</v>
      </c>
      <c r="I37" s="43">
        <f t="shared" si="3"/>
        <v>3474.02432</v>
      </c>
      <c r="J37" s="43">
        <f t="shared" si="3"/>
        <v>4303.9870700000001</v>
      </c>
      <c r="K37" s="43">
        <f t="shared" si="3"/>
        <v>6099.8933800000004</v>
      </c>
      <c r="L37" s="43">
        <f t="shared" si="3"/>
        <v>6099.8933800000004</v>
      </c>
      <c r="M37" s="43">
        <f t="shared" si="3"/>
        <v>0</v>
      </c>
      <c r="N37" s="38"/>
      <c r="O37" s="38"/>
      <c r="P37" s="38"/>
      <c r="Q37" s="38"/>
      <c r="R37" s="38"/>
      <c r="S37" s="39"/>
      <c r="T37" s="27"/>
    </row>
    <row r="38" spans="1:20" s="27" customFormat="1" ht="12" x14ac:dyDescent="0.2">
      <c r="A38" s="54"/>
      <c r="B38" s="45"/>
      <c r="C38" s="45"/>
      <c r="D38" s="45"/>
      <c r="E38" s="45"/>
      <c r="F38" s="45"/>
      <c r="G38" s="45"/>
      <c r="H38" s="45"/>
      <c r="I38" s="46"/>
      <c r="J38" s="46"/>
      <c r="K38" s="46"/>
      <c r="L38" s="46"/>
      <c r="M38" s="46"/>
      <c r="N38" s="25"/>
      <c r="O38" s="25"/>
      <c r="P38" s="25"/>
      <c r="Q38" s="25"/>
      <c r="R38" s="25"/>
      <c r="S38" s="26"/>
    </row>
    <row r="39" spans="1:20" s="50" customFormat="1" x14ac:dyDescent="0.2">
      <c r="A39" s="19" t="s">
        <v>26</v>
      </c>
      <c r="B39" s="20" t="s">
        <v>4</v>
      </c>
      <c r="C39" s="20" t="s">
        <v>5</v>
      </c>
      <c r="D39" s="20" t="s">
        <v>6</v>
      </c>
      <c r="E39" s="20" t="s">
        <v>7</v>
      </c>
      <c r="F39" s="20" t="s">
        <v>8</v>
      </c>
      <c r="G39" s="20" t="s">
        <v>9</v>
      </c>
      <c r="H39" s="20" t="s">
        <v>10</v>
      </c>
      <c r="I39" s="20" t="s">
        <v>11</v>
      </c>
      <c r="J39" s="20" t="s">
        <v>12</v>
      </c>
      <c r="K39" s="20" t="s">
        <v>13</v>
      </c>
      <c r="L39" s="20" t="s">
        <v>14</v>
      </c>
      <c r="M39" s="20" t="s">
        <v>15</v>
      </c>
      <c r="N39" s="47"/>
      <c r="O39" s="47"/>
      <c r="P39" s="47"/>
      <c r="Q39" s="47"/>
      <c r="R39" s="47"/>
      <c r="S39" s="48"/>
      <c r="T39" s="49"/>
    </row>
    <row r="40" spans="1:20" s="27" customFormat="1" ht="12" x14ac:dyDescent="0.2">
      <c r="A40" s="22" t="s">
        <v>17</v>
      </c>
      <c r="B40" s="23">
        <v>1307.77</v>
      </c>
      <c r="C40" s="23">
        <v>2697.57</v>
      </c>
      <c r="D40" s="23">
        <v>7351.8402400000004</v>
      </c>
      <c r="E40" s="23">
        <v>9924.8089</v>
      </c>
      <c r="F40" s="23">
        <v>12501.29918</v>
      </c>
      <c r="G40" s="23">
        <v>14966.57878</v>
      </c>
      <c r="H40" s="23">
        <v>17990.031609999998</v>
      </c>
      <c r="I40" s="24">
        <v>21366.8891</v>
      </c>
      <c r="J40" s="24">
        <v>26401.267520000001</v>
      </c>
      <c r="K40" s="24">
        <v>32005.880069999999</v>
      </c>
      <c r="L40" s="24">
        <v>32005.880069999999</v>
      </c>
      <c r="M40" s="24"/>
      <c r="N40" s="38"/>
      <c r="O40" s="38"/>
      <c r="P40" s="38"/>
      <c r="Q40" s="38"/>
      <c r="R40" s="38"/>
      <c r="S40" s="39"/>
    </row>
    <row r="41" spans="1:20" s="27" customFormat="1" ht="12" x14ac:dyDescent="0.2">
      <c r="A41" s="22" t="s">
        <v>18</v>
      </c>
      <c r="B41" s="23">
        <v>199.62</v>
      </c>
      <c r="C41" s="23">
        <v>515.45000000000005</v>
      </c>
      <c r="D41" s="23">
        <v>1196.2122400000001</v>
      </c>
      <c r="E41" s="23">
        <v>2067.8025499999999</v>
      </c>
      <c r="F41" s="23">
        <v>3576.9120499999999</v>
      </c>
      <c r="G41" s="23">
        <v>5160.1294600000001</v>
      </c>
      <c r="H41" s="23">
        <v>6229.2190300000002</v>
      </c>
      <c r="I41" s="24">
        <v>7892.3931199999997</v>
      </c>
      <c r="J41" s="24">
        <v>48156.752229999998</v>
      </c>
      <c r="K41" s="24">
        <v>50854.943979999996</v>
      </c>
      <c r="L41" s="24">
        <v>50854.943979999996</v>
      </c>
      <c r="M41" s="24"/>
      <c r="N41" s="38"/>
      <c r="O41" s="38"/>
      <c r="P41" s="38"/>
      <c r="Q41" s="38"/>
      <c r="R41" s="38"/>
      <c r="S41" s="39"/>
    </row>
    <row r="42" spans="1:20" s="27" customFormat="1" ht="12" x14ac:dyDescent="0.2">
      <c r="A42" s="22" t="s">
        <v>19</v>
      </c>
      <c r="B42" s="24"/>
      <c r="C42" s="24">
        <v>0.8</v>
      </c>
      <c r="D42" s="24">
        <v>0.8</v>
      </c>
      <c r="E42" s="24">
        <v>0.8</v>
      </c>
      <c r="F42" s="23">
        <v>0.8</v>
      </c>
      <c r="G42" s="23">
        <v>0.8</v>
      </c>
      <c r="H42" s="24">
        <v>0.8</v>
      </c>
      <c r="I42" s="24">
        <v>0.8</v>
      </c>
      <c r="J42" s="24">
        <v>0.8</v>
      </c>
      <c r="K42" s="24">
        <v>0.8</v>
      </c>
      <c r="L42" s="24">
        <v>0.8</v>
      </c>
      <c r="M42" s="24"/>
      <c r="N42" s="38"/>
      <c r="O42" s="38"/>
      <c r="P42" s="38"/>
      <c r="Q42" s="38"/>
      <c r="R42" s="38"/>
      <c r="S42" s="39"/>
    </row>
    <row r="43" spans="1:20" s="27" customFormat="1" ht="12" x14ac:dyDescent="0.2">
      <c r="A43" s="22" t="s">
        <v>20</v>
      </c>
      <c r="B43" s="24">
        <v>199.39</v>
      </c>
      <c r="C43" s="24">
        <v>551.48</v>
      </c>
      <c r="D43" s="24">
        <v>554.40494000000001</v>
      </c>
      <c r="E43" s="24">
        <v>959.29452000000003</v>
      </c>
      <c r="F43" s="23">
        <v>1220.97919</v>
      </c>
      <c r="G43" s="23">
        <v>2243.0203299999998</v>
      </c>
      <c r="H43" s="24">
        <v>2125.5054399999999</v>
      </c>
      <c r="I43" s="24">
        <v>2646.6221599999999</v>
      </c>
      <c r="J43" s="24">
        <v>2867.1209800000001</v>
      </c>
      <c r="K43" s="24">
        <v>6948.4330799999998</v>
      </c>
      <c r="L43" s="24">
        <v>7347.8191399999996</v>
      </c>
      <c r="M43" s="24"/>
      <c r="N43" s="38"/>
      <c r="O43" s="38"/>
      <c r="P43" s="38"/>
      <c r="Q43" s="38"/>
      <c r="R43" s="38"/>
      <c r="S43" s="39"/>
    </row>
    <row r="44" spans="1:20" s="27" customFormat="1" ht="12" x14ac:dyDescent="0.2">
      <c r="A44" s="22" t="s">
        <v>21</v>
      </c>
      <c r="B44" s="24"/>
      <c r="C44" s="24"/>
      <c r="D44" s="24"/>
      <c r="E44" s="24"/>
      <c r="F44" s="29"/>
      <c r="G44" s="28"/>
      <c r="H44" s="24"/>
      <c r="I44" s="24"/>
      <c r="J44" s="24"/>
      <c r="K44" s="24"/>
      <c r="L44" s="24"/>
      <c r="M44" s="24"/>
      <c r="N44" s="38"/>
      <c r="O44" s="38"/>
      <c r="P44" s="38"/>
      <c r="Q44" s="38"/>
      <c r="R44" s="38"/>
      <c r="S44" s="39"/>
    </row>
    <row r="45" spans="1:20" s="35" customFormat="1" ht="12" x14ac:dyDescent="0.2">
      <c r="A45" s="31" t="s">
        <v>22</v>
      </c>
      <c r="B45" s="43">
        <f>SUM(B40:B44)</f>
        <v>1706.7799999999997</v>
      </c>
      <c r="C45" s="43">
        <f t="shared" ref="C45:M45" si="4">SUM(C40:C44)</f>
        <v>3765.3000000000006</v>
      </c>
      <c r="D45" s="43">
        <f t="shared" si="4"/>
        <v>9103.2574199999999</v>
      </c>
      <c r="E45" s="43">
        <f t="shared" si="4"/>
        <v>12952.705969999999</v>
      </c>
      <c r="F45" s="43">
        <f t="shared" si="4"/>
        <v>17299.990420000002</v>
      </c>
      <c r="G45" s="43">
        <f t="shared" si="4"/>
        <v>22370.528569999999</v>
      </c>
      <c r="H45" s="43">
        <f t="shared" si="4"/>
        <v>26345.556079999998</v>
      </c>
      <c r="I45" s="43">
        <f t="shared" si="4"/>
        <v>31906.704379999999</v>
      </c>
      <c r="J45" s="43">
        <f t="shared" si="4"/>
        <v>77425.940730000017</v>
      </c>
      <c r="K45" s="43">
        <f t="shared" si="4"/>
        <v>89810.057130000001</v>
      </c>
      <c r="L45" s="43">
        <f t="shared" si="4"/>
        <v>90209.443189999991</v>
      </c>
      <c r="M45" s="43">
        <f t="shared" si="4"/>
        <v>0</v>
      </c>
      <c r="N45" s="38"/>
      <c r="O45" s="38"/>
      <c r="P45" s="38"/>
      <c r="Q45" s="38"/>
      <c r="R45" s="38"/>
      <c r="S45" s="39"/>
      <c r="T45" s="27"/>
    </row>
    <row r="46" spans="1:20" s="27" customFormat="1" ht="12" x14ac:dyDescent="0.2">
      <c r="A46" s="54"/>
      <c r="B46" s="45"/>
      <c r="C46" s="45"/>
      <c r="D46" s="45"/>
      <c r="E46" s="45"/>
      <c r="F46" s="45"/>
      <c r="G46" s="45"/>
      <c r="H46" s="45"/>
      <c r="I46" s="46"/>
      <c r="J46" s="46"/>
      <c r="K46" s="46"/>
      <c r="L46" s="46"/>
      <c r="M46" s="46"/>
      <c r="N46" s="38"/>
      <c r="O46" s="25"/>
      <c r="P46" s="25"/>
      <c r="Q46" s="25"/>
      <c r="R46" s="25"/>
      <c r="S46" s="26"/>
    </row>
    <row r="47" spans="1:20" s="50" customFormat="1" x14ac:dyDescent="0.2">
      <c r="A47" s="19" t="s">
        <v>27</v>
      </c>
      <c r="B47" s="20" t="s">
        <v>4</v>
      </c>
      <c r="C47" s="20" t="s">
        <v>5</v>
      </c>
      <c r="D47" s="20" t="s">
        <v>6</v>
      </c>
      <c r="E47" s="20" t="s">
        <v>7</v>
      </c>
      <c r="F47" s="20" t="s">
        <v>8</v>
      </c>
      <c r="G47" s="20" t="s">
        <v>9</v>
      </c>
      <c r="H47" s="20" t="s">
        <v>10</v>
      </c>
      <c r="I47" s="20" t="s">
        <v>11</v>
      </c>
      <c r="J47" s="20" t="s">
        <v>12</v>
      </c>
      <c r="K47" s="20" t="s">
        <v>13</v>
      </c>
      <c r="L47" s="20" t="s">
        <v>14</v>
      </c>
      <c r="M47" s="20" t="s">
        <v>15</v>
      </c>
      <c r="N47" s="38"/>
      <c r="O47" s="47"/>
      <c r="P47" s="47"/>
      <c r="Q47" s="47"/>
      <c r="R47" s="47"/>
      <c r="S47" s="48"/>
      <c r="T47" s="49"/>
    </row>
    <row r="48" spans="1:20" s="27" customFormat="1" ht="12" x14ac:dyDescent="0.2">
      <c r="A48" s="22" t="s">
        <v>17</v>
      </c>
      <c r="B48" s="23">
        <v>1709.78</v>
      </c>
      <c r="C48" s="23">
        <v>3938.37</v>
      </c>
      <c r="D48" s="23">
        <v>8890.7951699999994</v>
      </c>
      <c r="E48" s="23">
        <v>3010.2599300000002</v>
      </c>
      <c r="F48" s="23">
        <v>4826.6423999999997</v>
      </c>
      <c r="G48" s="23">
        <v>8658.26073</v>
      </c>
      <c r="H48" s="23">
        <v>13529.93074</v>
      </c>
      <c r="I48" s="23">
        <v>18511.29147</v>
      </c>
      <c r="J48" s="23">
        <v>26058.78688</v>
      </c>
      <c r="K48" s="23">
        <v>33670.079890000001</v>
      </c>
      <c r="L48" s="24">
        <v>33670.079890000001</v>
      </c>
      <c r="M48" s="24"/>
      <c r="N48" s="38"/>
      <c r="O48" s="38"/>
      <c r="P48" s="38"/>
      <c r="Q48" s="38"/>
      <c r="R48" s="38"/>
      <c r="S48" s="39"/>
    </row>
    <row r="49" spans="1:20" s="27" customFormat="1" ht="12" x14ac:dyDescent="0.2">
      <c r="A49" s="22" t="s">
        <v>18</v>
      </c>
      <c r="B49" s="23">
        <v>403.36</v>
      </c>
      <c r="C49" s="23">
        <v>922</v>
      </c>
      <c r="D49" s="23">
        <v>1718.7847099999999</v>
      </c>
      <c r="E49" s="23">
        <v>943.00941</v>
      </c>
      <c r="F49" s="23">
        <v>2629.4127199999998</v>
      </c>
      <c r="G49" s="23">
        <v>4836.4542199999996</v>
      </c>
      <c r="H49" s="23">
        <v>6457.5346600000003</v>
      </c>
      <c r="I49" s="23">
        <v>8853.0672300000006</v>
      </c>
      <c r="J49" s="23">
        <v>63693.345869999997</v>
      </c>
      <c r="K49" s="23">
        <v>67287.93303</v>
      </c>
      <c r="L49" s="24">
        <v>67287.93303</v>
      </c>
      <c r="M49" s="24"/>
      <c r="N49" s="38"/>
      <c r="O49" s="38"/>
      <c r="P49" s="38"/>
      <c r="Q49" s="38"/>
      <c r="R49" s="38"/>
      <c r="S49" s="39"/>
    </row>
    <row r="50" spans="1:20" s="27" customFormat="1" ht="12" x14ac:dyDescent="0.2">
      <c r="A50" s="22" t="s">
        <v>19</v>
      </c>
      <c r="B50" s="23"/>
      <c r="C50" s="23">
        <v>-135</v>
      </c>
      <c r="D50" s="23">
        <v>463.2</v>
      </c>
      <c r="E50" s="23"/>
      <c r="F50" s="23"/>
      <c r="G50" s="23">
        <v>55</v>
      </c>
      <c r="H50" s="23">
        <v>650</v>
      </c>
      <c r="I50" s="23">
        <v>1600</v>
      </c>
      <c r="J50" s="23">
        <v>1600</v>
      </c>
      <c r="K50" s="23">
        <v>1600</v>
      </c>
      <c r="L50" s="24">
        <v>1600</v>
      </c>
      <c r="M50" s="24"/>
      <c r="N50" s="38"/>
      <c r="O50" s="38"/>
      <c r="P50" s="38"/>
      <c r="Q50" s="38"/>
      <c r="R50" s="38"/>
      <c r="S50" s="39"/>
    </row>
    <row r="51" spans="1:20" s="27" customFormat="1" ht="12" x14ac:dyDescent="0.2">
      <c r="A51" s="22" t="s">
        <v>20</v>
      </c>
      <c r="B51" s="23">
        <v>2965.38</v>
      </c>
      <c r="C51" s="23">
        <v>6943.39</v>
      </c>
      <c r="D51" s="23">
        <v>10806.684740000001</v>
      </c>
      <c r="E51" s="23">
        <v>-1701.6480100000001</v>
      </c>
      <c r="F51" s="23">
        <v>1624.6043400000001</v>
      </c>
      <c r="G51" s="23">
        <v>5867.9211999999998</v>
      </c>
      <c r="H51" s="23">
        <v>7957.5678200000002</v>
      </c>
      <c r="I51" s="23">
        <v>10297.056930000001</v>
      </c>
      <c r="J51" s="23">
        <v>10411.025079999999</v>
      </c>
      <c r="K51" s="23">
        <v>13420.70465</v>
      </c>
      <c r="L51" s="24">
        <v>13420.70465</v>
      </c>
      <c r="M51" s="24"/>
      <c r="N51" s="38"/>
      <c r="O51" s="38"/>
      <c r="P51" s="38"/>
      <c r="Q51" s="38"/>
      <c r="R51" s="38"/>
      <c r="S51" s="39"/>
    </row>
    <row r="52" spans="1:20" s="27" customFormat="1" ht="12" x14ac:dyDescent="0.2">
      <c r="A52" s="22" t="s">
        <v>21</v>
      </c>
      <c r="B52" s="23"/>
      <c r="C52" s="23"/>
      <c r="D52" s="23"/>
      <c r="E52" s="23"/>
      <c r="F52" s="29"/>
      <c r="G52" s="28"/>
      <c r="H52" s="23"/>
      <c r="I52" s="23"/>
      <c r="J52" s="23"/>
      <c r="K52" s="23"/>
      <c r="L52" s="23"/>
      <c r="M52" s="42"/>
      <c r="N52" s="38"/>
      <c r="O52" s="38"/>
      <c r="P52" s="38"/>
      <c r="Q52" s="38"/>
      <c r="R52" s="38"/>
      <c r="S52" s="39"/>
    </row>
    <row r="53" spans="1:20" s="35" customFormat="1" ht="12" x14ac:dyDescent="0.2">
      <c r="A53" s="31" t="s">
        <v>22</v>
      </c>
      <c r="B53" s="43">
        <f>SUM(B48:B52)</f>
        <v>5078.5200000000004</v>
      </c>
      <c r="C53" s="43">
        <f t="shared" ref="C53:M53" si="5">SUM(C48:C52)</f>
        <v>11668.76</v>
      </c>
      <c r="D53" s="43">
        <f t="shared" si="5"/>
        <v>21879.464619999999</v>
      </c>
      <c r="E53" s="43">
        <f t="shared" si="5"/>
        <v>2251.6213299999999</v>
      </c>
      <c r="F53" s="43">
        <f t="shared" si="5"/>
        <v>9080.6594599999989</v>
      </c>
      <c r="G53" s="43">
        <f t="shared" si="5"/>
        <v>19417.636149999998</v>
      </c>
      <c r="H53" s="43">
        <f t="shared" si="5"/>
        <v>28595.033220000001</v>
      </c>
      <c r="I53" s="43">
        <f t="shared" si="5"/>
        <v>39261.415630000003</v>
      </c>
      <c r="J53" s="43">
        <f t="shared" si="5"/>
        <v>101763.15782999998</v>
      </c>
      <c r="K53" s="43">
        <f t="shared" si="5"/>
        <v>115978.71757000001</v>
      </c>
      <c r="L53" s="43">
        <f t="shared" si="5"/>
        <v>115978.71757000001</v>
      </c>
      <c r="M53" s="43">
        <f t="shared" si="5"/>
        <v>0</v>
      </c>
      <c r="N53" s="38"/>
      <c r="O53" s="38"/>
      <c r="P53" s="38"/>
      <c r="Q53" s="38"/>
      <c r="R53" s="38"/>
      <c r="S53" s="39"/>
      <c r="T53" s="27"/>
    </row>
    <row r="54" spans="1:20" s="27" customFormat="1" ht="12" x14ac:dyDescent="0.2">
      <c r="A54" s="36"/>
      <c r="B54" s="58"/>
      <c r="C54" s="58"/>
      <c r="D54" s="58"/>
      <c r="E54" s="58"/>
      <c r="F54" s="58"/>
      <c r="G54" s="58"/>
      <c r="H54" s="58"/>
      <c r="I54" s="59"/>
      <c r="J54" s="59"/>
      <c r="K54" s="59"/>
      <c r="L54" s="59"/>
      <c r="M54" s="59"/>
      <c r="N54" s="38"/>
      <c r="O54" s="38"/>
      <c r="P54" s="38"/>
      <c r="Q54" s="38"/>
      <c r="R54" s="38"/>
      <c r="S54" s="39"/>
    </row>
    <row r="55" spans="1:20" s="50" customFormat="1" x14ac:dyDescent="0.2">
      <c r="A55" s="19" t="s">
        <v>28</v>
      </c>
      <c r="B55" s="20" t="s">
        <v>4</v>
      </c>
      <c r="C55" s="20" t="s">
        <v>5</v>
      </c>
      <c r="D55" s="20" t="s">
        <v>6</v>
      </c>
      <c r="E55" s="20" t="s">
        <v>7</v>
      </c>
      <c r="F55" s="20" t="s">
        <v>8</v>
      </c>
      <c r="G55" s="20" t="s">
        <v>9</v>
      </c>
      <c r="H55" s="20" t="s">
        <v>10</v>
      </c>
      <c r="I55" s="20" t="s">
        <v>11</v>
      </c>
      <c r="J55" s="20" t="s">
        <v>12</v>
      </c>
      <c r="K55" s="20" t="s">
        <v>13</v>
      </c>
      <c r="L55" s="20" t="s">
        <v>14</v>
      </c>
      <c r="M55" s="20" t="s">
        <v>15</v>
      </c>
      <c r="N55" s="38"/>
      <c r="O55" s="47"/>
      <c r="P55" s="47"/>
      <c r="Q55" s="47"/>
      <c r="R55" s="47"/>
      <c r="S55" s="48"/>
      <c r="T55" s="49"/>
    </row>
    <row r="56" spans="1:20" s="27" customFormat="1" ht="12" x14ac:dyDescent="0.2">
      <c r="A56" s="22" t="s">
        <v>17</v>
      </c>
      <c r="B56" s="23">
        <v>6562.7</v>
      </c>
      <c r="C56" s="23">
        <v>12804.27</v>
      </c>
      <c r="D56" s="23">
        <v>26252.651440000001</v>
      </c>
      <c r="E56" s="23">
        <v>30931.671689999999</v>
      </c>
      <c r="F56" s="23">
        <v>36759.180289999997</v>
      </c>
      <c r="G56" s="23">
        <v>45435.691740000002</v>
      </c>
      <c r="H56" s="23">
        <v>58434.73818</v>
      </c>
      <c r="I56" s="23">
        <v>68806.321809999994</v>
      </c>
      <c r="J56" s="23">
        <v>83652.601920000001</v>
      </c>
      <c r="K56" s="23">
        <v>90308.837509999998</v>
      </c>
      <c r="L56" s="24">
        <v>92810.969679999995</v>
      </c>
      <c r="M56" s="24"/>
      <c r="N56" s="38">
        <v>92810.969679999995</v>
      </c>
      <c r="O56" s="38"/>
      <c r="P56" s="38"/>
      <c r="Q56" s="38">
        <f>+N56-O56-P56</f>
        <v>92810.969679999995</v>
      </c>
      <c r="R56" s="38"/>
      <c r="S56" s="39"/>
    </row>
    <row r="57" spans="1:20" s="27" customFormat="1" ht="12" x14ac:dyDescent="0.2">
      <c r="A57" s="22" t="s">
        <v>18</v>
      </c>
      <c r="B57" s="23">
        <v>1784.61</v>
      </c>
      <c r="C57" s="23">
        <v>2881.03</v>
      </c>
      <c r="D57" s="23">
        <f>4407.92503-8.44437</f>
        <v>4399.4806600000002</v>
      </c>
      <c r="E57" s="23">
        <f>7492.77163-8.44437</f>
        <v>7484.32726</v>
      </c>
      <c r="F57" s="23">
        <v>13844.42381</v>
      </c>
      <c r="G57" s="23">
        <v>17186.386699999999</v>
      </c>
      <c r="H57" s="23">
        <v>22679.750179999999</v>
      </c>
      <c r="I57" s="23">
        <v>28383.547279999999</v>
      </c>
      <c r="J57" s="23">
        <v>289982.82689000003</v>
      </c>
      <c r="K57" s="23">
        <v>296578.83354000002</v>
      </c>
      <c r="L57" s="24">
        <v>297038.15821000002</v>
      </c>
      <c r="M57" s="24"/>
      <c r="N57" s="38">
        <v>297046.60258000001</v>
      </c>
      <c r="O57" s="38"/>
      <c r="P57" s="38">
        <v>8.4443699999999993</v>
      </c>
      <c r="Q57" s="38">
        <f>+N57-O57-P57</f>
        <v>297038.15821000002</v>
      </c>
      <c r="R57" s="38"/>
      <c r="S57" s="39"/>
    </row>
    <row r="58" spans="1:20" s="27" customFormat="1" ht="12" x14ac:dyDescent="0.2">
      <c r="A58" s="22" t="s">
        <v>19</v>
      </c>
      <c r="B58" s="23"/>
      <c r="C58" s="23">
        <v>2015.88</v>
      </c>
      <c r="D58" s="23">
        <v>2015.8848800000001</v>
      </c>
      <c r="E58" s="23">
        <v>2015.8848800000001</v>
      </c>
      <c r="F58" s="23">
        <v>2080.7088800000001</v>
      </c>
      <c r="G58" s="23">
        <v>3010.24638</v>
      </c>
      <c r="H58" s="23">
        <v>8430.9863800000003</v>
      </c>
      <c r="I58" s="23">
        <v>11782.17606</v>
      </c>
      <c r="J58" s="23">
        <v>16029.68606</v>
      </c>
      <c r="K58" s="23">
        <v>18977.986059999999</v>
      </c>
      <c r="L58" s="24">
        <v>20227.786059999999</v>
      </c>
      <c r="M58" s="24"/>
      <c r="N58" s="38">
        <v>20227.786059999999</v>
      </c>
      <c r="O58" s="38"/>
      <c r="P58" s="38"/>
      <c r="Q58" s="38">
        <f>+N58-O58-P58</f>
        <v>20227.786059999999</v>
      </c>
      <c r="R58" s="38"/>
      <c r="S58" s="39"/>
    </row>
    <row r="59" spans="1:20" s="27" customFormat="1" ht="12" x14ac:dyDescent="0.2">
      <c r="A59" s="22" t="s">
        <v>20</v>
      </c>
      <c r="B59" s="23">
        <v>4182.67</v>
      </c>
      <c r="C59" s="23">
        <v>15275.11</v>
      </c>
      <c r="D59" s="23">
        <f>23916.5805099999-1066.51345</f>
        <v>22850.067059999903</v>
      </c>
      <c r="E59" s="23">
        <f>35306.81742-1245.55805</f>
        <v>34061.25937</v>
      </c>
      <c r="F59" s="23">
        <v>53203.811019999994</v>
      </c>
      <c r="G59" s="23">
        <v>68742.736550000001</v>
      </c>
      <c r="H59" s="23">
        <v>84676.52870000001</v>
      </c>
      <c r="I59" s="23">
        <v>117727.45727</v>
      </c>
      <c r="J59" s="23">
        <v>159402.60947</v>
      </c>
      <c r="K59" s="23">
        <v>237479.87569000002</v>
      </c>
      <c r="L59" s="24">
        <v>252698.62006000002</v>
      </c>
      <c r="M59" s="24"/>
      <c r="N59" s="38">
        <v>261218.10758000001</v>
      </c>
      <c r="O59" s="38">
        <v>5344.7068200000003</v>
      </c>
      <c r="P59" s="38">
        <v>3174.7806999999998</v>
      </c>
      <c r="Q59" s="38">
        <f>+N59-O59-P59</f>
        <v>252698.62006000002</v>
      </c>
      <c r="R59" s="38"/>
      <c r="S59" s="39"/>
    </row>
    <row r="60" spans="1:20" s="27" customFormat="1" ht="12" x14ac:dyDescent="0.2">
      <c r="A60" s="22" t="s">
        <v>21</v>
      </c>
      <c r="B60" s="23">
        <v>92.98</v>
      </c>
      <c r="C60" s="23">
        <v>12882.23</v>
      </c>
      <c r="D60" s="23">
        <v>15147.01045</v>
      </c>
      <c r="E60" s="23">
        <v>24860.122619999998</v>
      </c>
      <c r="F60" s="29">
        <v>38536.098590000001</v>
      </c>
      <c r="G60" s="28">
        <v>56977.995320000002</v>
      </c>
      <c r="H60" s="23">
        <v>119594.5916</v>
      </c>
      <c r="I60" s="23">
        <v>134382.86202999999</v>
      </c>
      <c r="J60" s="23">
        <v>167396.40523999999</v>
      </c>
      <c r="K60" s="23">
        <v>195248.73332999999</v>
      </c>
      <c r="L60" s="23">
        <v>195248.73332999999</v>
      </c>
      <c r="M60" s="42"/>
      <c r="N60" s="38">
        <v>195248.73332999999</v>
      </c>
      <c r="O60" s="38"/>
      <c r="P60" s="38"/>
      <c r="Q60" s="38">
        <f>+N60-O60-P60</f>
        <v>195248.73332999999</v>
      </c>
      <c r="R60" s="38"/>
      <c r="S60" s="39"/>
    </row>
    <row r="61" spans="1:20" s="35" customFormat="1" ht="12" x14ac:dyDescent="0.2">
      <c r="A61" s="31" t="s">
        <v>22</v>
      </c>
      <c r="B61" s="43">
        <f>SUM(B56:B60)</f>
        <v>12622.96</v>
      </c>
      <c r="C61" s="43">
        <f t="shared" ref="C61:M61" si="6">SUM(C56:C60)</f>
        <v>45858.520000000004</v>
      </c>
      <c r="D61" s="43">
        <f t="shared" si="6"/>
        <v>70665.094489999901</v>
      </c>
      <c r="E61" s="43">
        <f t="shared" si="6"/>
        <v>99353.265819999986</v>
      </c>
      <c r="F61" s="43">
        <f t="shared" si="6"/>
        <v>144424.22258999999</v>
      </c>
      <c r="G61" s="43">
        <f t="shared" si="6"/>
        <v>191353.05669</v>
      </c>
      <c r="H61" s="43">
        <f t="shared" si="6"/>
        <v>293816.59503999999</v>
      </c>
      <c r="I61" s="43">
        <f t="shared" si="6"/>
        <v>361082.36444999999</v>
      </c>
      <c r="J61" s="43">
        <f t="shared" si="6"/>
        <v>716464.12957999995</v>
      </c>
      <c r="K61" s="43">
        <f t="shared" si="6"/>
        <v>838594.26613</v>
      </c>
      <c r="L61" s="43">
        <f t="shared" si="6"/>
        <v>858024.26734000002</v>
      </c>
      <c r="M61" s="43">
        <f t="shared" si="6"/>
        <v>0</v>
      </c>
      <c r="N61" s="60">
        <f>SUM(N56:N60)</f>
        <v>866552.19922999991</v>
      </c>
      <c r="O61" s="60">
        <f>SUM(O56:O60)</f>
        <v>5344.7068200000003</v>
      </c>
      <c r="P61" s="60">
        <f>SUM(P56:P60)</f>
        <v>3183.22507</v>
      </c>
      <c r="Q61" s="60">
        <f>SUM(Q56:Q60)</f>
        <v>858024.26734000002</v>
      </c>
      <c r="R61" s="60"/>
      <c r="S61" s="39"/>
      <c r="T61" s="27"/>
    </row>
    <row r="62" spans="1:20" s="27" customFormat="1" ht="12" x14ac:dyDescent="0.2">
      <c r="A62" s="36"/>
      <c r="B62" s="61"/>
      <c r="C62" s="61"/>
      <c r="D62" s="61"/>
      <c r="E62" s="61"/>
      <c r="F62" s="61"/>
      <c r="G62" s="61"/>
      <c r="H62" s="61"/>
      <c r="I62" s="62"/>
      <c r="J62" s="62"/>
      <c r="K62" s="62"/>
      <c r="L62" s="62"/>
      <c r="M62" s="62"/>
      <c r="N62" s="38"/>
      <c r="O62" s="38"/>
      <c r="P62" s="38"/>
      <c r="Q62" s="38"/>
      <c r="R62" s="38"/>
      <c r="S62" s="39"/>
    </row>
    <row r="63" spans="1:20" s="13" customFormat="1" x14ac:dyDescent="0.2">
      <c r="A63" s="19" t="s">
        <v>29</v>
      </c>
      <c r="B63" s="20" t="s">
        <v>4</v>
      </c>
      <c r="C63" s="20" t="s">
        <v>5</v>
      </c>
      <c r="D63" s="20" t="s">
        <v>6</v>
      </c>
      <c r="E63" s="20" t="s">
        <v>7</v>
      </c>
      <c r="F63" s="20" t="s">
        <v>8</v>
      </c>
      <c r="G63" s="20" t="s">
        <v>9</v>
      </c>
      <c r="H63" s="20" t="s">
        <v>10</v>
      </c>
      <c r="I63" s="20" t="s">
        <v>11</v>
      </c>
      <c r="J63" s="20" t="s">
        <v>12</v>
      </c>
      <c r="K63" s="20" t="s">
        <v>13</v>
      </c>
      <c r="L63" s="20" t="s">
        <v>14</v>
      </c>
      <c r="M63" s="20" t="s">
        <v>15</v>
      </c>
      <c r="N63" s="47"/>
      <c r="O63" s="47"/>
      <c r="P63" s="47"/>
      <c r="Q63" s="47"/>
      <c r="R63" s="47"/>
      <c r="S63" s="48"/>
      <c r="T63" s="12"/>
    </row>
    <row r="64" spans="1:20" s="27" customFormat="1" ht="12" x14ac:dyDescent="0.2">
      <c r="A64" s="22" t="s">
        <v>17</v>
      </c>
      <c r="B64" s="23">
        <v>1502.59</v>
      </c>
      <c r="C64" s="23">
        <v>2880.69</v>
      </c>
      <c r="D64" s="23">
        <v>9091.7478300000002</v>
      </c>
      <c r="E64" s="23">
        <v>10972.234640000001</v>
      </c>
      <c r="F64" s="23">
        <v>14140.013220000001</v>
      </c>
      <c r="G64" s="23">
        <v>17989.68002</v>
      </c>
      <c r="H64" s="23">
        <v>21450.115030000001</v>
      </c>
      <c r="I64" s="23">
        <v>26457.398679999998</v>
      </c>
      <c r="J64" s="23">
        <v>29655.86751</v>
      </c>
      <c r="K64" s="23">
        <v>25949.645939999999</v>
      </c>
      <c r="L64" s="24">
        <v>25949.645939999999</v>
      </c>
      <c r="M64" s="23"/>
      <c r="N64" s="38"/>
      <c r="O64" s="38"/>
      <c r="P64" s="38"/>
      <c r="Q64" s="38"/>
      <c r="R64" s="38"/>
      <c r="S64" s="39"/>
    </row>
    <row r="65" spans="1:20" s="27" customFormat="1" ht="12" x14ac:dyDescent="0.2">
      <c r="A65" s="22" t="s">
        <v>18</v>
      </c>
      <c r="B65" s="23">
        <v>243.16</v>
      </c>
      <c r="C65" s="23">
        <v>480.74</v>
      </c>
      <c r="D65" s="23">
        <v>1470.1345100000001</v>
      </c>
      <c r="E65" s="23">
        <v>2222.6820299999999</v>
      </c>
      <c r="F65" s="23">
        <v>4609.3699699999997</v>
      </c>
      <c r="G65" s="23">
        <v>7021.9714100000001</v>
      </c>
      <c r="H65" s="23">
        <v>8356.3630900000007</v>
      </c>
      <c r="I65" s="23">
        <v>11057.16373</v>
      </c>
      <c r="J65" s="23">
        <v>103089.35027</v>
      </c>
      <c r="K65" s="23">
        <v>101782.13692999999</v>
      </c>
      <c r="L65" s="24">
        <v>101782.13692999999</v>
      </c>
      <c r="M65" s="23"/>
      <c r="N65" s="38"/>
      <c r="O65" s="38"/>
      <c r="P65" s="38"/>
      <c r="Q65" s="38"/>
      <c r="R65" s="38"/>
      <c r="S65" s="39"/>
    </row>
    <row r="66" spans="1:20" s="27" customFormat="1" ht="12" x14ac:dyDescent="0.2">
      <c r="A66" s="22" t="s">
        <v>19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4">
        <v>713.66399999999999</v>
      </c>
      <c r="M66" s="23"/>
      <c r="N66" s="38"/>
      <c r="O66" s="38"/>
      <c r="P66" s="38"/>
      <c r="Q66" s="38"/>
      <c r="R66" s="38"/>
      <c r="S66" s="39"/>
    </row>
    <row r="67" spans="1:20" s="27" customFormat="1" ht="12" x14ac:dyDescent="0.2">
      <c r="A67" s="22" t="s">
        <v>20</v>
      </c>
      <c r="B67" s="23">
        <v>205.57</v>
      </c>
      <c r="C67" s="23">
        <v>651.36</v>
      </c>
      <c r="D67" s="23">
        <v>2364.7478900000001</v>
      </c>
      <c r="E67" s="23">
        <v>4715.6478399999996</v>
      </c>
      <c r="F67" s="23">
        <v>5178.3214600000001</v>
      </c>
      <c r="G67" s="23">
        <v>9449.0260799999996</v>
      </c>
      <c r="H67" s="23">
        <v>12161.807779999999</v>
      </c>
      <c r="I67" s="23">
        <v>12666.588959999999</v>
      </c>
      <c r="J67" s="23">
        <v>13333.90573</v>
      </c>
      <c r="K67" s="23">
        <v>20047.848610000001</v>
      </c>
      <c r="L67" s="24">
        <v>21011.2935</v>
      </c>
      <c r="M67" s="23"/>
      <c r="N67" s="38"/>
      <c r="O67" s="38"/>
      <c r="P67" s="38"/>
      <c r="Q67" s="38"/>
      <c r="R67" s="38"/>
      <c r="S67" s="39"/>
    </row>
    <row r="68" spans="1:20" s="27" customFormat="1" ht="12" x14ac:dyDescent="0.2">
      <c r="A68" s="22" t="s">
        <v>21</v>
      </c>
      <c r="B68" s="23"/>
      <c r="C68" s="23"/>
      <c r="D68" s="23"/>
      <c r="E68" s="23"/>
      <c r="F68" s="29"/>
      <c r="G68" s="28"/>
      <c r="H68" s="23"/>
      <c r="I68" s="23"/>
      <c r="J68" s="23"/>
      <c r="K68" s="23">
        <v>270.39999999999998</v>
      </c>
      <c r="L68" s="24">
        <v>270.39999999999998</v>
      </c>
      <c r="M68" s="23"/>
      <c r="N68" s="38"/>
      <c r="O68" s="38"/>
      <c r="P68" s="38"/>
      <c r="Q68" s="38"/>
      <c r="R68" s="38"/>
      <c r="S68" s="39"/>
    </row>
    <row r="69" spans="1:20" s="35" customFormat="1" ht="12" x14ac:dyDescent="0.2">
      <c r="A69" s="31" t="s">
        <v>22</v>
      </c>
      <c r="B69" s="43">
        <f>SUM(B64:B68)</f>
        <v>1951.32</v>
      </c>
      <c r="C69" s="43">
        <f t="shared" ref="C69:M69" si="7">SUM(C64:C68)</f>
        <v>4012.7900000000004</v>
      </c>
      <c r="D69" s="43">
        <f t="shared" si="7"/>
        <v>12926.630230000001</v>
      </c>
      <c r="E69" s="43">
        <f t="shared" si="7"/>
        <v>17910.56451</v>
      </c>
      <c r="F69" s="43">
        <f t="shared" si="7"/>
        <v>23927.70465</v>
      </c>
      <c r="G69" s="43">
        <f t="shared" si="7"/>
        <v>34460.677509999994</v>
      </c>
      <c r="H69" s="43">
        <f t="shared" si="7"/>
        <v>41968.285900000003</v>
      </c>
      <c r="I69" s="43">
        <f t="shared" si="7"/>
        <v>50181.15137</v>
      </c>
      <c r="J69" s="43">
        <f t="shared" si="7"/>
        <v>146079.12351</v>
      </c>
      <c r="K69" s="43">
        <f t="shared" si="7"/>
        <v>148050.03147999998</v>
      </c>
      <c r="L69" s="43">
        <f t="shared" si="7"/>
        <v>149727.14037000001</v>
      </c>
      <c r="M69" s="43">
        <f t="shared" si="7"/>
        <v>0</v>
      </c>
      <c r="N69" s="38"/>
      <c r="O69" s="38"/>
      <c r="P69" s="38"/>
      <c r="Q69" s="38"/>
      <c r="R69" s="38"/>
      <c r="S69" s="39"/>
      <c r="T69" s="27"/>
    </row>
    <row r="70" spans="1:20" s="27" customFormat="1" ht="12" x14ac:dyDescent="0.2">
      <c r="A70" s="54"/>
      <c r="B70" s="45"/>
      <c r="C70" s="45"/>
      <c r="D70" s="45"/>
      <c r="E70" s="45"/>
      <c r="F70" s="45"/>
      <c r="G70" s="45"/>
      <c r="H70" s="45"/>
      <c r="I70" s="46"/>
      <c r="J70" s="46"/>
      <c r="K70" s="46"/>
      <c r="L70" s="46"/>
      <c r="M70" s="46"/>
      <c r="N70" s="25"/>
      <c r="O70" s="25"/>
      <c r="P70" s="25"/>
      <c r="Q70" s="25"/>
      <c r="R70" s="25"/>
      <c r="S70" s="26"/>
    </row>
    <row r="71" spans="1:20" s="13" customFormat="1" x14ac:dyDescent="0.2">
      <c r="A71" s="19" t="s">
        <v>30</v>
      </c>
      <c r="B71" s="20" t="s">
        <v>4</v>
      </c>
      <c r="C71" s="63" t="s">
        <v>5</v>
      </c>
      <c r="D71" s="63" t="s">
        <v>6</v>
      </c>
      <c r="E71" s="63" t="s">
        <v>7</v>
      </c>
      <c r="F71" s="63" t="s">
        <v>8</v>
      </c>
      <c r="G71" s="63" t="s">
        <v>9</v>
      </c>
      <c r="H71" s="63" t="s">
        <v>10</v>
      </c>
      <c r="I71" s="63" t="s">
        <v>11</v>
      </c>
      <c r="J71" s="63" t="s">
        <v>12</v>
      </c>
      <c r="K71" s="63" t="s">
        <v>13</v>
      </c>
      <c r="L71" s="63" t="s">
        <v>14</v>
      </c>
      <c r="M71" s="63" t="s">
        <v>15</v>
      </c>
      <c r="N71" s="47"/>
      <c r="O71" s="47"/>
      <c r="P71" s="47"/>
      <c r="Q71" s="47"/>
      <c r="R71" s="47"/>
      <c r="S71" s="48"/>
      <c r="T71" s="12"/>
    </row>
    <row r="72" spans="1:20" s="27" customFormat="1" ht="12" x14ac:dyDescent="0.2">
      <c r="A72" s="22" t="s">
        <v>17</v>
      </c>
      <c r="B72" s="23">
        <v>2513.37</v>
      </c>
      <c r="C72" s="23">
        <v>5045.3100000000004</v>
      </c>
      <c r="D72" s="23">
        <v>12196.197840000001</v>
      </c>
      <c r="E72" s="23">
        <v>16359.516849999998</v>
      </c>
      <c r="F72" s="23">
        <v>20372.60356</v>
      </c>
      <c r="G72" s="23">
        <v>25686.595700000002</v>
      </c>
      <c r="H72" s="23">
        <v>31865.349340000001</v>
      </c>
      <c r="I72" s="23">
        <v>38006.489370000003</v>
      </c>
      <c r="J72" s="23">
        <v>46904.824000000001</v>
      </c>
      <c r="K72" s="23">
        <v>56517.270680000001</v>
      </c>
      <c r="L72" s="64">
        <v>56517.270680000001</v>
      </c>
      <c r="M72" s="64"/>
      <c r="N72" s="38">
        <v>1000</v>
      </c>
      <c r="O72" s="38"/>
      <c r="P72" s="38"/>
      <c r="Q72" s="38"/>
      <c r="R72" s="38"/>
      <c r="S72" s="39"/>
    </row>
    <row r="73" spans="1:20" s="27" customFormat="1" ht="12" x14ac:dyDescent="0.2">
      <c r="A73" s="22" t="s">
        <v>18</v>
      </c>
      <c r="B73" s="23">
        <v>580.95000000000005</v>
      </c>
      <c r="C73" s="23">
        <v>1180.28</v>
      </c>
      <c r="D73" s="23">
        <v>2306.0948400000002</v>
      </c>
      <c r="E73" s="23">
        <v>3675.4073600000002</v>
      </c>
      <c r="F73" s="23">
        <v>6594.7977199999996</v>
      </c>
      <c r="G73" s="23">
        <v>10219.308199999999</v>
      </c>
      <c r="H73" s="23">
        <v>12514.01844</v>
      </c>
      <c r="I73" s="23">
        <v>15806.268700000001</v>
      </c>
      <c r="J73" s="23">
        <v>96359.702189999996</v>
      </c>
      <c r="K73" s="23">
        <v>101536.22931</v>
      </c>
      <c r="L73" s="65">
        <v>101536.22931</v>
      </c>
      <c r="M73" s="66"/>
      <c r="N73" s="38"/>
      <c r="O73" s="38"/>
      <c r="P73" s="38"/>
      <c r="Q73" s="38"/>
      <c r="R73" s="38"/>
      <c r="S73" s="39"/>
    </row>
    <row r="74" spans="1:20" s="27" customFormat="1" ht="12" x14ac:dyDescent="0.2">
      <c r="A74" s="22" t="s">
        <v>19</v>
      </c>
      <c r="B74" s="23">
        <v>0.43</v>
      </c>
      <c r="C74" s="23">
        <v>8.39</v>
      </c>
      <c r="D74" s="23">
        <v>9.59</v>
      </c>
      <c r="E74" s="23">
        <v>9.59</v>
      </c>
      <c r="F74" s="23">
        <v>12.3</v>
      </c>
      <c r="G74" s="23">
        <v>12.3</v>
      </c>
      <c r="H74" s="23">
        <v>12.3</v>
      </c>
      <c r="I74" s="23">
        <v>15.9</v>
      </c>
      <c r="J74" s="23">
        <v>99.2</v>
      </c>
      <c r="K74" s="23">
        <v>887.92</v>
      </c>
      <c r="L74" s="24">
        <v>895.3</v>
      </c>
      <c r="M74" s="24"/>
      <c r="N74" s="38"/>
      <c r="O74" s="38"/>
      <c r="P74" s="38"/>
      <c r="Q74" s="38"/>
      <c r="R74" s="38"/>
      <c r="S74" s="39"/>
    </row>
    <row r="75" spans="1:20" s="27" customFormat="1" ht="12" x14ac:dyDescent="0.2">
      <c r="A75" s="22" t="s">
        <v>20</v>
      </c>
      <c r="B75" s="23">
        <v>363.9</v>
      </c>
      <c r="C75" s="23">
        <v>713.94</v>
      </c>
      <c r="D75" s="23">
        <v>911.84959000000003</v>
      </c>
      <c r="E75" s="23">
        <v>1918.50731</v>
      </c>
      <c r="F75" s="23">
        <v>2183.54972</v>
      </c>
      <c r="G75" s="23">
        <v>3238.8006799999998</v>
      </c>
      <c r="H75" s="23">
        <v>3508.5193899999999</v>
      </c>
      <c r="I75" s="23">
        <v>4919.3796199999997</v>
      </c>
      <c r="J75" s="23">
        <v>8223.8255700000009</v>
      </c>
      <c r="K75" s="23">
        <v>12745.65359</v>
      </c>
      <c r="L75" s="24">
        <v>14499.302970000001</v>
      </c>
      <c r="M75" s="24"/>
      <c r="N75" s="38"/>
      <c r="O75" s="38"/>
      <c r="P75" s="38"/>
      <c r="Q75" s="38"/>
      <c r="R75" s="38"/>
      <c r="S75" s="39"/>
    </row>
    <row r="76" spans="1:20" s="27" customFormat="1" ht="12" x14ac:dyDescent="0.2">
      <c r="A76" s="22" t="s">
        <v>21</v>
      </c>
      <c r="B76" s="23">
        <v>0</v>
      </c>
      <c r="C76" s="23">
        <v>0</v>
      </c>
      <c r="D76" s="23">
        <v>0</v>
      </c>
      <c r="E76" s="23">
        <v>0</v>
      </c>
      <c r="F76" s="29">
        <v>0</v>
      </c>
      <c r="G76" s="28">
        <v>0</v>
      </c>
      <c r="H76" s="23">
        <v>0</v>
      </c>
      <c r="I76" s="23">
        <v>0</v>
      </c>
      <c r="J76" s="23">
        <v>0</v>
      </c>
      <c r="K76" s="23">
        <v>0</v>
      </c>
      <c r="L76" s="42"/>
      <c r="M76" s="42"/>
      <c r="N76" s="38"/>
      <c r="O76" s="38"/>
      <c r="P76" s="38"/>
      <c r="Q76" s="38"/>
      <c r="R76" s="38"/>
      <c r="S76" s="39"/>
    </row>
    <row r="77" spans="1:20" s="35" customFormat="1" ht="12" x14ac:dyDescent="0.2">
      <c r="A77" s="31" t="s">
        <v>22</v>
      </c>
      <c r="B77" s="43">
        <f>SUM(B72:B76)</f>
        <v>3458.6499999999996</v>
      </c>
      <c r="C77" s="43">
        <f t="shared" ref="C77:M77" si="8">SUM(C72:C76)</f>
        <v>6947.92</v>
      </c>
      <c r="D77" s="43">
        <f t="shared" si="8"/>
        <v>15423.73227</v>
      </c>
      <c r="E77" s="43">
        <f t="shared" si="8"/>
        <v>21963.021519999998</v>
      </c>
      <c r="F77" s="43">
        <f t="shared" si="8"/>
        <v>29163.250999999997</v>
      </c>
      <c r="G77" s="43">
        <f t="shared" si="8"/>
        <v>39157.004580000008</v>
      </c>
      <c r="H77" s="43">
        <f t="shared" si="8"/>
        <v>47900.187170000005</v>
      </c>
      <c r="I77" s="43">
        <f t="shared" si="8"/>
        <v>58748.037690000005</v>
      </c>
      <c r="J77" s="43">
        <f t="shared" si="8"/>
        <v>151587.55176</v>
      </c>
      <c r="K77" s="43">
        <f>SUM(K72:K76)</f>
        <v>171687.07358</v>
      </c>
      <c r="L77" s="43">
        <f t="shared" si="8"/>
        <v>173448.10295999996</v>
      </c>
      <c r="M77" s="43">
        <f t="shared" si="8"/>
        <v>0</v>
      </c>
      <c r="N77" s="38"/>
      <c r="O77" s="38"/>
      <c r="P77" s="38"/>
      <c r="Q77" s="38"/>
      <c r="R77" s="38"/>
      <c r="S77" s="39"/>
      <c r="T77" s="27"/>
    </row>
    <row r="78" spans="1:20" s="27" customFormat="1" ht="12" x14ac:dyDescent="0.2">
      <c r="A78" s="54"/>
      <c r="B78" s="45"/>
      <c r="C78" s="45"/>
      <c r="D78" s="45"/>
      <c r="E78" s="45"/>
      <c r="F78" s="45"/>
      <c r="G78" s="45"/>
      <c r="H78" s="45"/>
      <c r="I78" s="46"/>
      <c r="J78" s="46"/>
      <c r="K78" s="46"/>
      <c r="L78" s="46"/>
      <c r="M78" s="46"/>
      <c r="N78" s="25"/>
      <c r="O78" s="25"/>
      <c r="P78" s="25"/>
      <c r="Q78" s="25"/>
      <c r="R78" s="25"/>
      <c r="S78" s="26"/>
    </row>
    <row r="79" spans="1:20" s="50" customFormat="1" x14ac:dyDescent="0.2">
      <c r="A79" s="19" t="s">
        <v>31</v>
      </c>
      <c r="B79" s="20" t="s">
        <v>4</v>
      </c>
      <c r="C79" s="20" t="s">
        <v>5</v>
      </c>
      <c r="D79" s="20" t="s">
        <v>6</v>
      </c>
      <c r="E79" s="20" t="s">
        <v>7</v>
      </c>
      <c r="F79" s="20" t="s">
        <v>8</v>
      </c>
      <c r="G79" s="20" t="s">
        <v>9</v>
      </c>
      <c r="H79" s="20" t="s">
        <v>10</v>
      </c>
      <c r="I79" s="20" t="s">
        <v>11</v>
      </c>
      <c r="J79" s="20" t="s">
        <v>12</v>
      </c>
      <c r="K79" s="20" t="s">
        <v>13</v>
      </c>
      <c r="L79" s="20" t="s">
        <v>14</v>
      </c>
      <c r="M79" s="20" t="s">
        <v>15</v>
      </c>
      <c r="N79" s="47"/>
      <c r="O79" s="47"/>
      <c r="P79" s="47"/>
      <c r="Q79" s="47"/>
      <c r="R79" s="47"/>
      <c r="S79" s="48"/>
      <c r="T79" s="49"/>
    </row>
    <row r="80" spans="1:20" s="27" customFormat="1" ht="12" x14ac:dyDescent="0.2">
      <c r="A80" s="22" t="s">
        <v>17</v>
      </c>
      <c r="B80" s="23">
        <v>245.31</v>
      </c>
      <c r="C80" s="23">
        <v>502.96</v>
      </c>
      <c r="D80" s="23">
        <v>1831.2610299999999</v>
      </c>
      <c r="E80" s="23">
        <v>2821.5187700000001</v>
      </c>
      <c r="F80" s="23">
        <v>3556.4815800000001</v>
      </c>
      <c r="G80" s="23">
        <v>5148.92479</v>
      </c>
      <c r="H80" s="23">
        <v>4659.12745</v>
      </c>
      <c r="I80" s="24">
        <v>5505.8595699999996</v>
      </c>
      <c r="J80" s="24">
        <v>5913.3174300000001</v>
      </c>
      <c r="K80" s="24">
        <v>7371.2023799999997</v>
      </c>
      <c r="L80" s="24">
        <v>7371.2023799999997</v>
      </c>
      <c r="M80" s="24"/>
      <c r="N80" s="38">
        <v>7371.2023799999997</v>
      </c>
      <c r="O80" s="38"/>
      <c r="P80" s="38"/>
      <c r="Q80" s="38">
        <f>+N80-O80-P80</f>
        <v>7371.2023799999997</v>
      </c>
      <c r="R80" s="38"/>
      <c r="S80" s="39"/>
    </row>
    <row r="81" spans="1:20" s="27" customFormat="1" ht="12" x14ac:dyDescent="0.2">
      <c r="A81" s="22" t="s">
        <v>18</v>
      </c>
      <c r="B81" s="23">
        <v>33.97</v>
      </c>
      <c r="C81" s="23">
        <v>72.67</v>
      </c>
      <c r="D81" s="23">
        <f>537.6-152.64</f>
        <v>384.96000000000004</v>
      </c>
      <c r="E81" s="23">
        <f>1023.2271-253.792</f>
        <v>769.43509999999992</v>
      </c>
      <c r="F81" s="23">
        <v>1338.6727700000001</v>
      </c>
      <c r="G81" s="23">
        <v>2123.7695800000001</v>
      </c>
      <c r="H81" s="23">
        <v>1980.2762799999998</v>
      </c>
      <c r="I81" s="24">
        <v>2516.8857100000005</v>
      </c>
      <c r="J81" s="24">
        <v>13488.345359999999</v>
      </c>
      <c r="K81" s="24">
        <v>14017.71933</v>
      </c>
      <c r="L81" s="24">
        <v>14017.71933</v>
      </c>
      <c r="M81" s="24"/>
      <c r="N81" s="38">
        <v>15089.72833</v>
      </c>
      <c r="O81" s="38">
        <v>1072.009</v>
      </c>
      <c r="P81" s="38"/>
      <c r="Q81" s="38">
        <f>+N81-O81-P81</f>
        <v>14017.71933</v>
      </c>
      <c r="R81" s="38"/>
      <c r="S81" s="26"/>
    </row>
    <row r="82" spans="1:20" s="27" customFormat="1" ht="12" x14ac:dyDescent="0.2">
      <c r="A82" s="22" t="s">
        <v>19</v>
      </c>
      <c r="B82" s="23"/>
      <c r="C82" s="23"/>
      <c r="D82" s="23"/>
      <c r="E82" s="23"/>
      <c r="F82" s="23">
        <v>0</v>
      </c>
      <c r="G82" s="23">
        <v>0</v>
      </c>
      <c r="H82" s="23">
        <v>0.39999999999997726</v>
      </c>
      <c r="I82" s="24">
        <v>0.39999999999997726</v>
      </c>
      <c r="J82" s="24">
        <v>0.60000000000002274</v>
      </c>
      <c r="K82" s="24">
        <v>0.80000000000006821</v>
      </c>
      <c r="L82" s="24">
        <v>0.80000000000006821</v>
      </c>
      <c r="M82" s="24"/>
      <c r="N82" s="38">
        <v>684.36</v>
      </c>
      <c r="O82" s="38">
        <v>683.56</v>
      </c>
      <c r="P82" s="38"/>
      <c r="Q82" s="38">
        <f>+N82-O82-P82</f>
        <v>0.80000000000006821</v>
      </c>
      <c r="R82" s="38"/>
      <c r="S82" s="39"/>
    </row>
    <row r="83" spans="1:20" s="27" customFormat="1" ht="12" x14ac:dyDescent="0.2">
      <c r="A83" s="22" t="s">
        <v>20</v>
      </c>
      <c r="B83" s="23">
        <v>4446.13</v>
      </c>
      <c r="C83" s="23">
        <v>6469.57</v>
      </c>
      <c r="D83" s="23">
        <f>208.02153-100.12501</f>
        <v>107.89652000000001</v>
      </c>
      <c r="E83" s="23">
        <f>884.16126-543.66289</f>
        <v>340.49837000000002</v>
      </c>
      <c r="F83" s="23">
        <v>1294.5397399999999</v>
      </c>
      <c r="G83" s="23">
        <v>3280.4348100000002</v>
      </c>
      <c r="H83" s="23">
        <v>4558.0930300000009</v>
      </c>
      <c r="I83" s="24">
        <v>5524.6301599999997</v>
      </c>
      <c r="J83" s="24">
        <v>5408.3004000000001</v>
      </c>
      <c r="K83" s="24">
        <v>6493.4776399999992</v>
      </c>
      <c r="L83" s="24">
        <v>7002.397640000001</v>
      </c>
      <c r="M83" s="24"/>
      <c r="N83" s="38">
        <v>16197.49134</v>
      </c>
      <c r="O83" s="38">
        <v>9195.0936999999994</v>
      </c>
      <c r="P83" s="38"/>
      <c r="Q83" s="38">
        <f>+N83-O83-P83</f>
        <v>7002.397640000001</v>
      </c>
      <c r="R83" s="38"/>
      <c r="S83" s="39"/>
    </row>
    <row r="84" spans="1:20" s="27" customFormat="1" ht="12" x14ac:dyDescent="0.2">
      <c r="A84" s="22" t="s">
        <v>21</v>
      </c>
      <c r="B84" s="23">
        <v>50.88</v>
      </c>
      <c r="C84" s="23">
        <v>248.38</v>
      </c>
      <c r="D84" s="23">
        <v>507.46501000000001</v>
      </c>
      <c r="E84" s="23">
        <v>1052.15489</v>
      </c>
      <c r="F84" s="29">
        <v>1954.80287</v>
      </c>
      <c r="G84" s="28">
        <v>2774.58358</v>
      </c>
      <c r="H84" s="23">
        <v>7663.6811399999997</v>
      </c>
      <c r="I84" s="23">
        <v>6822.8860500000001</v>
      </c>
      <c r="J84" s="23">
        <v>7409.4316099999996</v>
      </c>
      <c r="K84" s="23">
        <v>234.3</v>
      </c>
      <c r="L84" s="23">
        <v>234.3</v>
      </c>
      <c r="M84" s="23"/>
      <c r="N84" s="38">
        <v>234.3</v>
      </c>
      <c r="O84" s="38"/>
      <c r="P84" s="38"/>
      <c r="Q84" s="38">
        <f>+N84-O84-P84</f>
        <v>234.3</v>
      </c>
      <c r="R84" s="38"/>
      <c r="S84" s="39"/>
    </row>
    <row r="85" spans="1:20" s="68" customFormat="1" ht="12" x14ac:dyDescent="0.2">
      <c r="A85" s="31" t="s">
        <v>22</v>
      </c>
      <c r="B85" s="43">
        <f>SUM(B80:B84)</f>
        <v>4776.29</v>
      </c>
      <c r="C85" s="43">
        <f t="shared" ref="C85:M85" si="9">SUM(C80:C84)</f>
        <v>7293.58</v>
      </c>
      <c r="D85" s="43">
        <f t="shared" si="9"/>
        <v>2831.5825599999998</v>
      </c>
      <c r="E85" s="43">
        <f t="shared" si="9"/>
        <v>4983.6071300000003</v>
      </c>
      <c r="F85" s="43">
        <f t="shared" si="9"/>
        <v>8144.4969600000004</v>
      </c>
      <c r="G85" s="43">
        <f t="shared" si="9"/>
        <v>13327.71276</v>
      </c>
      <c r="H85" s="43">
        <f t="shared" si="9"/>
        <v>18861.5779</v>
      </c>
      <c r="I85" s="43">
        <f t="shared" si="9"/>
        <v>20370.661489999999</v>
      </c>
      <c r="J85" s="43">
        <f t="shared" si="9"/>
        <v>32219.994799999997</v>
      </c>
      <c r="K85" s="43">
        <f t="shared" si="9"/>
        <v>28117.499349999995</v>
      </c>
      <c r="L85" s="43">
        <f t="shared" si="9"/>
        <v>28626.41935</v>
      </c>
      <c r="M85" s="43">
        <f t="shared" si="9"/>
        <v>0</v>
      </c>
      <c r="N85" s="60">
        <f>SUM(N80:N84)</f>
        <v>39577.082050000005</v>
      </c>
      <c r="O85" s="60">
        <f>SUM(O80:O84)</f>
        <v>10950.662699999999</v>
      </c>
      <c r="P85" s="60">
        <f>SUM(P80:P84)</f>
        <v>0</v>
      </c>
      <c r="Q85" s="60">
        <f>SUM(Q80:Q84)</f>
        <v>28626.41935</v>
      </c>
      <c r="R85" s="60"/>
      <c r="S85" s="34"/>
      <c r="T85" s="67"/>
    </row>
    <row r="86" spans="1:20" s="27" customFormat="1" ht="12" x14ac:dyDescent="0.2">
      <c r="A86" s="69"/>
      <c r="B86" s="45"/>
      <c r="C86" s="45"/>
      <c r="D86" s="45"/>
      <c r="E86" s="45"/>
      <c r="F86" s="45"/>
      <c r="G86" s="45"/>
      <c r="H86" s="45"/>
      <c r="I86" s="46"/>
      <c r="J86" s="46"/>
      <c r="K86" s="46"/>
      <c r="L86" s="46"/>
      <c r="M86" s="46"/>
      <c r="N86" s="38"/>
      <c r="O86" s="25"/>
      <c r="P86" s="25"/>
      <c r="Q86" s="25"/>
      <c r="R86" s="25"/>
      <c r="S86" s="26"/>
    </row>
    <row r="87" spans="1:20" s="13" customFormat="1" x14ac:dyDescent="0.2">
      <c r="A87" s="19" t="s">
        <v>32</v>
      </c>
      <c r="B87" s="20" t="s">
        <v>4</v>
      </c>
      <c r="C87" s="20" t="s">
        <v>5</v>
      </c>
      <c r="D87" s="20" t="s">
        <v>6</v>
      </c>
      <c r="E87" s="20" t="s">
        <v>7</v>
      </c>
      <c r="F87" s="20" t="s">
        <v>8</v>
      </c>
      <c r="G87" s="20" t="s">
        <v>9</v>
      </c>
      <c r="H87" s="20" t="s">
        <v>10</v>
      </c>
      <c r="I87" s="20" t="s">
        <v>11</v>
      </c>
      <c r="J87" s="20" t="s">
        <v>12</v>
      </c>
      <c r="K87" s="20" t="s">
        <v>13</v>
      </c>
      <c r="L87" s="20" t="s">
        <v>14</v>
      </c>
      <c r="M87" s="20" t="s">
        <v>15</v>
      </c>
      <c r="N87" s="38"/>
      <c r="O87" s="47"/>
      <c r="P87" s="47"/>
      <c r="Q87" s="47"/>
      <c r="R87" s="47"/>
      <c r="S87" s="48"/>
      <c r="T87" s="12"/>
    </row>
    <row r="88" spans="1:20" s="27" customFormat="1" ht="12" x14ac:dyDescent="0.2">
      <c r="A88" s="22" t="s">
        <v>17</v>
      </c>
      <c r="B88" s="23">
        <v>1628.72</v>
      </c>
      <c r="C88" s="23">
        <v>3229.5</v>
      </c>
      <c r="D88" s="23">
        <v>8063.3688199999997</v>
      </c>
      <c r="E88" s="23">
        <v>10515.328310000001</v>
      </c>
      <c r="F88" s="23">
        <v>13156.692520000001</v>
      </c>
      <c r="G88" s="23">
        <v>16977.557199999999</v>
      </c>
      <c r="H88" s="23">
        <v>21185.89833</v>
      </c>
      <c r="I88" s="24">
        <v>25299.914980000001</v>
      </c>
      <c r="J88" s="24">
        <v>31560.153030000001</v>
      </c>
      <c r="K88" s="24">
        <v>37251.58137</v>
      </c>
      <c r="L88" s="24">
        <v>37251.58137</v>
      </c>
      <c r="M88" s="24"/>
      <c r="N88" s="38"/>
      <c r="O88" s="38"/>
      <c r="P88" s="38"/>
      <c r="Q88" s="38"/>
      <c r="R88" s="38"/>
      <c r="S88" s="39"/>
    </row>
    <row r="89" spans="1:20" s="27" customFormat="1" ht="12" x14ac:dyDescent="0.2">
      <c r="A89" s="22" t="s">
        <v>18</v>
      </c>
      <c r="B89" s="23">
        <v>1103.23</v>
      </c>
      <c r="C89" s="23">
        <v>1811.52</v>
      </c>
      <c r="D89" s="23">
        <v>2524.0327200000002</v>
      </c>
      <c r="E89" s="23">
        <v>3613.45426</v>
      </c>
      <c r="F89" s="23">
        <v>5387.8431099999998</v>
      </c>
      <c r="G89" s="23">
        <v>7735.6233700000003</v>
      </c>
      <c r="H89" s="23">
        <v>9241.4280299999991</v>
      </c>
      <c r="I89" s="24">
        <v>11434.78664</v>
      </c>
      <c r="J89" s="24">
        <v>66019.481039999999</v>
      </c>
      <c r="K89" s="24">
        <v>69308.14503</v>
      </c>
      <c r="L89" s="24">
        <v>69364.777029999997</v>
      </c>
      <c r="M89" s="24"/>
      <c r="N89" s="38"/>
      <c r="O89" s="38"/>
      <c r="P89" s="38"/>
      <c r="Q89" s="38"/>
      <c r="R89" s="38"/>
      <c r="S89" s="39"/>
    </row>
    <row r="90" spans="1:20" s="27" customFormat="1" ht="12" x14ac:dyDescent="0.2">
      <c r="A90" s="22" t="s">
        <v>19</v>
      </c>
      <c r="B90" s="23"/>
      <c r="C90" s="23"/>
      <c r="D90" s="23"/>
      <c r="E90" s="23"/>
      <c r="F90" s="23"/>
      <c r="G90" s="23"/>
      <c r="H90" s="23"/>
      <c r="I90" s="24"/>
      <c r="J90" s="24">
        <v>1324.66</v>
      </c>
      <c r="K90" s="24">
        <v>1324.66</v>
      </c>
      <c r="L90" s="24">
        <v>1324.66</v>
      </c>
      <c r="M90" s="24"/>
      <c r="N90" s="38"/>
      <c r="O90" s="38"/>
      <c r="P90" s="38"/>
      <c r="Q90" s="38"/>
      <c r="R90" s="38"/>
      <c r="S90" s="39"/>
    </row>
    <row r="91" spans="1:20" s="27" customFormat="1" ht="12" x14ac:dyDescent="0.2">
      <c r="A91" s="22" t="s">
        <v>20</v>
      </c>
      <c r="B91" s="23">
        <v>134.97</v>
      </c>
      <c r="C91" s="23">
        <v>432.93</v>
      </c>
      <c r="D91" s="23">
        <v>513.07777999999996</v>
      </c>
      <c r="E91" s="23">
        <v>948.14458999999999</v>
      </c>
      <c r="F91" s="23">
        <v>1135.83563</v>
      </c>
      <c r="G91" s="23">
        <v>1680.18451</v>
      </c>
      <c r="H91" s="23">
        <v>1891.63147</v>
      </c>
      <c r="I91" s="24">
        <v>2597.54115</v>
      </c>
      <c r="J91" s="24">
        <v>3506.9571999999998</v>
      </c>
      <c r="K91" s="24">
        <v>10009.583559999999</v>
      </c>
      <c r="L91" s="24">
        <v>10346.23767</v>
      </c>
      <c r="M91" s="24"/>
      <c r="N91" s="38"/>
      <c r="O91" s="38"/>
      <c r="P91" s="38"/>
      <c r="Q91" s="38"/>
      <c r="R91" s="38"/>
      <c r="S91" s="39"/>
    </row>
    <row r="92" spans="1:20" s="27" customFormat="1" ht="12" x14ac:dyDescent="0.2">
      <c r="A92" s="22" t="s">
        <v>21</v>
      </c>
      <c r="B92" s="23"/>
      <c r="C92" s="23"/>
      <c r="D92" s="23"/>
      <c r="E92" s="23"/>
      <c r="F92" s="29"/>
      <c r="G92" s="28"/>
      <c r="H92" s="23"/>
      <c r="I92" s="23"/>
      <c r="J92" s="23"/>
      <c r="K92" s="42"/>
      <c r="L92" s="42"/>
      <c r="M92" s="42"/>
      <c r="N92" s="70"/>
      <c r="O92" s="38"/>
      <c r="P92" s="38"/>
      <c r="Q92" s="38"/>
      <c r="R92" s="38"/>
      <c r="S92" s="39"/>
    </row>
    <row r="93" spans="1:20" s="35" customFormat="1" ht="12" x14ac:dyDescent="0.2">
      <c r="A93" s="31" t="s">
        <v>22</v>
      </c>
      <c r="B93" s="43">
        <f>SUM(B88:B92)</f>
        <v>2866.9199999999996</v>
      </c>
      <c r="C93" s="43">
        <f t="shared" ref="C93:M93" si="10">SUM(C88:C92)</f>
        <v>5473.9500000000007</v>
      </c>
      <c r="D93" s="43">
        <f t="shared" si="10"/>
        <v>11100.479319999999</v>
      </c>
      <c r="E93" s="43">
        <f t="shared" si="10"/>
        <v>15076.927160000001</v>
      </c>
      <c r="F93" s="43">
        <f t="shared" si="10"/>
        <v>19680.37126</v>
      </c>
      <c r="G93" s="43">
        <f t="shared" si="10"/>
        <v>26393.36508</v>
      </c>
      <c r="H93" s="43">
        <f t="shared" si="10"/>
        <v>32318.957829999999</v>
      </c>
      <c r="I93" s="43">
        <f t="shared" si="10"/>
        <v>39332.242769999997</v>
      </c>
      <c r="J93" s="43">
        <f t="shared" si="10"/>
        <v>102411.25127000001</v>
      </c>
      <c r="K93" s="43">
        <f t="shared" si="10"/>
        <v>117893.96996</v>
      </c>
      <c r="L93" s="43">
        <f t="shared" si="10"/>
        <v>118287.25607</v>
      </c>
      <c r="M93" s="43">
        <f t="shared" si="10"/>
        <v>0</v>
      </c>
      <c r="N93" s="38"/>
      <c r="O93" s="38"/>
      <c r="P93" s="38"/>
      <c r="Q93" s="38"/>
      <c r="R93" s="38"/>
      <c r="S93" s="39"/>
      <c r="T93" s="27"/>
    </row>
    <row r="94" spans="1:20" s="27" customFormat="1" ht="12" x14ac:dyDescent="0.2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70"/>
      <c r="O94" s="38"/>
      <c r="P94" s="25"/>
      <c r="Q94" s="25"/>
      <c r="R94" s="25"/>
      <c r="S94" s="26"/>
    </row>
    <row r="95" spans="1:20" s="50" customFormat="1" x14ac:dyDescent="0.2">
      <c r="A95" s="19" t="s">
        <v>33</v>
      </c>
      <c r="B95" s="20" t="s">
        <v>4</v>
      </c>
      <c r="C95" s="20" t="s">
        <v>5</v>
      </c>
      <c r="D95" s="20" t="s">
        <v>6</v>
      </c>
      <c r="E95" s="20" t="s">
        <v>7</v>
      </c>
      <c r="F95" s="20" t="s">
        <v>8</v>
      </c>
      <c r="G95" s="20" t="s">
        <v>9</v>
      </c>
      <c r="H95" s="20" t="s">
        <v>10</v>
      </c>
      <c r="I95" s="20" t="s">
        <v>11</v>
      </c>
      <c r="J95" s="20" t="s">
        <v>12</v>
      </c>
      <c r="K95" s="20" t="s">
        <v>13</v>
      </c>
      <c r="L95" s="20" t="s">
        <v>14</v>
      </c>
      <c r="M95" s="20" t="s">
        <v>15</v>
      </c>
      <c r="N95" s="38"/>
      <c r="O95" s="38"/>
      <c r="P95" s="47"/>
      <c r="Q95" s="47"/>
      <c r="R95" s="47"/>
      <c r="S95" s="48"/>
      <c r="T95" s="49"/>
    </row>
    <row r="96" spans="1:20" s="27" customFormat="1" ht="12" x14ac:dyDescent="0.2">
      <c r="A96" s="71" t="s">
        <v>17</v>
      </c>
      <c r="B96" s="51">
        <v>2536.88</v>
      </c>
      <c r="C96" s="51">
        <v>5114.71</v>
      </c>
      <c r="D96" s="51">
        <v>12667.236639999999</v>
      </c>
      <c r="E96" s="51">
        <f>17418.31765-414.80771</f>
        <v>17003.50994</v>
      </c>
      <c r="F96" s="23">
        <v>21591.44498</v>
      </c>
      <c r="G96" s="23">
        <v>27619.038639999999</v>
      </c>
      <c r="H96" s="51">
        <v>34517.525199999996</v>
      </c>
      <c r="I96" s="51">
        <v>41234.889889999999</v>
      </c>
      <c r="J96" s="51">
        <v>51315.61249</v>
      </c>
      <c r="K96" s="51">
        <v>62537.054519999998</v>
      </c>
      <c r="L96" s="24">
        <v>62537.054519999998</v>
      </c>
      <c r="M96" s="51"/>
      <c r="N96" s="70">
        <v>64402.407019999999</v>
      </c>
      <c r="O96" s="38">
        <v>1865.3525</v>
      </c>
      <c r="P96" s="38"/>
      <c r="Q96" s="38">
        <f>+N96-O96-P96</f>
        <v>62537.054519999998</v>
      </c>
      <c r="R96" s="38"/>
      <c r="S96" s="39"/>
    </row>
    <row r="97" spans="1:20" s="27" customFormat="1" ht="12" x14ac:dyDescent="0.2">
      <c r="A97" s="71" t="s">
        <v>18</v>
      </c>
      <c r="B97" s="51">
        <v>431.65</v>
      </c>
      <c r="C97" s="51">
        <v>1086.55</v>
      </c>
      <c r="D97" s="51">
        <v>2118.33583</v>
      </c>
      <c r="E97" s="51">
        <f>3575.35602-67.13443</f>
        <v>3508.2215900000001</v>
      </c>
      <c r="F97" s="23">
        <v>6166.9128300000002</v>
      </c>
      <c r="G97" s="23">
        <v>9577.5538300000007</v>
      </c>
      <c r="H97" s="51">
        <v>12006.20839</v>
      </c>
      <c r="I97" s="51">
        <v>15458.154570000001</v>
      </c>
      <c r="J97" s="51">
        <v>96168.299249999996</v>
      </c>
      <c r="K97" s="51">
        <v>101438.84228</v>
      </c>
      <c r="L97" s="24">
        <v>101516.40228000001</v>
      </c>
      <c r="M97" s="51"/>
      <c r="N97" s="38">
        <v>103468.19839000001</v>
      </c>
      <c r="O97" s="38">
        <v>786.84873000000005</v>
      </c>
      <c r="P97" s="38">
        <v>1164.9473800000001</v>
      </c>
      <c r="Q97" s="38">
        <f>+N97-O97-P97</f>
        <v>101516.40228000001</v>
      </c>
      <c r="R97" s="38"/>
      <c r="S97" s="39"/>
    </row>
    <row r="98" spans="1:20" s="27" customFormat="1" ht="12" x14ac:dyDescent="0.2">
      <c r="A98" s="71" t="s">
        <v>19</v>
      </c>
      <c r="B98" s="51">
        <v>0.35</v>
      </c>
      <c r="C98" s="51">
        <v>0.35</v>
      </c>
      <c r="D98" s="51">
        <f>4.45249-3.05771</f>
        <v>1.3947799999999999</v>
      </c>
      <c r="E98" s="51">
        <f>7.99249-3.05771</f>
        <v>4.9347799999999999</v>
      </c>
      <c r="F98" s="23">
        <v>4.9347799999999999</v>
      </c>
      <c r="G98" s="23">
        <v>164.23478</v>
      </c>
      <c r="H98" s="51">
        <v>164.95978000000002</v>
      </c>
      <c r="I98" s="51">
        <v>293.85978</v>
      </c>
      <c r="J98" s="51">
        <v>752.13477999999986</v>
      </c>
      <c r="K98" s="51">
        <v>1941.1347799999999</v>
      </c>
      <c r="L98" s="24">
        <v>1941.1347799999999</v>
      </c>
      <c r="M98" s="51"/>
      <c r="N98" s="70">
        <v>5657.34249</v>
      </c>
      <c r="O98" s="38"/>
      <c r="P98" s="38">
        <v>3716.2077100000001</v>
      </c>
      <c r="Q98" s="38">
        <f>+N98-O98-P98</f>
        <v>1941.1347799999999</v>
      </c>
      <c r="R98" s="38"/>
      <c r="S98" s="39"/>
    </row>
    <row r="99" spans="1:20" s="27" customFormat="1" ht="12" x14ac:dyDescent="0.2">
      <c r="A99" s="71" t="s">
        <v>20</v>
      </c>
      <c r="B99" s="51">
        <v>573.71</v>
      </c>
      <c r="C99" s="51">
        <v>1560.02</v>
      </c>
      <c r="D99" s="51">
        <f>11364.35566-7377.47458-2184.24259</f>
        <v>1802.6384899999994</v>
      </c>
      <c r="E99" s="51">
        <f>18461.00094-3231.84259-11702.2082</f>
        <v>3526.9501500000024</v>
      </c>
      <c r="F99" s="23">
        <v>6223.6622399999978</v>
      </c>
      <c r="G99" s="23">
        <v>7917.2449300000007</v>
      </c>
      <c r="H99" s="51">
        <v>14898.816790000004</v>
      </c>
      <c r="I99" s="51">
        <v>21095.328530000003</v>
      </c>
      <c r="J99" s="51">
        <v>25884.404379999996</v>
      </c>
      <c r="K99" s="51">
        <v>37265.791320000004</v>
      </c>
      <c r="L99" s="24">
        <v>41315.105099999986</v>
      </c>
      <c r="M99" s="51"/>
      <c r="N99" s="38">
        <v>81948.886069999993</v>
      </c>
      <c r="O99" s="38">
        <v>5260.1162000000004</v>
      </c>
      <c r="P99" s="38">
        <v>35373.664770000003</v>
      </c>
      <c r="Q99" s="38">
        <f>+N99-O99-P99</f>
        <v>41315.105099999986</v>
      </c>
      <c r="R99" s="38"/>
      <c r="S99" s="39"/>
    </row>
    <row r="100" spans="1:20" s="27" customFormat="1" ht="12" x14ac:dyDescent="0.2">
      <c r="A100" s="71" t="s">
        <v>21</v>
      </c>
      <c r="B100" s="51">
        <v>623.96</v>
      </c>
      <c r="C100" s="51">
        <v>6882.78</v>
      </c>
      <c r="D100" s="23">
        <v>9564.7748800000008</v>
      </c>
      <c r="E100" s="23">
        <v>15419.050639999999</v>
      </c>
      <c r="F100" s="29">
        <v>18201.493190000001</v>
      </c>
      <c r="G100" s="28">
        <v>22499.17527</v>
      </c>
      <c r="H100" s="51">
        <v>24604.111000000001</v>
      </c>
      <c r="I100" s="51">
        <v>28149.653200000001</v>
      </c>
      <c r="J100" s="51">
        <v>36182.766530000001</v>
      </c>
      <c r="K100" s="51">
        <v>46281.211909999998</v>
      </c>
      <c r="L100" s="24">
        <v>46281.211909999998</v>
      </c>
      <c r="M100" s="51"/>
      <c r="N100" s="70">
        <v>46281.211909999998</v>
      </c>
      <c r="O100" s="38"/>
      <c r="P100" s="38"/>
      <c r="Q100" s="38">
        <f>+N100-O100-P100</f>
        <v>46281.211909999998</v>
      </c>
      <c r="R100" s="38"/>
      <c r="S100" s="39"/>
    </row>
    <row r="101" spans="1:20" s="35" customFormat="1" ht="12" x14ac:dyDescent="0.2">
      <c r="A101" s="31" t="s">
        <v>22</v>
      </c>
      <c r="B101" s="43">
        <f>SUM(B96:B100)</f>
        <v>4166.55</v>
      </c>
      <c r="C101" s="43">
        <f t="shared" ref="C101:M101" si="11">SUM(C96:C100)</f>
        <v>14644.41</v>
      </c>
      <c r="D101" s="43">
        <f t="shared" si="11"/>
        <v>26154.38062</v>
      </c>
      <c r="E101" s="43">
        <f t="shared" si="11"/>
        <v>39462.667100000006</v>
      </c>
      <c r="F101" s="43">
        <f t="shared" si="11"/>
        <v>52188.448020000003</v>
      </c>
      <c r="G101" s="43">
        <f t="shared" si="11"/>
        <v>67777.247449999995</v>
      </c>
      <c r="H101" s="43">
        <f t="shared" si="11"/>
        <v>86191.621159999995</v>
      </c>
      <c r="I101" s="43">
        <f t="shared" si="11"/>
        <v>106231.88597</v>
      </c>
      <c r="J101" s="43">
        <f t="shared" si="11"/>
        <v>210303.21742999999</v>
      </c>
      <c r="K101" s="43">
        <f t="shared" si="11"/>
        <v>249464.03480999998</v>
      </c>
      <c r="L101" s="43">
        <f t="shared" si="11"/>
        <v>253590.90859000001</v>
      </c>
      <c r="M101" s="43">
        <f t="shared" si="11"/>
        <v>0</v>
      </c>
      <c r="N101" s="60">
        <f>SUM(N96:N100)</f>
        <v>301758.04588000005</v>
      </c>
      <c r="O101" s="60">
        <f>SUM(O96:O100)</f>
        <v>7912.317430000001</v>
      </c>
      <c r="P101" s="60">
        <f>SUM(P96:P100)</f>
        <v>40254.819860000003</v>
      </c>
      <c r="Q101" s="60">
        <f>SUM(Q96:Q100)</f>
        <v>253590.90859000001</v>
      </c>
      <c r="R101" s="60"/>
      <c r="S101" s="39"/>
      <c r="T101" s="27"/>
    </row>
    <row r="102" spans="1:20" s="27" customFormat="1" ht="12" x14ac:dyDescent="0.2">
      <c r="A102" s="72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0"/>
      <c r="O102" s="38"/>
      <c r="P102" s="38"/>
      <c r="Q102" s="38"/>
      <c r="R102" s="38"/>
      <c r="S102" s="39"/>
    </row>
    <row r="103" spans="1:20" s="50" customFormat="1" x14ac:dyDescent="0.2">
      <c r="A103" s="19" t="s">
        <v>34</v>
      </c>
      <c r="B103" s="20" t="s">
        <v>4</v>
      </c>
      <c r="C103" s="20" t="s">
        <v>5</v>
      </c>
      <c r="D103" s="20" t="s">
        <v>6</v>
      </c>
      <c r="E103" s="20" t="s">
        <v>7</v>
      </c>
      <c r="F103" s="20" t="s">
        <v>8</v>
      </c>
      <c r="G103" s="20" t="s">
        <v>9</v>
      </c>
      <c r="H103" s="20" t="s">
        <v>10</v>
      </c>
      <c r="I103" s="20" t="s">
        <v>11</v>
      </c>
      <c r="J103" s="20" t="s">
        <v>12</v>
      </c>
      <c r="K103" s="20" t="s">
        <v>13</v>
      </c>
      <c r="L103" s="20" t="s">
        <v>14</v>
      </c>
      <c r="M103" s="20" t="s">
        <v>15</v>
      </c>
      <c r="N103" s="38"/>
      <c r="O103" s="38"/>
      <c r="P103" s="47"/>
      <c r="Q103" s="47"/>
      <c r="R103" s="47"/>
      <c r="S103" s="48"/>
      <c r="T103" s="49"/>
    </row>
    <row r="104" spans="1:20" s="27" customFormat="1" ht="12" x14ac:dyDescent="0.2">
      <c r="A104" s="71" t="s">
        <v>17</v>
      </c>
      <c r="B104" s="51">
        <v>14084.89</v>
      </c>
      <c r="C104" s="51">
        <v>29686.85</v>
      </c>
      <c r="D104" s="51">
        <v>47896.401519999999</v>
      </c>
      <c r="E104" s="51">
        <v>59601.36436</v>
      </c>
      <c r="F104" s="23">
        <v>74507.490720000002</v>
      </c>
      <c r="G104" s="23">
        <v>74805.943320000006</v>
      </c>
      <c r="H104" s="51">
        <v>112674.72070999999</v>
      </c>
      <c r="I104" s="51">
        <v>112976.77925000001</v>
      </c>
      <c r="J104" s="51">
        <v>113415.12334999999</v>
      </c>
      <c r="K104" s="51">
        <v>113853.46745</v>
      </c>
      <c r="L104" s="24">
        <v>113853.46745</v>
      </c>
      <c r="M104" s="51"/>
      <c r="N104" s="70"/>
      <c r="O104" s="38"/>
      <c r="P104" s="38"/>
      <c r="Q104" s="38"/>
      <c r="R104" s="38"/>
      <c r="S104" s="39"/>
    </row>
    <row r="105" spans="1:20" s="27" customFormat="1" ht="12" x14ac:dyDescent="0.2">
      <c r="A105" s="71" t="s">
        <v>18</v>
      </c>
      <c r="B105" s="23">
        <v>6920.24</v>
      </c>
      <c r="C105" s="23">
        <v>11659.91</v>
      </c>
      <c r="D105" s="23">
        <v>15167.65799</v>
      </c>
      <c r="E105" s="23">
        <v>20116.219000000001</v>
      </c>
      <c r="F105" s="23">
        <v>32373.803489999998</v>
      </c>
      <c r="G105" s="23">
        <v>32510.852480000001</v>
      </c>
      <c r="H105" s="23">
        <v>48523.395680000001</v>
      </c>
      <c r="I105" s="23">
        <v>48656.027670000003</v>
      </c>
      <c r="J105" s="23">
        <v>49863.823060000002</v>
      </c>
      <c r="K105" s="51">
        <v>54867.202440000001</v>
      </c>
      <c r="L105" s="24">
        <v>55578.072440000004</v>
      </c>
      <c r="M105" s="51"/>
      <c r="N105" s="38"/>
      <c r="O105" s="38"/>
      <c r="P105" s="38"/>
      <c r="Q105" s="38"/>
      <c r="R105" s="38"/>
      <c r="S105" s="39"/>
    </row>
    <row r="106" spans="1:20" s="27" customFormat="1" ht="12" x14ac:dyDescent="0.2">
      <c r="A106" s="71" t="s">
        <v>19</v>
      </c>
      <c r="B106" s="23">
        <v>-0.39</v>
      </c>
      <c r="C106" s="23">
        <v>-0.49</v>
      </c>
      <c r="D106" s="23">
        <v>-0.49199999999999999</v>
      </c>
      <c r="E106" s="23">
        <v>-0.49199999999999999</v>
      </c>
      <c r="F106" s="23">
        <v>-0.51800000000000002</v>
      </c>
      <c r="G106" s="23">
        <v>-0.51800000000000002</v>
      </c>
      <c r="H106" s="23">
        <v>-0.56100000000000005</v>
      </c>
      <c r="I106" s="23">
        <v>4539.4390000000003</v>
      </c>
      <c r="J106" s="23">
        <v>4539.4390000000003</v>
      </c>
      <c r="K106" s="51">
        <v>6856.9489999999996</v>
      </c>
      <c r="L106" s="24">
        <v>7065.7489999999998</v>
      </c>
      <c r="M106" s="51"/>
      <c r="N106" s="70"/>
      <c r="O106" s="38"/>
      <c r="P106" s="38"/>
      <c r="Q106" s="38"/>
      <c r="R106" s="38"/>
      <c r="S106" s="39"/>
    </row>
    <row r="107" spans="1:20" s="27" customFormat="1" ht="12" x14ac:dyDescent="0.2">
      <c r="A107" s="71" t="s">
        <v>20</v>
      </c>
      <c r="B107" s="23">
        <v>9259.48</v>
      </c>
      <c r="C107" s="23">
        <v>19170.900000000001</v>
      </c>
      <c r="D107" s="23">
        <v>28477.807359999999</v>
      </c>
      <c r="E107" s="23">
        <v>56233.850989999999</v>
      </c>
      <c r="F107" s="23">
        <v>80205.281369999997</v>
      </c>
      <c r="G107" s="23">
        <v>98270.479080000005</v>
      </c>
      <c r="H107" s="23">
        <v>119337.71361999999</v>
      </c>
      <c r="I107" s="23">
        <v>143518.08583</v>
      </c>
      <c r="J107" s="23">
        <v>177768.79443000001</v>
      </c>
      <c r="K107" s="51">
        <v>244393.67751000001</v>
      </c>
      <c r="L107" s="24">
        <v>254218.31708000001</v>
      </c>
      <c r="M107" s="51"/>
      <c r="N107" s="38"/>
      <c r="O107" s="38"/>
      <c r="P107" s="38"/>
      <c r="Q107" s="38"/>
      <c r="R107" s="38"/>
      <c r="S107" s="39"/>
    </row>
    <row r="108" spans="1:20" s="27" customFormat="1" ht="12" x14ac:dyDescent="0.2">
      <c r="A108" s="71" t="s">
        <v>21</v>
      </c>
      <c r="B108" s="23">
        <v>43.78</v>
      </c>
      <c r="C108" s="23">
        <v>2498.2600000000002</v>
      </c>
      <c r="D108" s="23">
        <v>2551.6191199999998</v>
      </c>
      <c r="E108" s="23">
        <v>3007.7899200000002</v>
      </c>
      <c r="F108" s="29">
        <v>3049.0619799999999</v>
      </c>
      <c r="G108" s="28">
        <v>3084.2467299999998</v>
      </c>
      <c r="H108" s="23">
        <v>3092.97111</v>
      </c>
      <c r="I108" s="23">
        <v>3135.9318699999999</v>
      </c>
      <c r="J108" s="23">
        <v>3185.7430899999999</v>
      </c>
      <c r="K108" s="42">
        <v>3248.9026899999999</v>
      </c>
      <c r="L108" s="42">
        <v>3248.9026899999999</v>
      </c>
      <c r="M108" s="42"/>
      <c r="N108" s="70"/>
      <c r="O108" s="38"/>
      <c r="P108" s="38"/>
      <c r="Q108" s="38"/>
      <c r="R108" s="38"/>
      <c r="S108" s="39"/>
    </row>
    <row r="109" spans="1:20" s="35" customFormat="1" ht="12" x14ac:dyDescent="0.2">
      <c r="A109" s="31" t="s">
        <v>22</v>
      </c>
      <c r="B109" s="43">
        <f>SUM(B104:B108)</f>
        <v>30307.999999999996</v>
      </c>
      <c r="C109" s="43">
        <f t="shared" ref="C109:M109" si="12">SUM(C104:C108)</f>
        <v>63015.43</v>
      </c>
      <c r="D109" s="43">
        <f t="shared" si="12"/>
        <v>94092.993990000003</v>
      </c>
      <c r="E109" s="43">
        <f t="shared" si="12"/>
        <v>138958.73227000001</v>
      </c>
      <c r="F109" s="43">
        <f t="shared" si="12"/>
        <v>190135.11955999999</v>
      </c>
      <c r="G109" s="43">
        <f t="shared" si="12"/>
        <v>208671.00361000001</v>
      </c>
      <c r="H109" s="43">
        <f t="shared" si="12"/>
        <v>283628.24011999997</v>
      </c>
      <c r="I109" s="43">
        <f t="shared" si="12"/>
        <v>312826.26361999998</v>
      </c>
      <c r="J109" s="43">
        <f t="shared" si="12"/>
        <v>348772.92293</v>
      </c>
      <c r="K109" s="43">
        <f t="shared" si="12"/>
        <v>423220.19909000001</v>
      </c>
      <c r="L109" s="43">
        <f t="shared" si="12"/>
        <v>433964.50866000005</v>
      </c>
      <c r="M109" s="43">
        <f t="shared" si="12"/>
        <v>0</v>
      </c>
      <c r="N109" s="38"/>
      <c r="O109" s="38"/>
      <c r="P109" s="38"/>
      <c r="Q109" s="38"/>
      <c r="R109" s="38"/>
      <c r="S109" s="39"/>
      <c r="T109" s="27"/>
    </row>
    <row r="110" spans="1:20" s="27" customFormat="1" ht="12" x14ac:dyDescent="0.2">
      <c r="A110" s="74"/>
      <c r="B110" s="45"/>
      <c r="C110" s="45"/>
      <c r="D110" s="45"/>
      <c r="E110" s="45"/>
      <c r="F110" s="45"/>
      <c r="G110" s="45"/>
      <c r="H110" s="45"/>
      <c r="I110" s="45"/>
      <c r="J110" s="75"/>
      <c r="K110" s="75"/>
      <c r="L110" s="75"/>
      <c r="M110" s="46"/>
      <c r="N110" s="70"/>
      <c r="O110" s="38"/>
      <c r="P110" s="25"/>
      <c r="Q110" s="25"/>
      <c r="R110" s="25"/>
      <c r="S110" s="26"/>
    </row>
    <row r="111" spans="1:20" s="50" customFormat="1" x14ac:dyDescent="0.2">
      <c r="A111" s="19" t="s">
        <v>35</v>
      </c>
      <c r="B111" s="20" t="s">
        <v>4</v>
      </c>
      <c r="C111" s="20" t="s">
        <v>5</v>
      </c>
      <c r="D111" s="20" t="s">
        <v>6</v>
      </c>
      <c r="E111" s="20" t="s">
        <v>7</v>
      </c>
      <c r="F111" s="20" t="s">
        <v>8</v>
      </c>
      <c r="G111" s="20" t="s">
        <v>9</v>
      </c>
      <c r="H111" s="20" t="s">
        <v>10</v>
      </c>
      <c r="I111" s="20" t="s">
        <v>11</v>
      </c>
      <c r="J111" s="20" t="s">
        <v>12</v>
      </c>
      <c r="K111" s="20" t="s">
        <v>13</v>
      </c>
      <c r="L111" s="20" t="s">
        <v>14</v>
      </c>
      <c r="M111" s="20" t="s">
        <v>15</v>
      </c>
      <c r="N111" s="38"/>
      <c r="O111" s="38"/>
      <c r="P111" s="47"/>
      <c r="Q111" s="47"/>
      <c r="R111" s="47"/>
      <c r="S111" s="48"/>
      <c r="T111" s="49"/>
    </row>
    <row r="112" spans="1:20" s="27" customFormat="1" ht="12" x14ac:dyDescent="0.2">
      <c r="A112" s="22" t="s">
        <v>17</v>
      </c>
      <c r="B112" s="23">
        <v>500.07</v>
      </c>
      <c r="C112" s="23">
        <v>960.59</v>
      </c>
      <c r="D112" s="23">
        <v>2275.34357</v>
      </c>
      <c r="E112" s="23">
        <v>3496.7393299999999</v>
      </c>
      <c r="F112" s="23">
        <v>4543.0080399999997</v>
      </c>
      <c r="G112" s="23">
        <v>5532.3453900000004</v>
      </c>
      <c r="H112" s="23">
        <v>6501.2856400000001</v>
      </c>
      <c r="I112" s="23">
        <v>7791.4344899999996</v>
      </c>
      <c r="J112" s="23">
        <v>10316.28385</v>
      </c>
      <c r="K112" s="24">
        <v>11998.39896</v>
      </c>
      <c r="L112" s="24">
        <v>11998.39896</v>
      </c>
      <c r="M112" s="24"/>
      <c r="N112" s="70"/>
      <c r="O112" s="38"/>
      <c r="P112" s="38"/>
      <c r="Q112" s="38"/>
      <c r="R112" s="38"/>
      <c r="S112" s="39"/>
    </row>
    <row r="113" spans="1:20" s="27" customFormat="1" ht="12" x14ac:dyDescent="0.2">
      <c r="A113" s="22" t="s">
        <v>18</v>
      </c>
      <c r="B113" s="23">
        <v>59.92</v>
      </c>
      <c r="C113" s="23">
        <v>203.96</v>
      </c>
      <c r="D113" s="23">
        <v>361.91771999999997</v>
      </c>
      <c r="E113" s="23">
        <v>779.51886000000002</v>
      </c>
      <c r="F113" s="23">
        <v>1473.2285300000001</v>
      </c>
      <c r="G113" s="23">
        <v>2110.6325000000002</v>
      </c>
      <c r="H113" s="23">
        <v>2563.2536399999999</v>
      </c>
      <c r="I113" s="23">
        <v>3233.5631600000002</v>
      </c>
      <c r="J113" s="23">
        <v>22189.501939999998</v>
      </c>
      <c r="K113" s="24">
        <v>23117.960169999998</v>
      </c>
      <c r="L113" s="24">
        <v>23117.960169999998</v>
      </c>
      <c r="M113" s="24"/>
      <c r="N113" s="38"/>
      <c r="O113" s="38"/>
      <c r="P113" s="38"/>
      <c r="Q113" s="38"/>
      <c r="R113" s="38"/>
      <c r="S113" s="39"/>
    </row>
    <row r="114" spans="1:20" s="27" customFormat="1" ht="12" x14ac:dyDescent="0.2">
      <c r="A114" s="22" t="s">
        <v>19</v>
      </c>
      <c r="B114" s="23"/>
      <c r="C114" s="23"/>
      <c r="D114" s="23"/>
      <c r="E114" s="23"/>
      <c r="F114" s="23"/>
      <c r="G114" s="23"/>
      <c r="H114" s="23">
        <v>1.1000000000000001</v>
      </c>
      <c r="I114" s="23">
        <v>1.1000000000000001</v>
      </c>
      <c r="J114" s="23">
        <v>1.1000000000000001</v>
      </c>
      <c r="K114" s="24">
        <v>1.1000000000000001</v>
      </c>
      <c r="L114" s="24">
        <v>1.1000000000000001</v>
      </c>
      <c r="M114" s="24"/>
      <c r="N114" s="70"/>
      <c r="O114" s="38"/>
      <c r="P114" s="38"/>
      <c r="Q114" s="38"/>
      <c r="R114" s="38"/>
      <c r="S114" s="39"/>
    </row>
    <row r="115" spans="1:20" s="27" customFormat="1" ht="12" x14ac:dyDescent="0.2">
      <c r="A115" s="22" t="s">
        <v>20</v>
      </c>
      <c r="B115" s="23">
        <v>966.51</v>
      </c>
      <c r="C115" s="23">
        <v>1221.28</v>
      </c>
      <c r="D115" s="23">
        <v>1421.9012</v>
      </c>
      <c r="E115" s="23">
        <v>5585.55746</v>
      </c>
      <c r="F115" s="23">
        <v>9824.1954100000003</v>
      </c>
      <c r="G115" s="23">
        <v>12810.491110000001</v>
      </c>
      <c r="H115" s="23">
        <v>13647.85391</v>
      </c>
      <c r="I115" s="23">
        <v>14660.00475</v>
      </c>
      <c r="J115" s="23">
        <v>19154.045910000001</v>
      </c>
      <c r="K115" s="24">
        <v>22029.758040000001</v>
      </c>
      <c r="L115" s="24">
        <v>22516.858039999999</v>
      </c>
      <c r="M115" s="24"/>
      <c r="N115" s="38"/>
      <c r="O115" s="38"/>
      <c r="P115" s="38"/>
      <c r="Q115" s="38"/>
      <c r="R115" s="38"/>
      <c r="S115" s="39"/>
    </row>
    <row r="116" spans="1:20" s="27" customFormat="1" ht="12" x14ac:dyDescent="0.2">
      <c r="A116" s="22" t="s">
        <v>21</v>
      </c>
      <c r="B116" s="23"/>
      <c r="C116" s="23"/>
      <c r="D116" s="23"/>
      <c r="E116" s="23"/>
      <c r="F116" s="29"/>
      <c r="G116" s="28"/>
      <c r="H116" s="23"/>
      <c r="I116" s="23"/>
      <c r="J116" s="23"/>
      <c r="K116" s="42"/>
      <c r="L116" s="42"/>
      <c r="M116" s="42"/>
      <c r="N116" s="70"/>
      <c r="O116" s="38"/>
      <c r="P116" s="38"/>
      <c r="Q116" s="38"/>
      <c r="R116" s="38"/>
      <c r="S116" s="39"/>
    </row>
    <row r="117" spans="1:20" s="35" customFormat="1" ht="12" x14ac:dyDescent="0.2">
      <c r="A117" s="31" t="s">
        <v>22</v>
      </c>
      <c r="B117" s="43">
        <f>SUM(B112:B116)</f>
        <v>1526.5</v>
      </c>
      <c r="C117" s="43">
        <f t="shared" ref="C117:M117" si="13">SUM(C112:C116)</f>
        <v>2385.83</v>
      </c>
      <c r="D117" s="43">
        <f t="shared" si="13"/>
        <v>4059.1624899999997</v>
      </c>
      <c r="E117" s="43">
        <f t="shared" si="13"/>
        <v>9861.8156500000005</v>
      </c>
      <c r="F117" s="43">
        <f t="shared" si="13"/>
        <v>15840.431980000001</v>
      </c>
      <c r="G117" s="43">
        <f t="shared" si="13"/>
        <v>20453.469000000001</v>
      </c>
      <c r="H117" s="43">
        <f t="shared" si="13"/>
        <v>22713.493190000001</v>
      </c>
      <c r="I117" s="43">
        <f t="shared" si="13"/>
        <v>25686.1024</v>
      </c>
      <c r="J117" s="43">
        <f t="shared" si="13"/>
        <v>51660.931700000001</v>
      </c>
      <c r="K117" s="43">
        <f t="shared" si="13"/>
        <v>57147.217169999996</v>
      </c>
      <c r="L117" s="43">
        <f t="shared" si="13"/>
        <v>57634.317169999995</v>
      </c>
      <c r="M117" s="43">
        <f t="shared" si="13"/>
        <v>0</v>
      </c>
      <c r="N117" s="38"/>
      <c r="O117" s="38"/>
      <c r="P117" s="38"/>
      <c r="Q117" s="38"/>
      <c r="R117" s="38"/>
      <c r="S117" s="39"/>
      <c r="T117" s="27"/>
    </row>
    <row r="118" spans="1:20" s="27" customFormat="1" ht="12" x14ac:dyDescent="0.2">
      <c r="A118" s="72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0"/>
      <c r="O118" s="38"/>
      <c r="P118" s="38"/>
      <c r="Q118" s="38"/>
      <c r="R118" s="38"/>
      <c r="S118" s="39"/>
    </row>
    <row r="119" spans="1:20" s="50" customFormat="1" x14ac:dyDescent="0.2">
      <c r="A119" s="19" t="s">
        <v>36</v>
      </c>
      <c r="B119" s="20" t="s">
        <v>4</v>
      </c>
      <c r="C119" s="20" t="s">
        <v>5</v>
      </c>
      <c r="D119" s="20" t="s">
        <v>6</v>
      </c>
      <c r="E119" s="20" t="s">
        <v>7</v>
      </c>
      <c r="F119" s="20" t="s">
        <v>8</v>
      </c>
      <c r="G119" s="20" t="s">
        <v>9</v>
      </c>
      <c r="H119" s="20" t="s">
        <v>10</v>
      </c>
      <c r="I119" s="20" t="s">
        <v>11</v>
      </c>
      <c r="J119" s="20" t="s">
        <v>12</v>
      </c>
      <c r="K119" s="20" t="s">
        <v>13</v>
      </c>
      <c r="L119" s="20" t="s">
        <v>14</v>
      </c>
      <c r="M119" s="20" t="s">
        <v>15</v>
      </c>
      <c r="N119" s="38"/>
      <c r="O119" s="38"/>
      <c r="P119" s="47"/>
      <c r="Q119" s="47"/>
      <c r="R119" s="47"/>
      <c r="S119" s="48"/>
      <c r="T119" s="49"/>
    </row>
    <row r="120" spans="1:20" s="27" customFormat="1" ht="12" x14ac:dyDescent="0.2">
      <c r="A120" s="71" t="s">
        <v>17</v>
      </c>
      <c r="B120" s="51">
        <v>6801.05</v>
      </c>
      <c r="C120" s="51">
        <v>13049.84</v>
      </c>
      <c r="D120" s="51">
        <v>30576.31726</v>
      </c>
      <c r="E120" s="51">
        <v>39771.489329999997</v>
      </c>
      <c r="F120" s="23">
        <v>48971.550289999999</v>
      </c>
      <c r="G120" s="23">
        <v>63254.172610000001</v>
      </c>
      <c r="H120" s="51">
        <v>77872.566949999993</v>
      </c>
      <c r="I120" s="51">
        <v>93476.932130000001</v>
      </c>
      <c r="J120" s="51">
        <v>115667.96163000001</v>
      </c>
      <c r="K120" s="51">
        <v>139670.93741000001</v>
      </c>
      <c r="L120" s="24">
        <v>139670.93741000001</v>
      </c>
      <c r="M120" s="51"/>
      <c r="N120" s="70">
        <v>139670.93741000001</v>
      </c>
      <c r="O120" s="38"/>
      <c r="P120" s="38"/>
      <c r="Q120" s="38"/>
      <c r="R120" s="38">
        <f>+N120-O120-P120-Q120</f>
        <v>139670.93741000001</v>
      </c>
      <c r="S120" s="39"/>
    </row>
    <row r="121" spans="1:20" s="27" customFormat="1" ht="12" x14ac:dyDescent="0.2">
      <c r="A121" s="71" t="s">
        <v>18</v>
      </c>
      <c r="B121" s="51">
        <v>1638.26</v>
      </c>
      <c r="C121" s="51">
        <v>3357.43</v>
      </c>
      <c r="D121" s="51">
        <f>5833.84163- 25.995</f>
        <v>5807.84663</v>
      </c>
      <c r="E121" s="51">
        <f>9270.35359-51.704- 25.995</f>
        <v>9192.6545900000001</v>
      </c>
      <c r="F121" s="23">
        <v>15809.97076</v>
      </c>
      <c r="G121" s="23">
        <v>24494.757380000003</v>
      </c>
      <c r="H121" s="51">
        <v>30472.250189999999</v>
      </c>
      <c r="I121" s="51">
        <v>39405.111020000004</v>
      </c>
      <c r="J121" s="51">
        <v>256402.19618</v>
      </c>
      <c r="K121" s="51">
        <v>268486.19094</v>
      </c>
      <c r="L121" s="24">
        <v>268489.37693999999</v>
      </c>
      <c r="M121" s="51"/>
      <c r="N121" s="38">
        <v>268588.95293999999</v>
      </c>
      <c r="O121" s="38"/>
      <c r="P121" s="38"/>
      <c r="Q121" s="38">
        <v>99.575999999999993</v>
      </c>
      <c r="R121" s="38">
        <f>+N121-O121-P121-Q121</f>
        <v>268489.37693999999</v>
      </c>
      <c r="S121" s="39"/>
    </row>
    <row r="122" spans="1:20" s="27" customFormat="1" ht="12" x14ac:dyDescent="0.2">
      <c r="A122" s="71" t="s">
        <v>19</v>
      </c>
      <c r="B122" s="51">
        <v>1.92</v>
      </c>
      <c r="C122" s="51">
        <v>553.89</v>
      </c>
      <c r="D122" s="51">
        <f>717.8698- 161</f>
        <v>556.86980000000005</v>
      </c>
      <c r="E122" s="51">
        <f>718.8454-161</f>
        <v>557.84540000000004</v>
      </c>
      <c r="F122" s="23">
        <v>1194.838</v>
      </c>
      <c r="G122" s="23">
        <v>2048.8947899999998</v>
      </c>
      <c r="H122" s="51">
        <v>1073.1315999999999</v>
      </c>
      <c r="I122" s="51">
        <v>1084.08439</v>
      </c>
      <c r="J122" s="51">
        <v>10005.22118</v>
      </c>
      <c r="K122" s="51">
        <v>5454.3211799999999</v>
      </c>
      <c r="L122" s="24">
        <v>5455.0979699999998</v>
      </c>
      <c r="M122" s="51"/>
      <c r="N122" s="70">
        <v>5245.0979699999998</v>
      </c>
      <c r="O122" s="38"/>
      <c r="P122" s="38">
        <v>-210</v>
      </c>
      <c r="Q122" s="38"/>
      <c r="R122" s="38">
        <f>+N122-O122-P122-Q122</f>
        <v>5455.0979699999998</v>
      </c>
      <c r="S122" s="39"/>
    </row>
    <row r="123" spans="1:20" s="27" customFormat="1" ht="12" x14ac:dyDescent="0.2">
      <c r="A123" s="71" t="s">
        <v>20</v>
      </c>
      <c r="B123" s="51">
        <v>1034.42</v>
      </c>
      <c r="C123" s="51">
        <v>3445.84</v>
      </c>
      <c r="D123" s="51">
        <f>12291.77544-249.934-2990.00429-3583.39669</f>
        <v>5468.4404599999998</v>
      </c>
      <c r="E123" s="51">
        <f>18686.73392-320.62507-4964.34192-4202.93032</f>
        <v>9198.8366100000021</v>
      </c>
      <c r="F123" s="23">
        <v>11187.694490000002</v>
      </c>
      <c r="G123" s="23">
        <v>13488.144270000001</v>
      </c>
      <c r="H123" s="51">
        <v>18481.510409999999</v>
      </c>
      <c r="I123" s="51">
        <v>22473.144400000005</v>
      </c>
      <c r="J123" s="51">
        <v>30690.941279999995</v>
      </c>
      <c r="K123" s="51">
        <v>51641.444329999998</v>
      </c>
      <c r="L123" s="24">
        <v>56622.765999999989</v>
      </c>
      <c r="M123" s="51"/>
      <c r="N123" s="38">
        <v>116742.43829999999</v>
      </c>
      <c r="O123" s="38">
        <v>1713.7064700000001</v>
      </c>
      <c r="P123" s="38">
        <v>52065.091590000004</v>
      </c>
      <c r="Q123" s="38">
        <v>6340.8742400000001</v>
      </c>
      <c r="R123" s="38">
        <f>+N123-O123-P123-Q123</f>
        <v>56622.765999999989</v>
      </c>
      <c r="S123" s="39"/>
    </row>
    <row r="124" spans="1:20" s="27" customFormat="1" ht="12" x14ac:dyDescent="0.2">
      <c r="A124" s="71" t="s">
        <v>21</v>
      </c>
      <c r="B124" s="51">
        <v>822.96</v>
      </c>
      <c r="C124" s="51">
        <v>4685.0600000000004</v>
      </c>
      <c r="D124" s="51">
        <v>3593.7299800000001</v>
      </c>
      <c r="E124" s="51">
        <v>6309.9963100000004</v>
      </c>
      <c r="F124" s="29">
        <v>4308.9276</v>
      </c>
      <c r="G124" s="28">
        <v>5692.4468299999999</v>
      </c>
      <c r="H124" s="51">
        <v>13362.35218</v>
      </c>
      <c r="I124" s="51">
        <v>403104.07047999999</v>
      </c>
      <c r="J124" s="51">
        <v>878109.04582</v>
      </c>
      <c r="K124" s="51">
        <v>980248.83588000003</v>
      </c>
      <c r="L124" s="24">
        <v>980248.83588000003</v>
      </c>
      <c r="M124" s="51"/>
      <c r="N124" s="70">
        <v>980248.83588000003</v>
      </c>
      <c r="O124" s="38"/>
      <c r="P124" s="38"/>
      <c r="Q124" s="38"/>
      <c r="R124" s="38">
        <f>+N124-O124-P124-Q124</f>
        <v>980248.83588000003</v>
      </c>
      <c r="S124" s="39"/>
    </row>
    <row r="125" spans="1:20" s="35" customFormat="1" ht="12" x14ac:dyDescent="0.2">
      <c r="A125" s="31" t="s">
        <v>22</v>
      </c>
      <c r="B125" s="43">
        <f>SUM(B120:B124)</f>
        <v>10298.61</v>
      </c>
      <c r="C125" s="43">
        <f t="shared" ref="C125:M125" si="14">SUM(C120:C124)</f>
        <v>25092.06</v>
      </c>
      <c r="D125" s="43">
        <f t="shared" si="14"/>
        <v>46003.204129999998</v>
      </c>
      <c r="E125" s="43">
        <f t="shared" si="14"/>
        <v>65030.822239999994</v>
      </c>
      <c r="F125" s="43">
        <f t="shared" si="14"/>
        <v>81472.981139999989</v>
      </c>
      <c r="G125" s="43">
        <f t="shared" si="14"/>
        <v>108978.41588000002</v>
      </c>
      <c r="H125" s="43">
        <f t="shared" si="14"/>
        <v>141261.81133</v>
      </c>
      <c r="I125" s="43">
        <f t="shared" si="14"/>
        <v>559543.34242</v>
      </c>
      <c r="J125" s="43">
        <f t="shared" si="14"/>
        <v>1290875.3660899999</v>
      </c>
      <c r="K125" s="43">
        <f t="shared" si="14"/>
        <v>1445501.7297400001</v>
      </c>
      <c r="L125" s="43">
        <f t="shared" si="14"/>
        <v>1450487.0142000001</v>
      </c>
      <c r="M125" s="43">
        <f t="shared" si="14"/>
        <v>0</v>
      </c>
      <c r="N125" s="60">
        <f>SUM(N120:N124)</f>
        <v>1510496.2625000002</v>
      </c>
      <c r="O125" s="60">
        <f>SUM(O120:O124)</f>
        <v>1713.7064700000001</v>
      </c>
      <c r="P125" s="60">
        <f>SUM(P120:P124)</f>
        <v>51855.091590000004</v>
      </c>
      <c r="Q125" s="60">
        <f>SUM(Q120:Q124)</f>
        <v>6440.4502400000001</v>
      </c>
      <c r="R125" s="60">
        <f>SUM(R120:R124)</f>
        <v>1450487.0142000001</v>
      </c>
      <c r="S125" s="39"/>
      <c r="T125" s="27"/>
    </row>
    <row r="126" spans="1:20" s="27" customFormat="1" ht="12" x14ac:dyDescent="0.2">
      <c r="A126" s="72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0"/>
      <c r="O126" s="38"/>
      <c r="P126" s="38"/>
      <c r="Q126" s="38"/>
      <c r="R126" s="38"/>
      <c r="S126" s="39"/>
    </row>
    <row r="127" spans="1:20" s="50" customFormat="1" x14ac:dyDescent="0.2">
      <c r="A127" s="19" t="s">
        <v>37</v>
      </c>
      <c r="B127" s="20" t="s">
        <v>4</v>
      </c>
      <c r="C127" s="20" t="s">
        <v>5</v>
      </c>
      <c r="D127" s="20" t="s">
        <v>6</v>
      </c>
      <c r="E127" s="20" t="s">
        <v>7</v>
      </c>
      <c r="F127" s="20" t="s">
        <v>8</v>
      </c>
      <c r="G127" s="20" t="s">
        <v>9</v>
      </c>
      <c r="H127" s="20" t="s">
        <v>10</v>
      </c>
      <c r="I127" s="20" t="s">
        <v>11</v>
      </c>
      <c r="J127" s="20" t="s">
        <v>12</v>
      </c>
      <c r="K127" s="20" t="s">
        <v>13</v>
      </c>
      <c r="L127" s="20" t="s">
        <v>14</v>
      </c>
      <c r="M127" s="20" t="s">
        <v>15</v>
      </c>
      <c r="N127" s="38"/>
      <c r="O127" s="38"/>
      <c r="P127" s="47"/>
      <c r="Q127" s="47"/>
      <c r="R127" s="47"/>
      <c r="S127" s="48"/>
      <c r="T127" s="49"/>
    </row>
    <row r="128" spans="1:20" s="27" customFormat="1" ht="12" x14ac:dyDescent="0.2">
      <c r="A128" s="71" t="s">
        <v>17</v>
      </c>
      <c r="B128" s="23">
        <v>982.67</v>
      </c>
      <c r="C128" s="23">
        <v>1965.64</v>
      </c>
      <c r="D128" s="23">
        <v>4773.5734499999999</v>
      </c>
      <c r="E128" s="23">
        <v>6400.6944999999996</v>
      </c>
      <c r="F128" s="23">
        <v>8052.7513900000004</v>
      </c>
      <c r="G128" s="23">
        <v>10382.19636</v>
      </c>
      <c r="H128" s="23">
        <v>13436.062900000001</v>
      </c>
      <c r="I128" s="23">
        <v>15720.234280000001</v>
      </c>
      <c r="J128" s="23">
        <v>19510.225780000001</v>
      </c>
      <c r="K128" s="51">
        <v>23213.586469999998</v>
      </c>
      <c r="L128" s="24"/>
      <c r="M128" s="51"/>
      <c r="N128" s="70">
        <v>23213.586469999998</v>
      </c>
      <c r="O128" s="38"/>
      <c r="P128" s="38"/>
      <c r="Q128" s="38">
        <f>+N128-O128-P128</f>
        <v>23213.586469999998</v>
      </c>
      <c r="R128" s="38"/>
      <c r="S128" s="39"/>
    </row>
    <row r="129" spans="1:20" s="27" customFormat="1" ht="12" x14ac:dyDescent="0.2">
      <c r="A129" s="71" t="s">
        <v>18</v>
      </c>
      <c r="B129" s="23">
        <v>223.85</v>
      </c>
      <c r="C129" s="23">
        <v>397.32</v>
      </c>
      <c r="D129" s="23">
        <f>907.5722- 41.60746</f>
        <v>865.96473999999989</v>
      </c>
      <c r="E129" s="23">
        <f>1598.8556-41.60746-8.956</f>
        <v>1548.2921400000002</v>
      </c>
      <c r="F129" s="23">
        <v>2582.4383699999998</v>
      </c>
      <c r="G129" s="23">
        <v>3944.5380600000003</v>
      </c>
      <c r="H129" s="23">
        <v>5170.0967099999998</v>
      </c>
      <c r="I129" s="23">
        <v>6373.963780000001</v>
      </c>
      <c r="J129" s="23">
        <v>37243.454669999992</v>
      </c>
      <c r="K129" s="51">
        <v>39088.882599999997</v>
      </c>
      <c r="L129" s="24">
        <v>23213.586469999998</v>
      </c>
      <c r="M129" s="51"/>
      <c r="N129" s="38">
        <v>39504.177960000001</v>
      </c>
      <c r="O129" s="38">
        <v>167.51571999999999</v>
      </c>
      <c r="P129" s="38">
        <v>221.69064</v>
      </c>
      <c r="Q129" s="38">
        <f>+N129-O129-P129</f>
        <v>39114.971599999997</v>
      </c>
      <c r="R129" s="38"/>
      <c r="S129" s="39"/>
    </row>
    <row r="130" spans="1:20" s="27" customFormat="1" ht="12" x14ac:dyDescent="0.2">
      <c r="A130" s="71" t="s">
        <v>19</v>
      </c>
      <c r="B130" s="23"/>
      <c r="C130" s="23">
        <v>3</v>
      </c>
      <c r="D130" s="23">
        <v>4.4987599999999999</v>
      </c>
      <c r="E130" s="23">
        <v>4.4987599999999999</v>
      </c>
      <c r="F130" s="23">
        <v>7.0979599999999996</v>
      </c>
      <c r="G130" s="23">
        <v>7.0979599999999996</v>
      </c>
      <c r="H130" s="23">
        <v>108.03848000000001</v>
      </c>
      <c r="I130" s="23">
        <v>108.03848000000001</v>
      </c>
      <c r="J130" s="23">
        <v>109.36848000000001</v>
      </c>
      <c r="K130" s="51">
        <v>1395.3684800000001</v>
      </c>
      <c r="L130" s="24">
        <v>39114.971599999997</v>
      </c>
      <c r="M130" s="51"/>
      <c r="N130" s="70">
        <v>1395.3684800000001</v>
      </c>
      <c r="O130" s="38"/>
      <c r="P130" s="38"/>
      <c r="Q130" s="38">
        <f>+N130-O130-P130</f>
        <v>1395.3684800000001</v>
      </c>
      <c r="R130" s="38"/>
      <c r="S130" s="39"/>
    </row>
    <row r="131" spans="1:20" s="27" customFormat="1" ht="12" x14ac:dyDescent="0.2">
      <c r="A131" s="71" t="s">
        <v>20</v>
      </c>
      <c r="B131" s="23">
        <v>1211.4000000000001</v>
      </c>
      <c r="C131" s="76">
        <v>3846.47</v>
      </c>
      <c r="D131" s="23">
        <f>15149.83762-5686.39028-4175.49281</f>
        <v>5287.9545300000009</v>
      </c>
      <c r="E131" s="23">
        <f>21816.5843-9367.73824-4415.7608</f>
        <v>8033.085259999998</v>
      </c>
      <c r="F131" s="23">
        <v>10805.792669999997</v>
      </c>
      <c r="G131" s="23">
        <v>14421.973519999996</v>
      </c>
      <c r="H131" s="23">
        <v>16362.444029999999</v>
      </c>
      <c r="I131" s="23">
        <v>18837.499620000002</v>
      </c>
      <c r="J131" s="23">
        <v>21685.69817</v>
      </c>
      <c r="K131" s="51">
        <v>35922.617320000005</v>
      </c>
      <c r="L131" s="24">
        <v>1395.3684800000001</v>
      </c>
      <c r="M131" s="51"/>
      <c r="N131" s="38">
        <v>84202.612429999994</v>
      </c>
      <c r="O131" s="38">
        <v>28352.808410000001</v>
      </c>
      <c r="P131" s="38">
        <v>19186.347949999999</v>
      </c>
      <c r="Q131" s="38">
        <f>+N131-O131-P131</f>
        <v>36663.45607</v>
      </c>
      <c r="R131" s="38"/>
      <c r="S131" s="39"/>
    </row>
    <row r="132" spans="1:20" s="27" customFormat="1" ht="12" x14ac:dyDescent="0.2">
      <c r="A132" s="71" t="s">
        <v>21</v>
      </c>
      <c r="B132" s="23">
        <v>1438.72</v>
      </c>
      <c r="C132" s="23">
        <v>5696.9</v>
      </c>
      <c r="D132" s="23">
        <v>9903.4905500000004</v>
      </c>
      <c r="E132" s="52">
        <v>13834.0625</v>
      </c>
      <c r="F132" s="29">
        <v>18198.151679999999</v>
      </c>
      <c r="G132" s="28">
        <v>20978.260419999999</v>
      </c>
      <c r="H132" s="23">
        <v>27250.013050000001</v>
      </c>
      <c r="I132" s="23">
        <v>30576.786929999998</v>
      </c>
      <c r="J132" s="23">
        <v>37351.810250000002</v>
      </c>
      <c r="K132" s="23">
        <v>45928.515209999998</v>
      </c>
      <c r="L132" s="23">
        <v>36663.45607</v>
      </c>
      <c r="M132" s="23"/>
      <c r="N132" s="70">
        <v>45928.515209999998</v>
      </c>
      <c r="O132" s="38"/>
      <c r="P132" s="38"/>
      <c r="Q132" s="38">
        <f>+N132-O132-P132</f>
        <v>45928.515209999998</v>
      </c>
      <c r="R132" s="38"/>
      <c r="S132" s="39"/>
    </row>
    <row r="133" spans="1:20" s="35" customFormat="1" ht="12" x14ac:dyDescent="0.2">
      <c r="A133" s="31" t="s">
        <v>22</v>
      </c>
      <c r="B133" s="43">
        <f>SUM(B128:B132)</f>
        <v>3856.6400000000003</v>
      </c>
      <c r="C133" s="43">
        <f t="shared" ref="C133:M133" si="15">SUM(C128:C132)</f>
        <v>11909.33</v>
      </c>
      <c r="D133" s="43">
        <f t="shared" si="15"/>
        <v>20835.482029999999</v>
      </c>
      <c r="E133" s="43">
        <f t="shared" si="15"/>
        <v>29820.633159999998</v>
      </c>
      <c r="F133" s="43">
        <f t="shared" si="15"/>
        <v>39646.232069999998</v>
      </c>
      <c r="G133" s="43">
        <f t="shared" si="15"/>
        <v>49734.066319999998</v>
      </c>
      <c r="H133" s="43">
        <f t="shared" si="15"/>
        <v>62326.655170000005</v>
      </c>
      <c r="I133" s="43">
        <f t="shared" si="15"/>
        <v>71616.523090000002</v>
      </c>
      <c r="J133" s="43">
        <f t="shared" si="15"/>
        <v>115900.55734999999</v>
      </c>
      <c r="K133" s="43">
        <f t="shared" si="15"/>
        <v>145548.97008</v>
      </c>
      <c r="L133" s="43">
        <v>45928.515209999998</v>
      </c>
      <c r="M133" s="43">
        <f t="shared" si="15"/>
        <v>0</v>
      </c>
      <c r="N133" s="60">
        <f>SUM(N128:N132)</f>
        <v>194244.26055000001</v>
      </c>
      <c r="O133" s="60">
        <f>SUM(O128:O132)</f>
        <v>28520.324130000001</v>
      </c>
      <c r="P133" s="60">
        <f>SUM(P128:P132)</f>
        <v>19408.03859</v>
      </c>
      <c r="Q133" s="60">
        <f>SUM(Q128:Q132)</f>
        <v>146315.89782999997</v>
      </c>
      <c r="R133" s="60"/>
      <c r="S133" s="39"/>
      <c r="T133" s="27"/>
    </row>
    <row r="134" spans="1:20" s="27" customFormat="1" ht="12" x14ac:dyDescent="0.2">
      <c r="A134" s="72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0"/>
      <c r="O134" s="38"/>
      <c r="P134" s="38"/>
      <c r="Q134" s="38"/>
      <c r="R134" s="38"/>
      <c r="S134" s="39"/>
    </row>
    <row r="135" spans="1:20" s="50" customFormat="1" x14ac:dyDescent="0.2">
      <c r="A135" s="19" t="s">
        <v>38</v>
      </c>
      <c r="B135" s="20" t="s">
        <v>4</v>
      </c>
      <c r="C135" s="20" t="s">
        <v>5</v>
      </c>
      <c r="D135" s="20" t="s">
        <v>6</v>
      </c>
      <c r="E135" s="20" t="s">
        <v>7</v>
      </c>
      <c r="F135" s="20" t="s">
        <v>8</v>
      </c>
      <c r="G135" s="20" t="s">
        <v>9</v>
      </c>
      <c r="H135" s="20" t="s">
        <v>10</v>
      </c>
      <c r="I135" s="20" t="s">
        <v>11</v>
      </c>
      <c r="J135" s="20" t="s">
        <v>12</v>
      </c>
      <c r="K135" s="20" t="s">
        <v>13</v>
      </c>
      <c r="L135" s="20" t="s">
        <v>14</v>
      </c>
      <c r="M135" s="20" t="s">
        <v>15</v>
      </c>
      <c r="N135" s="38"/>
      <c r="O135" s="38"/>
      <c r="P135" s="47"/>
      <c r="Q135" s="47"/>
      <c r="R135" s="47"/>
      <c r="S135" s="48"/>
      <c r="T135" s="49"/>
    </row>
    <row r="136" spans="1:20" s="27" customFormat="1" ht="12" x14ac:dyDescent="0.2">
      <c r="A136" s="22" t="s">
        <v>17</v>
      </c>
      <c r="B136" s="23">
        <v>4001.43</v>
      </c>
      <c r="C136" s="23">
        <v>7909.98</v>
      </c>
      <c r="D136" s="23">
        <v>17473.967329999999</v>
      </c>
      <c r="E136" s="23">
        <v>23529.152239999999</v>
      </c>
      <c r="F136" s="23">
        <v>29605.150519999999</v>
      </c>
      <c r="G136" s="23">
        <v>36194.429069999998</v>
      </c>
      <c r="H136" s="23">
        <v>42286.727800000001</v>
      </c>
      <c r="I136" s="51">
        <v>51055.40913</v>
      </c>
      <c r="J136" s="51">
        <v>62936.692159999999</v>
      </c>
      <c r="K136" s="51">
        <v>76260.608319999999</v>
      </c>
      <c r="L136" s="24">
        <v>76260.608319999999</v>
      </c>
      <c r="M136" s="24"/>
      <c r="N136" s="70"/>
      <c r="O136" s="38"/>
      <c r="P136" s="38"/>
      <c r="Q136" s="38"/>
      <c r="R136" s="38"/>
      <c r="S136" s="39"/>
    </row>
    <row r="137" spans="1:20" s="27" customFormat="1" ht="12" x14ac:dyDescent="0.2">
      <c r="A137" s="22" t="s">
        <v>18</v>
      </c>
      <c r="B137" s="23">
        <v>12868.69</v>
      </c>
      <c r="C137" s="23">
        <v>25282.42</v>
      </c>
      <c r="D137" s="23">
        <v>38767.78198</v>
      </c>
      <c r="E137" s="23">
        <v>48076.624170000003</v>
      </c>
      <c r="F137" s="23">
        <v>52888.091529999998</v>
      </c>
      <c r="G137" s="23">
        <v>65149.65322</v>
      </c>
      <c r="H137" s="23">
        <v>87106.738010000001</v>
      </c>
      <c r="I137" s="24">
        <v>99789.400640000007</v>
      </c>
      <c r="J137" s="24">
        <v>235503.09732</v>
      </c>
      <c r="K137" s="24">
        <v>245805.03202000001</v>
      </c>
      <c r="L137" s="24">
        <v>246227.37203</v>
      </c>
      <c r="M137" s="24"/>
      <c r="N137" s="38"/>
      <c r="O137" s="38"/>
      <c r="P137" s="38"/>
      <c r="Q137" s="38"/>
      <c r="R137" s="38"/>
      <c r="S137" s="39"/>
    </row>
    <row r="138" spans="1:20" s="27" customFormat="1" ht="12" x14ac:dyDescent="0.2">
      <c r="A138" s="22" t="s">
        <v>19</v>
      </c>
      <c r="B138" s="23">
        <v>-34.56</v>
      </c>
      <c r="C138" s="23">
        <v>2081.6999999999998</v>
      </c>
      <c r="D138" s="23">
        <v>2399.7424900000001</v>
      </c>
      <c r="E138" s="23">
        <v>3294.0160799999999</v>
      </c>
      <c r="F138" s="23">
        <v>3293.9200799999999</v>
      </c>
      <c r="G138" s="23">
        <v>3387.5611699999999</v>
      </c>
      <c r="H138" s="23">
        <v>7782.26512</v>
      </c>
      <c r="I138" s="24">
        <v>32132.45462</v>
      </c>
      <c r="J138" s="24">
        <v>36716.557820000002</v>
      </c>
      <c r="K138" s="24">
        <v>40483.082820000003</v>
      </c>
      <c r="L138" s="24">
        <v>40485.752809999998</v>
      </c>
      <c r="M138" s="24"/>
      <c r="N138" s="70"/>
      <c r="O138" s="38"/>
      <c r="P138" s="38"/>
      <c r="Q138" s="38"/>
      <c r="R138" s="38"/>
      <c r="S138" s="39"/>
    </row>
    <row r="139" spans="1:20" s="27" customFormat="1" ht="12" x14ac:dyDescent="0.2">
      <c r="A139" s="22" t="s">
        <v>20</v>
      </c>
      <c r="B139" s="23">
        <v>1067.18</v>
      </c>
      <c r="C139" s="23">
        <v>6346.76</v>
      </c>
      <c r="D139" s="23">
        <v>10565.188829999999</v>
      </c>
      <c r="E139" s="23">
        <v>15629.412</v>
      </c>
      <c r="F139" s="23">
        <v>21763.144830000001</v>
      </c>
      <c r="G139" s="23">
        <v>32571.092680000002</v>
      </c>
      <c r="H139" s="23">
        <v>51867.758040000001</v>
      </c>
      <c r="I139" s="24">
        <v>60557.578379999999</v>
      </c>
      <c r="J139" s="24">
        <v>72339.879449999993</v>
      </c>
      <c r="K139" s="24">
        <v>82300.017850000004</v>
      </c>
      <c r="L139" s="24">
        <v>86638.016010000007</v>
      </c>
      <c r="M139" s="24"/>
      <c r="N139" s="38"/>
      <c r="O139" s="38"/>
      <c r="P139" s="38"/>
      <c r="Q139" s="38"/>
      <c r="R139" s="38"/>
      <c r="S139" s="39"/>
    </row>
    <row r="140" spans="1:20" s="27" customFormat="1" ht="12" x14ac:dyDescent="0.2">
      <c r="A140" s="22" t="s">
        <v>21</v>
      </c>
      <c r="B140" s="23"/>
      <c r="C140" s="23"/>
      <c r="D140" s="23"/>
      <c r="E140" s="23"/>
      <c r="F140" s="29"/>
      <c r="G140" s="28"/>
      <c r="H140" s="23">
        <v>691.19952999999998</v>
      </c>
      <c r="I140" s="24">
        <v>1500.8595299999999</v>
      </c>
      <c r="J140" s="24">
        <v>1500.8595299999999</v>
      </c>
      <c r="K140" s="24">
        <v>8980.5407799999994</v>
      </c>
      <c r="L140" s="24">
        <v>8980.5407799999994</v>
      </c>
      <c r="M140" s="24"/>
      <c r="N140" s="38"/>
      <c r="O140" s="38"/>
      <c r="P140" s="38"/>
      <c r="Q140" s="38"/>
      <c r="R140" s="38"/>
      <c r="S140" s="39"/>
    </row>
    <row r="141" spans="1:20" s="35" customFormat="1" ht="12" x14ac:dyDescent="0.2">
      <c r="A141" s="31" t="s">
        <v>22</v>
      </c>
      <c r="B141" s="43">
        <f>SUM(B136:B140)</f>
        <v>17902.739999999998</v>
      </c>
      <c r="C141" s="43">
        <f t="shared" ref="C141:M141" si="16">SUM(C136:C140)</f>
        <v>41620.859999999993</v>
      </c>
      <c r="D141" s="43">
        <f t="shared" si="16"/>
        <v>69206.680629999988</v>
      </c>
      <c r="E141" s="43">
        <f t="shared" si="16"/>
        <v>90529.204490000004</v>
      </c>
      <c r="F141" s="43">
        <f t="shared" si="16"/>
        <v>107550.30696</v>
      </c>
      <c r="G141" s="43">
        <f t="shared" si="16"/>
        <v>137302.73613999999</v>
      </c>
      <c r="H141" s="43">
        <f t="shared" si="16"/>
        <v>189734.68850000002</v>
      </c>
      <c r="I141" s="43">
        <f t="shared" si="16"/>
        <v>245035.70229999998</v>
      </c>
      <c r="J141" s="43">
        <f t="shared" si="16"/>
        <v>408997.08627999999</v>
      </c>
      <c r="K141" s="43">
        <f t="shared" si="16"/>
        <v>453829.28179000004</v>
      </c>
      <c r="L141" s="43">
        <f t="shared" si="16"/>
        <v>458592.28994999995</v>
      </c>
      <c r="M141" s="43">
        <f t="shared" si="16"/>
        <v>0</v>
      </c>
      <c r="N141" s="38"/>
      <c r="O141" s="38"/>
      <c r="P141" s="38"/>
      <c r="Q141" s="38"/>
      <c r="R141" s="38"/>
      <c r="S141" s="39"/>
      <c r="T141" s="27"/>
    </row>
    <row r="142" spans="1:20" s="27" customFormat="1" ht="12" x14ac:dyDescent="0.2">
      <c r="A142" s="72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38"/>
      <c r="O142" s="38"/>
      <c r="P142" s="38"/>
      <c r="Q142" s="38"/>
      <c r="R142" s="38"/>
      <c r="S142" s="39"/>
    </row>
    <row r="143" spans="1:20" s="50" customFormat="1" x14ac:dyDescent="0.2">
      <c r="A143" s="19" t="s">
        <v>39</v>
      </c>
      <c r="B143" s="20" t="s">
        <v>4</v>
      </c>
      <c r="C143" s="20" t="s">
        <v>5</v>
      </c>
      <c r="D143" s="20" t="s">
        <v>6</v>
      </c>
      <c r="E143" s="20" t="s">
        <v>7</v>
      </c>
      <c r="F143" s="20" t="s">
        <v>8</v>
      </c>
      <c r="G143" s="20" t="s">
        <v>9</v>
      </c>
      <c r="H143" s="20" t="s">
        <v>10</v>
      </c>
      <c r="I143" s="20" t="s">
        <v>11</v>
      </c>
      <c r="J143" s="20" t="s">
        <v>12</v>
      </c>
      <c r="K143" s="20" t="s">
        <v>13</v>
      </c>
      <c r="L143" s="20" t="s">
        <v>14</v>
      </c>
      <c r="M143" s="20" t="s">
        <v>15</v>
      </c>
      <c r="N143" s="38"/>
      <c r="O143" s="38"/>
      <c r="P143" s="47"/>
      <c r="Q143" s="47"/>
      <c r="R143" s="47"/>
      <c r="S143" s="48"/>
      <c r="T143" s="49"/>
    </row>
    <row r="144" spans="1:20" s="27" customFormat="1" ht="12" x14ac:dyDescent="0.2">
      <c r="A144" s="22" t="s">
        <v>17</v>
      </c>
      <c r="B144" s="23">
        <v>5659.95</v>
      </c>
      <c r="C144" s="23">
        <v>12516.62</v>
      </c>
      <c r="D144" s="23">
        <v>23297.630229999999</v>
      </c>
      <c r="E144" s="23">
        <v>30272.308249999998</v>
      </c>
      <c r="F144" s="23">
        <v>37581.47352</v>
      </c>
      <c r="G144" s="23">
        <v>45726.835200000001</v>
      </c>
      <c r="H144" s="23">
        <v>55792.493560000003</v>
      </c>
      <c r="I144" s="23">
        <v>66689.912689999997</v>
      </c>
      <c r="J144" s="23">
        <v>80446.983789999998</v>
      </c>
      <c r="K144" s="23">
        <v>95484.571830000001</v>
      </c>
      <c r="L144" s="24">
        <v>95484.571830000001</v>
      </c>
      <c r="M144" s="24"/>
      <c r="N144" s="38"/>
      <c r="O144" s="38"/>
      <c r="P144" s="38"/>
      <c r="Q144" s="38"/>
      <c r="R144" s="38"/>
      <c r="S144" s="39"/>
    </row>
    <row r="145" spans="1:20" s="27" customFormat="1" ht="12" x14ac:dyDescent="0.2">
      <c r="A145" s="22" t="s">
        <v>18</v>
      </c>
      <c r="B145" s="23">
        <v>2156.84</v>
      </c>
      <c r="C145" s="23">
        <v>4103.03</v>
      </c>
      <c r="D145" s="23">
        <v>6691.5754699999998</v>
      </c>
      <c r="E145" s="23">
        <v>9406.9845499999992</v>
      </c>
      <c r="F145" s="23">
        <v>15635.601570000001</v>
      </c>
      <c r="G145" s="23">
        <v>21484.211449999999</v>
      </c>
      <c r="H145" s="23">
        <v>26863.122960000001</v>
      </c>
      <c r="I145" s="23">
        <v>33418.810899999997</v>
      </c>
      <c r="J145" s="23">
        <v>166443.30301</v>
      </c>
      <c r="K145" s="23">
        <v>174534.86291</v>
      </c>
      <c r="L145" s="24">
        <v>175635.86291</v>
      </c>
      <c r="M145" s="24"/>
      <c r="N145" s="38"/>
      <c r="O145" s="38"/>
      <c r="P145" s="38"/>
      <c r="Q145" s="38"/>
      <c r="R145" s="38"/>
      <c r="S145" s="39"/>
    </row>
    <row r="146" spans="1:20" s="27" customFormat="1" ht="12" x14ac:dyDescent="0.2">
      <c r="A146" s="22" t="s">
        <v>19</v>
      </c>
      <c r="B146" s="23">
        <v>-7.0000000000000007E-2</v>
      </c>
      <c r="C146" s="23">
        <v>-7.0000000000000007E-2</v>
      </c>
      <c r="D146" s="23">
        <v>-16352.626</v>
      </c>
      <c r="E146" s="23">
        <v>-1852.683</v>
      </c>
      <c r="F146" s="23">
        <v>-1852.7070000000001</v>
      </c>
      <c r="G146" s="23">
        <v>246.79300000000001</v>
      </c>
      <c r="H146" s="23">
        <v>246.79300000000001</v>
      </c>
      <c r="I146" s="23">
        <v>1046.7929999999999</v>
      </c>
      <c r="J146" s="23">
        <v>5549.8490000000002</v>
      </c>
      <c r="K146" s="23">
        <v>5549.8490000000002</v>
      </c>
      <c r="L146" s="24">
        <v>26150.974999999999</v>
      </c>
      <c r="M146" s="24"/>
      <c r="N146" s="38"/>
      <c r="O146" s="38"/>
      <c r="P146" s="38"/>
      <c r="Q146" s="38"/>
      <c r="R146" s="38"/>
      <c r="S146" s="39"/>
    </row>
    <row r="147" spans="1:20" s="27" customFormat="1" ht="12" x14ac:dyDescent="0.2">
      <c r="A147" s="22" t="s">
        <v>20</v>
      </c>
      <c r="B147" s="23">
        <v>3090.28</v>
      </c>
      <c r="C147" s="23">
        <v>6927.37</v>
      </c>
      <c r="D147" s="23">
        <v>10774.00736</v>
      </c>
      <c r="E147" s="23">
        <v>19467.625410000001</v>
      </c>
      <c r="F147" s="23">
        <v>24175.666840000002</v>
      </c>
      <c r="G147" s="23">
        <v>30536.078699999998</v>
      </c>
      <c r="H147" s="23">
        <v>40490.132360000003</v>
      </c>
      <c r="I147" s="23">
        <v>50843.294979999999</v>
      </c>
      <c r="J147" s="23">
        <v>61673.348749999997</v>
      </c>
      <c r="K147" s="23">
        <v>88676.946320000003</v>
      </c>
      <c r="L147" s="24">
        <v>96490.176349999994</v>
      </c>
      <c r="M147" s="24"/>
      <c r="N147" s="38"/>
      <c r="O147" s="38"/>
      <c r="P147" s="38"/>
      <c r="Q147" s="38"/>
      <c r="R147" s="38"/>
      <c r="S147" s="39"/>
    </row>
    <row r="148" spans="1:20" s="27" customFormat="1" ht="12" x14ac:dyDescent="0.2">
      <c r="A148" s="22" t="s">
        <v>21</v>
      </c>
      <c r="B148" s="23"/>
      <c r="C148" s="23"/>
      <c r="D148" s="23"/>
      <c r="E148" s="23"/>
      <c r="F148" s="29"/>
      <c r="G148" s="28"/>
      <c r="H148" s="23"/>
      <c r="I148" s="23"/>
      <c r="J148" s="23"/>
      <c r="K148" s="42"/>
      <c r="L148" s="42"/>
      <c r="M148" s="42"/>
      <c r="N148" s="38"/>
      <c r="O148" s="38"/>
      <c r="P148" s="38"/>
      <c r="Q148" s="38"/>
      <c r="R148" s="38"/>
      <c r="S148" s="39"/>
    </row>
    <row r="149" spans="1:20" s="35" customFormat="1" ht="12" x14ac:dyDescent="0.2">
      <c r="A149" s="31" t="s">
        <v>22</v>
      </c>
      <c r="B149" s="43">
        <f>SUM(B144:B148)</f>
        <v>10907</v>
      </c>
      <c r="C149" s="43">
        <f t="shared" ref="C149:M149" si="17">SUM(C144:C148)</f>
        <v>23546.95</v>
      </c>
      <c r="D149" s="43">
        <f t="shared" si="17"/>
        <v>24410.587059999998</v>
      </c>
      <c r="E149" s="43">
        <f t="shared" si="17"/>
        <v>57294.235209999999</v>
      </c>
      <c r="F149" s="43">
        <f t="shared" si="17"/>
        <v>75540.034929999994</v>
      </c>
      <c r="G149" s="43">
        <f t="shared" si="17"/>
        <v>97993.918350000007</v>
      </c>
      <c r="H149" s="43">
        <f t="shared" si="17"/>
        <v>123392.54188000002</v>
      </c>
      <c r="I149" s="43">
        <f t="shared" si="17"/>
        <v>151998.81156999999</v>
      </c>
      <c r="J149" s="43">
        <f t="shared" si="17"/>
        <v>314113.48454999999</v>
      </c>
      <c r="K149" s="43">
        <f t="shared" si="17"/>
        <v>364246.23005999997</v>
      </c>
      <c r="L149" s="43">
        <f t="shared" si="17"/>
        <v>393761.58609</v>
      </c>
      <c r="M149" s="43">
        <f t="shared" si="17"/>
        <v>0</v>
      </c>
      <c r="N149" s="38"/>
      <c r="O149" s="38"/>
      <c r="P149" s="38"/>
      <c r="Q149" s="38"/>
      <c r="R149" s="38"/>
      <c r="S149" s="39"/>
      <c r="T149" s="27"/>
    </row>
    <row r="150" spans="1:20" s="27" customFormat="1" ht="12" x14ac:dyDescent="0.2">
      <c r="A150" s="72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38"/>
      <c r="O150" s="38"/>
      <c r="P150" s="38"/>
      <c r="Q150" s="38"/>
      <c r="R150" s="38"/>
      <c r="S150" s="39"/>
    </row>
    <row r="151" spans="1:20" s="50" customFormat="1" x14ac:dyDescent="0.2">
      <c r="A151" s="19" t="s">
        <v>40</v>
      </c>
      <c r="B151" s="20" t="s">
        <v>4</v>
      </c>
      <c r="C151" s="20" t="s">
        <v>5</v>
      </c>
      <c r="D151" s="20" t="s">
        <v>6</v>
      </c>
      <c r="E151" s="20" t="s">
        <v>7</v>
      </c>
      <c r="F151" s="20" t="s">
        <v>8</v>
      </c>
      <c r="G151" s="20" t="s">
        <v>9</v>
      </c>
      <c r="H151" s="20" t="s">
        <v>10</v>
      </c>
      <c r="I151" s="20" t="s">
        <v>11</v>
      </c>
      <c r="J151" s="20" t="s">
        <v>12</v>
      </c>
      <c r="K151" s="20" t="s">
        <v>13</v>
      </c>
      <c r="L151" s="20" t="s">
        <v>14</v>
      </c>
      <c r="M151" s="20" t="s">
        <v>15</v>
      </c>
      <c r="N151" s="38"/>
      <c r="O151" s="38"/>
      <c r="P151" s="47"/>
      <c r="Q151" s="47"/>
      <c r="R151" s="47"/>
      <c r="S151" s="48"/>
      <c r="T151" s="49"/>
    </row>
    <row r="152" spans="1:20" s="27" customFormat="1" ht="12" x14ac:dyDescent="0.2">
      <c r="A152" s="22" t="s">
        <v>17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4"/>
      <c r="M152" s="24"/>
      <c r="N152" s="38"/>
      <c r="O152" s="38"/>
      <c r="P152" s="38"/>
      <c r="Q152" s="38"/>
      <c r="R152" s="38"/>
      <c r="S152" s="39"/>
    </row>
    <row r="153" spans="1:20" s="27" customFormat="1" ht="12" x14ac:dyDescent="0.2">
      <c r="A153" s="22" t="s">
        <v>18</v>
      </c>
      <c r="B153" s="23"/>
      <c r="C153" s="23"/>
      <c r="D153" s="23"/>
      <c r="E153" s="23"/>
      <c r="F153" s="23"/>
      <c r="G153" s="23"/>
      <c r="H153" s="23"/>
      <c r="I153" s="23"/>
      <c r="J153" s="23">
        <v>2266.1452800000002</v>
      </c>
      <c r="K153" s="23">
        <v>2266.1452800000002</v>
      </c>
      <c r="L153" s="24">
        <v>2266.1452800000002</v>
      </c>
      <c r="M153" s="24"/>
      <c r="N153" s="38"/>
      <c r="O153" s="38"/>
      <c r="P153" s="38"/>
      <c r="Q153" s="38"/>
      <c r="R153" s="38"/>
      <c r="S153" s="39"/>
    </row>
    <row r="154" spans="1:20" s="27" customFormat="1" ht="12" x14ac:dyDescent="0.2">
      <c r="A154" s="22" t="s">
        <v>19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4"/>
      <c r="M154" s="77"/>
      <c r="N154" s="38"/>
      <c r="O154" s="38"/>
      <c r="P154" s="38"/>
      <c r="Q154" s="38"/>
      <c r="R154" s="38"/>
      <c r="S154" s="39"/>
    </row>
    <row r="155" spans="1:20" s="27" customFormat="1" ht="12" x14ac:dyDescent="0.2">
      <c r="A155" s="22" t="s">
        <v>20</v>
      </c>
      <c r="B155" s="23"/>
      <c r="C155" s="23"/>
      <c r="D155" s="23"/>
      <c r="E155" s="23"/>
      <c r="F155" s="23"/>
      <c r="G155" s="23">
        <v>2.1469999999999998</v>
      </c>
      <c r="H155" s="23">
        <v>2.1469999999999998</v>
      </c>
      <c r="I155" s="23">
        <v>2.1469999999999998</v>
      </c>
      <c r="J155" s="23">
        <v>2.1469999999999998</v>
      </c>
      <c r="K155" s="23">
        <v>5.4619400000000002</v>
      </c>
      <c r="L155" s="24">
        <v>5.4619400000000002</v>
      </c>
      <c r="M155" s="24"/>
      <c r="N155" s="38"/>
      <c r="O155" s="38"/>
      <c r="P155" s="38"/>
      <c r="Q155" s="38"/>
      <c r="R155" s="38"/>
      <c r="S155" s="39"/>
    </row>
    <row r="156" spans="1:20" s="27" customFormat="1" ht="12" x14ac:dyDescent="0.2">
      <c r="A156" s="22" t="s">
        <v>21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42"/>
      <c r="L156" s="42"/>
      <c r="M156" s="42"/>
      <c r="N156" s="38"/>
      <c r="O156" s="38"/>
      <c r="P156" s="38"/>
      <c r="Q156" s="38"/>
      <c r="R156" s="38"/>
      <c r="S156" s="39"/>
    </row>
    <row r="157" spans="1:20" s="35" customFormat="1" ht="12" x14ac:dyDescent="0.2">
      <c r="A157" s="31" t="s">
        <v>22</v>
      </c>
      <c r="B157" s="43">
        <f>SUM(B152:B156)</f>
        <v>0</v>
      </c>
      <c r="C157" s="43">
        <f t="shared" ref="C157:M157" si="18">SUM(C152:C156)</f>
        <v>0</v>
      </c>
      <c r="D157" s="43">
        <f t="shared" si="18"/>
        <v>0</v>
      </c>
      <c r="E157" s="43">
        <f t="shared" si="18"/>
        <v>0</v>
      </c>
      <c r="F157" s="43">
        <f t="shared" si="18"/>
        <v>0</v>
      </c>
      <c r="G157" s="43">
        <f t="shared" si="18"/>
        <v>2.1469999999999998</v>
      </c>
      <c r="H157" s="43">
        <f t="shared" si="18"/>
        <v>2.1469999999999998</v>
      </c>
      <c r="I157" s="43">
        <f t="shared" si="18"/>
        <v>2.1469999999999998</v>
      </c>
      <c r="J157" s="43">
        <f t="shared" si="18"/>
        <v>2268.2922800000001</v>
      </c>
      <c r="K157" s="43">
        <f t="shared" si="18"/>
        <v>2271.6072200000003</v>
      </c>
      <c r="L157" s="43">
        <f t="shared" si="18"/>
        <v>2271.6072200000003</v>
      </c>
      <c r="M157" s="43">
        <f t="shared" si="18"/>
        <v>0</v>
      </c>
      <c r="N157" s="38"/>
      <c r="O157" s="38"/>
      <c r="P157" s="38"/>
      <c r="Q157" s="38"/>
      <c r="R157" s="38"/>
      <c r="S157" s="39"/>
      <c r="T157" s="27"/>
    </row>
    <row r="158" spans="1:20" s="27" customFormat="1" ht="12" x14ac:dyDescent="0.2">
      <c r="A158" s="36"/>
      <c r="B158" s="58"/>
      <c r="C158" s="58"/>
      <c r="D158" s="58"/>
      <c r="E158" s="58"/>
      <c r="F158" s="58"/>
      <c r="G158" s="58"/>
      <c r="H158" s="58"/>
      <c r="I158" s="59"/>
      <c r="J158" s="59"/>
      <c r="K158" s="59"/>
      <c r="L158" s="59"/>
      <c r="M158" s="59"/>
      <c r="N158" s="38"/>
      <c r="O158" s="38"/>
      <c r="P158" s="38"/>
      <c r="Q158" s="38"/>
      <c r="R158" s="38"/>
      <c r="S158" s="39"/>
    </row>
    <row r="159" spans="1:20" s="13" customFormat="1" x14ac:dyDescent="0.2">
      <c r="A159" s="19" t="s">
        <v>41</v>
      </c>
      <c r="B159" s="20" t="s">
        <v>4</v>
      </c>
      <c r="C159" s="20" t="s">
        <v>5</v>
      </c>
      <c r="D159" s="20" t="s">
        <v>6</v>
      </c>
      <c r="E159" s="20" t="s">
        <v>7</v>
      </c>
      <c r="F159" s="20" t="s">
        <v>8</v>
      </c>
      <c r="G159" s="20" t="s">
        <v>9</v>
      </c>
      <c r="H159" s="20" t="s">
        <v>10</v>
      </c>
      <c r="I159" s="20" t="s">
        <v>11</v>
      </c>
      <c r="J159" s="20" t="s">
        <v>12</v>
      </c>
      <c r="K159" s="20" t="s">
        <v>13</v>
      </c>
      <c r="L159" s="20" t="s">
        <v>14</v>
      </c>
      <c r="M159" s="20" t="s">
        <v>15</v>
      </c>
      <c r="N159" s="38"/>
      <c r="O159" s="38"/>
      <c r="P159" s="47"/>
      <c r="Q159" s="47"/>
      <c r="R159" s="47"/>
      <c r="S159" s="48"/>
      <c r="T159" s="12"/>
    </row>
    <row r="160" spans="1:20" s="27" customFormat="1" ht="12" x14ac:dyDescent="0.2">
      <c r="A160" s="22" t="s">
        <v>17</v>
      </c>
      <c r="B160" s="23">
        <v>15464.53</v>
      </c>
      <c r="C160" s="23">
        <v>23049.43</v>
      </c>
      <c r="D160" s="23">
        <v>41210.787929999999</v>
      </c>
      <c r="E160" s="23">
        <v>53364.889349999998</v>
      </c>
      <c r="F160" s="23">
        <v>67500.057549999998</v>
      </c>
      <c r="G160" s="23">
        <v>83429.710959999997</v>
      </c>
      <c r="H160" s="23">
        <v>103508.05974</v>
      </c>
      <c r="I160" s="23">
        <v>123874.44162</v>
      </c>
      <c r="J160" s="23">
        <v>149575.55922</v>
      </c>
      <c r="K160" s="23">
        <v>179993.78969000001</v>
      </c>
      <c r="L160" s="24">
        <v>179993.78969000001</v>
      </c>
      <c r="M160" s="24"/>
      <c r="N160" s="38"/>
      <c r="O160" s="38"/>
      <c r="P160" s="38"/>
      <c r="Q160" s="38"/>
      <c r="R160" s="38"/>
      <c r="S160" s="39"/>
    </row>
    <row r="161" spans="1:20" s="27" customFormat="1" ht="12" x14ac:dyDescent="0.2">
      <c r="A161" s="22" t="s">
        <v>18</v>
      </c>
      <c r="B161" s="23">
        <v>7873.12</v>
      </c>
      <c r="C161" s="23">
        <v>10339.469999999999</v>
      </c>
      <c r="D161" s="23">
        <v>15378.005370000001</v>
      </c>
      <c r="E161" s="23">
        <v>20944.852159999999</v>
      </c>
      <c r="F161" s="23">
        <v>36101.308040000004</v>
      </c>
      <c r="G161" s="23">
        <v>48206.58021</v>
      </c>
      <c r="H161" s="23">
        <v>62520.086739999999</v>
      </c>
      <c r="I161" s="23">
        <v>80158.671100000007</v>
      </c>
      <c r="J161" s="23">
        <v>479150.29966999998</v>
      </c>
      <c r="K161" s="23">
        <v>494895.21268</v>
      </c>
      <c r="L161" s="24">
        <v>495041.05268000002</v>
      </c>
      <c r="M161" s="24"/>
      <c r="N161" s="38"/>
      <c r="O161" s="38"/>
      <c r="P161" s="38"/>
      <c r="Q161" s="38"/>
      <c r="R161" s="38"/>
      <c r="S161" s="39"/>
    </row>
    <row r="162" spans="1:20" s="27" customFormat="1" ht="12" x14ac:dyDescent="0.2">
      <c r="A162" s="22" t="s">
        <v>19</v>
      </c>
      <c r="B162" s="23">
        <v>-0.05</v>
      </c>
      <c r="C162" s="23">
        <v>671.29</v>
      </c>
      <c r="D162" s="23">
        <v>2318.4417899999999</v>
      </c>
      <c r="E162" s="23">
        <v>17321.843199999999</v>
      </c>
      <c r="F162" s="23">
        <v>24877.890200000002</v>
      </c>
      <c r="G162" s="23">
        <v>59931.151899999997</v>
      </c>
      <c r="H162" s="23">
        <v>82314.999989999997</v>
      </c>
      <c r="I162" s="23">
        <v>142811.81927000001</v>
      </c>
      <c r="J162" s="23">
        <v>215492.571</v>
      </c>
      <c r="K162" s="23">
        <v>342623.72233000002</v>
      </c>
      <c r="L162" s="24">
        <v>535967.98733000003</v>
      </c>
      <c r="M162" s="24"/>
      <c r="N162" s="38"/>
      <c r="O162" s="38"/>
      <c r="P162" s="38"/>
      <c r="Q162" s="38"/>
      <c r="R162" s="38"/>
      <c r="S162" s="39"/>
    </row>
    <row r="163" spans="1:20" s="27" customFormat="1" ht="12" x14ac:dyDescent="0.2">
      <c r="A163" s="22" t="s">
        <v>20</v>
      </c>
      <c r="B163" s="23">
        <v>33841.910000000003</v>
      </c>
      <c r="C163" s="23">
        <v>62297.79</v>
      </c>
      <c r="D163" s="23">
        <v>65642.717180000007</v>
      </c>
      <c r="E163" s="23">
        <v>92026.681490000003</v>
      </c>
      <c r="F163" s="23">
        <v>142533.82352999999</v>
      </c>
      <c r="G163" s="23">
        <v>363299.33354000002</v>
      </c>
      <c r="H163" s="23">
        <v>469785.22531000001</v>
      </c>
      <c r="I163" s="23">
        <v>601867.42945000005</v>
      </c>
      <c r="J163" s="23">
        <v>730420.11115999997</v>
      </c>
      <c r="K163" s="23">
        <v>991513.18386999995</v>
      </c>
      <c r="L163" s="24">
        <v>1403221.12005</v>
      </c>
      <c r="M163" s="24"/>
      <c r="N163" s="38"/>
      <c r="O163" s="38"/>
      <c r="P163" s="38"/>
      <c r="Q163" s="38"/>
      <c r="R163" s="38"/>
      <c r="S163" s="39"/>
    </row>
    <row r="164" spans="1:20" s="27" customFormat="1" ht="12" x14ac:dyDescent="0.2">
      <c r="A164" s="22" t="s">
        <v>21</v>
      </c>
      <c r="B164" s="23">
        <v>2701.95</v>
      </c>
      <c r="C164" s="23">
        <v>43657.58</v>
      </c>
      <c r="D164" s="23">
        <v>74250.540840000001</v>
      </c>
      <c r="E164" s="23">
        <v>87767.671839999995</v>
      </c>
      <c r="F164" s="29">
        <v>135595.40224</v>
      </c>
      <c r="G164" s="28">
        <v>245526.91988</v>
      </c>
      <c r="H164" s="23">
        <v>265655.97087999998</v>
      </c>
      <c r="I164" s="23">
        <v>346198.02093</v>
      </c>
      <c r="J164" s="23">
        <v>429261.04892999999</v>
      </c>
      <c r="K164" s="23">
        <v>346049.08218000003</v>
      </c>
      <c r="L164" s="23">
        <v>346049.08218000003</v>
      </c>
      <c r="M164" s="42"/>
      <c r="N164" s="38"/>
      <c r="O164" s="38"/>
      <c r="P164" s="38"/>
      <c r="Q164" s="38"/>
      <c r="R164" s="38"/>
      <c r="S164" s="39"/>
    </row>
    <row r="165" spans="1:20" s="35" customFormat="1" ht="12" x14ac:dyDescent="0.2">
      <c r="A165" s="31" t="s">
        <v>22</v>
      </c>
      <c r="B165" s="43">
        <f>SUM(B160:B164)</f>
        <v>59881.460000000006</v>
      </c>
      <c r="C165" s="43">
        <f t="shared" ref="C165:M165" si="19">SUM(C160:C164)</f>
        <v>140015.56</v>
      </c>
      <c r="D165" s="43">
        <f t="shared" si="19"/>
        <v>198800.49311000001</v>
      </c>
      <c r="E165" s="43">
        <f t="shared" si="19"/>
        <v>271425.93804000004</v>
      </c>
      <c r="F165" s="43">
        <f t="shared" si="19"/>
        <v>406608.48155999999</v>
      </c>
      <c r="G165" s="43">
        <f t="shared" si="19"/>
        <v>800393.69649</v>
      </c>
      <c r="H165" s="43">
        <f t="shared" si="19"/>
        <v>983784.34265999985</v>
      </c>
      <c r="I165" s="43">
        <f t="shared" si="19"/>
        <v>1294910.3823700002</v>
      </c>
      <c r="J165" s="43">
        <f t="shared" si="19"/>
        <v>2003899.5899800002</v>
      </c>
      <c r="K165" s="43">
        <f t="shared" si="19"/>
        <v>2355074.9907499999</v>
      </c>
      <c r="L165" s="43">
        <f t="shared" si="19"/>
        <v>2960273.0319300001</v>
      </c>
      <c r="M165" s="43">
        <f t="shared" si="19"/>
        <v>0</v>
      </c>
      <c r="N165" s="38"/>
      <c r="O165" s="38"/>
      <c r="P165" s="38"/>
      <c r="Q165" s="38"/>
      <c r="R165" s="38"/>
      <c r="S165" s="39"/>
      <c r="T165" s="27"/>
    </row>
    <row r="166" spans="1:20" s="27" customFormat="1" ht="12" x14ac:dyDescent="0.2">
      <c r="A166" s="36"/>
      <c r="B166" s="58"/>
      <c r="C166" s="58"/>
      <c r="D166" s="58"/>
      <c r="E166" s="58"/>
      <c r="F166" s="58"/>
      <c r="G166" s="58"/>
      <c r="H166" s="58"/>
      <c r="I166" s="59"/>
      <c r="J166" s="59"/>
      <c r="K166" s="59"/>
      <c r="L166" s="59"/>
      <c r="M166" s="59"/>
      <c r="N166" s="38"/>
      <c r="O166" s="38"/>
      <c r="P166" s="38"/>
      <c r="Q166" s="38"/>
      <c r="R166" s="38"/>
      <c r="S166" s="39"/>
    </row>
    <row r="167" spans="1:20" s="50" customFormat="1" x14ac:dyDescent="0.2">
      <c r="A167" s="19" t="s">
        <v>42</v>
      </c>
      <c r="B167" s="20" t="s">
        <v>4</v>
      </c>
      <c r="C167" s="20" t="s">
        <v>5</v>
      </c>
      <c r="D167" s="20" t="s">
        <v>6</v>
      </c>
      <c r="E167" s="20" t="s">
        <v>7</v>
      </c>
      <c r="F167" s="20" t="s">
        <v>8</v>
      </c>
      <c r="G167" s="20" t="s">
        <v>9</v>
      </c>
      <c r="H167" s="20" t="s">
        <v>10</v>
      </c>
      <c r="I167" s="20" t="s">
        <v>11</v>
      </c>
      <c r="J167" s="20" t="s">
        <v>12</v>
      </c>
      <c r="K167" s="20" t="s">
        <v>13</v>
      </c>
      <c r="L167" s="20" t="s">
        <v>14</v>
      </c>
      <c r="M167" s="20" t="s">
        <v>15</v>
      </c>
      <c r="N167" s="38"/>
      <c r="O167" s="38"/>
      <c r="P167" s="47"/>
      <c r="Q167" s="47"/>
      <c r="R167" s="47"/>
      <c r="S167" s="48"/>
      <c r="T167" s="49"/>
    </row>
    <row r="168" spans="1:20" s="27" customFormat="1" ht="12" x14ac:dyDescent="0.2">
      <c r="A168" s="22" t="s">
        <v>17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4"/>
      <c r="M168" s="24"/>
      <c r="N168" s="38"/>
      <c r="O168" s="38"/>
      <c r="P168" s="38"/>
      <c r="Q168" s="38"/>
      <c r="R168" s="38"/>
      <c r="S168" s="39"/>
    </row>
    <row r="169" spans="1:20" s="27" customFormat="1" ht="12" x14ac:dyDescent="0.2">
      <c r="A169" s="22" t="s">
        <v>18</v>
      </c>
      <c r="B169" s="23"/>
      <c r="C169" s="23"/>
      <c r="D169" s="23"/>
      <c r="E169" s="23">
        <v>31</v>
      </c>
      <c r="F169" s="23">
        <v>88</v>
      </c>
      <c r="G169" s="23">
        <v>139.77000000000001</v>
      </c>
      <c r="H169" s="23">
        <v>177.77</v>
      </c>
      <c r="I169" s="23">
        <v>454.45400000000001</v>
      </c>
      <c r="J169" s="23">
        <v>2785.5992799999999</v>
      </c>
      <c r="K169" s="23">
        <v>2983.2842799999999</v>
      </c>
      <c r="L169" s="24">
        <v>2983.2842799999999</v>
      </c>
      <c r="M169" s="24"/>
      <c r="N169" s="38"/>
      <c r="O169" s="38"/>
      <c r="P169" s="38"/>
      <c r="Q169" s="38"/>
      <c r="R169" s="38"/>
      <c r="S169" s="39"/>
    </row>
    <row r="170" spans="1:20" s="27" customFormat="1" ht="12" x14ac:dyDescent="0.2">
      <c r="A170" s="22" t="s">
        <v>19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4"/>
      <c r="M170" s="24"/>
      <c r="N170" s="38"/>
      <c r="O170" s="38"/>
      <c r="P170" s="38"/>
      <c r="Q170" s="38"/>
      <c r="R170" s="38"/>
      <c r="S170" s="39"/>
    </row>
    <row r="171" spans="1:20" s="27" customFormat="1" ht="12" x14ac:dyDescent="0.2">
      <c r="A171" s="22" t="s">
        <v>20</v>
      </c>
      <c r="B171" s="23">
        <v>250</v>
      </c>
      <c r="C171" s="23">
        <v>1624.94</v>
      </c>
      <c r="D171" s="23">
        <v>3280.79153</v>
      </c>
      <c r="E171" s="23">
        <v>7350.4215299999996</v>
      </c>
      <c r="F171" s="23">
        <v>10365.258879999999</v>
      </c>
      <c r="G171" s="23">
        <v>13178.912420000001</v>
      </c>
      <c r="H171" s="23">
        <v>16615.610420000001</v>
      </c>
      <c r="I171" s="23">
        <v>18433.019670000001</v>
      </c>
      <c r="J171" s="23">
        <v>193516.23560000001</v>
      </c>
      <c r="K171" s="23">
        <v>196378.77883</v>
      </c>
      <c r="L171" s="24">
        <v>196574.19341000001</v>
      </c>
      <c r="M171" s="24"/>
      <c r="N171" s="38"/>
      <c r="O171" s="38"/>
      <c r="P171" s="38"/>
      <c r="Q171" s="38"/>
      <c r="R171" s="38"/>
      <c r="S171" s="39"/>
    </row>
    <row r="172" spans="1:20" s="27" customFormat="1" ht="12" x14ac:dyDescent="0.2">
      <c r="A172" s="22" t="s">
        <v>21</v>
      </c>
      <c r="B172" s="23"/>
      <c r="C172" s="23"/>
      <c r="D172" s="23"/>
      <c r="E172" s="23">
        <v>1128.35835</v>
      </c>
      <c r="F172" s="29">
        <v>1128.35835</v>
      </c>
      <c r="G172" s="28">
        <v>1128.35835</v>
      </c>
      <c r="H172" s="23">
        <v>1128.35835</v>
      </c>
      <c r="I172" s="23">
        <v>1128.35835</v>
      </c>
      <c r="J172" s="23">
        <v>3106.0599000000002</v>
      </c>
      <c r="K172" s="23">
        <v>3106.0599000000002</v>
      </c>
      <c r="L172" s="23">
        <v>3106.0599000000002</v>
      </c>
      <c r="M172" s="42"/>
      <c r="N172" s="38"/>
      <c r="O172" s="38"/>
      <c r="P172" s="38"/>
      <c r="Q172" s="38"/>
      <c r="R172" s="38"/>
      <c r="S172" s="39"/>
    </row>
    <row r="173" spans="1:20" s="35" customFormat="1" ht="12" x14ac:dyDescent="0.2">
      <c r="A173" s="31" t="s">
        <v>22</v>
      </c>
      <c r="B173" s="43">
        <f>SUM(B168:B172)</f>
        <v>250</v>
      </c>
      <c r="C173" s="43">
        <f t="shared" ref="C173:M173" si="20">SUM(C168:C172)</f>
        <v>1624.94</v>
      </c>
      <c r="D173" s="43">
        <f t="shared" si="20"/>
        <v>3280.79153</v>
      </c>
      <c r="E173" s="43">
        <f t="shared" si="20"/>
        <v>8509.77988</v>
      </c>
      <c r="F173" s="43">
        <f t="shared" si="20"/>
        <v>11581.61723</v>
      </c>
      <c r="G173" s="43">
        <f t="shared" si="20"/>
        <v>14447.040770000001</v>
      </c>
      <c r="H173" s="43">
        <f t="shared" si="20"/>
        <v>17921.73877</v>
      </c>
      <c r="I173" s="43">
        <f t="shared" si="20"/>
        <v>20015.832020000002</v>
      </c>
      <c r="J173" s="43">
        <f t="shared" si="20"/>
        <v>199407.89478</v>
      </c>
      <c r="K173" s="43">
        <f t="shared" si="20"/>
        <v>202468.12300999998</v>
      </c>
      <c r="L173" s="43">
        <f t="shared" si="20"/>
        <v>202663.53758999999</v>
      </c>
      <c r="M173" s="43">
        <f t="shared" si="20"/>
        <v>0</v>
      </c>
      <c r="N173" s="38"/>
      <c r="O173" s="38"/>
      <c r="P173" s="38"/>
      <c r="Q173" s="38"/>
      <c r="R173" s="38"/>
      <c r="S173" s="39"/>
      <c r="T173" s="27"/>
    </row>
    <row r="174" spans="1:20" s="27" customFormat="1" ht="12" x14ac:dyDescent="0.2">
      <c r="A174" s="36"/>
      <c r="B174" s="58"/>
      <c r="C174" s="58"/>
      <c r="D174" s="58"/>
      <c r="E174" s="58"/>
      <c r="F174" s="58"/>
      <c r="G174" s="58"/>
      <c r="H174" s="58"/>
      <c r="I174" s="59"/>
      <c r="J174" s="59"/>
      <c r="K174" s="59"/>
      <c r="L174" s="59"/>
      <c r="M174" s="59"/>
      <c r="N174" s="38"/>
      <c r="O174" s="38"/>
      <c r="P174" s="38"/>
      <c r="Q174" s="38"/>
      <c r="R174" s="38"/>
      <c r="S174" s="39"/>
    </row>
    <row r="175" spans="1:20" s="50" customFormat="1" x14ac:dyDescent="0.2">
      <c r="A175" s="19" t="s">
        <v>43</v>
      </c>
      <c r="B175" s="20" t="s">
        <v>4</v>
      </c>
      <c r="C175" s="20" t="s">
        <v>5</v>
      </c>
      <c r="D175" s="20" t="s">
        <v>6</v>
      </c>
      <c r="E175" s="20" t="s">
        <v>7</v>
      </c>
      <c r="F175" s="20" t="s">
        <v>8</v>
      </c>
      <c r="G175" s="20" t="s">
        <v>9</v>
      </c>
      <c r="H175" s="20" t="s">
        <v>10</v>
      </c>
      <c r="I175" s="20" t="s">
        <v>11</v>
      </c>
      <c r="J175" s="20" t="s">
        <v>12</v>
      </c>
      <c r="K175" s="20" t="s">
        <v>13</v>
      </c>
      <c r="L175" s="20" t="s">
        <v>14</v>
      </c>
      <c r="M175" s="20" t="s">
        <v>15</v>
      </c>
      <c r="N175" s="47"/>
      <c r="O175" s="47"/>
      <c r="P175" s="47"/>
      <c r="Q175" s="47"/>
      <c r="R175" s="47"/>
      <c r="S175" s="48"/>
      <c r="T175" s="49"/>
    </row>
    <row r="176" spans="1:20" s="27" customFormat="1" ht="12" x14ac:dyDescent="0.2">
      <c r="A176" s="71" t="s">
        <v>17</v>
      </c>
      <c r="B176" s="51">
        <v>989.03</v>
      </c>
      <c r="C176" s="51">
        <v>1976.34</v>
      </c>
      <c r="D176" s="51">
        <v>4620.1298999999999</v>
      </c>
      <c r="E176" s="51">
        <v>5870.4207800000004</v>
      </c>
      <c r="F176" s="23">
        <v>5907.9706100000003</v>
      </c>
      <c r="G176" s="23">
        <v>8012.4262900000003</v>
      </c>
      <c r="H176" s="51">
        <v>12266.129650000001</v>
      </c>
      <c r="I176" s="51">
        <v>14483.287899999999</v>
      </c>
      <c r="J176" s="51">
        <v>18013.356619999999</v>
      </c>
      <c r="K176" s="51">
        <v>22090.814839999999</v>
      </c>
      <c r="L176" s="24">
        <v>22090.814839999999</v>
      </c>
      <c r="M176" s="51"/>
      <c r="N176" s="38"/>
      <c r="O176" s="38"/>
      <c r="P176" s="38"/>
      <c r="Q176" s="38"/>
      <c r="R176" s="38"/>
      <c r="S176" s="39"/>
    </row>
    <row r="177" spans="1:20" s="27" customFormat="1" ht="12" x14ac:dyDescent="0.2">
      <c r="A177" s="71" t="s">
        <v>18</v>
      </c>
      <c r="B177" s="51">
        <v>149.69999999999999</v>
      </c>
      <c r="C177" s="51">
        <v>262.87</v>
      </c>
      <c r="D177" s="51">
        <v>426.70659000000001</v>
      </c>
      <c r="E177" s="51">
        <v>814.79660999999999</v>
      </c>
      <c r="F177" s="23">
        <v>1497.4219399999999</v>
      </c>
      <c r="G177" s="23">
        <v>2954.78199</v>
      </c>
      <c r="H177" s="51">
        <v>4629.2227300000004</v>
      </c>
      <c r="I177" s="51">
        <v>5847.8795200000004</v>
      </c>
      <c r="J177" s="51">
        <v>38895.767039999999</v>
      </c>
      <c r="K177" s="51">
        <v>41050.00129</v>
      </c>
      <c r="L177" s="24">
        <v>41050.00129</v>
      </c>
      <c r="M177" s="51"/>
      <c r="N177" s="38"/>
      <c r="O177" s="38"/>
      <c r="P177" s="38"/>
      <c r="Q177" s="38"/>
      <c r="R177" s="38"/>
      <c r="S177" s="39"/>
    </row>
    <row r="178" spans="1:20" s="27" customFormat="1" ht="12" x14ac:dyDescent="0.2">
      <c r="A178" s="71" t="s">
        <v>19</v>
      </c>
      <c r="B178" s="51"/>
      <c r="C178" s="51"/>
      <c r="D178" s="51">
        <v>45.668750000000003</v>
      </c>
      <c r="E178" s="51">
        <v>45.668750000000003</v>
      </c>
      <c r="F178" s="23">
        <v>45.668750000000003</v>
      </c>
      <c r="G178" s="23">
        <v>852.66875000000005</v>
      </c>
      <c r="H178" s="51">
        <v>10739.668750000001</v>
      </c>
      <c r="I178" s="51">
        <v>6558.1225599999998</v>
      </c>
      <c r="J178" s="51">
        <v>6558.1225599999998</v>
      </c>
      <c r="K178" s="51">
        <v>6558.1225599999998</v>
      </c>
      <c r="L178" s="24">
        <v>6558.1225599999998</v>
      </c>
      <c r="M178" s="51"/>
      <c r="N178" s="38"/>
      <c r="O178" s="38"/>
      <c r="P178" s="38"/>
      <c r="Q178" s="38"/>
      <c r="R178" s="38"/>
      <c r="S178" s="39"/>
    </row>
    <row r="179" spans="1:20" s="27" customFormat="1" ht="12" x14ac:dyDescent="0.2">
      <c r="A179" s="71" t="s">
        <v>20</v>
      </c>
      <c r="B179" s="51">
        <v>1225.33</v>
      </c>
      <c r="C179" s="51">
        <v>2618.73</v>
      </c>
      <c r="D179" s="51">
        <v>3859.9153000000001</v>
      </c>
      <c r="E179" s="51">
        <v>6235.3875399999997</v>
      </c>
      <c r="F179" s="23">
        <v>7838.5536000000002</v>
      </c>
      <c r="G179" s="23">
        <v>28351.2467</v>
      </c>
      <c r="H179" s="51">
        <v>14767.124040000001</v>
      </c>
      <c r="I179" s="51">
        <v>17934.358380000001</v>
      </c>
      <c r="J179" s="51">
        <v>23900.764220000001</v>
      </c>
      <c r="K179" s="51">
        <v>36168.637970000003</v>
      </c>
      <c r="L179" s="24">
        <v>37875.641669999997</v>
      </c>
      <c r="M179" s="51"/>
      <c r="N179" s="38"/>
      <c r="O179" s="38"/>
      <c r="P179" s="38"/>
      <c r="Q179" s="38"/>
      <c r="R179" s="38"/>
      <c r="S179" s="39"/>
    </row>
    <row r="180" spans="1:20" s="27" customFormat="1" ht="12" x14ac:dyDescent="0.2">
      <c r="A180" s="71" t="s">
        <v>21</v>
      </c>
      <c r="B180" s="78">
        <v>242.96</v>
      </c>
      <c r="C180" s="79">
        <v>1032.8399999999999</v>
      </c>
      <c r="D180" s="79">
        <v>4175.9204399999999</v>
      </c>
      <c r="E180" s="78">
        <v>7355.4533499999998</v>
      </c>
      <c r="F180" s="29">
        <v>8544.50144</v>
      </c>
      <c r="G180" s="28">
        <v>9199.8613299999997</v>
      </c>
      <c r="H180" s="28">
        <v>12256.30098</v>
      </c>
      <c r="I180" s="80">
        <v>15069.104960000001</v>
      </c>
      <c r="J180" s="81">
        <v>43482.330320000001</v>
      </c>
      <c r="K180" s="81">
        <v>49212.240169999997</v>
      </c>
      <c r="L180" s="28">
        <v>49212.240169999997</v>
      </c>
      <c r="M180" s="82"/>
      <c r="N180" s="38"/>
      <c r="O180" s="38"/>
      <c r="P180" s="38"/>
      <c r="Q180" s="38"/>
      <c r="R180" s="38"/>
      <c r="S180" s="39"/>
    </row>
    <row r="181" spans="1:20" s="35" customFormat="1" ht="12" x14ac:dyDescent="0.2">
      <c r="A181" s="31" t="s">
        <v>22</v>
      </c>
      <c r="B181" s="32">
        <f>SUM(B176:B180)</f>
        <v>2607.02</v>
      </c>
      <c r="C181" s="32">
        <f t="shared" ref="C181:M181" si="21">SUM(C176:C180)</f>
        <v>5890.7800000000007</v>
      </c>
      <c r="D181" s="32">
        <f t="shared" si="21"/>
        <v>13128.340979999999</v>
      </c>
      <c r="E181" s="32">
        <f t="shared" si="21"/>
        <v>20321.727030000002</v>
      </c>
      <c r="F181" s="32">
        <f t="shared" si="21"/>
        <v>23834.11634</v>
      </c>
      <c r="G181" s="32">
        <f t="shared" si="21"/>
        <v>49370.985059999999</v>
      </c>
      <c r="H181" s="32">
        <f t="shared" si="21"/>
        <v>54658.446150000003</v>
      </c>
      <c r="I181" s="32">
        <f t="shared" si="21"/>
        <v>59892.753320000003</v>
      </c>
      <c r="J181" s="32">
        <f t="shared" si="21"/>
        <v>130850.34075999999</v>
      </c>
      <c r="K181" s="32">
        <f t="shared" si="21"/>
        <v>155079.81683</v>
      </c>
      <c r="L181" s="32">
        <f t="shared" si="21"/>
        <v>156786.82053</v>
      </c>
      <c r="M181" s="32">
        <f t="shared" si="21"/>
        <v>0</v>
      </c>
      <c r="N181" s="38"/>
      <c r="O181" s="38"/>
      <c r="P181" s="38"/>
      <c r="Q181" s="38"/>
      <c r="R181" s="38"/>
      <c r="S181" s="39"/>
      <c r="T181" s="27"/>
    </row>
    <row r="182" spans="1:20" s="27" customFormat="1" ht="12" x14ac:dyDescent="0.2">
      <c r="A182" s="69"/>
      <c r="B182" s="45"/>
      <c r="C182" s="45"/>
      <c r="D182" s="45"/>
      <c r="E182" s="45"/>
      <c r="F182" s="45"/>
      <c r="G182" s="45"/>
      <c r="H182" s="45"/>
      <c r="I182" s="46"/>
      <c r="J182" s="46"/>
      <c r="K182" s="46"/>
      <c r="L182" s="46"/>
      <c r="M182" s="46"/>
      <c r="N182" s="38"/>
      <c r="O182" s="25"/>
      <c r="P182" s="25"/>
      <c r="Q182" s="25"/>
      <c r="R182" s="25"/>
      <c r="S182" s="26"/>
    </row>
    <row r="183" spans="1:20" s="50" customFormat="1" x14ac:dyDescent="0.2">
      <c r="A183" s="19" t="s">
        <v>44</v>
      </c>
      <c r="B183" s="20" t="s">
        <v>4</v>
      </c>
      <c r="C183" s="20" t="s">
        <v>5</v>
      </c>
      <c r="D183" s="20" t="s">
        <v>6</v>
      </c>
      <c r="E183" s="20" t="s">
        <v>7</v>
      </c>
      <c r="F183" s="20" t="s">
        <v>8</v>
      </c>
      <c r="G183" s="20" t="s">
        <v>9</v>
      </c>
      <c r="H183" s="20" t="s">
        <v>10</v>
      </c>
      <c r="I183" s="20" t="s">
        <v>11</v>
      </c>
      <c r="J183" s="20" t="s">
        <v>12</v>
      </c>
      <c r="K183" s="20" t="s">
        <v>13</v>
      </c>
      <c r="L183" s="20" t="s">
        <v>14</v>
      </c>
      <c r="M183" s="20" t="s">
        <v>15</v>
      </c>
      <c r="N183" s="38"/>
      <c r="O183" s="47"/>
      <c r="P183" s="47"/>
      <c r="Q183" s="47"/>
      <c r="R183" s="47"/>
      <c r="S183" s="48"/>
      <c r="T183" s="49"/>
    </row>
    <row r="184" spans="1:20" s="27" customFormat="1" ht="12" x14ac:dyDescent="0.2">
      <c r="A184" s="22" t="s">
        <v>17</v>
      </c>
      <c r="B184" s="23">
        <v>3031.66</v>
      </c>
      <c r="C184" s="23">
        <v>5913.81</v>
      </c>
      <c r="D184" s="23">
        <v>10735.00893</v>
      </c>
      <c r="E184" s="23">
        <v>13925.34685</v>
      </c>
      <c r="F184" s="23">
        <v>17575.527539999999</v>
      </c>
      <c r="G184" s="23">
        <v>20839.795480000001</v>
      </c>
      <c r="H184" s="23">
        <v>25765.868829999999</v>
      </c>
      <c r="I184" s="23">
        <v>31157.173429999999</v>
      </c>
      <c r="J184" s="23">
        <v>37420.867919999997</v>
      </c>
      <c r="K184" s="23">
        <v>44458.462059999998</v>
      </c>
      <c r="L184" s="24">
        <v>44458.462059999998</v>
      </c>
      <c r="M184" s="23"/>
      <c r="N184" s="38"/>
      <c r="O184" s="38"/>
      <c r="P184" s="38"/>
      <c r="Q184" s="38"/>
      <c r="R184" s="38"/>
      <c r="S184" s="39"/>
    </row>
    <row r="185" spans="1:20" s="27" customFormat="1" ht="12" x14ac:dyDescent="0.2">
      <c r="A185" s="22" t="s">
        <v>18</v>
      </c>
      <c r="B185" s="23">
        <v>1533.94</v>
      </c>
      <c r="C185" s="23">
        <v>2151.5500000000002</v>
      </c>
      <c r="D185" s="23">
        <v>3398.6862000000001</v>
      </c>
      <c r="E185" s="23">
        <v>4527.1489499999998</v>
      </c>
      <c r="F185" s="23">
        <v>7244.5111299999999</v>
      </c>
      <c r="G185" s="23">
        <v>9526.3058099999998</v>
      </c>
      <c r="H185" s="23">
        <v>12354.900369999999</v>
      </c>
      <c r="I185" s="23">
        <v>15739.446739999999</v>
      </c>
      <c r="J185" s="23">
        <v>84899.503540000005</v>
      </c>
      <c r="K185" s="23">
        <v>88830.603929999997</v>
      </c>
      <c r="L185" s="24">
        <v>88830.603929999997</v>
      </c>
      <c r="M185" s="23"/>
      <c r="N185" s="38"/>
      <c r="O185" s="38"/>
      <c r="P185" s="38"/>
      <c r="Q185" s="38"/>
      <c r="R185" s="38"/>
      <c r="S185" s="39"/>
    </row>
    <row r="186" spans="1:20" s="27" customFormat="1" ht="12" x14ac:dyDescent="0.2">
      <c r="A186" s="22" t="s">
        <v>19</v>
      </c>
      <c r="B186" s="23">
        <v>-748.63</v>
      </c>
      <c r="C186" s="23">
        <v>-748.65</v>
      </c>
      <c r="D186" s="23">
        <v>635.50599999999997</v>
      </c>
      <c r="E186" s="23">
        <v>2009.4059999999999</v>
      </c>
      <c r="F186" s="23">
        <v>2817.8</v>
      </c>
      <c r="G186" s="23">
        <v>4360.1826600000004</v>
      </c>
      <c r="H186" s="23">
        <v>7194.1516600000004</v>
      </c>
      <c r="I186" s="23">
        <v>20005.951700000001</v>
      </c>
      <c r="J186" s="23">
        <v>41189.454019999997</v>
      </c>
      <c r="K186" s="23">
        <v>70594.569740000006</v>
      </c>
      <c r="L186" s="24">
        <v>83694.442739999999</v>
      </c>
      <c r="M186" s="23"/>
      <c r="N186" s="38"/>
      <c r="O186" s="38"/>
      <c r="P186" s="38"/>
      <c r="Q186" s="38"/>
      <c r="R186" s="38"/>
      <c r="S186" s="39"/>
    </row>
    <row r="187" spans="1:20" s="27" customFormat="1" ht="12" x14ac:dyDescent="0.2">
      <c r="A187" s="22" t="s">
        <v>20</v>
      </c>
      <c r="B187" s="23">
        <v>1439.51</v>
      </c>
      <c r="C187" s="23">
        <v>3697.84</v>
      </c>
      <c r="D187" s="23">
        <v>4958.5699500000001</v>
      </c>
      <c r="E187" s="23">
        <v>20777.272379999999</v>
      </c>
      <c r="F187" s="23">
        <v>22860.451659999999</v>
      </c>
      <c r="G187" s="23">
        <v>30657.83957</v>
      </c>
      <c r="H187" s="23">
        <v>41676.731169999999</v>
      </c>
      <c r="I187" s="23">
        <v>76247.172189999997</v>
      </c>
      <c r="J187" s="23">
        <v>90001.836079999994</v>
      </c>
      <c r="K187" s="23">
        <v>117201.71103999999</v>
      </c>
      <c r="L187" s="24">
        <v>122800.04697</v>
      </c>
      <c r="M187" s="23"/>
      <c r="N187" s="38"/>
      <c r="O187" s="38"/>
      <c r="P187" s="38"/>
      <c r="Q187" s="38"/>
      <c r="R187" s="38"/>
      <c r="S187" s="39"/>
    </row>
    <row r="188" spans="1:20" s="27" customFormat="1" ht="12" x14ac:dyDescent="0.2">
      <c r="A188" s="22" t="s">
        <v>21</v>
      </c>
      <c r="B188" s="23"/>
      <c r="C188" s="23"/>
      <c r="D188" s="23"/>
      <c r="E188" s="23"/>
      <c r="F188" s="29"/>
      <c r="G188" s="28"/>
      <c r="H188" s="23"/>
      <c r="I188" s="23"/>
      <c r="J188" s="23"/>
      <c r="K188" s="23"/>
      <c r="L188" s="23"/>
      <c r="M188" s="23"/>
      <c r="N188" s="38"/>
      <c r="O188" s="38"/>
      <c r="P188" s="38"/>
      <c r="Q188" s="38"/>
      <c r="R188" s="38"/>
      <c r="S188" s="39"/>
    </row>
    <row r="189" spans="1:20" s="35" customFormat="1" ht="12" x14ac:dyDescent="0.2">
      <c r="A189" s="31" t="s">
        <v>22</v>
      </c>
      <c r="B189" s="43">
        <f>SUM(B184:B188)</f>
        <v>5256.4800000000005</v>
      </c>
      <c r="C189" s="43">
        <f t="shared" ref="C189:M189" si="22">SUM(C184:C188)</f>
        <v>11014.550000000001</v>
      </c>
      <c r="D189" s="43">
        <f t="shared" si="22"/>
        <v>19727.771079999999</v>
      </c>
      <c r="E189" s="43">
        <f t="shared" si="22"/>
        <v>41239.174180000002</v>
      </c>
      <c r="F189" s="43">
        <f t="shared" si="22"/>
        <v>50498.290329999996</v>
      </c>
      <c r="G189" s="43">
        <f t="shared" si="22"/>
        <v>65384.123519999994</v>
      </c>
      <c r="H189" s="43">
        <f t="shared" si="22"/>
        <v>86991.652029999997</v>
      </c>
      <c r="I189" s="43">
        <f t="shared" si="22"/>
        <v>143149.74406</v>
      </c>
      <c r="J189" s="43">
        <f t="shared" si="22"/>
        <v>253511.66155999998</v>
      </c>
      <c r="K189" s="43">
        <f t="shared" si="22"/>
        <v>321085.34677</v>
      </c>
      <c r="L189" s="43">
        <f t="shared" si="22"/>
        <v>339783.55570000003</v>
      </c>
      <c r="M189" s="43">
        <f t="shared" si="22"/>
        <v>0</v>
      </c>
      <c r="N189" s="38"/>
      <c r="O189" s="38"/>
      <c r="P189" s="38"/>
      <c r="Q189" s="38"/>
      <c r="R189" s="38"/>
      <c r="S189" s="39"/>
      <c r="T189" s="27"/>
    </row>
    <row r="190" spans="1:20" s="27" customFormat="1" ht="12" x14ac:dyDescent="0.2">
      <c r="A190" s="83"/>
      <c r="B190" s="58"/>
      <c r="C190" s="58"/>
      <c r="D190" s="58"/>
      <c r="E190" s="58"/>
      <c r="F190" s="58"/>
      <c r="G190" s="58"/>
      <c r="H190" s="58"/>
      <c r="I190" s="59"/>
      <c r="J190" s="59"/>
      <c r="K190" s="59"/>
      <c r="L190" s="59"/>
      <c r="M190" s="59"/>
      <c r="N190" s="38"/>
      <c r="O190" s="38"/>
      <c r="P190" s="38"/>
      <c r="Q190" s="38"/>
      <c r="R190" s="38"/>
      <c r="S190" s="39"/>
    </row>
    <row r="191" spans="1:20" s="50" customFormat="1" x14ac:dyDescent="0.2">
      <c r="A191" s="19" t="s">
        <v>45</v>
      </c>
      <c r="B191" s="20" t="s">
        <v>4</v>
      </c>
      <c r="C191" s="20" t="s">
        <v>5</v>
      </c>
      <c r="D191" s="20" t="s">
        <v>6</v>
      </c>
      <c r="E191" s="20" t="s">
        <v>7</v>
      </c>
      <c r="F191" s="20" t="s">
        <v>8</v>
      </c>
      <c r="G191" s="20" t="s">
        <v>9</v>
      </c>
      <c r="H191" s="20" t="s">
        <v>10</v>
      </c>
      <c r="I191" s="20" t="s">
        <v>11</v>
      </c>
      <c r="J191" s="20" t="s">
        <v>12</v>
      </c>
      <c r="K191" s="20" t="s">
        <v>13</v>
      </c>
      <c r="L191" s="20" t="s">
        <v>14</v>
      </c>
      <c r="M191" s="20" t="s">
        <v>15</v>
      </c>
      <c r="N191" s="38"/>
      <c r="O191" s="47"/>
      <c r="P191" s="47"/>
      <c r="Q191" s="47"/>
      <c r="R191" s="47"/>
      <c r="S191" s="48"/>
      <c r="T191" s="49"/>
    </row>
    <row r="192" spans="1:20" s="27" customFormat="1" ht="12" x14ac:dyDescent="0.2">
      <c r="A192" s="22" t="s">
        <v>17</v>
      </c>
      <c r="B192" s="23">
        <v>1391.04</v>
      </c>
      <c r="C192" s="23">
        <v>2786.02</v>
      </c>
      <c r="D192" s="23">
        <v>7054.8993899999996</v>
      </c>
      <c r="E192" s="23">
        <v>9386.1781200000005</v>
      </c>
      <c r="F192" s="23">
        <v>11768.31086</v>
      </c>
      <c r="G192" s="23">
        <v>15491.040639999999</v>
      </c>
      <c r="H192" s="23">
        <v>18775.963080000001</v>
      </c>
      <c r="I192" s="23">
        <v>22209.114740000001</v>
      </c>
      <c r="J192" s="23">
        <v>26828.0743</v>
      </c>
      <c r="K192" s="23">
        <v>32232.380290000001</v>
      </c>
      <c r="L192" s="24">
        <v>32232.380290000001</v>
      </c>
      <c r="M192" s="23"/>
      <c r="N192" s="38"/>
      <c r="O192" s="38"/>
      <c r="P192" s="38"/>
      <c r="Q192" s="38"/>
      <c r="R192" s="38"/>
      <c r="S192" s="39"/>
    </row>
    <row r="193" spans="1:20" s="27" customFormat="1" ht="12" x14ac:dyDescent="0.2">
      <c r="A193" s="22" t="s">
        <v>18</v>
      </c>
      <c r="B193" s="23">
        <v>265.56</v>
      </c>
      <c r="C193" s="23">
        <v>704.08</v>
      </c>
      <c r="D193" s="23">
        <v>1329.66759</v>
      </c>
      <c r="E193" s="23">
        <v>2270.3112999999998</v>
      </c>
      <c r="F193" s="23">
        <v>3838.84429</v>
      </c>
      <c r="G193" s="23">
        <v>5827.8321500000002</v>
      </c>
      <c r="H193" s="23">
        <v>7413.1635999999999</v>
      </c>
      <c r="I193" s="23">
        <v>9300.0932400000002</v>
      </c>
      <c r="J193" s="23">
        <v>49659.705320000001</v>
      </c>
      <c r="K193" s="23">
        <v>53516.691420000003</v>
      </c>
      <c r="L193" s="24">
        <v>54290.055419999997</v>
      </c>
      <c r="M193" s="23"/>
      <c r="N193" s="38"/>
      <c r="O193" s="38"/>
      <c r="P193" s="38"/>
      <c r="Q193" s="38"/>
      <c r="R193" s="38"/>
      <c r="S193" s="39"/>
    </row>
    <row r="194" spans="1:20" s="27" customFormat="1" ht="12" x14ac:dyDescent="0.2">
      <c r="A194" s="22" t="s">
        <v>19</v>
      </c>
      <c r="B194" s="23">
        <v>11.8</v>
      </c>
      <c r="C194" s="23">
        <v>14.75</v>
      </c>
      <c r="D194" s="23">
        <v>23.6</v>
      </c>
      <c r="E194" s="23">
        <v>26.55</v>
      </c>
      <c r="F194" s="23">
        <v>29.5</v>
      </c>
      <c r="G194" s="23">
        <v>29.5</v>
      </c>
      <c r="H194" s="23">
        <v>38.35</v>
      </c>
      <c r="I194" s="23">
        <v>38.35</v>
      </c>
      <c r="J194" s="23">
        <v>1732.299</v>
      </c>
      <c r="K194" s="23">
        <v>1735.249</v>
      </c>
      <c r="L194" s="24">
        <v>1735.249</v>
      </c>
      <c r="M194" s="23"/>
      <c r="N194" s="38"/>
      <c r="O194" s="38"/>
      <c r="P194" s="38"/>
      <c r="Q194" s="38"/>
      <c r="R194" s="38"/>
      <c r="S194" s="39"/>
    </row>
    <row r="195" spans="1:20" s="27" customFormat="1" ht="12" x14ac:dyDescent="0.2">
      <c r="A195" s="22" t="s">
        <v>20</v>
      </c>
      <c r="B195" s="23">
        <v>387.93</v>
      </c>
      <c r="C195" s="23">
        <v>2086.17</v>
      </c>
      <c r="D195" s="23">
        <v>2585.1810700000001</v>
      </c>
      <c r="E195" s="23">
        <v>2695.7036800000001</v>
      </c>
      <c r="F195" s="23">
        <v>4557.0302499999998</v>
      </c>
      <c r="G195" s="23">
        <v>5709.40067</v>
      </c>
      <c r="H195" s="23">
        <v>5703.2074400000001</v>
      </c>
      <c r="I195" s="23">
        <v>6665.1786899999997</v>
      </c>
      <c r="J195" s="23">
        <v>7606.5995400000002</v>
      </c>
      <c r="K195" s="23">
        <v>9562.6119199999994</v>
      </c>
      <c r="L195" s="24">
        <v>10097.591920000001</v>
      </c>
      <c r="M195" s="23"/>
      <c r="N195" s="38"/>
      <c r="O195" s="38"/>
      <c r="P195" s="38"/>
      <c r="Q195" s="38"/>
      <c r="R195" s="38"/>
      <c r="S195" s="39"/>
    </row>
    <row r="196" spans="1:20" s="27" customFormat="1" ht="12" x14ac:dyDescent="0.2">
      <c r="A196" s="22" t="s">
        <v>21</v>
      </c>
      <c r="B196" s="28"/>
      <c r="C196" s="28"/>
      <c r="D196" s="28"/>
      <c r="E196" s="28"/>
      <c r="F196" s="29"/>
      <c r="G196" s="28"/>
      <c r="H196" s="28"/>
      <c r="I196" s="28"/>
      <c r="J196" s="28"/>
      <c r="K196" s="28"/>
      <c r="L196" s="64"/>
      <c r="M196" s="28"/>
      <c r="N196" s="38"/>
      <c r="O196" s="38"/>
      <c r="P196" s="38"/>
      <c r="Q196" s="38"/>
      <c r="R196" s="38"/>
      <c r="S196" s="39"/>
    </row>
    <row r="197" spans="1:20" s="35" customFormat="1" ht="12" x14ac:dyDescent="0.2">
      <c r="A197" s="31" t="s">
        <v>22</v>
      </c>
      <c r="B197" s="32">
        <f>SUM(B192:B196)</f>
        <v>2056.33</v>
      </c>
      <c r="C197" s="32">
        <f>SUM(C192:C196)</f>
        <v>5591.02</v>
      </c>
      <c r="D197" s="32">
        <f t="shared" ref="D197:M197" si="23">SUM(D192:D196)</f>
        <v>10993.348050000001</v>
      </c>
      <c r="E197" s="32">
        <f t="shared" si="23"/>
        <v>14378.7431</v>
      </c>
      <c r="F197" s="32">
        <f t="shared" si="23"/>
        <v>20193.685399999998</v>
      </c>
      <c r="G197" s="32">
        <f t="shared" si="23"/>
        <v>27057.77346</v>
      </c>
      <c r="H197" s="32">
        <f t="shared" si="23"/>
        <v>31930.684119999998</v>
      </c>
      <c r="I197" s="32">
        <f t="shared" si="23"/>
        <v>38212.736669999998</v>
      </c>
      <c r="J197" s="32">
        <f t="shared" si="23"/>
        <v>85826.678159999996</v>
      </c>
      <c r="K197" s="32">
        <f t="shared" si="23"/>
        <v>97046.932629999996</v>
      </c>
      <c r="L197" s="32">
        <f t="shared" si="23"/>
        <v>98355.276629999993</v>
      </c>
      <c r="M197" s="32">
        <f t="shared" si="23"/>
        <v>0</v>
      </c>
      <c r="N197" s="38"/>
      <c r="O197" s="38"/>
      <c r="P197" s="38"/>
      <c r="Q197" s="38"/>
      <c r="R197" s="38"/>
      <c r="S197" s="39"/>
      <c r="T197" s="27"/>
    </row>
    <row r="198" spans="1:20" x14ac:dyDescent="0.2">
      <c r="A198" s="84"/>
      <c r="B198" s="12"/>
      <c r="C198" s="12"/>
      <c r="D198" s="12"/>
      <c r="E198" s="12"/>
      <c r="F198" s="12"/>
      <c r="G198" s="12"/>
      <c r="H198" s="12"/>
      <c r="I198" s="6"/>
      <c r="J198" s="6"/>
      <c r="K198" s="6"/>
      <c r="L198" s="6"/>
      <c r="M198" s="6"/>
      <c r="N198" s="38"/>
    </row>
    <row r="199" spans="1:20" s="50" customFormat="1" x14ac:dyDescent="0.2">
      <c r="A199" s="19" t="s">
        <v>46</v>
      </c>
      <c r="B199" s="20" t="s">
        <v>4</v>
      </c>
      <c r="C199" s="20" t="s">
        <v>5</v>
      </c>
      <c r="D199" s="20" t="s">
        <v>6</v>
      </c>
      <c r="E199" s="20" t="s">
        <v>7</v>
      </c>
      <c r="F199" s="20" t="s">
        <v>8</v>
      </c>
      <c r="G199" s="20" t="s">
        <v>9</v>
      </c>
      <c r="H199" s="20" t="s">
        <v>10</v>
      </c>
      <c r="I199" s="20" t="s">
        <v>11</v>
      </c>
      <c r="J199" s="20" t="s">
        <v>12</v>
      </c>
      <c r="K199" s="20" t="s">
        <v>13</v>
      </c>
      <c r="L199" s="20" t="s">
        <v>14</v>
      </c>
      <c r="M199" s="20" t="s">
        <v>15</v>
      </c>
      <c r="N199" s="38"/>
      <c r="O199" s="47"/>
      <c r="P199" s="47"/>
      <c r="Q199" s="47"/>
      <c r="R199" s="47"/>
      <c r="S199" s="48"/>
      <c r="T199" s="49"/>
    </row>
    <row r="200" spans="1:20" s="27" customFormat="1" ht="12" x14ac:dyDescent="0.2">
      <c r="A200" s="22" t="s">
        <v>17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4"/>
      <c r="M200" s="23"/>
      <c r="N200" s="38"/>
      <c r="O200" s="38"/>
      <c r="P200" s="38"/>
      <c r="Q200" s="38"/>
      <c r="R200" s="38"/>
      <c r="S200" s="39"/>
    </row>
    <row r="201" spans="1:20" s="27" customFormat="1" ht="12" x14ac:dyDescent="0.2">
      <c r="A201" s="22" t="s">
        <v>18</v>
      </c>
      <c r="B201" s="23"/>
      <c r="C201" s="23"/>
      <c r="D201" s="23"/>
      <c r="E201" s="77"/>
      <c r="F201" s="23"/>
      <c r="G201" s="23"/>
      <c r="H201" s="23"/>
      <c r="I201" s="23"/>
      <c r="J201" s="23"/>
      <c r="K201" s="23"/>
      <c r="L201" s="24"/>
      <c r="M201" s="23"/>
      <c r="N201" s="38"/>
      <c r="O201" s="38"/>
      <c r="P201" s="38"/>
      <c r="Q201" s="38"/>
      <c r="R201" s="38"/>
      <c r="S201" s="39"/>
    </row>
    <row r="202" spans="1:20" s="27" customFormat="1" ht="12" x14ac:dyDescent="0.2">
      <c r="A202" s="22" t="s">
        <v>19</v>
      </c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77"/>
      <c r="M202" s="23"/>
      <c r="N202" s="38"/>
      <c r="O202" s="38"/>
      <c r="P202" s="38"/>
      <c r="Q202" s="38"/>
      <c r="R202" s="38"/>
      <c r="S202" s="39"/>
    </row>
    <row r="203" spans="1:20" s="27" customFormat="1" ht="12" x14ac:dyDescent="0.2">
      <c r="A203" s="22" t="s">
        <v>20</v>
      </c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4"/>
      <c r="M203" s="23"/>
      <c r="N203" s="38"/>
      <c r="O203" s="38"/>
      <c r="P203" s="38"/>
      <c r="Q203" s="38"/>
      <c r="R203" s="38"/>
      <c r="S203" s="39"/>
    </row>
    <row r="204" spans="1:20" s="27" customFormat="1" ht="12" x14ac:dyDescent="0.2">
      <c r="A204" s="22" t="s">
        <v>21</v>
      </c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4"/>
      <c r="M204" s="23"/>
      <c r="N204" s="38"/>
      <c r="O204" s="38"/>
      <c r="P204" s="38"/>
      <c r="Q204" s="38"/>
      <c r="R204" s="38"/>
      <c r="S204" s="39"/>
    </row>
    <row r="205" spans="1:20" s="35" customFormat="1" ht="12" x14ac:dyDescent="0.2">
      <c r="A205" s="31" t="s">
        <v>22</v>
      </c>
      <c r="B205" s="43">
        <f>SUM(B200:B204)</f>
        <v>0</v>
      </c>
      <c r="C205" s="43">
        <f t="shared" ref="C205:M205" si="24">SUM(C200:C204)</f>
        <v>0</v>
      </c>
      <c r="D205" s="43">
        <f t="shared" si="24"/>
        <v>0</v>
      </c>
      <c r="E205" s="43">
        <f t="shared" si="24"/>
        <v>0</v>
      </c>
      <c r="F205" s="43">
        <f t="shared" si="24"/>
        <v>0</v>
      </c>
      <c r="G205" s="43">
        <f t="shared" si="24"/>
        <v>0</v>
      </c>
      <c r="H205" s="43">
        <f t="shared" si="24"/>
        <v>0</v>
      </c>
      <c r="I205" s="43">
        <f t="shared" si="24"/>
        <v>0</v>
      </c>
      <c r="J205" s="43">
        <f t="shared" si="24"/>
        <v>0</v>
      </c>
      <c r="K205" s="43">
        <f t="shared" si="24"/>
        <v>0</v>
      </c>
      <c r="L205" s="43">
        <f t="shared" si="24"/>
        <v>0</v>
      </c>
      <c r="M205" s="43">
        <f t="shared" si="24"/>
        <v>0</v>
      </c>
      <c r="N205" s="38"/>
      <c r="O205" s="38"/>
      <c r="P205" s="38"/>
      <c r="Q205" s="38"/>
      <c r="R205" s="38"/>
      <c r="S205" s="39"/>
      <c r="T205" s="27"/>
    </row>
    <row r="206" spans="1:20" x14ac:dyDescent="0.2">
      <c r="A206" s="84"/>
      <c r="B206" s="85"/>
      <c r="C206" s="85"/>
      <c r="D206" s="85"/>
      <c r="E206" s="85"/>
      <c r="F206" s="85"/>
      <c r="G206" s="85"/>
      <c r="H206" s="85"/>
      <c r="I206" s="6"/>
      <c r="J206" s="6"/>
      <c r="K206" s="6"/>
      <c r="L206" s="6"/>
      <c r="M206" s="6"/>
      <c r="N206" s="38"/>
      <c r="O206" s="40"/>
      <c r="P206" s="40"/>
      <c r="Q206" s="40"/>
      <c r="R206" s="40"/>
      <c r="S206" s="41"/>
    </row>
    <row r="207" spans="1:20" s="50" customFormat="1" x14ac:dyDescent="0.2">
      <c r="A207" s="19" t="s">
        <v>47</v>
      </c>
      <c r="B207" s="20" t="s">
        <v>4</v>
      </c>
      <c r="C207" s="20" t="s">
        <v>5</v>
      </c>
      <c r="D207" s="20" t="s">
        <v>6</v>
      </c>
      <c r="E207" s="20" t="s">
        <v>7</v>
      </c>
      <c r="F207" s="20" t="s">
        <v>8</v>
      </c>
      <c r="G207" s="20" t="s">
        <v>9</v>
      </c>
      <c r="H207" s="20" t="s">
        <v>10</v>
      </c>
      <c r="I207" s="20" t="s">
        <v>11</v>
      </c>
      <c r="J207" s="20" t="s">
        <v>12</v>
      </c>
      <c r="K207" s="20" t="s">
        <v>13</v>
      </c>
      <c r="L207" s="20" t="s">
        <v>14</v>
      </c>
      <c r="M207" s="20" t="s">
        <v>15</v>
      </c>
      <c r="N207" s="38"/>
      <c r="O207" s="47"/>
      <c r="P207" s="47"/>
      <c r="Q207" s="47"/>
      <c r="R207" s="47"/>
      <c r="S207" s="48"/>
      <c r="T207" s="49"/>
    </row>
    <row r="208" spans="1:20" s="27" customFormat="1" ht="12" x14ac:dyDescent="0.2">
      <c r="A208" s="22" t="s">
        <v>17</v>
      </c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4"/>
      <c r="M208" s="23"/>
      <c r="N208" s="38"/>
      <c r="O208" s="38"/>
      <c r="P208" s="38"/>
      <c r="Q208" s="38"/>
      <c r="R208" s="38"/>
      <c r="S208" s="39"/>
    </row>
    <row r="209" spans="1:20" s="27" customFormat="1" ht="12" x14ac:dyDescent="0.2">
      <c r="A209" s="22" t="s">
        <v>18</v>
      </c>
      <c r="B209" s="23"/>
      <c r="C209" s="23"/>
      <c r="D209" s="23"/>
      <c r="E209" s="23">
        <v>10.49757</v>
      </c>
      <c r="F209" s="23">
        <v>31.687570000000001</v>
      </c>
      <c r="G209" s="23">
        <v>38.389000000000003</v>
      </c>
      <c r="H209" s="23">
        <v>44.833480000000002</v>
      </c>
      <c r="I209" s="23">
        <v>52.31297</v>
      </c>
      <c r="J209" s="23">
        <v>58.605699999999999</v>
      </c>
      <c r="K209" s="23">
        <v>66.590050000000005</v>
      </c>
      <c r="L209" s="24">
        <v>66.590050000000005</v>
      </c>
      <c r="M209" s="23"/>
      <c r="N209" s="38"/>
      <c r="O209" s="38"/>
      <c r="P209" s="38"/>
      <c r="Q209" s="38"/>
      <c r="R209" s="38"/>
      <c r="S209" s="39"/>
    </row>
    <row r="210" spans="1:20" s="27" customFormat="1" ht="12" x14ac:dyDescent="0.2">
      <c r="A210" s="22" t="s">
        <v>19</v>
      </c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77"/>
      <c r="M210" s="23"/>
      <c r="N210" s="38"/>
      <c r="O210" s="38"/>
      <c r="P210" s="38"/>
      <c r="Q210" s="38"/>
      <c r="R210" s="38"/>
      <c r="S210" s="39"/>
    </row>
    <row r="211" spans="1:20" s="27" customFormat="1" ht="12" x14ac:dyDescent="0.2">
      <c r="A211" s="22" t="s">
        <v>20</v>
      </c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4"/>
      <c r="M211" s="23"/>
      <c r="N211" s="38"/>
      <c r="O211" s="38"/>
      <c r="P211" s="38"/>
      <c r="Q211" s="38"/>
      <c r="R211" s="38"/>
      <c r="S211" s="39"/>
    </row>
    <row r="212" spans="1:20" s="27" customFormat="1" ht="12" x14ac:dyDescent="0.2">
      <c r="A212" s="22" t="s">
        <v>21</v>
      </c>
      <c r="B212" s="23"/>
      <c r="C212" s="23"/>
      <c r="D212" s="23"/>
      <c r="E212" s="23"/>
      <c r="F212" s="29"/>
      <c r="G212" s="28"/>
      <c r="H212" s="23"/>
      <c r="I212" s="23"/>
      <c r="J212" s="23"/>
      <c r="K212" s="23"/>
      <c r="L212" s="77"/>
      <c r="M212" s="23"/>
      <c r="N212" s="38"/>
      <c r="O212" s="38"/>
      <c r="P212" s="38"/>
      <c r="Q212" s="38"/>
      <c r="R212" s="38"/>
      <c r="S212" s="39"/>
    </row>
    <row r="213" spans="1:20" s="35" customFormat="1" ht="12" x14ac:dyDescent="0.2">
      <c r="A213" s="31" t="s">
        <v>22</v>
      </c>
      <c r="B213" s="43">
        <f>SUM(B208:B212)</f>
        <v>0</v>
      </c>
      <c r="C213" s="43">
        <f t="shared" ref="C213:M213" si="25">SUM(C208:C212)</f>
        <v>0</v>
      </c>
      <c r="D213" s="43">
        <f t="shared" si="25"/>
        <v>0</v>
      </c>
      <c r="E213" s="43">
        <f t="shared" si="25"/>
        <v>10.49757</v>
      </c>
      <c r="F213" s="43">
        <f t="shared" si="25"/>
        <v>31.687570000000001</v>
      </c>
      <c r="G213" s="43">
        <f t="shared" si="25"/>
        <v>38.389000000000003</v>
      </c>
      <c r="H213" s="43">
        <f t="shared" si="25"/>
        <v>44.833480000000002</v>
      </c>
      <c r="I213" s="43">
        <f t="shared" si="25"/>
        <v>52.31297</v>
      </c>
      <c r="J213" s="43">
        <f t="shared" si="25"/>
        <v>58.605699999999999</v>
      </c>
      <c r="K213" s="43">
        <f t="shared" si="25"/>
        <v>66.590050000000005</v>
      </c>
      <c r="L213" s="43">
        <f t="shared" si="25"/>
        <v>66.590050000000005</v>
      </c>
      <c r="M213" s="43">
        <f t="shared" si="25"/>
        <v>0</v>
      </c>
      <c r="N213" s="38"/>
      <c r="O213" s="38"/>
      <c r="P213" s="38"/>
      <c r="Q213" s="38"/>
      <c r="R213" s="38"/>
      <c r="S213" s="39"/>
      <c r="T213" s="27"/>
    </row>
    <row r="214" spans="1:20" x14ac:dyDescent="0.2">
      <c r="A214" s="84"/>
      <c r="B214" s="85"/>
      <c r="C214" s="85"/>
      <c r="D214" s="85"/>
      <c r="E214" s="85"/>
      <c r="F214" s="85"/>
      <c r="G214" s="85"/>
      <c r="H214" s="85"/>
      <c r="I214" s="6"/>
      <c r="J214" s="6"/>
      <c r="K214" s="6"/>
      <c r="L214" s="6"/>
      <c r="M214" s="6"/>
      <c r="N214" s="38"/>
      <c r="O214" s="40"/>
      <c r="P214" s="40"/>
      <c r="Q214" s="40"/>
      <c r="R214" s="40"/>
      <c r="S214" s="41"/>
    </row>
    <row r="215" spans="1:20" s="50" customFormat="1" x14ac:dyDescent="0.2">
      <c r="A215" s="19" t="s">
        <v>48</v>
      </c>
      <c r="B215" s="20" t="s">
        <v>4</v>
      </c>
      <c r="C215" s="20" t="s">
        <v>5</v>
      </c>
      <c r="D215" s="20" t="s">
        <v>6</v>
      </c>
      <c r="E215" s="20" t="s">
        <v>7</v>
      </c>
      <c r="F215" s="20" t="s">
        <v>8</v>
      </c>
      <c r="G215" s="20" t="s">
        <v>9</v>
      </c>
      <c r="H215" s="20" t="s">
        <v>10</v>
      </c>
      <c r="I215" s="20" t="s">
        <v>11</v>
      </c>
      <c r="J215" s="20" t="s">
        <v>12</v>
      </c>
      <c r="K215" s="20" t="s">
        <v>13</v>
      </c>
      <c r="L215" s="20" t="s">
        <v>14</v>
      </c>
      <c r="M215" s="20" t="s">
        <v>15</v>
      </c>
      <c r="N215" s="38"/>
      <c r="O215" s="47"/>
      <c r="P215" s="47"/>
      <c r="Q215" s="47"/>
      <c r="R215" s="47"/>
      <c r="S215" s="48"/>
      <c r="T215" s="49"/>
    </row>
    <row r="216" spans="1:20" s="27" customFormat="1" ht="12" x14ac:dyDescent="0.2">
      <c r="A216" s="22" t="s">
        <v>17</v>
      </c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4"/>
      <c r="M216" s="23"/>
      <c r="N216" s="38"/>
      <c r="O216" s="38"/>
      <c r="P216" s="38"/>
      <c r="Q216" s="38"/>
      <c r="R216" s="38"/>
      <c r="S216" s="39"/>
    </row>
    <row r="217" spans="1:20" s="27" customFormat="1" ht="12" x14ac:dyDescent="0.2">
      <c r="A217" s="22" t="s">
        <v>18</v>
      </c>
      <c r="B217" s="23"/>
      <c r="C217" s="23"/>
      <c r="D217" s="23">
        <v>103.04600000000001</v>
      </c>
      <c r="E217" s="23">
        <v>534.29615999999999</v>
      </c>
      <c r="F217" s="23">
        <v>921.04881999999998</v>
      </c>
      <c r="G217" s="23">
        <v>1605.7335399999999</v>
      </c>
      <c r="H217" s="23">
        <v>2627.97444</v>
      </c>
      <c r="I217" s="23">
        <v>2627.97444</v>
      </c>
      <c r="J217" s="23">
        <v>5934.6100699999997</v>
      </c>
      <c r="K217" s="23">
        <v>7187.9709599999996</v>
      </c>
      <c r="L217" s="24">
        <v>7626.9759599999998</v>
      </c>
      <c r="M217" s="23"/>
      <c r="N217" s="38"/>
      <c r="O217" s="38"/>
      <c r="P217" s="38"/>
      <c r="Q217" s="38"/>
      <c r="R217" s="38"/>
      <c r="S217" s="39"/>
    </row>
    <row r="218" spans="1:20" s="27" customFormat="1" ht="12" x14ac:dyDescent="0.2">
      <c r="A218" s="22" t="s">
        <v>19</v>
      </c>
      <c r="B218" s="23">
        <v>5647.8</v>
      </c>
      <c r="C218" s="23">
        <v>5647.8</v>
      </c>
      <c r="D218" s="23">
        <v>5647.79673</v>
      </c>
      <c r="E218" s="23">
        <v>5647.79673</v>
      </c>
      <c r="F218" s="23">
        <v>5647.79673</v>
      </c>
      <c r="G218" s="23">
        <v>5647.79673</v>
      </c>
      <c r="H218" s="23">
        <v>5647.79673</v>
      </c>
      <c r="I218" s="23">
        <v>8206.5876499999995</v>
      </c>
      <c r="J218" s="23">
        <v>10584.33577</v>
      </c>
      <c r="K218" s="23">
        <v>17497.06465</v>
      </c>
      <c r="L218" s="24">
        <v>20366.512650000001</v>
      </c>
      <c r="M218" s="23"/>
      <c r="N218" s="38"/>
      <c r="O218" s="38"/>
      <c r="P218" s="38"/>
      <c r="Q218" s="38"/>
      <c r="R218" s="38"/>
      <c r="S218" s="39"/>
    </row>
    <row r="219" spans="1:20" s="27" customFormat="1" ht="12" x14ac:dyDescent="0.2">
      <c r="A219" s="22" t="s">
        <v>20</v>
      </c>
      <c r="B219" s="23">
        <v>11113.19</v>
      </c>
      <c r="C219" s="23">
        <v>172495.86</v>
      </c>
      <c r="D219" s="23">
        <v>208096.88264</v>
      </c>
      <c r="E219" s="23">
        <v>117697.84669000001</v>
      </c>
      <c r="F219" s="23">
        <v>-49274.937969999999</v>
      </c>
      <c r="G219" s="23">
        <v>-21555.994999999999</v>
      </c>
      <c r="H219" s="23">
        <v>214395.85818000001</v>
      </c>
      <c r="I219" s="23">
        <v>297680.53529999999</v>
      </c>
      <c r="J219" s="23">
        <v>396049.63325000001</v>
      </c>
      <c r="K219" s="23">
        <v>476867.62228000001</v>
      </c>
      <c r="L219" s="24">
        <v>519045.52531</v>
      </c>
      <c r="M219" s="23"/>
      <c r="N219" s="38"/>
      <c r="O219" s="38"/>
      <c r="P219" s="38"/>
      <c r="Q219" s="38"/>
      <c r="R219" s="38"/>
      <c r="S219" s="39"/>
    </row>
    <row r="220" spans="1:20" s="27" customFormat="1" ht="12" x14ac:dyDescent="0.2">
      <c r="A220" s="22" t="s">
        <v>21</v>
      </c>
      <c r="B220" s="23">
        <v>1267.76</v>
      </c>
      <c r="C220" s="23">
        <v>2497.79</v>
      </c>
      <c r="D220" s="23">
        <v>6428.5275799999999</v>
      </c>
      <c r="E220" s="23">
        <v>8892.9508700000006</v>
      </c>
      <c r="F220" s="29">
        <v>9912.2677600000006</v>
      </c>
      <c r="G220" s="28">
        <v>13960.54191</v>
      </c>
      <c r="H220" s="23">
        <v>17713.07085</v>
      </c>
      <c r="I220" s="23">
        <v>51138.185290000001</v>
      </c>
      <c r="J220" s="23">
        <v>57009.181530000002</v>
      </c>
      <c r="K220" s="23">
        <v>72043.119330000001</v>
      </c>
      <c r="L220" s="24">
        <v>72043.119330000001</v>
      </c>
      <c r="M220" s="23"/>
      <c r="N220" s="38"/>
      <c r="O220" s="38"/>
      <c r="P220" s="38"/>
      <c r="Q220" s="38"/>
      <c r="R220" s="38"/>
      <c r="S220" s="39"/>
    </row>
    <row r="221" spans="1:20" s="35" customFormat="1" ht="12" x14ac:dyDescent="0.2">
      <c r="A221" s="31" t="s">
        <v>22</v>
      </c>
      <c r="B221" s="43">
        <f>SUM(B216:B220)</f>
        <v>18028.75</v>
      </c>
      <c r="C221" s="43">
        <f t="shared" ref="C221:M221" si="26">SUM(C216:C220)</f>
        <v>180641.44999999998</v>
      </c>
      <c r="D221" s="43">
        <f t="shared" si="26"/>
        <v>220276.25294999999</v>
      </c>
      <c r="E221" s="43">
        <f t="shared" si="26"/>
        <v>132772.89045000001</v>
      </c>
      <c r="F221" s="43">
        <f t="shared" si="26"/>
        <v>-32793.824659999998</v>
      </c>
      <c r="G221" s="43">
        <f t="shared" si="26"/>
        <v>-341.92281999999977</v>
      </c>
      <c r="H221" s="43">
        <f t="shared" si="26"/>
        <v>240384.70019999999</v>
      </c>
      <c r="I221" s="43">
        <f t="shared" si="26"/>
        <v>359653.28268</v>
      </c>
      <c r="J221" s="43">
        <f t="shared" si="26"/>
        <v>469577.76062000002</v>
      </c>
      <c r="K221" s="43">
        <f t="shared" si="26"/>
        <v>573595.77722000005</v>
      </c>
      <c r="L221" s="43">
        <f t="shared" si="26"/>
        <v>619082.13325000007</v>
      </c>
      <c r="M221" s="43">
        <f t="shared" si="26"/>
        <v>0</v>
      </c>
      <c r="N221" s="38"/>
      <c r="O221" s="38"/>
      <c r="P221" s="38"/>
      <c r="Q221" s="38"/>
      <c r="R221" s="38"/>
      <c r="S221" s="39"/>
      <c r="T221" s="27"/>
    </row>
    <row r="222" spans="1:20" s="13" customFormat="1" x14ac:dyDescent="0.2">
      <c r="A222" s="86"/>
      <c r="B222" s="87"/>
      <c r="C222" s="87"/>
      <c r="D222" s="87"/>
      <c r="E222" s="87"/>
      <c r="F222" s="87"/>
      <c r="G222" s="87"/>
      <c r="H222" s="87"/>
      <c r="I222" s="5"/>
      <c r="J222" s="5"/>
      <c r="K222" s="5"/>
      <c r="L222" s="5"/>
      <c r="M222" s="5"/>
      <c r="N222" s="38"/>
      <c r="O222" s="40"/>
      <c r="P222" s="40"/>
      <c r="Q222" s="40"/>
      <c r="R222" s="40"/>
      <c r="S222" s="41"/>
      <c r="T222" s="12"/>
    </row>
    <row r="223" spans="1:20" s="50" customFormat="1" x14ac:dyDescent="0.2">
      <c r="A223" s="19" t="s">
        <v>49</v>
      </c>
      <c r="B223" s="20" t="s">
        <v>4</v>
      </c>
      <c r="C223" s="20" t="s">
        <v>5</v>
      </c>
      <c r="D223" s="20" t="s">
        <v>6</v>
      </c>
      <c r="E223" s="20" t="s">
        <v>7</v>
      </c>
      <c r="F223" s="20" t="s">
        <v>8</v>
      </c>
      <c r="G223" s="20" t="s">
        <v>9</v>
      </c>
      <c r="H223" s="20" t="s">
        <v>10</v>
      </c>
      <c r="I223" s="20" t="s">
        <v>11</v>
      </c>
      <c r="J223" s="20" t="s">
        <v>12</v>
      </c>
      <c r="K223" s="20" t="s">
        <v>13</v>
      </c>
      <c r="L223" s="20" t="s">
        <v>14</v>
      </c>
      <c r="M223" s="20" t="s">
        <v>15</v>
      </c>
      <c r="N223" s="38"/>
      <c r="O223" s="47"/>
      <c r="P223" s="47"/>
      <c r="Q223" s="47"/>
      <c r="R223" s="47"/>
      <c r="S223" s="48"/>
      <c r="T223" s="49"/>
    </row>
    <row r="224" spans="1:20" s="27" customFormat="1" ht="12" x14ac:dyDescent="0.2">
      <c r="A224" s="22" t="s">
        <v>17</v>
      </c>
      <c r="B224" s="23">
        <v>115.89</v>
      </c>
      <c r="C224" s="23">
        <v>231.78</v>
      </c>
      <c r="D224" s="23">
        <v>576.40695000000005</v>
      </c>
      <c r="E224" s="23">
        <v>576.40695000000005</v>
      </c>
      <c r="F224" s="23">
        <v>576.40695000000005</v>
      </c>
      <c r="G224" s="23">
        <v>956.52439000000004</v>
      </c>
      <c r="H224" s="23">
        <v>1563.64534</v>
      </c>
      <c r="I224" s="23">
        <v>1792.7487599999999</v>
      </c>
      <c r="J224" s="23">
        <v>1792.7487599999999</v>
      </c>
      <c r="K224" s="23">
        <v>-401.40913</v>
      </c>
      <c r="L224" s="24">
        <v>51.120899999999999</v>
      </c>
      <c r="M224" s="23"/>
      <c r="N224" s="38"/>
      <c r="O224" s="38"/>
      <c r="P224" s="38"/>
      <c r="Q224" s="38"/>
      <c r="R224" s="38"/>
      <c r="S224" s="39"/>
    </row>
    <row r="225" spans="1:20" s="27" customFormat="1" ht="12" x14ac:dyDescent="0.2">
      <c r="A225" s="22" t="s">
        <v>18</v>
      </c>
      <c r="B225" s="23">
        <v>59.59</v>
      </c>
      <c r="C225" s="23">
        <v>86.38</v>
      </c>
      <c r="D225" s="23">
        <v>149.50162</v>
      </c>
      <c r="E225" s="23">
        <v>130.50162</v>
      </c>
      <c r="F225" s="23">
        <v>130.50162</v>
      </c>
      <c r="G225" s="23">
        <v>299.99763999999999</v>
      </c>
      <c r="H225" s="23">
        <v>385.69096999999999</v>
      </c>
      <c r="I225" s="23">
        <v>440.04046</v>
      </c>
      <c r="J225" s="23">
        <v>472.11646000000002</v>
      </c>
      <c r="K225" s="23">
        <v>-650.04348000000005</v>
      </c>
      <c r="L225" s="24">
        <v>-593.32270000000005</v>
      </c>
      <c r="M225" s="23"/>
      <c r="N225" s="38"/>
      <c r="O225" s="38"/>
      <c r="P225" s="38"/>
      <c r="Q225" s="38"/>
      <c r="R225" s="38"/>
      <c r="S225" s="39"/>
    </row>
    <row r="226" spans="1:20" s="27" customFormat="1" ht="12" x14ac:dyDescent="0.2">
      <c r="A226" s="22" t="s">
        <v>19</v>
      </c>
      <c r="B226" s="23">
        <v>-482.4</v>
      </c>
      <c r="C226" s="23">
        <v>514.19000000000005</v>
      </c>
      <c r="D226" s="23">
        <v>3290.0523699999999</v>
      </c>
      <c r="E226" s="23">
        <v>4085.7072899999998</v>
      </c>
      <c r="F226" s="23">
        <v>4959.06196</v>
      </c>
      <c r="G226" s="23">
        <v>6911.1619600000004</v>
      </c>
      <c r="H226" s="23">
        <v>6911.1619600000004</v>
      </c>
      <c r="I226" s="23">
        <v>12202.8909</v>
      </c>
      <c r="J226" s="23">
        <v>24766.6109</v>
      </c>
      <c r="K226" s="23">
        <v>47509.391360000001</v>
      </c>
      <c r="L226" s="24">
        <v>48567.391360000001</v>
      </c>
      <c r="M226" s="23"/>
      <c r="N226" s="38"/>
      <c r="O226" s="38"/>
      <c r="P226" s="38"/>
      <c r="Q226" s="38"/>
      <c r="R226" s="38"/>
      <c r="S226" s="39"/>
    </row>
    <row r="227" spans="1:20" s="27" customFormat="1" ht="12" x14ac:dyDescent="0.2">
      <c r="A227" s="22" t="s">
        <v>20</v>
      </c>
      <c r="B227" s="23">
        <v>1076.3</v>
      </c>
      <c r="C227" s="23">
        <v>7731.02</v>
      </c>
      <c r="D227" s="23">
        <v>15746.790580000001</v>
      </c>
      <c r="E227" s="23">
        <v>43141.954579999998</v>
      </c>
      <c r="F227" s="23">
        <v>84962.316009999995</v>
      </c>
      <c r="G227" s="23">
        <v>106260.31443</v>
      </c>
      <c r="H227" s="23">
        <v>120413.64829</v>
      </c>
      <c r="I227" s="23">
        <v>165747.86147999999</v>
      </c>
      <c r="J227" s="23">
        <v>212129.75628</v>
      </c>
      <c r="K227" s="23">
        <v>272604.23962000001</v>
      </c>
      <c r="L227" s="24">
        <v>282120.29401999997</v>
      </c>
      <c r="M227" s="23"/>
      <c r="N227" s="38"/>
      <c r="O227" s="38"/>
      <c r="P227" s="38"/>
      <c r="Q227" s="38"/>
      <c r="R227" s="38"/>
      <c r="S227" s="39"/>
    </row>
    <row r="228" spans="1:20" s="27" customFormat="1" ht="12" x14ac:dyDescent="0.2">
      <c r="A228" s="22" t="s">
        <v>21</v>
      </c>
      <c r="B228" s="23"/>
      <c r="C228" s="23"/>
      <c r="D228" s="23"/>
      <c r="E228" s="23"/>
      <c r="F228" s="29"/>
      <c r="G228" s="28"/>
      <c r="H228" s="23"/>
      <c r="I228" s="23"/>
      <c r="J228" s="23"/>
      <c r="K228" s="23"/>
      <c r="L228" s="24"/>
      <c r="M228" s="23"/>
      <c r="N228" s="38"/>
      <c r="O228" s="38"/>
      <c r="P228" s="38"/>
      <c r="Q228" s="38"/>
      <c r="R228" s="38"/>
      <c r="S228" s="39"/>
    </row>
    <row r="229" spans="1:20" s="35" customFormat="1" ht="12" x14ac:dyDescent="0.2">
      <c r="A229" s="31" t="s">
        <v>22</v>
      </c>
      <c r="B229" s="43">
        <f>SUM(B224:B228)</f>
        <v>769.38</v>
      </c>
      <c r="C229" s="43">
        <f t="shared" ref="C229:M229" si="27">SUM(C224:C228)</f>
        <v>8563.3700000000008</v>
      </c>
      <c r="D229" s="43">
        <f t="shared" si="27"/>
        <v>19762.751520000002</v>
      </c>
      <c r="E229" s="43">
        <f t="shared" si="27"/>
        <v>47934.570439999996</v>
      </c>
      <c r="F229" s="43">
        <f t="shared" si="27"/>
        <v>90628.286540000001</v>
      </c>
      <c r="G229" s="43">
        <f t="shared" si="27"/>
        <v>114427.99842</v>
      </c>
      <c r="H229" s="43">
        <f>SUM(H224:H228)</f>
        <v>129274.14655999999</v>
      </c>
      <c r="I229" s="43">
        <f t="shared" si="27"/>
        <v>180183.5416</v>
      </c>
      <c r="J229" s="43">
        <f t="shared" si="27"/>
        <v>239161.23240000001</v>
      </c>
      <c r="K229" s="43">
        <f t="shared" si="27"/>
        <v>319062.17836999998</v>
      </c>
      <c r="L229" s="43">
        <f t="shared" si="27"/>
        <v>330145.48358</v>
      </c>
      <c r="M229" s="43">
        <f t="shared" si="27"/>
        <v>0</v>
      </c>
      <c r="N229" s="38"/>
      <c r="O229" s="38"/>
      <c r="P229" s="38"/>
      <c r="Q229" s="38"/>
      <c r="R229" s="38"/>
      <c r="S229" s="39"/>
      <c r="T229" s="27"/>
    </row>
    <row r="230" spans="1:20" x14ac:dyDescent="0.2">
      <c r="A230" s="84"/>
      <c r="B230" s="12"/>
      <c r="C230" s="12"/>
      <c r="D230" s="12"/>
      <c r="E230" s="12"/>
      <c r="F230" s="12"/>
      <c r="G230" s="12"/>
      <c r="H230" s="12"/>
      <c r="I230" s="6"/>
      <c r="J230" s="6"/>
      <c r="K230" s="6"/>
      <c r="L230" s="6"/>
      <c r="M230" s="6"/>
    </row>
    <row r="231" spans="1:20" s="50" customFormat="1" x14ac:dyDescent="0.2">
      <c r="A231" s="19" t="s">
        <v>50</v>
      </c>
      <c r="B231" s="20" t="s">
        <v>4</v>
      </c>
      <c r="C231" s="20" t="s">
        <v>5</v>
      </c>
      <c r="D231" s="20" t="s">
        <v>6</v>
      </c>
      <c r="E231" s="20" t="s">
        <v>7</v>
      </c>
      <c r="F231" s="20" t="s">
        <v>8</v>
      </c>
      <c r="G231" s="20" t="s">
        <v>9</v>
      </c>
      <c r="H231" s="20" t="s">
        <v>10</v>
      </c>
      <c r="I231" s="20" t="s">
        <v>11</v>
      </c>
      <c r="J231" s="20" t="s">
        <v>12</v>
      </c>
      <c r="K231" s="20" t="s">
        <v>13</v>
      </c>
      <c r="L231" s="20" t="s">
        <v>14</v>
      </c>
      <c r="M231" s="20" t="s">
        <v>15</v>
      </c>
      <c r="N231" s="47"/>
      <c r="O231" s="47"/>
      <c r="P231" s="47"/>
      <c r="Q231" s="47"/>
      <c r="R231" s="47"/>
      <c r="S231" s="48"/>
      <c r="T231" s="49"/>
    </row>
    <row r="232" spans="1:20" s="27" customFormat="1" ht="12" x14ac:dyDescent="0.2">
      <c r="A232" s="22" t="s">
        <v>17</v>
      </c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4"/>
      <c r="M232" s="23"/>
      <c r="N232" s="38"/>
      <c r="O232" s="38"/>
      <c r="P232" s="38"/>
      <c r="Q232" s="38"/>
      <c r="R232" s="38"/>
      <c r="S232" s="39"/>
    </row>
    <row r="233" spans="1:20" s="27" customFormat="1" ht="12" x14ac:dyDescent="0.2">
      <c r="A233" s="22" t="s">
        <v>18</v>
      </c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3"/>
      <c r="N233" s="38"/>
      <c r="O233" s="38"/>
      <c r="P233" s="38"/>
      <c r="Q233" s="38"/>
      <c r="R233" s="38"/>
      <c r="S233" s="39"/>
    </row>
    <row r="234" spans="1:20" s="27" customFormat="1" ht="12" x14ac:dyDescent="0.2">
      <c r="A234" s="22" t="s">
        <v>19</v>
      </c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4"/>
      <c r="M234" s="23"/>
      <c r="N234" s="38"/>
      <c r="O234" s="38"/>
      <c r="P234" s="38"/>
      <c r="Q234" s="38"/>
      <c r="R234" s="38"/>
      <c r="S234" s="39"/>
    </row>
    <row r="235" spans="1:20" s="27" customFormat="1" ht="12" x14ac:dyDescent="0.2">
      <c r="A235" s="22" t="s">
        <v>20</v>
      </c>
      <c r="B235" s="23"/>
      <c r="C235" s="23"/>
      <c r="D235" s="23"/>
      <c r="E235" s="23">
        <v>19.02</v>
      </c>
      <c r="F235" s="23">
        <v>19.02</v>
      </c>
      <c r="G235" s="23">
        <v>699.02</v>
      </c>
      <c r="H235" s="23">
        <v>896.25805000000003</v>
      </c>
      <c r="I235" s="23">
        <v>896.25805000000003</v>
      </c>
      <c r="J235" s="23">
        <v>2556.0745299999999</v>
      </c>
      <c r="K235" s="23">
        <v>2556.0745299999999</v>
      </c>
      <c r="L235" s="24">
        <v>2556.0745299999999</v>
      </c>
      <c r="M235" s="23"/>
      <c r="N235" s="38"/>
      <c r="O235" s="38"/>
      <c r="P235" s="38"/>
      <c r="Q235" s="38"/>
      <c r="R235" s="38"/>
      <c r="S235" s="39"/>
    </row>
    <row r="236" spans="1:20" s="27" customFormat="1" ht="12" x14ac:dyDescent="0.2">
      <c r="A236" s="22" t="s">
        <v>21</v>
      </c>
      <c r="B236" s="23"/>
      <c r="C236" s="23"/>
      <c r="D236" s="23"/>
      <c r="E236" s="23"/>
      <c r="F236" s="29">
        <v>23.196000000000002</v>
      </c>
      <c r="G236" s="28">
        <v>23.196000000000002</v>
      </c>
      <c r="H236" s="23"/>
      <c r="I236" s="23"/>
      <c r="J236" s="23"/>
      <c r="K236" s="23"/>
      <c r="L236" s="24"/>
      <c r="M236" s="23"/>
      <c r="N236" s="38"/>
      <c r="O236" s="38"/>
      <c r="P236" s="38"/>
      <c r="Q236" s="38"/>
      <c r="R236" s="38"/>
      <c r="S236" s="39"/>
    </row>
    <row r="237" spans="1:20" s="35" customFormat="1" ht="12" x14ac:dyDescent="0.2">
      <c r="A237" s="31" t="s">
        <v>22</v>
      </c>
      <c r="B237" s="43">
        <f>SUM(B232:B236)</f>
        <v>0</v>
      </c>
      <c r="C237" s="43">
        <f t="shared" ref="C237:L237" si="28">SUM(C232:C236)</f>
        <v>0</v>
      </c>
      <c r="D237" s="43">
        <f t="shared" si="28"/>
        <v>0</v>
      </c>
      <c r="E237" s="43">
        <f t="shared" si="28"/>
        <v>19.02</v>
      </c>
      <c r="F237" s="43">
        <f t="shared" si="28"/>
        <v>42.216000000000001</v>
      </c>
      <c r="G237" s="43">
        <f t="shared" si="28"/>
        <v>722.21600000000001</v>
      </c>
      <c r="H237" s="43">
        <f t="shared" si="28"/>
        <v>896.25805000000003</v>
      </c>
      <c r="I237" s="43">
        <f t="shared" si="28"/>
        <v>896.25805000000003</v>
      </c>
      <c r="J237" s="43">
        <f t="shared" si="28"/>
        <v>2556.0745299999999</v>
      </c>
      <c r="K237" s="43">
        <f t="shared" si="28"/>
        <v>2556.0745299999999</v>
      </c>
      <c r="L237" s="43">
        <f t="shared" si="28"/>
        <v>2556.0745299999999</v>
      </c>
      <c r="M237" s="43">
        <f>SUM(M232:M236)</f>
        <v>0</v>
      </c>
      <c r="N237" s="38"/>
      <c r="O237" s="38"/>
      <c r="P237" s="38"/>
      <c r="Q237" s="38"/>
      <c r="R237" s="38"/>
      <c r="S237" s="39"/>
      <c r="T237" s="27"/>
    </row>
    <row r="238" spans="1:20" x14ac:dyDescent="0.2">
      <c r="A238" s="84"/>
      <c r="B238" s="12"/>
      <c r="C238" s="12"/>
      <c r="D238" s="12"/>
      <c r="E238" s="12"/>
      <c r="F238" s="12"/>
      <c r="G238" s="12"/>
      <c r="H238" s="12"/>
      <c r="I238" s="6"/>
      <c r="J238" s="6"/>
      <c r="K238" s="6"/>
      <c r="L238" s="6"/>
      <c r="M238" s="6"/>
    </row>
    <row r="239" spans="1:20" s="50" customFormat="1" x14ac:dyDescent="0.2">
      <c r="A239" s="19" t="s">
        <v>51</v>
      </c>
      <c r="B239" s="20" t="s">
        <v>4</v>
      </c>
      <c r="C239" s="20" t="s">
        <v>5</v>
      </c>
      <c r="D239" s="20" t="s">
        <v>6</v>
      </c>
      <c r="E239" s="20" t="s">
        <v>7</v>
      </c>
      <c r="F239" s="20" t="s">
        <v>8</v>
      </c>
      <c r="G239" s="20" t="s">
        <v>9</v>
      </c>
      <c r="H239" s="20" t="s">
        <v>10</v>
      </c>
      <c r="I239" s="20" t="s">
        <v>11</v>
      </c>
      <c r="J239" s="20" t="s">
        <v>12</v>
      </c>
      <c r="K239" s="20" t="s">
        <v>13</v>
      </c>
      <c r="L239" s="20" t="s">
        <v>14</v>
      </c>
      <c r="M239" s="20" t="s">
        <v>15</v>
      </c>
      <c r="N239" s="47"/>
      <c r="O239" s="47"/>
      <c r="P239" s="47"/>
      <c r="Q239" s="47"/>
      <c r="R239" s="47"/>
      <c r="S239" s="48"/>
      <c r="T239" s="49"/>
    </row>
    <row r="240" spans="1:20" s="27" customFormat="1" ht="12" x14ac:dyDescent="0.2">
      <c r="A240" s="22" t="s">
        <v>17</v>
      </c>
      <c r="B240" s="23">
        <v>377.19</v>
      </c>
      <c r="C240" s="23">
        <v>789.15</v>
      </c>
      <c r="D240" s="23">
        <v>1808.9492499999999</v>
      </c>
      <c r="E240" s="23">
        <v>2466.7258200000001</v>
      </c>
      <c r="F240" s="23">
        <v>3005.05681</v>
      </c>
      <c r="G240" s="23">
        <v>3742.8323300000002</v>
      </c>
      <c r="H240" s="23">
        <v>4774.5565999999999</v>
      </c>
      <c r="I240" s="23">
        <v>5484.8798299999999</v>
      </c>
      <c r="J240" s="23">
        <v>6676.4355400000004</v>
      </c>
      <c r="K240" s="23">
        <v>8225.8553599999996</v>
      </c>
      <c r="L240" s="24">
        <v>8225.8553599999996</v>
      </c>
      <c r="M240" s="23"/>
      <c r="N240" s="38"/>
      <c r="O240" s="38"/>
      <c r="P240" s="38"/>
      <c r="Q240" s="38"/>
      <c r="R240" s="38"/>
      <c r="S240" s="39"/>
    </row>
    <row r="241" spans="1:20" s="27" customFormat="1" ht="12" x14ac:dyDescent="0.2">
      <c r="A241" s="22" t="s">
        <v>18</v>
      </c>
      <c r="B241" s="23">
        <v>57.94</v>
      </c>
      <c r="C241" s="23">
        <v>208.61</v>
      </c>
      <c r="D241" s="23">
        <v>335.63031999999998</v>
      </c>
      <c r="E241" s="23">
        <v>524.31024000000002</v>
      </c>
      <c r="F241" s="23">
        <v>832.88513</v>
      </c>
      <c r="G241" s="23">
        <v>1399.77313</v>
      </c>
      <c r="H241" s="23">
        <v>1749.62338</v>
      </c>
      <c r="I241" s="23">
        <v>2254.4948800000002</v>
      </c>
      <c r="J241" s="23">
        <v>12017.273429999999</v>
      </c>
      <c r="K241" s="23">
        <v>12971.987779999999</v>
      </c>
      <c r="L241" s="24">
        <v>12971.987779999999</v>
      </c>
      <c r="M241" s="23"/>
      <c r="N241" s="38"/>
      <c r="O241" s="38"/>
      <c r="P241" s="38"/>
      <c r="Q241" s="38"/>
      <c r="R241" s="38"/>
      <c r="S241" s="39"/>
    </row>
    <row r="242" spans="1:20" s="27" customFormat="1" ht="12" x14ac:dyDescent="0.2">
      <c r="A242" s="22" t="s">
        <v>19</v>
      </c>
      <c r="B242" s="23"/>
      <c r="C242" s="23"/>
      <c r="D242" s="23"/>
      <c r="E242" s="23"/>
      <c r="F242" s="23"/>
      <c r="G242" s="23"/>
      <c r="H242" s="23">
        <v>770</v>
      </c>
      <c r="I242" s="23">
        <v>1758.45</v>
      </c>
      <c r="J242" s="23">
        <v>1758.45</v>
      </c>
      <c r="K242" s="23">
        <v>3728.8</v>
      </c>
      <c r="L242" s="88">
        <v>3728.8</v>
      </c>
      <c r="M242" s="77"/>
      <c r="N242" s="38"/>
      <c r="O242" s="38"/>
      <c r="P242" s="38"/>
      <c r="Q242" s="38"/>
      <c r="R242" s="38"/>
      <c r="S242" s="39"/>
    </row>
    <row r="243" spans="1:20" s="27" customFormat="1" ht="12" x14ac:dyDescent="0.2">
      <c r="A243" s="22" t="s">
        <v>20</v>
      </c>
      <c r="B243" s="23"/>
      <c r="C243" s="23">
        <v>239.43</v>
      </c>
      <c r="D243" s="23">
        <v>401.49319000000003</v>
      </c>
      <c r="E243" s="23">
        <v>401.49319000000003</v>
      </c>
      <c r="F243" s="23">
        <v>408.37819000000002</v>
      </c>
      <c r="G243" s="23">
        <v>479.82738999999998</v>
      </c>
      <c r="H243" s="23">
        <v>564.28931999999998</v>
      </c>
      <c r="I243" s="23">
        <v>944.13580999999999</v>
      </c>
      <c r="J243" s="23">
        <v>1401.6288099999999</v>
      </c>
      <c r="K243" s="23">
        <v>1945.3594700000001</v>
      </c>
      <c r="L243" s="24">
        <v>1945.3594700000001</v>
      </c>
      <c r="M243" s="88"/>
      <c r="N243" s="38"/>
      <c r="O243" s="38"/>
      <c r="P243" s="38"/>
      <c r="Q243" s="38"/>
      <c r="R243" s="38"/>
      <c r="S243" s="39"/>
    </row>
    <row r="244" spans="1:20" s="27" customFormat="1" ht="12" x14ac:dyDescent="0.2">
      <c r="A244" s="22" t="s">
        <v>21</v>
      </c>
      <c r="B244" s="23"/>
      <c r="C244" s="23"/>
      <c r="D244" s="23"/>
      <c r="E244" s="23"/>
      <c r="F244" s="29"/>
      <c r="G244" s="28"/>
      <c r="H244" s="23"/>
      <c r="I244" s="23"/>
      <c r="J244" s="23"/>
      <c r="K244" s="23"/>
      <c r="L244" s="24"/>
      <c r="M244" s="23"/>
      <c r="N244" s="38"/>
      <c r="O244" s="38"/>
      <c r="P244" s="38"/>
      <c r="Q244" s="38"/>
      <c r="R244" s="38"/>
      <c r="S244" s="39"/>
    </row>
    <row r="245" spans="1:20" s="35" customFormat="1" ht="12" x14ac:dyDescent="0.2">
      <c r="A245" s="31" t="s">
        <v>22</v>
      </c>
      <c r="B245" s="43">
        <f>SUM(B240:B244)</f>
        <v>435.13</v>
      </c>
      <c r="C245" s="43">
        <f t="shared" ref="C245:M245" si="29">SUM(C240:C244)</f>
        <v>1237.19</v>
      </c>
      <c r="D245" s="43">
        <f t="shared" si="29"/>
        <v>2546.07276</v>
      </c>
      <c r="E245" s="43">
        <f t="shared" si="29"/>
        <v>3392.5292500000005</v>
      </c>
      <c r="F245" s="43">
        <f t="shared" si="29"/>
        <v>4246.3201300000001</v>
      </c>
      <c r="G245" s="43">
        <f t="shared" si="29"/>
        <v>5622.4328500000011</v>
      </c>
      <c r="H245" s="43">
        <f t="shared" si="29"/>
        <v>7858.4692999999997</v>
      </c>
      <c r="I245" s="43">
        <f t="shared" si="29"/>
        <v>10441.960520000001</v>
      </c>
      <c r="J245" s="43">
        <f t="shared" si="29"/>
        <v>21853.787779999999</v>
      </c>
      <c r="K245" s="43">
        <f t="shared" si="29"/>
        <v>26872.002609999996</v>
      </c>
      <c r="L245" s="43">
        <f t="shared" si="29"/>
        <v>26872.002609999996</v>
      </c>
      <c r="M245" s="43">
        <f t="shared" si="29"/>
        <v>0</v>
      </c>
      <c r="N245" s="38"/>
      <c r="O245" s="38"/>
      <c r="P245" s="38"/>
      <c r="Q245" s="38"/>
      <c r="R245" s="38"/>
      <c r="S245" s="39"/>
      <c r="T245" s="27"/>
    </row>
    <row r="246" spans="1:20" x14ac:dyDescent="0.2">
      <c r="A246" s="84"/>
      <c r="B246" s="12"/>
      <c r="C246" s="12"/>
      <c r="D246" s="12"/>
      <c r="E246" s="12"/>
      <c r="F246" s="12"/>
      <c r="G246" s="12"/>
      <c r="H246" s="12"/>
      <c r="I246" s="6"/>
      <c r="J246" s="6"/>
      <c r="K246" s="6"/>
      <c r="L246" s="6"/>
      <c r="M246" s="6"/>
    </row>
    <row r="247" spans="1:20" s="50" customFormat="1" x14ac:dyDescent="0.2">
      <c r="A247" s="19" t="s">
        <v>52</v>
      </c>
      <c r="B247" s="20" t="s">
        <v>4</v>
      </c>
      <c r="C247" s="20" t="s">
        <v>5</v>
      </c>
      <c r="D247" s="20" t="s">
        <v>6</v>
      </c>
      <c r="E247" s="20" t="s">
        <v>7</v>
      </c>
      <c r="F247" s="20" t="s">
        <v>8</v>
      </c>
      <c r="G247" s="20" t="s">
        <v>9</v>
      </c>
      <c r="H247" s="20" t="s">
        <v>10</v>
      </c>
      <c r="I247" s="20" t="s">
        <v>11</v>
      </c>
      <c r="J247" s="20" t="s">
        <v>12</v>
      </c>
      <c r="K247" s="20" t="s">
        <v>13</v>
      </c>
      <c r="L247" s="20" t="s">
        <v>14</v>
      </c>
      <c r="M247" s="20" t="s">
        <v>15</v>
      </c>
      <c r="N247" s="47"/>
      <c r="O247" s="47"/>
      <c r="P247" s="47"/>
      <c r="Q247" s="47"/>
      <c r="R247" s="47"/>
      <c r="S247" s="48"/>
      <c r="T247" s="49"/>
    </row>
    <row r="248" spans="1:20" s="27" customFormat="1" ht="12" x14ac:dyDescent="0.2">
      <c r="A248" s="22" t="s">
        <v>17</v>
      </c>
      <c r="B248" s="23">
        <v>151228.72</v>
      </c>
      <c r="C248" s="23">
        <v>358048.86</v>
      </c>
      <c r="D248" s="23">
        <v>359479.93030000001</v>
      </c>
      <c r="E248" s="23">
        <v>724643.55593000003</v>
      </c>
      <c r="F248" s="23">
        <v>720176.49615000002</v>
      </c>
      <c r="G248" s="23">
        <v>581945.6527199999</v>
      </c>
      <c r="H248" s="23">
        <v>733269.07692000014</v>
      </c>
      <c r="I248" s="23">
        <v>903187.86987000005</v>
      </c>
      <c r="J248" s="23">
        <v>903793.86060000001</v>
      </c>
      <c r="K248" s="23">
        <v>1282453.8722399999</v>
      </c>
      <c r="L248" s="24">
        <v>1282779.16121</v>
      </c>
      <c r="M248" s="23"/>
      <c r="N248" s="38">
        <v>2154604.7782399999</v>
      </c>
      <c r="O248" s="38">
        <v>871825.61702999996</v>
      </c>
      <c r="P248" s="38"/>
      <c r="Q248" s="38">
        <f>+N248-O248-P248</f>
        <v>1282779.16121</v>
      </c>
      <c r="R248" s="38"/>
      <c r="S248" s="39"/>
    </row>
    <row r="249" spans="1:20" s="27" customFormat="1" ht="12" x14ac:dyDescent="0.2">
      <c r="A249" s="22" t="s">
        <v>18</v>
      </c>
      <c r="B249" s="23">
        <v>59244.71</v>
      </c>
      <c r="C249" s="23">
        <v>103921.71</v>
      </c>
      <c r="D249" s="23">
        <v>104347.61231</v>
      </c>
      <c r="E249" s="23">
        <v>213150.51559</v>
      </c>
      <c r="F249" s="23">
        <v>214161.62961</v>
      </c>
      <c r="G249" s="23">
        <v>208047.94301000002</v>
      </c>
      <c r="H249" s="23">
        <v>273447.92126999999</v>
      </c>
      <c r="I249" s="23">
        <v>347563.39655999996</v>
      </c>
      <c r="J249" s="23">
        <v>2050049.4920500002</v>
      </c>
      <c r="K249" s="23">
        <v>2184798.57051</v>
      </c>
      <c r="L249" s="24">
        <v>2184880.4076399999</v>
      </c>
      <c r="M249" s="23"/>
      <c r="N249" s="38">
        <v>2523598.0661999998</v>
      </c>
      <c r="O249" s="38">
        <v>338717.65856000001</v>
      </c>
      <c r="P249" s="38"/>
      <c r="Q249" s="38">
        <f>+N249-O249-P249</f>
        <v>2184880.4076399999</v>
      </c>
      <c r="R249" s="38"/>
      <c r="S249" s="39"/>
    </row>
    <row r="250" spans="1:20" s="27" customFormat="1" ht="12" x14ac:dyDescent="0.2">
      <c r="A250" s="22" t="s">
        <v>19</v>
      </c>
      <c r="B250" s="23">
        <v>3664.15</v>
      </c>
      <c r="C250" s="23">
        <v>3662.78</v>
      </c>
      <c r="D250" s="23">
        <v>6747.1900299999998</v>
      </c>
      <c r="E250" s="23">
        <v>11026.0283</v>
      </c>
      <c r="F250" s="23">
        <v>12535.58368</v>
      </c>
      <c r="G250" s="23">
        <v>7330.48657</v>
      </c>
      <c r="H250" s="23">
        <v>7330.4565700000003</v>
      </c>
      <c r="I250" s="23">
        <v>8027.1403699999992</v>
      </c>
      <c r="J250" s="23">
        <v>8027.0923700000012</v>
      </c>
      <c r="K250" s="23">
        <v>8026.5541700000176</v>
      </c>
      <c r="L250" s="24">
        <v>8026.5541700000176</v>
      </c>
      <c r="M250" s="23"/>
      <c r="N250" s="38">
        <v>175763.53572000001</v>
      </c>
      <c r="O250" s="38">
        <v>167736.98155</v>
      </c>
      <c r="P250" s="38"/>
      <c r="Q250" s="38">
        <f>+N250-O250-P250</f>
        <v>8026.5541700000176</v>
      </c>
      <c r="R250" s="38"/>
      <c r="S250" s="39"/>
    </row>
    <row r="251" spans="1:20" s="27" customFormat="1" ht="12" x14ac:dyDescent="0.2">
      <c r="A251" s="22" t="s">
        <v>20</v>
      </c>
      <c r="B251" s="23">
        <v>36654.089999999997</v>
      </c>
      <c r="C251" s="23">
        <v>71732.72</v>
      </c>
      <c r="D251" s="23">
        <v>63828.073729999996</v>
      </c>
      <c r="E251" s="23">
        <v>141972.62463000001</v>
      </c>
      <c r="F251" s="23">
        <v>209344.88878000001</v>
      </c>
      <c r="G251" s="23">
        <v>355108.83513999998</v>
      </c>
      <c r="H251" s="23">
        <v>504304.52115000004</v>
      </c>
      <c r="I251" s="23">
        <v>611127.91506000003</v>
      </c>
      <c r="J251" s="23">
        <v>706543.55630000005</v>
      </c>
      <c r="K251" s="23">
        <v>533249.65166999993</v>
      </c>
      <c r="L251" s="24">
        <v>545336.38258000009</v>
      </c>
      <c r="M251" s="23"/>
      <c r="N251" s="38">
        <v>786728.99114000006</v>
      </c>
      <c r="O251" s="38">
        <v>241392.60855999999</v>
      </c>
      <c r="P251" s="38"/>
      <c r="Q251" s="38">
        <f>+N251-O251-P251</f>
        <v>545336.38258000009</v>
      </c>
      <c r="R251" s="38"/>
      <c r="S251" s="39"/>
    </row>
    <row r="252" spans="1:20" s="27" customFormat="1" ht="12" x14ac:dyDescent="0.2">
      <c r="A252" s="22" t="s">
        <v>21</v>
      </c>
      <c r="B252" s="23"/>
      <c r="C252" s="23"/>
      <c r="D252" s="51"/>
      <c r="E252" s="51">
        <v>25837.46687</v>
      </c>
      <c r="F252" s="29">
        <f>146890.69451</f>
        <v>146890.69451</v>
      </c>
      <c r="G252" s="28">
        <v>673485.56761999999</v>
      </c>
      <c r="H252" s="51">
        <v>834053.20220000006</v>
      </c>
      <c r="I252" s="23">
        <v>1116877.4987300001</v>
      </c>
      <c r="J252" s="23">
        <v>1186798.5061699999</v>
      </c>
      <c r="K252" s="23">
        <v>1735992.6312800001</v>
      </c>
      <c r="L252" s="24">
        <v>1735992.6312800001</v>
      </c>
      <c r="M252" s="23"/>
      <c r="N252" s="38">
        <v>1736086.4762800001</v>
      </c>
      <c r="O252" s="38">
        <v>93.844999999999999</v>
      </c>
      <c r="P252" s="38"/>
      <c r="Q252" s="38">
        <f>+N252-O252-P252</f>
        <v>1735992.6312800001</v>
      </c>
      <c r="R252" s="38"/>
      <c r="S252" s="39"/>
    </row>
    <row r="253" spans="1:20" s="35" customFormat="1" ht="12" x14ac:dyDescent="0.2">
      <c r="A253" s="31" t="s">
        <v>22</v>
      </c>
      <c r="B253" s="43">
        <f>SUM(B248:B252)</f>
        <v>250791.66999999998</v>
      </c>
      <c r="C253" s="43">
        <f t="shared" ref="C253:P253" si="30">SUM(C248:C252)</f>
        <v>537366.07000000007</v>
      </c>
      <c r="D253" s="43">
        <f t="shared" si="30"/>
        <v>534402.80637000001</v>
      </c>
      <c r="E253" s="43">
        <f t="shared" si="30"/>
        <v>1116630.19132</v>
      </c>
      <c r="F253" s="43">
        <f t="shared" si="30"/>
        <v>1303109.2927300001</v>
      </c>
      <c r="G253" s="43">
        <f t="shared" si="30"/>
        <v>1825918.4850599999</v>
      </c>
      <c r="H253" s="43">
        <f t="shared" si="30"/>
        <v>2352405.1781100002</v>
      </c>
      <c r="I253" s="43">
        <f t="shared" si="30"/>
        <v>2986783.8205900001</v>
      </c>
      <c r="J253" s="43">
        <f t="shared" si="30"/>
        <v>4855212.5074900007</v>
      </c>
      <c r="K253" s="43">
        <f t="shared" si="30"/>
        <v>5744521.2798699997</v>
      </c>
      <c r="L253" s="43">
        <f t="shared" si="30"/>
        <v>5757015.1368800001</v>
      </c>
      <c r="M253" s="43">
        <f t="shared" si="30"/>
        <v>0</v>
      </c>
      <c r="N253" s="60">
        <f>SUM(N248:N252)</f>
        <v>7376781.8475800008</v>
      </c>
      <c r="O253" s="60">
        <f t="shared" si="30"/>
        <v>1619766.7106999999</v>
      </c>
      <c r="P253" s="60">
        <f t="shared" si="30"/>
        <v>0</v>
      </c>
      <c r="Q253" s="60">
        <f>SUM(Q248:Q252)</f>
        <v>5757015.1368800001</v>
      </c>
      <c r="R253" s="38"/>
      <c r="S253" s="39"/>
      <c r="T253" s="27"/>
    </row>
    <row r="254" spans="1:20" x14ac:dyDescent="0.2">
      <c r="A254" s="89"/>
      <c r="B254" s="90"/>
      <c r="C254" s="90"/>
      <c r="D254" s="90"/>
      <c r="E254" s="90"/>
      <c r="F254" s="90"/>
      <c r="G254" s="90"/>
      <c r="H254" s="90"/>
      <c r="I254" s="91"/>
      <c r="J254" s="91"/>
      <c r="K254" s="91"/>
      <c r="L254" s="91"/>
      <c r="M254" s="91"/>
      <c r="N254" s="38"/>
      <c r="O254" s="40"/>
      <c r="P254" s="40"/>
      <c r="Q254" s="40"/>
      <c r="R254" s="40"/>
      <c r="S254" s="41"/>
    </row>
    <row r="255" spans="1:20" s="50" customFormat="1" ht="11.25" customHeight="1" x14ac:dyDescent="0.2">
      <c r="A255" s="19" t="s">
        <v>53</v>
      </c>
      <c r="B255" s="20" t="s">
        <v>4</v>
      </c>
      <c r="C255" s="20" t="s">
        <v>5</v>
      </c>
      <c r="D255" s="20" t="s">
        <v>6</v>
      </c>
      <c r="E255" s="20" t="s">
        <v>7</v>
      </c>
      <c r="F255" s="20" t="s">
        <v>8</v>
      </c>
      <c r="G255" s="20" t="s">
        <v>9</v>
      </c>
      <c r="H255" s="20" t="s">
        <v>10</v>
      </c>
      <c r="I255" s="20" t="s">
        <v>11</v>
      </c>
      <c r="J255" s="20" t="s">
        <v>12</v>
      </c>
      <c r="K255" s="20" t="s">
        <v>13</v>
      </c>
      <c r="L255" s="20" t="s">
        <v>14</v>
      </c>
      <c r="M255" s="20" t="s">
        <v>15</v>
      </c>
      <c r="N255" s="38"/>
      <c r="O255" s="47"/>
      <c r="P255" s="47"/>
      <c r="Q255" s="47"/>
      <c r="R255" s="47"/>
      <c r="S255" s="48"/>
      <c r="T255" s="49"/>
    </row>
    <row r="256" spans="1:20" s="27" customFormat="1" ht="12" x14ac:dyDescent="0.2">
      <c r="A256" s="22" t="s">
        <v>17</v>
      </c>
      <c r="B256" s="23">
        <v>400.80205000000001</v>
      </c>
      <c r="C256" s="23">
        <v>787.86194999999998</v>
      </c>
      <c r="D256" s="23">
        <v>1971.22289</v>
      </c>
      <c r="E256" s="23">
        <v>2581.4545699999999</v>
      </c>
      <c r="F256" s="23">
        <v>3221.26701</v>
      </c>
      <c r="G256" s="23">
        <v>3993.9321500000001</v>
      </c>
      <c r="H256" s="23">
        <v>4927.3126899999997</v>
      </c>
      <c r="I256" s="23">
        <v>6056.4517100000003</v>
      </c>
      <c r="J256" s="23">
        <v>8428.4510499999997</v>
      </c>
      <c r="K256" s="23">
        <v>10820.746499999999</v>
      </c>
      <c r="L256" s="24">
        <v>10820.746499999999</v>
      </c>
      <c r="M256" s="23"/>
      <c r="N256" s="38"/>
      <c r="O256" s="38"/>
      <c r="P256" s="38"/>
      <c r="Q256" s="38"/>
      <c r="R256" s="38"/>
      <c r="S256" s="39"/>
    </row>
    <row r="257" spans="1:20" s="27" customFormat="1" ht="12" x14ac:dyDescent="0.2">
      <c r="A257" s="22" t="s">
        <v>18</v>
      </c>
      <c r="B257" s="23">
        <v>88.283820000000006</v>
      </c>
      <c r="C257" s="23">
        <v>142.13355999999999</v>
      </c>
      <c r="D257" s="23">
        <v>294.70479999999998</v>
      </c>
      <c r="E257" s="23">
        <v>510.47944999999999</v>
      </c>
      <c r="F257" s="23">
        <v>1469.8848599999999</v>
      </c>
      <c r="G257" s="23">
        <v>2177.2346699999998</v>
      </c>
      <c r="H257" s="23">
        <v>2690.3671100000001</v>
      </c>
      <c r="I257" s="23">
        <v>3465.7781599999998</v>
      </c>
      <c r="J257" s="23">
        <v>20332.639520000001</v>
      </c>
      <c r="K257" s="23">
        <v>21785.604070000001</v>
      </c>
      <c r="L257" s="24">
        <v>21804.891070000001</v>
      </c>
      <c r="M257" s="23"/>
      <c r="N257" s="38"/>
      <c r="O257" s="38"/>
      <c r="P257" s="38"/>
      <c r="Q257" s="38"/>
      <c r="R257" s="38"/>
      <c r="S257" s="39"/>
    </row>
    <row r="258" spans="1:20" s="27" customFormat="1" ht="12" x14ac:dyDescent="0.2">
      <c r="A258" s="22" t="s">
        <v>19</v>
      </c>
      <c r="B258" s="23"/>
      <c r="C258" s="23"/>
      <c r="D258" s="88"/>
      <c r="E258" s="23"/>
      <c r="F258" s="23"/>
      <c r="G258" s="23"/>
      <c r="H258" s="88">
        <v>12750</v>
      </c>
      <c r="I258" s="23">
        <v>16570.05</v>
      </c>
      <c r="J258" s="23">
        <v>16570.05</v>
      </c>
      <c r="K258" s="88">
        <v>18100.05</v>
      </c>
      <c r="L258" s="88">
        <v>18100.05</v>
      </c>
      <c r="M258" s="77"/>
      <c r="N258" s="38"/>
      <c r="O258" s="38"/>
      <c r="P258" s="38"/>
      <c r="Q258" s="38"/>
      <c r="R258" s="38"/>
      <c r="S258" s="39"/>
    </row>
    <row r="259" spans="1:20" s="27" customFormat="1" ht="12" x14ac:dyDescent="0.2">
      <c r="A259" s="22" t="s">
        <v>20</v>
      </c>
      <c r="B259" s="23">
        <v>56.398400000000002</v>
      </c>
      <c r="C259" s="23">
        <v>-10484.653270000001</v>
      </c>
      <c r="D259" s="88">
        <v>740.09155999999996</v>
      </c>
      <c r="E259" s="23">
        <v>963.86291000000006</v>
      </c>
      <c r="F259" s="23">
        <v>1420.4409000000001</v>
      </c>
      <c r="G259" s="23">
        <v>2051.1604699999998</v>
      </c>
      <c r="H259" s="23">
        <v>2889.60968</v>
      </c>
      <c r="I259" s="23">
        <v>4400.2449100000003</v>
      </c>
      <c r="J259" s="23">
        <v>4889.6117000000004</v>
      </c>
      <c r="K259" s="23">
        <v>6128.6667699999998</v>
      </c>
      <c r="L259" s="88">
        <v>6595.3103700000001</v>
      </c>
      <c r="M259" s="88"/>
      <c r="N259" s="38"/>
      <c r="O259" s="38"/>
      <c r="P259" s="38"/>
      <c r="Q259" s="38"/>
      <c r="R259" s="38"/>
      <c r="S259" s="39"/>
    </row>
    <row r="260" spans="1:20" s="27" customFormat="1" ht="12" x14ac:dyDescent="0.2">
      <c r="A260" s="22" t="s">
        <v>21</v>
      </c>
      <c r="B260" s="23"/>
      <c r="C260" s="23"/>
      <c r="D260" s="23"/>
      <c r="E260" s="23"/>
      <c r="F260" s="29"/>
      <c r="G260" s="28"/>
      <c r="H260" s="23"/>
      <c r="I260" s="23"/>
      <c r="J260" s="23"/>
      <c r="K260" s="23"/>
      <c r="L260" s="88"/>
      <c r="M260" s="88"/>
      <c r="N260" s="38"/>
      <c r="O260" s="38"/>
      <c r="P260" s="38"/>
      <c r="Q260" s="38"/>
      <c r="R260" s="38"/>
      <c r="S260" s="39"/>
    </row>
    <row r="261" spans="1:20" s="35" customFormat="1" ht="12" x14ac:dyDescent="0.2">
      <c r="A261" s="31" t="s">
        <v>22</v>
      </c>
      <c r="B261" s="43">
        <f>SUM(B256:B260)</f>
        <v>545.48427000000004</v>
      </c>
      <c r="C261" s="43">
        <f t="shared" ref="C261:M261" si="31">SUM(C256:C260)</f>
        <v>-9554.6577600000001</v>
      </c>
      <c r="D261" s="43">
        <f t="shared" si="31"/>
        <v>3006.0192499999998</v>
      </c>
      <c r="E261" s="43">
        <f t="shared" si="31"/>
        <v>4055.7969299999995</v>
      </c>
      <c r="F261" s="43">
        <f t="shared" si="31"/>
        <v>6111.5927699999993</v>
      </c>
      <c r="G261" s="43">
        <f t="shared" si="31"/>
        <v>8222.3272900000011</v>
      </c>
      <c r="H261" s="43">
        <f t="shared" si="31"/>
        <v>23257.289479999999</v>
      </c>
      <c r="I261" s="43">
        <f t="shared" si="31"/>
        <v>30492.52478</v>
      </c>
      <c r="J261" s="43">
        <f t="shared" si="31"/>
        <v>50220.752270000005</v>
      </c>
      <c r="K261" s="43">
        <f t="shared" si="31"/>
        <v>56835.067339999994</v>
      </c>
      <c r="L261" s="43">
        <f t="shared" si="31"/>
        <v>57320.997939999994</v>
      </c>
      <c r="M261" s="43">
        <f t="shared" si="31"/>
        <v>0</v>
      </c>
      <c r="N261" s="38"/>
      <c r="O261" s="38"/>
      <c r="P261" s="38"/>
      <c r="Q261" s="38"/>
      <c r="R261" s="38"/>
      <c r="S261" s="39"/>
      <c r="T261" s="27"/>
    </row>
    <row r="262" spans="1:20" x14ac:dyDescent="0.2">
      <c r="A262" s="92"/>
      <c r="B262" s="12"/>
      <c r="C262" s="12"/>
      <c r="D262" s="12"/>
      <c r="E262" s="12"/>
      <c r="F262" s="12"/>
      <c r="G262" s="12"/>
      <c r="H262" s="12"/>
      <c r="I262" s="6"/>
      <c r="J262" s="6"/>
      <c r="K262" s="6"/>
      <c r="L262" s="6"/>
      <c r="M262" s="6"/>
    </row>
    <row r="263" spans="1:20" s="50" customFormat="1" x14ac:dyDescent="0.2">
      <c r="A263" s="19" t="s">
        <v>54</v>
      </c>
      <c r="B263" s="20" t="s">
        <v>4</v>
      </c>
      <c r="C263" s="20" t="s">
        <v>5</v>
      </c>
      <c r="D263" s="20" t="s">
        <v>6</v>
      </c>
      <c r="E263" s="20" t="s">
        <v>7</v>
      </c>
      <c r="F263" s="20" t="s">
        <v>8</v>
      </c>
      <c r="G263" s="20" t="s">
        <v>9</v>
      </c>
      <c r="H263" s="20" t="s">
        <v>10</v>
      </c>
      <c r="I263" s="20" t="s">
        <v>11</v>
      </c>
      <c r="J263" s="20" t="s">
        <v>12</v>
      </c>
      <c r="K263" s="20" t="s">
        <v>13</v>
      </c>
      <c r="L263" s="20" t="s">
        <v>14</v>
      </c>
      <c r="M263" s="20" t="s">
        <v>15</v>
      </c>
      <c r="N263" s="47"/>
      <c r="O263" s="47"/>
      <c r="P263" s="47"/>
      <c r="Q263" s="47"/>
      <c r="R263" s="47"/>
      <c r="S263" s="48"/>
      <c r="T263" s="49"/>
    </row>
    <row r="264" spans="1:20" s="27" customFormat="1" ht="12" x14ac:dyDescent="0.2">
      <c r="A264" s="22" t="s">
        <v>17</v>
      </c>
      <c r="B264" s="23">
        <v>3011.5</v>
      </c>
      <c r="C264" s="23">
        <v>7528.1</v>
      </c>
      <c r="D264" s="23">
        <v>13823.32648</v>
      </c>
      <c r="E264" s="23">
        <v>18136.6793</v>
      </c>
      <c r="F264" s="23">
        <v>22606.08712</v>
      </c>
      <c r="G264" s="23">
        <v>27916.269069999998</v>
      </c>
      <c r="H264" s="23">
        <v>34252.681850000001</v>
      </c>
      <c r="I264" s="23">
        <v>41498.194519999997</v>
      </c>
      <c r="J264" s="23">
        <v>50967.333209999997</v>
      </c>
      <c r="K264" s="23">
        <v>62525.470780000003</v>
      </c>
      <c r="L264" s="24">
        <v>62525.470780000003</v>
      </c>
      <c r="M264" s="23"/>
      <c r="N264" s="38"/>
      <c r="O264" s="38"/>
      <c r="P264" s="38"/>
      <c r="Q264" s="38"/>
      <c r="R264" s="38"/>
      <c r="S264" s="39"/>
    </row>
    <row r="265" spans="1:20" s="27" customFormat="1" ht="12" x14ac:dyDescent="0.2">
      <c r="A265" s="22" t="s">
        <v>18</v>
      </c>
      <c r="B265" s="23">
        <v>1073.47</v>
      </c>
      <c r="C265" s="23">
        <v>2086.4699999999998</v>
      </c>
      <c r="D265" s="23">
        <v>3292.7209600000001</v>
      </c>
      <c r="E265" s="23">
        <v>4723.9665699999996</v>
      </c>
      <c r="F265" s="23">
        <v>7523.4242899999999</v>
      </c>
      <c r="G265" s="23">
        <v>10896.14049</v>
      </c>
      <c r="H265" s="23">
        <v>13504.15654</v>
      </c>
      <c r="I265" s="23">
        <v>17282.137449999998</v>
      </c>
      <c r="J265" s="23">
        <v>97867.830740000005</v>
      </c>
      <c r="K265" s="23">
        <v>103279.49897</v>
      </c>
      <c r="L265" s="24">
        <v>103279.49897</v>
      </c>
      <c r="M265" s="23"/>
      <c r="N265" s="38"/>
      <c r="O265" s="38"/>
      <c r="P265" s="38"/>
      <c r="Q265" s="38"/>
      <c r="R265" s="38"/>
      <c r="S265" s="39"/>
    </row>
    <row r="266" spans="1:20" s="27" customFormat="1" ht="12" x14ac:dyDescent="0.2">
      <c r="A266" s="22" t="s">
        <v>19</v>
      </c>
      <c r="B266" s="23">
        <v>5.9</v>
      </c>
      <c r="C266" s="23">
        <v>5.9</v>
      </c>
      <c r="D266" s="23">
        <v>5.9</v>
      </c>
      <c r="E266" s="23">
        <v>11.8</v>
      </c>
      <c r="F266" s="23">
        <v>1474.7429999999999</v>
      </c>
      <c r="G266" s="23">
        <v>1474.7429999999999</v>
      </c>
      <c r="H266" s="23">
        <v>7240.643</v>
      </c>
      <c r="I266" s="23">
        <v>46677.012999999999</v>
      </c>
      <c r="J266" s="23">
        <v>56279.963000000003</v>
      </c>
      <c r="K266" s="23">
        <v>56279.963000000003</v>
      </c>
      <c r="L266" s="24">
        <v>56279.963000000003</v>
      </c>
      <c r="M266" s="23"/>
      <c r="N266" s="38"/>
      <c r="O266" s="38"/>
      <c r="P266" s="38"/>
      <c r="Q266" s="38"/>
      <c r="R266" s="38"/>
      <c r="S266" s="39"/>
    </row>
    <row r="267" spans="1:20" s="27" customFormat="1" ht="12" x14ac:dyDescent="0.2">
      <c r="A267" s="22" t="s">
        <v>20</v>
      </c>
      <c r="B267" s="23">
        <v>292.23</v>
      </c>
      <c r="C267" s="23">
        <v>1581.79</v>
      </c>
      <c r="D267" s="23">
        <v>2114.0096600000002</v>
      </c>
      <c r="E267" s="23">
        <v>3420.09881</v>
      </c>
      <c r="F267" s="23">
        <v>4076.43577</v>
      </c>
      <c r="G267" s="23">
        <v>6612.5743700000003</v>
      </c>
      <c r="H267" s="23">
        <v>8908.3785000000007</v>
      </c>
      <c r="I267" s="23">
        <v>11710.07999</v>
      </c>
      <c r="J267" s="23">
        <v>14709.598410000001</v>
      </c>
      <c r="K267" s="23">
        <v>17530.524239999999</v>
      </c>
      <c r="L267" s="24">
        <v>18901.273450000001</v>
      </c>
      <c r="M267" s="23"/>
      <c r="N267" s="38"/>
      <c r="O267" s="38"/>
      <c r="P267" s="38"/>
      <c r="Q267" s="38"/>
      <c r="R267" s="38"/>
      <c r="S267" s="39"/>
    </row>
    <row r="268" spans="1:20" s="27" customFormat="1" ht="12" x14ac:dyDescent="0.2">
      <c r="A268" s="22" t="s">
        <v>21</v>
      </c>
      <c r="B268" s="23"/>
      <c r="C268" s="23"/>
      <c r="D268" s="23"/>
      <c r="E268" s="23"/>
      <c r="F268" s="29"/>
      <c r="G268" s="28"/>
      <c r="H268" s="23"/>
      <c r="I268" s="23"/>
      <c r="J268" s="23"/>
      <c r="K268" s="23"/>
      <c r="L268" s="24"/>
      <c r="M268" s="23"/>
      <c r="N268" s="38"/>
      <c r="O268" s="38"/>
      <c r="P268" s="38"/>
      <c r="Q268" s="38"/>
      <c r="R268" s="38"/>
      <c r="S268" s="39"/>
    </row>
    <row r="269" spans="1:20" s="35" customFormat="1" ht="12" x14ac:dyDescent="0.2">
      <c r="A269" s="31" t="s">
        <v>22</v>
      </c>
      <c r="B269" s="43">
        <f>SUM(B264:B268)</f>
        <v>4383.1000000000004</v>
      </c>
      <c r="C269" s="43">
        <f t="shared" ref="C269:M269" si="32">SUM(C264:C268)</f>
        <v>11202.259999999998</v>
      </c>
      <c r="D269" s="43">
        <f t="shared" si="32"/>
        <v>19235.9571</v>
      </c>
      <c r="E269" s="43">
        <f t="shared" si="32"/>
        <v>26292.544679999999</v>
      </c>
      <c r="F269" s="43">
        <f t="shared" si="32"/>
        <v>35680.690179999998</v>
      </c>
      <c r="G269" s="43">
        <f t="shared" si="32"/>
        <v>46899.726930000004</v>
      </c>
      <c r="H269" s="43">
        <f t="shared" si="32"/>
        <v>63905.85989</v>
      </c>
      <c r="I269" s="43">
        <f t="shared" si="32"/>
        <v>117167.42496</v>
      </c>
      <c r="J269" s="43">
        <f t="shared" si="32"/>
        <v>219824.72536000001</v>
      </c>
      <c r="K269" s="43">
        <f t="shared" si="32"/>
        <v>239615.45698999998</v>
      </c>
      <c r="L269" s="43">
        <f t="shared" si="32"/>
        <v>240986.20619999999</v>
      </c>
      <c r="M269" s="43">
        <f t="shared" si="32"/>
        <v>0</v>
      </c>
      <c r="N269" s="38"/>
      <c r="O269" s="38"/>
      <c r="P269" s="38"/>
      <c r="Q269" s="38"/>
      <c r="R269" s="38"/>
      <c r="S269" s="39"/>
      <c r="T269" s="27"/>
    </row>
    <row r="270" spans="1:20" x14ac:dyDescent="0.2">
      <c r="A270" s="84"/>
      <c r="B270" s="12"/>
      <c r="C270" s="12"/>
      <c r="D270" s="12"/>
      <c r="E270" s="12"/>
      <c r="F270" s="12"/>
      <c r="G270" s="12"/>
      <c r="H270" s="12"/>
      <c r="I270" s="6"/>
      <c r="J270" s="6"/>
      <c r="K270" s="6"/>
      <c r="L270" s="6"/>
      <c r="M270" s="6"/>
    </row>
    <row r="271" spans="1:20" s="50" customFormat="1" ht="11.25" customHeight="1" x14ac:dyDescent="0.2">
      <c r="A271" s="19" t="s">
        <v>55</v>
      </c>
      <c r="B271" s="20" t="s">
        <v>4</v>
      </c>
      <c r="C271" s="20" t="s">
        <v>5</v>
      </c>
      <c r="D271" s="20" t="s">
        <v>6</v>
      </c>
      <c r="E271" s="20" t="s">
        <v>7</v>
      </c>
      <c r="F271" s="20" t="s">
        <v>8</v>
      </c>
      <c r="G271" s="20" t="s">
        <v>9</v>
      </c>
      <c r="H271" s="20" t="s">
        <v>10</v>
      </c>
      <c r="I271" s="20" t="s">
        <v>11</v>
      </c>
      <c r="J271" s="20" t="s">
        <v>12</v>
      </c>
      <c r="K271" s="20" t="s">
        <v>13</v>
      </c>
      <c r="L271" s="20" t="s">
        <v>14</v>
      </c>
      <c r="M271" s="20" t="s">
        <v>15</v>
      </c>
      <c r="N271" s="47"/>
      <c r="O271" s="47"/>
      <c r="P271" s="47"/>
      <c r="Q271" s="47"/>
      <c r="R271" s="47"/>
      <c r="S271" s="48"/>
      <c r="T271" s="49"/>
    </row>
    <row r="272" spans="1:20" s="27" customFormat="1" ht="12" x14ac:dyDescent="0.2">
      <c r="A272" s="22" t="s">
        <v>17</v>
      </c>
      <c r="B272" s="23">
        <v>1960.4390699999999</v>
      </c>
      <c r="C272" s="23">
        <v>4107.2425700000003</v>
      </c>
      <c r="D272" s="23">
        <v>10241.822560000001</v>
      </c>
      <c r="E272" s="23">
        <v>13447.26131</v>
      </c>
      <c r="F272" s="23">
        <v>16956.93665</v>
      </c>
      <c r="G272" s="23">
        <v>21599.334439999999</v>
      </c>
      <c r="H272" s="23">
        <v>26790.87111</v>
      </c>
      <c r="I272" s="23">
        <v>31708.16822</v>
      </c>
      <c r="J272" s="23">
        <v>39830.942669999997</v>
      </c>
      <c r="K272" s="23">
        <v>47949.847000000002</v>
      </c>
      <c r="L272" s="24">
        <v>48229.581429999998</v>
      </c>
      <c r="M272" s="23"/>
      <c r="N272" s="38">
        <v>31708.16822</v>
      </c>
      <c r="O272" s="38">
        <v>6255.7718999999997</v>
      </c>
      <c r="P272" s="38">
        <v>12335.684600000001</v>
      </c>
      <c r="Q272" s="38">
        <v>1657.4590599999999</v>
      </c>
      <c r="R272" s="38">
        <f>+N272-O272-P272-Q272</f>
        <v>11459.25266</v>
      </c>
      <c r="S272" s="39"/>
    </row>
    <row r="273" spans="1:20" s="27" customFormat="1" ht="12" x14ac:dyDescent="0.2">
      <c r="A273" s="22" t="s">
        <v>18</v>
      </c>
      <c r="B273" s="23">
        <v>376.14024999999998</v>
      </c>
      <c r="C273" s="23">
        <v>1064.6190799999999</v>
      </c>
      <c r="D273" s="23">
        <v>2038.8960099999999</v>
      </c>
      <c r="E273" s="23">
        <v>3123.1845499999999</v>
      </c>
      <c r="F273" s="23">
        <v>5368.7087700000002</v>
      </c>
      <c r="G273" s="23">
        <v>8128.6424999999999</v>
      </c>
      <c r="H273" s="23">
        <v>10514.29398</v>
      </c>
      <c r="I273" s="23">
        <v>13137.29847</v>
      </c>
      <c r="J273" s="23">
        <v>72874.789220000006</v>
      </c>
      <c r="K273" s="23">
        <v>77302.044750000001</v>
      </c>
      <c r="L273" s="24">
        <v>77352.248630000002</v>
      </c>
      <c r="M273" s="23"/>
      <c r="N273" s="38">
        <v>13197.64147</v>
      </c>
      <c r="O273" s="38">
        <v>3953.6235799999999</v>
      </c>
      <c r="P273" s="38">
        <v>6280.3515399999997</v>
      </c>
      <c r="Q273" s="38">
        <v>796.64023999999995</v>
      </c>
      <c r="R273" s="38">
        <f>+N273-O273-P273-Q273</f>
        <v>2167.0261100000016</v>
      </c>
      <c r="S273" s="39"/>
    </row>
    <row r="274" spans="1:20" s="27" customFormat="1" ht="12" x14ac:dyDescent="0.2">
      <c r="A274" s="22" t="s">
        <v>19</v>
      </c>
      <c r="B274" s="23"/>
      <c r="C274" s="23"/>
      <c r="D274" s="23"/>
      <c r="E274" s="23"/>
      <c r="F274" s="23"/>
      <c r="G274" s="23"/>
      <c r="H274" s="23"/>
      <c r="I274" s="23">
        <v>1.9039999999999999</v>
      </c>
      <c r="J274" s="23">
        <v>1.9039999999999999</v>
      </c>
      <c r="K274" s="23">
        <v>155.70400000000001</v>
      </c>
      <c r="L274" s="24">
        <v>2654.6529999999998</v>
      </c>
      <c r="M274" s="23"/>
      <c r="N274" s="38">
        <v>1.9039999999999999</v>
      </c>
      <c r="O274" s="38">
        <v>1.9039999999999999</v>
      </c>
      <c r="P274" s="38"/>
      <c r="Q274" s="38"/>
      <c r="R274" s="38">
        <f>+N274-O274-P274-Q274</f>
        <v>0</v>
      </c>
      <c r="S274" s="39"/>
    </row>
    <row r="275" spans="1:20" s="27" customFormat="1" ht="12" x14ac:dyDescent="0.2">
      <c r="A275" s="22" t="s">
        <v>20</v>
      </c>
      <c r="B275" s="23">
        <v>1757.76964</v>
      </c>
      <c r="C275" s="23">
        <v>5360.7782299999999</v>
      </c>
      <c r="D275" s="23">
        <v>8315.2163600000003</v>
      </c>
      <c r="E275" s="23">
        <v>9538.2844000000005</v>
      </c>
      <c r="F275" s="23">
        <v>14814.102790000001</v>
      </c>
      <c r="G275" s="23">
        <v>18437.604650000001</v>
      </c>
      <c r="H275" s="23">
        <v>26450.377469999999</v>
      </c>
      <c r="I275" s="93">
        <v>33698.127200000003</v>
      </c>
      <c r="J275" s="93">
        <v>42509.118589999998</v>
      </c>
      <c r="K275" s="93">
        <v>51273.721870000001</v>
      </c>
      <c r="L275" s="93">
        <v>54470.858059999999</v>
      </c>
      <c r="M275" s="23"/>
      <c r="N275" s="38">
        <v>36053.449869999997</v>
      </c>
      <c r="O275" s="38">
        <v>15402.042369999999</v>
      </c>
      <c r="P275" s="38">
        <v>18476.740440000001</v>
      </c>
      <c r="Q275" s="38">
        <v>2074.6550900000002</v>
      </c>
      <c r="R275" s="38">
        <f>+N275-O275-P275-Q275</f>
        <v>100.01196999999593</v>
      </c>
      <c r="S275" s="39"/>
    </row>
    <row r="276" spans="1:20" s="27" customFormat="1" ht="12" x14ac:dyDescent="0.2">
      <c r="A276" s="22" t="s">
        <v>21</v>
      </c>
      <c r="B276" s="23"/>
      <c r="C276" s="23"/>
      <c r="D276" s="23"/>
      <c r="E276" s="23"/>
      <c r="F276" s="29"/>
      <c r="G276" s="28"/>
      <c r="H276" s="23"/>
      <c r="I276" s="23"/>
      <c r="J276" s="23"/>
      <c r="K276" s="23"/>
      <c r="L276" s="24"/>
      <c r="M276" s="23"/>
      <c r="N276" s="38">
        <v>67234.872820000004</v>
      </c>
      <c r="O276" s="38"/>
      <c r="P276" s="38"/>
      <c r="Q276" s="38"/>
      <c r="R276" s="38">
        <f>+N276-O276-P276-Q276</f>
        <v>67234.872820000004</v>
      </c>
      <c r="S276" s="39"/>
    </row>
    <row r="277" spans="1:20" s="35" customFormat="1" ht="12" x14ac:dyDescent="0.2">
      <c r="A277" s="31" t="s">
        <v>22</v>
      </c>
      <c r="B277" s="43">
        <f>SUM(B272:B276)</f>
        <v>4094.3489599999998</v>
      </c>
      <c r="C277" s="43">
        <f t="shared" ref="C277:M277" si="33">SUM(C272:C276)</f>
        <v>10532.639880000001</v>
      </c>
      <c r="D277" s="43">
        <f t="shared" si="33"/>
        <v>20595.934930000003</v>
      </c>
      <c r="E277" s="43">
        <f t="shared" si="33"/>
        <v>26108.73026</v>
      </c>
      <c r="F277" s="43">
        <f t="shared" si="33"/>
        <v>37139.748210000005</v>
      </c>
      <c r="G277" s="43">
        <f t="shared" si="33"/>
        <v>48165.581590000002</v>
      </c>
      <c r="H277" s="43">
        <f t="shared" si="33"/>
        <v>63755.542560000002</v>
      </c>
      <c r="I277" s="43">
        <f t="shared" si="33"/>
        <v>78545.497889999999</v>
      </c>
      <c r="J277" s="43">
        <f t="shared" si="33"/>
        <v>155216.75448</v>
      </c>
      <c r="K277" s="43">
        <f t="shared" si="33"/>
        <v>176681.31762000002</v>
      </c>
      <c r="L277" s="43">
        <f t="shared" si="33"/>
        <v>182707.34112</v>
      </c>
      <c r="M277" s="43">
        <f t="shared" si="33"/>
        <v>0</v>
      </c>
      <c r="N277" s="60">
        <f>SUM(N272:N276)</f>
        <v>148196.03638000001</v>
      </c>
      <c r="O277" s="60">
        <f>SUM(O272:O276)</f>
        <v>25613.341849999997</v>
      </c>
      <c r="P277" s="60">
        <f>SUM(P272:P276)</f>
        <v>37092.776580000005</v>
      </c>
      <c r="Q277" s="60">
        <f>SUM(Q272:Q276)</f>
        <v>4528.7543900000001</v>
      </c>
      <c r="R277" s="60">
        <f>SUM(R272:R276)</f>
        <v>80961.163560000001</v>
      </c>
      <c r="S277" s="39"/>
      <c r="T277" s="27"/>
    </row>
    <row r="278" spans="1:20" x14ac:dyDescent="0.2">
      <c r="A278" s="84"/>
      <c r="B278" s="12"/>
      <c r="C278" s="12"/>
      <c r="D278" s="12"/>
      <c r="E278" s="12"/>
      <c r="F278" s="12"/>
      <c r="G278" s="12"/>
      <c r="H278" s="12"/>
      <c r="I278" s="6"/>
      <c r="J278" s="6"/>
      <c r="K278" s="6"/>
      <c r="L278" s="6"/>
      <c r="M278" s="6"/>
    </row>
    <row r="279" spans="1:20" s="50" customFormat="1" ht="11.25" customHeight="1" x14ac:dyDescent="0.2">
      <c r="A279" s="19" t="s">
        <v>56</v>
      </c>
      <c r="B279" s="20" t="s">
        <v>4</v>
      </c>
      <c r="C279" s="20" t="s">
        <v>5</v>
      </c>
      <c r="D279" s="20" t="s">
        <v>6</v>
      </c>
      <c r="E279" s="20" t="s">
        <v>7</v>
      </c>
      <c r="F279" s="20" t="s">
        <v>8</v>
      </c>
      <c r="G279" s="20" t="s">
        <v>9</v>
      </c>
      <c r="H279" s="20" t="s">
        <v>10</v>
      </c>
      <c r="I279" s="20" t="s">
        <v>11</v>
      </c>
      <c r="J279" s="20" t="s">
        <v>12</v>
      </c>
      <c r="K279" s="20" t="s">
        <v>13</v>
      </c>
      <c r="L279" s="20" t="s">
        <v>14</v>
      </c>
      <c r="M279" s="20" t="s">
        <v>15</v>
      </c>
      <c r="N279" s="47"/>
      <c r="O279" s="94"/>
      <c r="P279" s="47"/>
      <c r="Q279" s="47"/>
      <c r="R279" s="47"/>
      <c r="S279" s="48"/>
      <c r="T279" s="49"/>
    </row>
    <row r="280" spans="1:20" s="27" customFormat="1" x14ac:dyDescent="0.2">
      <c r="A280" s="22" t="s">
        <v>17</v>
      </c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4"/>
      <c r="M280" s="23"/>
      <c r="N280" s="38"/>
      <c r="O280" s="38"/>
      <c r="P280" s="38"/>
      <c r="Q280" s="47"/>
      <c r="R280" s="38"/>
      <c r="S280" s="39"/>
    </row>
    <row r="281" spans="1:20" s="27" customFormat="1" ht="12" x14ac:dyDescent="0.2">
      <c r="A281" s="22" t="s">
        <v>18</v>
      </c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4"/>
      <c r="M281" s="23"/>
      <c r="N281" s="38"/>
      <c r="O281" s="38"/>
      <c r="P281" s="38"/>
      <c r="Q281" s="38"/>
      <c r="R281" s="38"/>
      <c r="S281" s="39"/>
    </row>
    <row r="282" spans="1:20" s="27" customFormat="1" ht="12" x14ac:dyDescent="0.2">
      <c r="A282" s="22" t="s">
        <v>19</v>
      </c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4"/>
      <c r="M282" s="23"/>
      <c r="N282" s="38"/>
      <c r="O282" s="38"/>
      <c r="P282" s="38"/>
      <c r="Q282" s="38"/>
      <c r="R282" s="38"/>
      <c r="S282" s="39"/>
    </row>
    <row r="283" spans="1:20" s="27" customFormat="1" ht="12" x14ac:dyDescent="0.2">
      <c r="A283" s="22" t="s">
        <v>20</v>
      </c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4"/>
      <c r="M283" s="23"/>
      <c r="N283" s="38"/>
      <c r="O283" s="38"/>
      <c r="P283" s="38"/>
      <c r="Q283" s="38"/>
      <c r="R283" s="38"/>
      <c r="S283" s="39"/>
    </row>
    <row r="284" spans="1:20" s="27" customFormat="1" ht="12" x14ac:dyDescent="0.2">
      <c r="A284" s="22" t="s">
        <v>21</v>
      </c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4"/>
      <c r="M284" s="23"/>
      <c r="N284" s="38"/>
      <c r="O284" s="38"/>
      <c r="P284" s="38"/>
      <c r="Q284" s="38"/>
      <c r="R284" s="38"/>
      <c r="S284" s="39"/>
    </row>
    <row r="285" spans="1:20" s="35" customFormat="1" ht="12" x14ac:dyDescent="0.2">
      <c r="A285" s="31" t="s">
        <v>22</v>
      </c>
      <c r="B285" s="43">
        <f>SUM(B280:B284)</f>
        <v>0</v>
      </c>
      <c r="C285" s="43">
        <f t="shared" ref="C285:M285" si="34">SUM(C280:C284)</f>
        <v>0</v>
      </c>
      <c r="D285" s="43">
        <f t="shared" si="34"/>
        <v>0</v>
      </c>
      <c r="E285" s="43">
        <f t="shared" si="34"/>
        <v>0</v>
      </c>
      <c r="F285" s="43">
        <f t="shared" si="34"/>
        <v>0</v>
      </c>
      <c r="G285" s="43">
        <f t="shared" si="34"/>
        <v>0</v>
      </c>
      <c r="H285" s="43">
        <f t="shared" si="34"/>
        <v>0</v>
      </c>
      <c r="I285" s="43">
        <f t="shared" si="34"/>
        <v>0</v>
      </c>
      <c r="J285" s="43">
        <f t="shared" si="34"/>
        <v>0</v>
      </c>
      <c r="K285" s="43">
        <f t="shared" si="34"/>
        <v>0</v>
      </c>
      <c r="L285" s="43">
        <f t="shared" si="34"/>
        <v>0</v>
      </c>
      <c r="M285" s="43">
        <f t="shared" si="34"/>
        <v>0</v>
      </c>
      <c r="N285" s="38"/>
      <c r="O285" s="38"/>
      <c r="P285" s="38"/>
      <c r="Q285" s="38"/>
      <c r="R285" s="38"/>
      <c r="S285" s="39"/>
      <c r="T285" s="27"/>
    </row>
    <row r="286" spans="1:20" x14ac:dyDescent="0.2">
      <c r="A286" s="89"/>
      <c r="B286" s="12"/>
      <c r="C286" s="12"/>
      <c r="D286" s="12"/>
      <c r="E286" s="12"/>
      <c r="F286" s="12"/>
      <c r="G286" s="12"/>
      <c r="H286" s="12"/>
      <c r="I286" s="12"/>
      <c r="J286" s="6"/>
      <c r="K286" s="6"/>
      <c r="L286" s="6"/>
      <c r="M286" s="6"/>
    </row>
    <row r="287" spans="1:20" x14ac:dyDescent="0.2">
      <c r="A287" s="95" t="s">
        <v>57</v>
      </c>
      <c r="B287" s="96">
        <f>+B13+B21+B29+B37+B45+B53+B61+B69+B77+B85+B93+B101+B109+B117+B125+B133+B141+B149+B157+B165+B173+B181+B189+B197+B205+B213+B221+B229+B237+B245+B253+B261+B269+B277+B285</f>
        <v>471190.1132299999</v>
      </c>
      <c r="C287" s="96">
        <f t="shared" ref="C287:L287" si="35">+C13+C21+C29+C37+C45+C53+C61+C69+C77+C85+C93+C101+C109+C117+C125+C133+C141+C149+C157+C165+C173+C181+C189+C197+C205+C213+C221+C229+C237+C245+C253+C261+C269+C277+C285</f>
        <v>1196114.40212</v>
      </c>
      <c r="D287" s="96">
        <f>+D13+D21+D29+D37+D45+D53+D61+D69+D77+D85+D93+D101+D109+D117+D125+D133+D141+D149+D157+D165+D173+D181+D189+D197+D205+D213+D221+D229+D237+D245+D253+D261+D269+D277+D285</f>
        <v>1542271.5215899998</v>
      </c>
      <c r="E287" s="96">
        <f t="shared" si="35"/>
        <v>2382870.5838500001</v>
      </c>
      <c r="F287" s="96">
        <f t="shared" si="35"/>
        <v>2855975.6260500001</v>
      </c>
      <c r="G287" s="96">
        <f t="shared" si="35"/>
        <v>4153119.4459600002</v>
      </c>
      <c r="H287" s="96">
        <f t="shared" si="35"/>
        <v>5590304.3178300001</v>
      </c>
      <c r="I287" s="96">
        <f t="shared" si="35"/>
        <v>7554991.9780400014</v>
      </c>
      <c r="J287" s="96">
        <f t="shared" si="35"/>
        <v>13129331.656710003</v>
      </c>
      <c r="K287" s="96">
        <f t="shared" si="35"/>
        <v>15344720.944109999</v>
      </c>
      <c r="L287" s="96">
        <f t="shared" si="35"/>
        <v>16031061.737750001</v>
      </c>
      <c r="M287" s="96">
        <f>+M13+M21+M29+M37+M45+M53+M61+M69+M77+M85+M93+M101+M109+M117+M125+M133+M141+M149+M157+M165+M173+M181+M189+M197+M205+M213+M221+M229+M237+M245+M253+M261+M269+M277+M285</f>
        <v>0</v>
      </c>
      <c r="N287" s="38"/>
      <c r="O287" s="38"/>
    </row>
    <row r="288" spans="1:20" s="99" customFormat="1" x14ac:dyDescent="0.2">
      <c r="A288" s="97"/>
      <c r="B288" s="98">
        <f>+'[1]ENE-SEP Bs 11NOV2016'!E79-B287</f>
        <v>3.6770000122487545E-2</v>
      </c>
      <c r="C288" s="98">
        <f>+'[1]ENE-SEP Bs 11NOV2016'!G79-C287</f>
        <v>9.7880000015720725E-2</v>
      </c>
      <c r="D288" s="98">
        <f>+'[1]ENE-SEP Bs 11NOV2016'!I79-D287</f>
        <v>-0.1015899998601526</v>
      </c>
      <c r="E288" s="98">
        <f>+'[1]ENE-SEP Bs 11NOV2016'!K79-E287</f>
        <v>1.614999957382679E-2</v>
      </c>
      <c r="F288" s="98">
        <f>+'[1]ENE-SEP Bs 11NOV2016'!M79-F287</f>
        <v>-0.22604999970644712</v>
      </c>
      <c r="G288" s="98">
        <f>+'[1]ENE-SEP Bs 11NOV2016'!O79-G287</f>
        <v>3.4039999824017286E-2</v>
      </c>
      <c r="H288" s="98">
        <f>+'[1]ENE-SEP Bs 11NOV2016'!Q79-H287</f>
        <v>0.10216999892145395</v>
      </c>
      <c r="I288" s="98">
        <f>+'[1]ENE-SEP Bs 11NOV2016'!S79-I287</f>
        <v>15.941959999501705</v>
      </c>
      <c r="J288" s="98">
        <f>+'[1]ENE-SEP Bs 11NOV2016'!U79-J287</f>
        <v>-2.6710003614425659E-2</v>
      </c>
      <c r="K288" s="98">
        <f>'[1]ENE-SEP Bs 11NOV2016'!W79-K287</f>
        <v>0.12589000165462494</v>
      </c>
      <c r="L288" s="98">
        <f>+'[1]ENE-SEP Bs 11NOV2016'!Y79-L287</f>
        <v>94691.372249998152</v>
      </c>
      <c r="M288" s="98">
        <f>+M287/6.3/1000</f>
        <v>0</v>
      </c>
      <c r="N288" s="21"/>
      <c r="O288" s="21"/>
      <c r="P288" s="21"/>
      <c r="Q288" s="21"/>
      <c r="R288" s="21"/>
      <c r="S288" s="21"/>
    </row>
    <row r="289" spans="1:20" s="101" customFormat="1" x14ac:dyDescent="0.2">
      <c r="A289" s="100"/>
      <c r="N289" s="102"/>
      <c r="O289" s="102"/>
      <c r="P289" s="21"/>
      <c r="Q289" s="21"/>
      <c r="R289" s="21"/>
      <c r="S289" s="103"/>
    </row>
    <row r="290" spans="1:20" s="106" customFormat="1" x14ac:dyDescent="0.2">
      <c r="A290" s="100"/>
      <c r="B290" s="104"/>
      <c r="C290" s="104"/>
      <c r="D290" s="104"/>
      <c r="E290" s="105"/>
      <c r="F290" s="103"/>
      <c r="G290" s="103"/>
      <c r="H290" s="103"/>
      <c r="I290" s="103"/>
      <c r="J290" s="103"/>
      <c r="K290" s="103"/>
      <c r="L290" s="103"/>
      <c r="M290" s="103"/>
      <c r="N290" s="5"/>
      <c r="O290" s="5"/>
      <c r="P290" s="5"/>
      <c r="Q290" s="5"/>
      <c r="R290" s="5"/>
      <c r="S290" s="6"/>
    </row>
    <row r="291" spans="1:20" s="106" customFormat="1" x14ac:dyDescent="0.2">
      <c r="A291" s="107"/>
      <c r="B291" s="6"/>
      <c r="C291" s="6"/>
      <c r="D291" s="6"/>
      <c r="E291" s="6"/>
      <c r="F291" s="108"/>
      <c r="G291" s="6"/>
      <c r="H291" s="6"/>
      <c r="I291" s="6"/>
      <c r="J291" s="6"/>
      <c r="K291" s="6"/>
      <c r="L291" s="6"/>
      <c r="M291" s="6"/>
      <c r="N291" s="38"/>
      <c r="O291" s="38"/>
      <c r="P291" s="5"/>
      <c r="Q291" s="5"/>
      <c r="R291" s="5"/>
      <c r="S291" s="6"/>
    </row>
    <row r="292" spans="1:20" s="106" customFormat="1" x14ac:dyDescent="0.2">
      <c r="A292" s="107"/>
      <c r="B292" s="6"/>
      <c r="C292" s="109"/>
      <c r="D292" s="101"/>
      <c r="E292" s="101"/>
      <c r="F292" s="101"/>
      <c r="N292" s="5"/>
      <c r="O292" s="5"/>
      <c r="P292" s="5"/>
      <c r="Q292" s="5"/>
      <c r="R292" s="5"/>
      <c r="S292" s="6"/>
    </row>
    <row r="293" spans="1:20" s="106" customFormat="1" x14ac:dyDescent="0.2">
      <c r="A293" s="107"/>
      <c r="B293" s="6"/>
      <c r="C293" s="109"/>
      <c r="D293" s="101"/>
      <c r="E293" s="101"/>
      <c r="F293" s="101"/>
      <c r="N293" s="38"/>
      <c r="O293" s="38"/>
      <c r="P293" s="5"/>
      <c r="Q293" s="5"/>
      <c r="R293" s="5"/>
      <c r="S293" s="6"/>
    </row>
    <row r="294" spans="1:20" s="106" customFormat="1" x14ac:dyDescent="0.2">
      <c r="A294" s="107"/>
      <c r="B294" s="6"/>
      <c r="C294" s="109"/>
      <c r="D294" s="101"/>
      <c r="E294" s="101"/>
      <c r="F294" s="101"/>
      <c r="N294" s="5"/>
      <c r="O294" s="5"/>
      <c r="P294" s="5"/>
      <c r="Q294" s="5"/>
      <c r="R294" s="5"/>
      <c r="S294" s="6"/>
    </row>
    <row r="295" spans="1:20" s="106" customFormat="1" x14ac:dyDescent="0.2">
      <c r="A295" s="107"/>
      <c r="B295" s="6"/>
      <c r="C295" s="109"/>
      <c r="D295" s="101"/>
      <c r="E295" s="101"/>
      <c r="F295" s="101"/>
      <c r="N295" s="38"/>
      <c r="O295" s="38"/>
      <c r="P295" s="5"/>
      <c r="Q295" s="5"/>
      <c r="R295" s="5"/>
      <c r="S295" s="6"/>
    </row>
    <row r="296" spans="1:20" s="106" customFormat="1" x14ac:dyDescent="0.2">
      <c r="A296" s="107"/>
      <c r="B296" s="6"/>
      <c r="C296" s="109"/>
      <c r="N296" s="5"/>
      <c r="O296" s="5"/>
      <c r="P296" s="5"/>
      <c r="Q296" s="5"/>
      <c r="R296" s="5"/>
      <c r="S296" s="6"/>
    </row>
    <row r="297" spans="1:20" s="106" customFormat="1" x14ac:dyDescent="0.2">
      <c r="A297" s="107"/>
      <c r="B297" s="6"/>
      <c r="C297" s="109"/>
      <c r="N297" s="5"/>
      <c r="O297" s="5"/>
      <c r="P297" s="5"/>
      <c r="Q297" s="5"/>
      <c r="R297" s="5"/>
      <c r="S297" s="6"/>
    </row>
    <row r="298" spans="1:20" s="106" customFormat="1" x14ac:dyDescent="0.2">
      <c r="A298" s="107"/>
      <c r="B298" s="6"/>
      <c r="C298" s="109"/>
      <c r="N298" s="5"/>
      <c r="O298" s="5"/>
      <c r="P298" s="5"/>
      <c r="Q298" s="5"/>
      <c r="R298" s="5"/>
      <c r="S298" s="6"/>
    </row>
    <row r="299" spans="1:20" s="113" customFormat="1" x14ac:dyDescent="0.2">
      <c r="A299" s="84"/>
      <c r="B299" s="110"/>
      <c r="C299" s="111"/>
      <c r="D299" s="112"/>
      <c r="E299" s="112"/>
      <c r="F299" s="112"/>
      <c r="G299" s="112"/>
      <c r="N299" s="5"/>
      <c r="O299" s="5"/>
      <c r="P299" s="5"/>
      <c r="Q299" s="5"/>
      <c r="R299" s="5"/>
      <c r="S299" s="6"/>
      <c r="T299" s="106"/>
    </row>
    <row r="300" spans="1:20" s="113" customFormat="1" x14ac:dyDescent="0.2">
      <c r="A300" s="84"/>
      <c r="B300" s="110"/>
      <c r="C300" s="111"/>
      <c r="D300" s="112"/>
      <c r="E300" s="112"/>
      <c r="F300" s="112"/>
      <c r="G300" s="112"/>
      <c r="N300" s="5"/>
      <c r="O300" s="5"/>
      <c r="P300" s="5"/>
      <c r="Q300" s="5"/>
      <c r="R300" s="5"/>
      <c r="S300" s="6"/>
      <c r="T300" s="106"/>
    </row>
    <row r="301" spans="1:20" s="113" customFormat="1" x14ac:dyDescent="0.2">
      <c r="A301" s="84"/>
      <c r="B301" s="114"/>
      <c r="C301" s="115"/>
      <c r="N301" s="5"/>
      <c r="O301" s="5"/>
      <c r="P301" s="5"/>
      <c r="Q301" s="5"/>
      <c r="R301" s="5"/>
      <c r="S301" s="6"/>
      <c r="T301" s="106"/>
    </row>
    <row r="302" spans="1:20" s="113" customFormat="1" x14ac:dyDescent="0.2">
      <c r="A302" s="84"/>
      <c r="B302" s="114"/>
      <c r="C302" s="115"/>
      <c r="N302" s="5"/>
      <c r="O302" s="5"/>
      <c r="P302" s="5"/>
      <c r="Q302" s="5"/>
      <c r="R302" s="5"/>
      <c r="S302" s="6"/>
      <c r="T302" s="106"/>
    </row>
    <row r="303" spans="1:20" s="113" customFormat="1" x14ac:dyDescent="0.2">
      <c r="A303" s="84"/>
      <c r="B303" s="114"/>
      <c r="C303" s="115"/>
      <c r="N303" s="5"/>
      <c r="O303" s="5"/>
      <c r="P303" s="5"/>
      <c r="Q303" s="5"/>
      <c r="R303" s="5"/>
      <c r="S303" s="6"/>
      <c r="T303" s="106"/>
    </row>
    <row r="304" spans="1:20" s="113" customFormat="1" x14ac:dyDescent="0.2">
      <c r="A304" s="84"/>
      <c r="B304" s="114"/>
      <c r="C304" s="115"/>
      <c r="N304" s="5"/>
      <c r="O304" s="5"/>
      <c r="P304" s="5"/>
      <c r="Q304" s="5"/>
      <c r="R304" s="5"/>
      <c r="S304" s="6"/>
      <c r="T304" s="106"/>
    </row>
    <row r="305" spans="1:20" s="113" customFormat="1" x14ac:dyDescent="0.2">
      <c r="A305" s="84"/>
      <c r="B305" s="114"/>
      <c r="C305" s="115"/>
      <c r="N305" s="5"/>
      <c r="O305" s="5"/>
      <c r="P305" s="5"/>
      <c r="Q305" s="5"/>
      <c r="R305" s="5"/>
      <c r="S305" s="6"/>
      <c r="T305" s="106"/>
    </row>
    <row r="306" spans="1:20" s="113" customFormat="1" x14ac:dyDescent="0.2">
      <c r="A306" s="84"/>
      <c r="B306" s="114"/>
      <c r="C306" s="115"/>
      <c r="N306" s="5"/>
      <c r="O306" s="5"/>
      <c r="P306" s="5"/>
      <c r="Q306" s="5"/>
      <c r="R306" s="5"/>
      <c r="S306" s="6"/>
      <c r="T306" s="106"/>
    </row>
    <row r="307" spans="1:20" s="113" customFormat="1" x14ac:dyDescent="0.2">
      <c r="A307" s="84"/>
      <c r="B307" s="114"/>
      <c r="C307" s="115"/>
      <c r="N307" s="5"/>
      <c r="O307" s="5"/>
      <c r="P307" s="5"/>
      <c r="Q307" s="5"/>
      <c r="R307" s="5"/>
      <c r="S307" s="6"/>
      <c r="T307" s="106"/>
    </row>
    <row r="308" spans="1:20" s="113" customFormat="1" x14ac:dyDescent="0.2">
      <c r="A308" s="84"/>
      <c r="B308" s="114"/>
      <c r="N308" s="5"/>
      <c r="O308" s="5"/>
      <c r="P308" s="5"/>
      <c r="Q308" s="5"/>
      <c r="R308" s="5"/>
      <c r="S308" s="6"/>
      <c r="T308" s="106"/>
    </row>
    <row r="309" spans="1:20" s="113" customFormat="1" x14ac:dyDescent="0.2">
      <c r="A309" s="84"/>
      <c r="B309" s="114"/>
      <c r="N309" s="5"/>
      <c r="O309" s="5"/>
      <c r="P309" s="5"/>
      <c r="Q309" s="5"/>
      <c r="R309" s="5"/>
      <c r="S309" s="6"/>
      <c r="T309" s="106"/>
    </row>
    <row r="310" spans="1:20" s="113" customFormat="1" x14ac:dyDescent="0.2">
      <c r="A310" s="84"/>
      <c r="B310" s="114"/>
      <c r="N310" s="5"/>
      <c r="O310" s="5"/>
      <c r="P310" s="5"/>
      <c r="Q310" s="5"/>
      <c r="R310" s="5"/>
      <c r="S310" s="6"/>
      <c r="T310" s="106"/>
    </row>
    <row r="311" spans="1:20" s="113" customFormat="1" x14ac:dyDescent="0.2">
      <c r="A311" s="84"/>
      <c r="B311" s="114"/>
      <c r="N311" s="5"/>
      <c r="O311" s="5"/>
      <c r="P311" s="5"/>
      <c r="Q311" s="5"/>
      <c r="R311" s="5"/>
      <c r="S311" s="6"/>
      <c r="T311" s="106"/>
    </row>
    <row r="312" spans="1:20" s="113" customFormat="1" x14ac:dyDescent="0.2">
      <c r="A312" s="84"/>
      <c r="B312" s="114"/>
      <c r="C312" s="115"/>
      <c r="N312" s="5"/>
      <c r="O312" s="5"/>
      <c r="P312" s="5"/>
      <c r="Q312" s="5"/>
      <c r="R312" s="5"/>
      <c r="S312" s="6"/>
      <c r="T312" s="106"/>
    </row>
    <row r="313" spans="1:20" s="113" customFormat="1" x14ac:dyDescent="0.2">
      <c r="A313" s="84"/>
      <c r="B313" s="114"/>
      <c r="C313" s="115"/>
      <c r="N313" s="5"/>
      <c r="O313" s="5"/>
      <c r="P313" s="5"/>
      <c r="Q313" s="5"/>
      <c r="R313" s="5"/>
      <c r="S313" s="6"/>
      <c r="T313" s="106"/>
    </row>
    <row r="314" spans="1:20" s="113" customFormat="1" x14ac:dyDescent="0.2">
      <c r="A314" s="84"/>
      <c r="B314" s="114"/>
      <c r="C314" s="115"/>
      <c r="N314" s="5"/>
      <c r="O314" s="5"/>
      <c r="P314" s="5"/>
      <c r="Q314" s="5"/>
      <c r="R314" s="5"/>
      <c r="S314" s="6"/>
      <c r="T314" s="106"/>
    </row>
    <row r="315" spans="1:20" s="113" customFormat="1" x14ac:dyDescent="0.2">
      <c r="A315" s="84"/>
      <c r="B315" s="114"/>
      <c r="C315" s="115"/>
      <c r="N315" s="5"/>
      <c r="O315" s="5"/>
      <c r="P315" s="5"/>
      <c r="Q315" s="5"/>
      <c r="R315" s="5"/>
      <c r="S315" s="6"/>
      <c r="T315" s="106"/>
    </row>
    <row r="316" spans="1:20" s="113" customFormat="1" x14ac:dyDescent="0.2">
      <c r="A316" s="84"/>
      <c r="B316" s="114"/>
      <c r="C316" s="115"/>
      <c r="N316" s="5"/>
      <c r="O316" s="5"/>
      <c r="P316" s="5"/>
      <c r="Q316" s="5"/>
      <c r="R316" s="5"/>
      <c r="S316" s="6"/>
      <c r="T316" s="106"/>
    </row>
    <row r="317" spans="1:20" s="113" customFormat="1" x14ac:dyDescent="0.2">
      <c r="A317" s="84"/>
      <c r="B317" s="114"/>
      <c r="N317" s="5"/>
      <c r="O317" s="5"/>
      <c r="P317" s="5"/>
      <c r="Q317" s="5"/>
      <c r="R317" s="5"/>
      <c r="S317" s="6"/>
      <c r="T317" s="106"/>
    </row>
    <row r="318" spans="1:20" s="113" customFormat="1" x14ac:dyDescent="0.2">
      <c r="A318" s="84"/>
      <c r="B318" s="114"/>
      <c r="N318" s="5"/>
      <c r="O318" s="5"/>
      <c r="P318" s="5"/>
      <c r="Q318" s="5"/>
      <c r="R318" s="5"/>
      <c r="S318" s="6"/>
      <c r="T318" s="106"/>
    </row>
    <row r="319" spans="1:20" s="113" customFormat="1" x14ac:dyDescent="0.2">
      <c r="A319" s="84"/>
      <c r="B319" s="114"/>
      <c r="N319" s="5"/>
      <c r="O319" s="5"/>
      <c r="P319" s="5"/>
      <c r="Q319" s="5"/>
      <c r="R319" s="5"/>
      <c r="S319" s="6"/>
      <c r="T319" s="106"/>
    </row>
    <row r="320" spans="1:20" s="113" customFormat="1" x14ac:dyDescent="0.2">
      <c r="A320" s="84"/>
      <c r="B320" s="114"/>
      <c r="N320" s="5"/>
      <c r="O320" s="5"/>
      <c r="P320" s="5"/>
      <c r="Q320" s="5"/>
      <c r="R320" s="5"/>
      <c r="S320" s="6"/>
      <c r="T320" s="106"/>
    </row>
    <row r="321" spans="1:20" s="113" customFormat="1" x14ac:dyDescent="0.2">
      <c r="A321" s="84"/>
      <c r="B321" s="114"/>
      <c r="N321" s="5"/>
      <c r="O321" s="5"/>
      <c r="P321" s="5"/>
      <c r="Q321" s="5"/>
      <c r="R321" s="5"/>
      <c r="S321" s="6"/>
      <c r="T321" s="106"/>
    </row>
    <row r="322" spans="1:20" s="113" customFormat="1" x14ac:dyDescent="0.2">
      <c r="A322" s="84"/>
      <c r="B322" s="114"/>
      <c r="N322" s="5"/>
      <c r="O322" s="5"/>
      <c r="P322" s="5"/>
      <c r="Q322" s="5"/>
      <c r="R322" s="5"/>
      <c r="S322" s="6"/>
      <c r="T322" s="106"/>
    </row>
    <row r="323" spans="1:20" s="113" customFormat="1" x14ac:dyDescent="0.2">
      <c r="A323" s="84"/>
      <c r="B323" s="114"/>
      <c r="N323" s="5"/>
      <c r="O323" s="5"/>
      <c r="P323" s="5"/>
      <c r="Q323" s="5"/>
      <c r="R323" s="5"/>
      <c r="S323" s="6"/>
      <c r="T323" s="106"/>
    </row>
    <row r="324" spans="1:20" s="113" customFormat="1" x14ac:dyDescent="0.2">
      <c r="A324" s="84"/>
      <c r="B324" s="114"/>
      <c r="C324" s="115"/>
      <c r="N324" s="5"/>
      <c r="O324" s="5"/>
      <c r="P324" s="5"/>
      <c r="Q324" s="5"/>
      <c r="R324" s="5"/>
      <c r="S324" s="6"/>
      <c r="T324" s="106"/>
    </row>
    <row r="325" spans="1:20" s="113" customFormat="1" x14ac:dyDescent="0.2">
      <c r="A325" s="84"/>
      <c r="B325" s="114"/>
      <c r="N325" s="5"/>
      <c r="O325" s="5"/>
      <c r="P325" s="5"/>
      <c r="Q325" s="5"/>
      <c r="R325" s="5"/>
      <c r="S325" s="6"/>
      <c r="T325" s="106"/>
    </row>
    <row r="326" spans="1:20" s="113" customFormat="1" x14ac:dyDescent="0.2">
      <c r="A326" s="84"/>
      <c r="B326" s="114"/>
      <c r="N326" s="5"/>
      <c r="O326" s="5"/>
      <c r="P326" s="5"/>
      <c r="Q326" s="5"/>
      <c r="R326" s="5"/>
      <c r="S326" s="6"/>
      <c r="T326" s="106"/>
    </row>
    <row r="327" spans="1:20" s="113" customFormat="1" x14ac:dyDescent="0.2">
      <c r="A327" s="84"/>
      <c r="B327" s="114"/>
      <c r="N327" s="5"/>
      <c r="O327" s="5"/>
      <c r="P327" s="5"/>
      <c r="Q327" s="5"/>
      <c r="R327" s="5"/>
      <c r="S327" s="6"/>
      <c r="T327" s="106"/>
    </row>
    <row r="328" spans="1:20" s="113" customFormat="1" x14ac:dyDescent="0.2">
      <c r="A328" s="84"/>
      <c r="B328" s="114"/>
      <c r="N328" s="5"/>
      <c r="O328" s="5"/>
      <c r="P328" s="5"/>
      <c r="Q328" s="5"/>
      <c r="R328" s="5"/>
      <c r="S328" s="6"/>
      <c r="T328" s="106"/>
    </row>
    <row r="329" spans="1:20" s="113" customFormat="1" x14ac:dyDescent="0.2">
      <c r="A329" s="84"/>
      <c r="B329" s="114"/>
      <c r="N329" s="5"/>
      <c r="O329" s="5"/>
      <c r="P329" s="5"/>
      <c r="Q329" s="5"/>
      <c r="R329" s="5"/>
      <c r="S329" s="6"/>
      <c r="T329" s="106"/>
    </row>
    <row r="330" spans="1:20" s="113" customFormat="1" x14ac:dyDescent="0.2">
      <c r="A330" s="84"/>
      <c r="B330" s="114"/>
      <c r="N330" s="5"/>
      <c r="O330" s="5"/>
      <c r="P330" s="5"/>
      <c r="Q330" s="5"/>
      <c r="R330" s="5"/>
      <c r="S330" s="6"/>
      <c r="T330" s="106"/>
    </row>
    <row r="331" spans="1:20" s="113" customFormat="1" x14ac:dyDescent="0.2">
      <c r="A331" s="84"/>
      <c r="B331" s="114"/>
      <c r="C331" s="115"/>
      <c r="N331" s="5"/>
      <c r="O331" s="5"/>
      <c r="P331" s="5"/>
      <c r="Q331" s="5"/>
      <c r="R331" s="5"/>
      <c r="S331" s="6"/>
      <c r="T331" s="106"/>
    </row>
    <row r="332" spans="1:20" s="113" customFormat="1" x14ac:dyDescent="0.2">
      <c r="A332" s="84"/>
      <c r="B332" s="114"/>
      <c r="N332" s="5"/>
      <c r="O332" s="5"/>
      <c r="P332" s="5"/>
      <c r="Q332" s="5"/>
      <c r="R332" s="5"/>
      <c r="S332" s="6"/>
      <c r="T332" s="106"/>
    </row>
    <row r="333" spans="1:20" s="113" customFormat="1" x14ac:dyDescent="0.2">
      <c r="A333" s="84"/>
      <c r="B333" s="114"/>
      <c r="N333" s="5"/>
      <c r="O333" s="5"/>
      <c r="P333" s="5"/>
      <c r="Q333" s="5"/>
      <c r="R333" s="5"/>
      <c r="S333" s="6"/>
      <c r="T333" s="106"/>
    </row>
    <row r="334" spans="1:20" s="113" customFormat="1" x14ac:dyDescent="0.2">
      <c r="A334" s="84"/>
      <c r="B334" s="114"/>
      <c r="C334" s="115"/>
      <c r="N334" s="5"/>
      <c r="O334" s="5"/>
      <c r="P334" s="5"/>
      <c r="Q334" s="5"/>
      <c r="R334" s="5"/>
      <c r="S334" s="6"/>
      <c r="T334" s="106"/>
    </row>
    <row r="335" spans="1:20" s="113" customFormat="1" x14ac:dyDescent="0.2">
      <c r="A335" s="84"/>
      <c r="B335" s="114"/>
      <c r="N335" s="5"/>
      <c r="O335" s="5"/>
      <c r="P335" s="5"/>
      <c r="Q335" s="5"/>
      <c r="R335" s="5"/>
      <c r="S335" s="6"/>
      <c r="T335" s="106"/>
    </row>
    <row r="336" spans="1:20" s="113" customFormat="1" x14ac:dyDescent="0.2">
      <c r="A336" s="84"/>
      <c r="B336" s="114"/>
      <c r="N336" s="5"/>
      <c r="O336" s="5"/>
      <c r="P336" s="5"/>
      <c r="Q336" s="5"/>
      <c r="R336" s="5"/>
      <c r="S336" s="6"/>
      <c r="T336" s="106"/>
    </row>
    <row r="337" spans="1:20" s="113" customFormat="1" x14ac:dyDescent="0.2">
      <c r="A337" s="84"/>
      <c r="B337" s="114"/>
      <c r="N337" s="5"/>
      <c r="O337" s="5"/>
      <c r="P337" s="5"/>
      <c r="Q337" s="5"/>
      <c r="R337" s="5"/>
      <c r="S337" s="6"/>
      <c r="T337" s="106"/>
    </row>
    <row r="338" spans="1:20" s="113" customFormat="1" x14ac:dyDescent="0.2">
      <c r="A338" s="84"/>
      <c r="B338" s="114"/>
      <c r="N338" s="5"/>
      <c r="O338" s="5"/>
      <c r="P338" s="5"/>
      <c r="Q338" s="5"/>
      <c r="R338" s="5"/>
      <c r="S338" s="6"/>
      <c r="T338" s="106"/>
    </row>
    <row r="339" spans="1:20" s="113" customFormat="1" x14ac:dyDescent="0.2">
      <c r="A339" s="84"/>
      <c r="B339" s="114"/>
      <c r="N339" s="5"/>
      <c r="O339" s="5"/>
      <c r="P339" s="5"/>
      <c r="Q339" s="5"/>
      <c r="R339" s="5"/>
      <c r="S339" s="6"/>
      <c r="T339" s="106"/>
    </row>
    <row r="340" spans="1:20" s="113" customFormat="1" x14ac:dyDescent="0.2">
      <c r="A340" s="84"/>
      <c r="B340" s="114"/>
      <c r="N340" s="5"/>
      <c r="O340" s="5"/>
      <c r="P340" s="5"/>
      <c r="Q340" s="5"/>
      <c r="R340" s="5"/>
      <c r="S340" s="6"/>
      <c r="T340" s="106"/>
    </row>
    <row r="341" spans="1:20" s="113" customFormat="1" x14ac:dyDescent="0.2">
      <c r="A341" s="84"/>
      <c r="B341" s="114"/>
      <c r="C341" s="115"/>
      <c r="N341" s="5"/>
      <c r="O341" s="5"/>
      <c r="P341" s="5"/>
      <c r="Q341" s="5"/>
      <c r="R341" s="5"/>
      <c r="S341" s="6"/>
      <c r="T341" s="106"/>
    </row>
    <row r="342" spans="1:20" s="113" customFormat="1" x14ac:dyDescent="0.2">
      <c r="A342" s="84"/>
      <c r="B342" s="114"/>
      <c r="C342" s="115"/>
      <c r="N342" s="5"/>
      <c r="O342" s="5"/>
      <c r="P342" s="5"/>
      <c r="Q342" s="5"/>
      <c r="R342" s="5"/>
      <c r="S342" s="6"/>
      <c r="T342" s="106"/>
    </row>
    <row r="343" spans="1:20" s="113" customFormat="1" x14ac:dyDescent="0.2">
      <c r="A343" s="84"/>
      <c r="B343" s="114"/>
      <c r="C343" s="115"/>
      <c r="N343" s="5"/>
      <c r="O343" s="5"/>
      <c r="P343" s="5"/>
      <c r="Q343" s="5"/>
      <c r="R343" s="5"/>
      <c r="S343" s="6"/>
      <c r="T343" s="106"/>
    </row>
    <row r="344" spans="1:20" s="113" customFormat="1" x14ac:dyDescent="0.2">
      <c r="A344" s="84"/>
      <c r="B344" s="114"/>
      <c r="C344" s="115"/>
      <c r="N344" s="5"/>
      <c r="O344" s="5"/>
      <c r="P344" s="5"/>
      <c r="Q344" s="5"/>
      <c r="R344" s="5"/>
      <c r="S344" s="6"/>
      <c r="T344" s="106"/>
    </row>
    <row r="345" spans="1:20" s="113" customFormat="1" x14ac:dyDescent="0.2">
      <c r="A345" s="84"/>
      <c r="B345" s="114"/>
      <c r="C345" s="115"/>
      <c r="N345" s="5"/>
      <c r="O345" s="5"/>
      <c r="P345" s="5"/>
      <c r="Q345" s="5"/>
      <c r="R345" s="5"/>
      <c r="S345" s="6"/>
      <c r="T345" s="106"/>
    </row>
    <row r="346" spans="1:20" s="113" customFormat="1" x14ac:dyDescent="0.2">
      <c r="A346" s="84"/>
      <c r="B346" s="114"/>
      <c r="C346" s="115"/>
      <c r="N346" s="5"/>
      <c r="O346" s="5"/>
      <c r="P346" s="5"/>
      <c r="Q346" s="5"/>
      <c r="R346" s="5"/>
      <c r="S346" s="6"/>
      <c r="T346" s="106"/>
    </row>
    <row r="347" spans="1:20" s="113" customFormat="1" x14ac:dyDescent="0.2">
      <c r="A347" s="84"/>
      <c r="B347" s="114"/>
      <c r="N347" s="5"/>
      <c r="O347" s="5"/>
      <c r="P347" s="5"/>
      <c r="Q347" s="5"/>
      <c r="R347" s="5"/>
      <c r="S347" s="6"/>
      <c r="T347" s="106"/>
    </row>
    <row r="348" spans="1:20" s="113" customFormat="1" x14ac:dyDescent="0.2">
      <c r="A348" s="84"/>
      <c r="B348" s="114"/>
      <c r="N348" s="5"/>
      <c r="O348" s="5"/>
      <c r="P348" s="5"/>
      <c r="Q348" s="5"/>
      <c r="R348" s="5"/>
      <c r="S348" s="6"/>
      <c r="T348" s="106"/>
    </row>
    <row r="349" spans="1:20" s="113" customFormat="1" x14ac:dyDescent="0.2">
      <c r="A349" s="84"/>
      <c r="B349" s="114"/>
      <c r="N349" s="5"/>
      <c r="O349" s="5"/>
      <c r="P349" s="5"/>
      <c r="Q349" s="5"/>
      <c r="R349" s="5"/>
      <c r="S349" s="6"/>
      <c r="T349" s="106"/>
    </row>
    <row r="350" spans="1:20" s="113" customFormat="1" x14ac:dyDescent="0.2">
      <c r="A350" s="84"/>
      <c r="B350" s="114"/>
      <c r="N350" s="5"/>
      <c r="O350" s="5"/>
      <c r="P350" s="5"/>
      <c r="Q350" s="5"/>
      <c r="R350" s="5"/>
      <c r="S350" s="6"/>
      <c r="T350" s="106"/>
    </row>
    <row r="351" spans="1:20" s="113" customFormat="1" x14ac:dyDescent="0.2">
      <c r="A351" s="84"/>
      <c r="B351" s="114"/>
      <c r="N351" s="5"/>
      <c r="O351" s="5"/>
      <c r="P351" s="5"/>
      <c r="Q351" s="5"/>
      <c r="R351" s="5"/>
      <c r="S351" s="6"/>
      <c r="T351" s="106"/>
    </row>
    <row r="352" spans="1:20" s="113" customFormat="1" x14ac:dyDescent="0.2">
      <c r="A352" s="84"/>
      <c r="B352" s="114"/>
      <c r="N352" s="5"/>
      <c r="O352" s="5"/>
      <c r="P352" s="5"/>
      <c r="Q352" s="5"/>
      <c r="R352" s="5"/>
      <c r="S352" s="6"/>
      <c r="T352" s="106"/>
    </row>
    <row r="353" spans="1:20" s="113" customFormat="1" x14ac:dyDescent="0.2">
      <c r="A353" s="84"/>
      <c r="B353" s="114"/>
      <c r="N353" s="5"/>
      <c r="O353" s="5"/>
      <c r="P353" s="5"/>
      <c r="Q353" s="5"/>
      <c r="R353" s="5"/>
      <c r="S353" s="6"/>
      <c r="T353" s="106"/>
    </row>
    <row r="354" spans="1:20" s="113" customFormat="1" x14ac:dyDescent="0.2">
      <c r="A354" s="84"/>
      <c r="B354" s="114"/>
      <c r="N354" s="5"/>
      <c r="O354" s="5"/>
      <c r="P354" s="5"/>
      <c r="Q354" s="5"/>
      <c r="R354" s="5"/>
      <c r="S354" s="6"/>
      <c r="T354" s="106"/>
    </row>
    <row r="355" spans="1:20" s="113" customFormat="1" x14ac:dyDescent="0.2">
      <c r="A355" s="84"/>
      <c r="B355" s="114"/>
      <c r="N355" s="5"/>
      <c r="O355" s="5"/>
      <c r="P355" s="5"/>
      <c r="Q355" s="5"/>
      <c r="R355" s="5"/>
      <c r="S355" s="6"/>
      <c r="T355" s="106"/>
    </row>
    <row r="356" spans="1:20" s="113" customFormat="1" x14ac:dyDescent="0.2">
      <c r="A356" s="84"/>
      <c r="B356" s="114"/>
      <c r="C356" s="115"/>
      <c r="N356" s="5"/>
      <c r="O356" s="5"/>
      <c r="P356" s="5"/>
      <c r="Q356" s="5"/>
      <c r="R356" s="5"/>
      <c r="S356" s="6"/>
      <c r="T356" s="106"/>
    </row>
  </sheetData>
  <mergeCells count="1">
    <mergeCell ref="A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Marval</dc:creator>
  <cp:lastModifiedBy>Pedro Marval</cp:lastModifiedBy>
  <dcterms:created xsi:type="dcterms:W3CDTF">2017-05-17T04:24:08Z</dcterms:created>
  <dcterms:modified xsi:type="dcterms:W3CDTF">2017-05-17T04:24:35Z</dcterms:modified>
</cp:coreProperties>
</file>