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40f27279678150/Escritorio/"/>
    </mc:Choice>
  </mc:AlternateContent>
  <xr:revisionPtr revIDLastSave="43" documentId="8_{F6794AAE-485D-48FC-A57D-A79DAB488D51}" xr6:coauthVersionLast="47" xr6:coauthVersionMax="47" xr10:uidLastSave="{A061A248-186E-46C6-8052-FF6294912C8C}"/>
  <bookViews>
    <workbookView xWindow="-120" yWindow="-120" windowWidth="29040" windowHeight="15840" activeTab="3" xr2:uid="{7753BB2A-E388-4CDF-A24C-0E16808DA739}"/>
  </bookViews>
  <sheets>
    <sheet name="4Y5" sheetId="12" r:id="rId1"/>
    <sheet name="6 " sheetId="13" r:id="rId2"/>
    <sheet name="7 " sheetId="14" r:id="rId3"/>
    <sheet name="Sheet1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2" i="15"/>
  <c r="C3" i="15"/>
  <c r="C2" i="15"/>
  <c r="A2" i="15"/>
  <c r="C22" i="12"/>
  <c r="C23" i="12"/>
  <c r="C24" i="12"/>
  <c r="D11" i="13"/>
  <c r="D16" i="13"/>
  <c r="C25" i="12"/>
  <c r="K26" i="12"/>
  <c r="J26" i="12"/>
  <c r="O23" i="12"/>
  <c r="N23" i="12"/>
  <c r="O22" i="12"/>
  <c r="N22" i="12"/>
  <c r="I13" i="12"/>
  <c r="I14" i="12" s="1"/>
  <c r="I9" i="12"/>
  <c r="I10" i="12" s="1"/>
  <c r="I8" i="12"/>
  <c r="C15" i="14"/>
  <c r="I11" i="12" l="1"/>
  <c r="D13" i="13"/>
  <c r="I12" i="12" l="1"/>
  <c r="I15" i="12"/>
  <c r="D12" i="13"/>
  <c r="D15" i="13" s="1"/>
  <c r="U18" i="12" l="1"/>
  <c r="U17" i="12"/>
</calcChain>
</file>

<file path=xl/sharedStrings.xml><?xml version="1.0" encoding="utf-8"?>
<sst xmlns="http://schemas.openxmlformats.org/spreadsheetml/2006/main" count="76" uniqueCount="67">
  <si>
    <t>20 pies</t>
  </si>
  <si>
    <t>1) divido el largo del container entre el largo de la caja para ver cuantas van a entrar</t>
  </si>
  <si>
    <t>2) Hago lo mismo para el Ancho</t>
  </si>
  <si>
    <t>3) Realizo largo por ancho para obtener la cantidad total de cajas por nivel</t>
  </si>
  <si>
    <t>4) Saco el peso por nivel</t>
  </si>
  <si>
    <t>5) Calculo cuantos niveles voy a poder cargar dependiendo la capacidad del pale</t>
  </si>
  <si>
    <t>6) Calculo la altura con en pale incluido</t>
  </si>
  <si>
    <t>7) Calculo el volumen Bruto del pale ( Largox Anchox Alto )</t>
  </si>
  <si>
    <t>8) Calculo el peso bruto de la mercancia mas el pale</t>
  </si>
  <si>
    <t>9) Divido el largo del copntainer por el largo del pale</t>
  </si>
  <si>
    <t>10) Divido el ancho del container por el ancho del pale</t>
  </si>
  <si>
    <t>Cajas por TEU</t>
  </si>
  <si>
    <t>Toneladas</t>
  </si>
  <si>
    <t>Volumen</t>
  </si>
  <si>
    <t>M3</t>
  </si>
  <si>
    <t>USD</t>
  </si>
  <si>
    <t>Cajas</t>
  </si>
  <si>
    <t xml:space="preserve">200mm x 100mm x 250mm </t>
  </si>
  <si>
    <t>Contenedor 20´=</t>
  </si>
  <si>
    <t>5,9 mt x 2,3 mt x 2,3 mt</t>
  </si>
  <si>
    <t>30 tn</t>
  </si>
  <si>
    <t>Peso</t>
  </si>
  <si>
    <t>7 kg</t>
  </si>
  <si>
    <t>Peso pale 20 kg</t>
  </si>
  <si>
    <t>Peso bruto</t>
  </si>
  <si>
    <t>KGS</t>
  </si>
  <si>
    <t>Tarifa por TN</t>
  </si>
  <si>
    <t>Tarifa por M3</t>
  </si>
  <si>
    <t>2 cajas</t>
  </si>
  <si>
    <t>Euros</t>
  </si>
  <si>
    <t>Vista desde arriba</t>
  </si>
  <si>
    <t>Vista del lateral</t>
  </si>
  <si>
    <t>filas</t>
  </si>
  <si>
    <t>columnas</t>
  </si>
  <si>
    <t>Cantidad de pales</t>
  </si>
  <si>
    <t>largo</t>
  </si>
  <si>
    <t>ancho</t>
  </si>
  <si>
    <t>Cajas por pale</t>
  </si>
  <si>
    <t>TNS</t>
  </si>
  <si>
    <t>cantidad de pales por filas</t>
  </si>
  <si>
    <t>Total</t>
  </si>
  <si>
    <t>Carga dinamica = 1700 kg</t>
  </si>
  <si>
    <t>Palé 800mm x 100 mm x 200mm</t>
  </si>
  <si>
    <t>peso neto</t>
  </si>
  <si>
    <t>cajas</t>
  </si>
  <si>
    <t>X TN</t>
  </si>
  <si>
    <t>TEU (20´ - 30 tns – DRY – CONTAINER YARD): USD 2.000  </t>
  </si>
  <si>
    <t>Carga General</t>
  </si>
  <si>
    <t>b</t>
  </si>
  <si>
    <t>c</t>
  </si>
  <si>
    <t>1 FEU o 2 TEU (40´ STD – DRY – CONTAINER YARD):</t>
  </si>
  <si>
    <t>USD 2.500(Tener presente las capacidades máximas de carga de los equipos)</t>
  </si>
  <si>
    <t>Peso de las cajas</t>
  </si>
  <si>
    <t>La que mayor flete genere</t>
  </si>
  <si>
    <t>Avion mixto</t>
  </si>
  <si>
    <t>mm</t>
  </si>
  <si>
    <t>Cada caja pesa</t>
  </si>
  <si>
    <t>Flete</t>
  </si>
  <si>
    <t>x KG</t>
  </si>
  <si>
    <t>1 caja = 0.300 TNS</t>
  </si>
  <si>
    <t>1 caja = 300 KG</t>
  </si>
  <si>
    <t>2 cajas = 600 KG</t>
  </si>
  <si>
    <t>Neto</t>
  </si>
  <si>
    <t>Volumen total</t>
  </si>
  <si>
    <t>Peso total</t>
  </si>
  <si>
    <t>Tarifa</t>
  </si>
  <si>
    <t>mayor flete 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</si>
</sst>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738-4464-4AB0-80A0-ECCF51C9BDC2}">
  <dimension ref="A4:V27"/>
  <sheetViews>
    <sheetView workbookViewId="0">
      <selection activeCell="H27" sqref="H27"/>
    </sheetView>
  </sheetViews>
  <sheetFormatPr defaultRowHeight="15" x14ac:dyDescent="0.25"/>
  <cols>
    <col min="20" max="20" width="21.42578125" bestFit="1" customWidth="1"/>
  </cols>
  <sheetData>
    <row r="4" spans="1:22" x14ac:dyDescent="0.25">
      <c r="I4" t="s">
        <v>42</v>
      </c>
      <c r="N4" t="s">
        <v>16</v>
      </c>
      <c r="O4" t="s">
        <v>17</v>
      </c>
      <c r="R4" t="s">
        <v>18</v>
      </c>
      <c r="T4" t="s">
        <v>19</v>
      </c>
      <c r="V4" t="s">
        <v>20</v>
      </c>
    </row>
    <row r="5" spans="1:22" x14ac:dyDescent="0.25">
      <c r="I5" t="s">
        <v>41</v>
      </c>
      <c r="N5" t="s">
        <v>21</v>
      </c>
      <c r="O5" t="s">
        <v>22</v>
      </c>
    </row>
    <row r="6" spans="1:22" x14ac:dyDescent="0.25">
      <c r="I6" t="s">
        <v>23</v>
      </c>
    </row>
    <row r="7" spans="1:22" x14ac:dyDescent="0.25">
      <c r="M7" t="s">
        <v>30</v>
      </c>
      <c r="P7" t="s">
        <v>31</v>
      </c>
    </row>
    <row r="8" spans="1:22" ht="15.75" thickBot="1" x14ac:dyDescent="0.3">
      <c r="A8" t="s">
        <v>1</v>
      </c>
      <c r="I8">
        <f>+L11/0.2</f>
        <v>4</v>
      </c>
    </row>
    <row r="9" spans="1:22" x14ac:dyDescent="0.25">
      <c r="A9" t="s">
        <v>2</v>
      </c>
      <c r="I9">
        <f>+M14/0.1</f>
        <v>10</v>
      </c>
      <c r="M9" s="1"/>
      <c r="P9" s="4"/>
      <c r="Q9">
        <v>0.25</v>
      </c>
    </row>
    <row r="10" spans="1:22" x14ac:dyDescent="0.25">
      <c r="A10" t="s">
        <v>3</v>
      </c>
      <c r="I10">
        <f>+I9*I8</f>
        <v>40</v>
      </c>
      <c r="M10" s="2"/>
      <c r="P10" s="4"/>
    </row>
    <row r="11" spans="1:22" x14ac:dyDescent="0.25">
      <c r="A11" t="s">
        <v>4</v>
      </c>
      <c r="I11">
        <f>+I10*7</f>
        <v>280</v>
      </c>
      <c r="L11">
        <v>0.8</v>
      </c>
      <c r="M11" s="2"/>
      <c r="P11" s="4"/>
    </row>
    <row r="12" spans="1:22" x14ac:dyDescent="0.25">
      <c r="A12" t="s">
        <v>5</v>
      </c>
      <c r="I12">
        <f>1700/I11</f>
        <v>6.0714285714285712</v>
      </c>
      <c r="M12" s="2"/>
      <c r="P12" s="4"/>
    </row>
    <row r="13" spans="1:22" ht="15.75" thickBot="1" x14ac:dyDescent="0.3">
      <c r="A13" t="s">
        <v>6</v>
      </c>
      <c r="I13">
        <f>+(Q9*6)+Q15</f>
        <v>1.7</v>
      </c>
      <c r="M13" s="3"/>
      <c r="P13" s="4"/>
    </row>
    <row r="14" spans="1:22" x14ac:dyDescent="0.25">
      <c r="A14" t="s">
        <v>7</v>
      </c>
      <c r="I14">
        <f>+L11*M14*I13</f>
        <v>1.36</v>
      </c>
      <c r="M14">
        <v>1</v>
      </c>
      <c r="P14" s="4"/>
    </row>
    <row r="15" spans="1:22" x14ac:dyDescent="0.25">
      <c r="A15" t="s">
        <v>8</v>
      </c>
      <c r="I15">
        <f>+(I11*6)+20</f>
        <v>1700</v>
      </c>
      <c r="J15" t="s">
        <v>12</v>
      </c>
      <c r="P15" s="4"/>
      <c r="Q15">
        <v>0.2</v>
      </c>
    </row>
    <row r="16" spans="1:22" x14ac:dyDescent="0.25">
      <c r="A16" t="s">
        <v>9</v>
      </c>
      <c r="I16">
        <v>7</v>
      </c>
      <c r="J16" t="s">
        <v>32</v>
      </c>
    </row>
    <row r="17" spans="1:21" x14ac:dyDescent="0.25">
      <c r="A17" t="s">
        <v>10</v>
      </c>
      <c r="I17">
        <v>2</v>
      </c>
      <c r="J17" t="s">
        <v>33</v>
      </c>
      <c r="T17" s="5" t="s">
        <v>24</v>
      </c>
      <c r="U17" s="5">
        <f>+I15-20</f>
        <v>1680</v>
      </c>
    </row>
    <row r="18" spans="1:21" ht="15.75" thickBot="1" x14ac:dyDescent="0.3">
      <c r="I18" t="s">
        <v>0</v>
      </c>
      <c r="T18" s="5" t="s">
        <v>43</v>
      </c>
      <c r="U18" s="5">
        <f>+I15</f>
        <v>1700</v>
      </c>
    </row>
    <row r="19" spans="1:21" x14ac:dyDescent="0.25">
      <c r="J19" s="7">
        <v>0.8</v>
      </c>
      <c r="K19" s="8">
        <v>1</v>
      </c>
    </row>
    <row r="20" spans="1:21" x14ac:dyDescent="0.25">
      <c r="J20" s="9">
        <v>0.8</v>
      </c>
      <c r="K20" s="10">
        <v>1</v>
      </c>
    </row>
    <row r="21" spans="1:21" x14ac:dyDescent="0.25">
      <c r="A21" t="s">
        <v>34</v>
      </c>
      <c r="C21">
        <v>13</v>
      </c>
      <c r="J21" s="9">
        <v>0.8</v>
      </c>
      <c r="K21" s="10">
        <v>1</v>
      </c>
      <c r="N21" t="s">
        <v>35</v>
      </c>
      <c r="O21" t="s">
        <v>36</v>
      </c>
    </row>
    <row r="22" spans="1:21" x14ac:dyDescent="0.25">
      <c r="A22" t="s">
        <v>37</v>
      </c>
      <c r="C22">
        <f>+I10*6</f>
        <v>240</v>
      </c>
      <c r="H22">
        <v>5.9</v>
      </c>
      <c r="J22" s="9">
        <v>0.8</v>
      </c>
      <c r="K22" s="10">
        <v>1</v>
      </c>
      <c r="N22">
        <f>+H22/L11</f>
        <v>7.375</v>
      </c>
      <c r="O22">
        <f>+K27/M14</f>
        <v>2.2999999999999998</v>
      </c>
    </row>
    <row r="23" spans="1:21" x14ac:dyDescent="0.25">
      <c r="A23" t="s">
        <v>11</v>
      </c>
      <c r="C23">
        <f>+C22*13</f>
        <v>3120</v>
      </c>
      <c r="J23" s="9">
        <v>0.8</v>
      </c>
      <c r="K23" s="10">
        <v>1</v>
      </c>
      <c r="N23" s="6">
        <f>+H22/M14</f>
        <v>5.9</v>
      </c>
      <c r="O23">
        <f>+M14/L11</f>
        <v>1.25</v>
      </c>
    </row>
    <row r="24" spans="1:21" x14ac:dyDescent="0.25">
      <c r="A24" t="s">
        <v>24</v>
      </c>
      <c r="C24">
        <f>+(I15*C21)/1000</f>
        <v>22.1</v>
      </c>
      <c r="D24" t="s">
        <v>38</v>
      </c>
      <c r="J24" s="9">
        <v>0.8</v>
      </c>
      <c r="K24" s="10">
        <v>0.8</v>
      </c>
      <c r="N24" t="s">
        <v>39</v>
      </c>
    </row>
    <row r="25" spans="1:21" ht="15.75" thickBot="1" x14ac:dyDescent="0.3">
      <c r="A25" t="s">
        <v>62</v>
      </c>
      <c r="C25">
        <f>(1680*C21)/1000</f>
        <v>21.84</v>
      </c>
      <c r="J25" s="11">
        <v>1</v>
      </c>
      <c r="K25" s="12"/>
    </row>
    <row r="26" spans="1:21" x14ac:dyDescent="0.25">
      <c r="H26" t="s">
        <v>40</v>
      </c>
      <c r="J26">
        <f>SUM(J19:J25)</f>
        <v>5.8</v>
      </c>
      <c r="K26">
        <f>SUM(K19:K25)</f>
        <v>5.8</v>
      </c>
    </row>
    <row r="27" spans="1:21" x14ac:dyDescent="0.25">
      <c r="K27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AC0-84C5-4F65-935D-246F6D430AF6}">
  <dimension ref="A3:G16"/>
  <sheetViews>
    <sheetView workbookViewId="0">
      <selection activeCell="D15" sqref="D15"/>
    </sheetView>
  </sheetViews>
  <sheetFormatPr defaultRowHeight="15" x14ac:dyDescent="0.25"/>
  <cols>
    <col min="1" max="1" width="34" customWidth="1"/>
  </cols>
  <sheetData>
    <row r="3" spans="1:7" x14ac:dyDescent="0.25">
      <c r="A3" t="s">
        <v>47</v>
      </c>
      <c r="B3" t="s">
        <v>44</v>
      </c>
      <c r="C3">
        <v>5760</v>
      </c>
    </row>
    <row r="4" spans="1:7" x14ac:dyDescent="0.25">
      <c r="B4" t="s">
        <v>15</v>
      </c>
      <c r="C4">
        <v>48</v>
      </c>
      <c r="D4" t="s">
        <v>45</v>
      </c>
    </row>
    <row r="5" spans="1:7" x14ac:dyDescent="0.25">
      <c r="B5" t="s">
        <v>15</v>
      </c>
      <c r="C5">
        <v>48</v>
      </c>
      <c r="D5" t="s">
        <v>14</v>
      </c>
    </row>
    <row r="7" spans="1:7" x14ac:dyDescent="0.25">
      <c r="A7" t="s">
        <v>48</v>
      </c>
      <c r="B7" t="s">
        <v>46</v>
      </c>
    </row>
    <row r="8" spans="1:7" x14ac:dyDescent="0.25">
      <c r="A8" t="s">
        <v>49</v>
      </c>
      <c r="B8" t="s">
        <v>50</v>
      </c>
      <c r="G8" t="s">
        <v>51</v>
      </c>
    </row>
    <row r="11" spans="1:7" x14ac:dyDescent="0.25">
      <c r="B11" t="s">
        <v>52</v>
      </c>
      <c r="D11">
        <f>+(C3/280)*'4Y5'!I15</f>
        <v>34971.428571428572</v>
      </c>
      <c r="E11" t="s">
        <v>25</v>
      </c>
    </row>
    <row r="12" spans="1:7" x14ac:dyDescent="0.25">
      <c r="D12">
        <f>+D11/1000</f>
        <v>34.971428571428575</v>
      </c>
      <c r="E12" t="s">
        <v>38</v>
      </c>
    </row>
    <row r="13" spans="1:7" x14ac:dyDescent="0.25">
      <c r="B13" t="s">
        <v>13</v>
      </c>
      <c r="D13">
        <f>+'4Y5'!I13*6</f>
        <v>10.199999999999999</v>
      </c>
      <c r="E13" t="s">
        <v>14</v>
      </c>
    </row>
    <row r="15" spans="1:7" x14ac:dyDescent="0.25">
      <c r="B15" t="s">
        <v>26</v>
      </c>
      <c r="D15" s="6">
        <f>+D12*48</f>
        <v>1678.6285714285716</v>
      </c>
      <c r="F15" t="s">
        <v>53</v>
      </c>
    </row>
    <row r="16" spans="1:7" x14ac:dyDescent="0.25">
      <c r="B16" t="s">
        <v>27</v>
      </c>
      <c r="D16">
        <f>+C5*D13</f>
        <v>489.59999999999997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57C9-E1F2-4D99-8D90-1ECBC1624B8A}">
  <dimension ref="A3:D15"/>
  <sheetViews>
    <sheetView workbookViewId="0">
      <selection activeCell="H5" sqref="H5"/>
    </sheetView>
  </sheetViews>
  <sheetFormatPr defaultRowHeight="15" x14ac:dyDescent="0.25"/>
  <sheetData>
    <row r="3" spans="1:4" x14ac:dyDescent="0.25">
      <c r="B3" t="s">
        <v>54</v>
      </c>
    </row>
    <row r="5" spans="1:4" x14ac:dyDescent="0.25">
      <c r="B5" t="s">
        <v>28</v>
      </c>
    </row>
    <row r="6" spans="1:4" x14ac:dyDescent="0.25">
      <c r="B6">
        <v>2000</v>
      </c>
      <c r="C6" t="s">
        <v>55</v>
      </c>
    </row>
    <row r="7" spans="1:4" x14ac:dyDescent="0.25">
      <c r="B7">
        <v>900</v>
      </c>
      <c r="C7" t="s">
        <v>55</v>
      </c>
    </row>
    <row r="8" spans="1:4" x14ac:dyDescent="0.25">
      <c r="B8">
        <v>1000</v>
      </c>
      <c r="C8" t="s">
        <v>55</v>
      </c>
    </row>
    <row r="9" spans="1:4" x14ac:dyDescent="0.25">
      <c r="A9" t="s">
        <v>56</v>
      </c>
      <c r="C9">
        <v>0.3</v>
      </c>
      <c r="D9" t="s">
        <v>38</v>
      </c>
    </row>
    <row r="10" spans="1:4" x14ac:dyDescent="0.25">
      <c r="A10" t="s">
        <v>57</v>
      </c>
      <c r="B10">
        <v>8</v>
      </c>
      <c r="C10" t="s">
        <v>58</v>
      </c>
    </row>
    <row r="12" spans="1:4" x14ac:dyDescent="0.25">
      <c r="A12" t="s">
        <v>59</v>
      </c>
      <c r="C12" t="s">
        <v>60</v>
      </c>
    </row>
    <row r="13" spans="1:4" x14ac:dyDescent="0.25">
      <c r="C13" t="s">
        <v>61</v>
      </c>
    </row>
    <row r="15" spans="1:4" x14ac:dyDescent="0.25">
      <c r="C15" s="6">
        <f>600*8</f>
        <v>4800</v>
      </c>
      <c r="D15" s="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3B14-1FBB-49E9-8570-3F0F4024BC3C}">
  <dimension ref="A1:F5"/>
  <sheetViews>
    <sheetView tabSelected="1" workbookViewId="0">
      <selection activeCell="E3" sqref="E3"/>
    </sheetView>
  </sheetViews>
  <sheetFormatPr defaultRowHeight="15" x14ac:dyDescent="0.25"/>
  <cols>
    <col min="4" max="4" width="13.85546875" bestFit="1" customWidth="1"/>
    <col min="5" max="5" width="10.5703125" bestFit="1" customWidth="1"/>
    <col min="6" max="6" width="18.28515625" bestFit="1" customWidth="1"/>
  </cols>
  <sheetData>
    <row r="1" spans="1:6" x14ac:dyDescent="0.25">
      <c r="A1">
        <v>22</v>
      </c>
    </row>
    <row r="2" spans="1:6" x14ac:dyDescent="0.25">
      <c r="A2">
        <f>1*1*1.47</f>
        <v>1.47</v>
      </c>
      <c r="B2" t="s">
        <v>14</v>
      </c>
      <c r="C2">
        <f>+A2*A1</f>
        <v>32.339999999999996</v>
      </c>
      <c r="D2" t="s">
        <v>63</v>
      </c>
      <c r="E2" s="13">
        <f>+C2*B5</f>
        <v>4818.66</v>
      </c>
    </row>
    <row r="3" spans="1:6" x14ac:dyDescent="0.25">
      <c r="A3">
        <v>1.4750000000000001</v>
      </c>
      <c r="B3" t="s">
        <v>38</v>
      </c>
      <c r="C3">
        <f>+A3*A1</f>
        <v>32.450000000000003</v>
      </c>
      <c r="D3" t="s">
        <v>64</v>
      </c>
      <c r="E3" s="14">
        <f>+C3*B5</f>
        <v>4835.05</v>
      </c>
      <c r="F3" t="s">
        <v>66</v>
      </c>
    </row>
    <row r="5" spans="1:6" x14ac:dyDescent="0.25">
      <c r="A5" t="s">
        <v>65</v>
      </c>
      <c r="B5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0760AB92EECB478ACFEA9DD7186396" ma:contentTypeVersion="4" ma:contentTypeDescription="Crear nuevo documento." ma:contentTypeScope="" ma:versionID="9222aecddb2481582d8608dc4d858177">
  <xsd:schema xmlns:xsd="http://www.w3.org/2001/XMLSchema" xmlns:xs="http://www.w3.org/2001/XMLSchema" xmlns:p="http://schemas.microsoft.com/office/2006/metadata/properties" xmlns:ns3="57ccee43-d7c4-42c4-b05e-57422d239018" targetNamespace="http://schemas.microsoft.com/office/2006/metadata/properties" ma:root="true" ma:fieldsID="df7240ef371855fd621594019acc998f" ns3:_="">
    <xsd:import namespace="57ccee43-d7c4-42c4-b05e-57422d239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cee43-d7c4-42c4-b05e-57422d239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F4B94-5B7F-4821-BC0D-17227ECD89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67C8B1-4277-4703-98CD-C95737FF68B8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57ccee43-d7c4-42c4-b05e-57422d23901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00F4985-7409-4C09-8B1D-B82C3DEA30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ccee43-d7c4-42c4-b05e-57422d239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4Y5</vt:lpstr>
      <vt:lpstr>6 </vt:lpstr>
      <vt:lpstr>7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Mera</dc:creator>
  <cp:lastModifiedBy>Juan Mera</cp:lastModifiedBy>
  <dcterms:created xsi:type="dcterms:W3CDTF">2023-04-01T09:59:28Z</dcterms:created>
  <dcterms:modified xsi:type="dcterms:W3CDTF">2023-06-21T14:02:23Z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0x0101004D0760AB92EECB478ACFEA9DD7186396</vt:lpwstr>
  </property>
</Properties>
</file>