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FRamalho\Desktop\"/>
    </mc:Choice>
  </mc:AlternateContent>
  <xr:revisionPtr revIDLastSave="0" documentId="13_ncr:1_{745DA026-1A96-4538-90A7-D449619CC6CF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" i="1" l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3" i="1"/>
  <c r="S4" i="1" l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3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G3" i="1"/>
  <c r="J3" i="1" s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3" i="1"/>
  <c r="G4" i="1"/>
  <c r="J4" i="1" s="1"/>
  <c r="G5" i="1"/>
  <c r="J5" i="1" s="1"/>
  <c r="K23" i="1"/>
  <c r="I4" i="1"/>
  <c r="I5" i="1"/>
  <c r="I3" i="1"/>
  <c r="A7" i="1"/>
  <c r="G7" i="1" s="1"/>
  <c r="A6" i="1"/>
  <c r="I6" i="1" s="1"/>
  <c r="K4" i="1" l="1"/>
  <c r="K3" i="1"/>
  <c r="I7" i="1"/>
  <c r="H3" i="1"/>
  <c r="K5" i="1"/>
  <c r="J7" i="1"/>
  <c r="H7" i="1"/>
  <c r="A8" i="1"/>
  <c r="G6" i="1"/>
  <c r="H4" i="1"/>
  <c r="H5" i="1"/>
  <c r="K7" i="1" l="1"/>
  <c r="A9" i="1"/>
  <c r="G8" i="1"/>
  <c r="I8" i="1"/>
  <c r="J6" i="1"/>
  <c r="K6" i="1" s="1"/>
  <c r="H6" i="1"/>
  <c r="J8" i="1" l="1"/>
  <c r="K8" i="1" s="1"/>
  <c r="H8" i="1"/>
  <c r="A10" i="1"/>
  <c r="G9" i="1"/>
  <c r="I9" i="1"/>
  <c r="A11" i="1" l="1"/>
  <c r="I10" i="1"/>
  <c r="G10" i="1"/>
  <c r="J9" i="1"/>
  <c r="K9" i="1" s="1"/>
  <c r="H9" i="1"/>
  <c r="J10" i="1" l="1"/>
  <c r="K10" i="1" s="1"/>
  <c r="H10" i="1"/>
  <c r="A12" i="1"/>
  <c r="G11" i="1"/>
  <c r="I11" i="1"/>
  <c r="J11" i="1" l="1"/>
  <c r="K11" i="1" s="1"/>
  <c r="H11" i="1"/>
  <c r="A13" i="1"/>
  <c r="I12" i="1"/>
  <c r="G12" i="1"/>
  <c r="H12" i="1" l="1"/>
  <c r="J12" i="1"/>
  <c r="K12" i="1" s="1"/>
  <c r="A14" i="1"/>
  <c r="G13" i="1"/>
  <c r="I13" i="1"/>
  <c r="J13" i="1" l="1"/>
  <c r="K13" i="1" s="1"/>
  <c r="H13" i="1"/>
  <c r="A15" i="1"/>
  <c r="G14" i="1"/>
  <c r="I14" i="1"/>
  <c r="J14" i="1" l="1"/>
  <c r="K14" i="1" s="1"/>
  <c r="H14" i="1"/>
  <c r="A16" i="1"/>
  <c r="G15" i="1"/>
  <c r="I15" i="1"/>
  <c r="J15" i="1" l="1"/>
  <c r="K15" i="1" s="1"/>
  <c r="H15" i="1"/>
  <c r="A17" i="1"/>
  <c r="G16" i="1"/>
  <c r="I16" i="1"/>
  <c r="A18" i="1" l="1"/>
  <c r="G17" i="1"/>
  <c r="I17" i="1"/>
  <c r="J16" i="1"/>
  <c r="K16" i="1" s="1"/>
  <c r="H16" i="1"/>
  <c r="J17" i="1" l="1"/>
  <c r="K17" i="1" s="1"/>
  <c r="H17" i="1"/>
  <c r="I18" i="1"/>
  <c r="G18" i="1"/>
  <c r="J18" i="1" l="1"/>
  <c r="K18" i="1" s="1"/>
  <c r="H18" i="1"/>
</calcChain>
</file>

<file path=xl/sharedStrings.xml><?xml version="1.0" encoding="utf-8"?>
<sst xmlns="http://schemas.openxmlformats.org/spreadsheetml/2006/main" count="48" uniqueCount="27">
  <si>
    <t>Vf</t>
  </si>
  <si>
    <t>Vr1</t>
  </si>
  <si>
    <t>Vr2</t>
  </si>
  <si>
    <t>Vf(V)</t>
  </si>
  <si>
    <t>Vr(V)</t>
  </si>
  <si>
    <t>Vla()</t>
  </si>
  <si>
    <t>20mA</t>
  </si>
  <si>
    <t>200mA</t>
  </si>
  <si>
    <t>Escala</t>
  </si>
  <si>
    <t>Resposta 2.3</t>
  </si>
  <si>
    <t>I(A) em A</t>
  </si>
  <si>
    <t>I(A) em mA</t>
  </si>
  <si>
    <r>
      <t>Vr1+Vr2+</t>
    </r>
    <r>
      <rPr>
        <i/>
        <sz val="11"/>
        <color theme="1"/>
        <rFont val="Arial"/>
        <family val="2"/>
      </rPr>
      <t>i</t>
    </r>
    <r>
      <rPr>
        <sz val="11"/>
        <color theme="1"/>
        <rFont val="Arial"/>
        <family val="2"/>
      </rPr>
      <t>*RiA</t>
    </r>
  </si>
  <si>
    <t>P/Gráfico</t>
  </si>
  <si>
    <t>MODELO: Escort EDM168A</t>
  </si>
  <si>
    <t>Vr2/Vf</t>
  </si>
  <si>
    <t>R2/(RiA+R1+R2)</t>
  </si>
  <si>
    <t>Rla=inf*I+Rzero</t>
  </si>
  <si>
    <t>Vla=inf+i^2+Rzero*I</t>
  </si>
  <si>
    <t>ENTENDER!?</t>
  </si>
  <si>
    <t>Resposta 2.4</t>
  </si>
  <si>
    <t>Diferença</t>
  </si>
  <si>
    <t>Escala  mA</t>
  </si>
  <si>
    <t>RiA c/obtidos</t>
  </si>
  <si>
    <t>RiA gráfico</t>
  </si>
  <si>
    <t>Pr</t>
  </si>
  <si>
    <t>Plam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</si>
</sst>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sz val="11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Border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5" fontId="1" fillId="3" borderId="1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5" formatCode="0.00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6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6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5" formatCode="0.0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Y=V</a:t>
            </a:r>
            <a:r>
              <a:rPr lang="pt-PT" baseline="-25000"/>
              <a:t>r</a:t>
            </a:r>
            <a:r>
              <a:rPr lang="pt-PT"/>
              <a:t>(v)</a:t>
            </a:r>
            <a:r>
              <a:rPr lang="pt-PT" baseline="0"/>
              <a:t> vs X=</a:t>
            </a:r>
            <a:r>
              <a:rPr lang="pt-PT" i="1" baseline="0"/>
              <a:t>i</a:t>
            </a:r>
            <a:r>
              <a:rPr lang="pt-PT" i="0" baseline="0"/>
              <a:t>(mA)</a:t>
            </a:r>
            <a:endParaRPr lang="pt-PT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4.3965691418216886E-2"/>
                  <c:y val="7.53237742467268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Folha1!$E$3:$E$18</c:f>
              <c:numCache>
                <c:formatCode>0.00</c:formatCode>
                <c:ptCount val="16"/>
                <c:pt idx="0">
                  <c:v>0.47199999999999998</c:v>
                </c:pt>
                <c:pt idx="1">
                  <c:v>0.94799999999999995</c:v>
                </c:pt>
                <c:pt idx="2">
                  <c:v>1.421</c:v>
                </c:pt>
                <c:pt idx="3">
                  <c:v>1.899</c:v>
                </c:pt>
                <c:pt idx="4">
                  <c:v>2.52</c:v>
                </c:pt>
                <c:pt idx="5">
                  <c:v>3.02</c:v>
                </c:pt>
                <c:pt idx="6">
                  <c:v>3.52</c:v>
                </c:pt>
                <c:pt idx="7">
                  <c:v>4.0299999999999994</c:v>
                </c:pt>
                <c:pt idx="8">
                  <c:v>4.53</c:v>
                </c:pt>
                <c:pt idx="9">
                  <c:v>5.04</c:v>
                </c:pt>
                <c:pt idx="10">
                  <c:v>5.54</c:v>
                </c:pt>
                <c:pt idx="11">
                  <c:v>6.04</c:v>
                </c:pt>
                <c:pt idx="12">
                  <c:v>6.54</c:v>
                </c:pt>
                <c:pt idx="13">
                  <c:v>7.05</c:v>
                </c:pt>
                <c:pt idx="14">
                  <c:v>7.56</c:v>
                </c:pt>
                <c:pt idx="15">
                  <c:v>8.0599999999999987</c:v>
                </c:pt>
              </c:numCache>
            </c:numRef>
          </c:xVal>
          <c:yVal>
            <c:numRef>
              <c:f>Folha1!$B$3:$B$18</c:f>
              <c:numCache>
                <c:formatCode>General</c:formatCode>
                <c:ptCount val="16"/>
                <c:pt idx="0">
                  <c:v>0.315</c:v>
                </c:pt>
                <c:pt idx="1">
                  <c:v>0.63200000000000001</c:v>
                </c:pt>
                <c:pt idx="2">
                  <c:v>0.94799999999999995</c:v>
                </c:pt>
                <c:pt idx="3">
                  <c:v>1.268</c:v>
                </c:pt>
                <c:pt idx="4">
                  <c:v>1.6779999999999999</c:v>
                </c:pt>
                <c:pt idx="5">
                  <c:v>2.0099999999999998</c:v>
                </c:pt>
                <c:pt idx="6">
                  <c:v>2.35</c:v>
                </c:pt>
                <c:pt idx="7">
                  <c:v>2.68</c:v>
                </c:pt>
                <c:pt idx="8">
                  <c:v>3.01</c:v>
                </c:pt>
                <c:pt idx="9">
                  <c:v>3.35</c:v>
                </c:pt>
                <c:pt idx="10">
                  <c:v>3.69</c:v>
                </c:pt>
                <c:pt idx="11">
                  <c:v>4.0199999999999996</c:v>
                </c:pt>
                <c:pt idx="12">
                  <c:v>4.3600000000000003</c:v>
                </c:pt>
                <c:pt idx="13">
                  <c:v>4.6900000000000004</c:v>
                </c:pt>
                <c:pt idx="14">
                  <c:v>5.03</c:v>
                </c:pt>
                <c:pt idx="15">
                  <c:v>5.37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DB-486D-B1D5-AD6BFBBC1307}"/>
            </c:ext>
          </c:extLst>
        </c:ser>
        <c:ser>
          <c:idx val="1"/>
          <c:order val="1"/>
          <c:tx>
            <c:v>R2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5.973110996563614E-3"/>
                  <c:y val="-3.63054612201664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Folha1!$E$3:$E$18</c:f>
              <c:numCache>
                <c:formatCode>0.00</c:formatCode>
                <c:ptCount val="16"/>
                <c:pt idx="0">
                  <c:v>0.47199999999999998</c:v>
                </c:pt>
                <c:pt idx="1">
                  <c:v>0.94799999999999995</c:v>
                </c:pt>
                <c:pt idx="2">
                  <c:v>1.421</c:v>
                </c:pt>
                <c:pt idx="3">
                  <c:v>1.899</c:v>
                </c:pt>
                <c:pt idx="4">
                  <c:v>2.52</c:v>
                </c:pt>
                <c:pt idx="5">
                  <c:v>3.02</c:v>
                </c:pt>
                <c:pt idx="6">
                  <c:v>3.52</c:v>
                </c:pt>
                <c:pt idx="7">
                  <c:v>4.0299999999999994</c:v>
                </c:pt>
                <c:pt idx="8">
                  <c:v>4.53</c:v>
                </c:pt>
                <c:pt idx="9">
                  <c:v>5.04</c:v>
                </c:pt>
                <c:pt idx="10">
                  <c:v>5.54</c:v>
                </c:pt>
                <c:pt idx="11">
                  <c:v>6.04</c:v>
                </c:pt>
                <c:pt idx="12">
                  <c:v>6.54</c:v>
                </c:pt>
                <c:pt idx="13">
                  <c:v>7.05</c:v>
                </c:pt>
                <c:pt idx="14">
                  <c:v>7.56</c:v>
                </c:pt>
                <c:pt idx="15">
                  <c:v>8.0599999999999987</c:v>
                </c:pt>
              </c:numCache>
            </c:numRef>
          </c:xVal>
          <c:yVal>
            <c:numRef>
              <c:f>Folha1!$C$3:$C$18</c:f>
              <c:numCache>
                <c:formatCode>General</c:formatCode>
                <c:ptCount val="16"/>
                <c:pt idx="0">
                  <c:v>0.38500000000000001</c:v>
                </c:pt>
                <c:pt idx="1">
                  <c:v>0.77300000000000002</c:v>
                </c:pt>
                <c:pt idx="2">
                  <c:v>1.1579999999999999</c:v>
                </c:pt>
                <c:pt idx="3">
                  <c:v>1.5489999999999999</c:v>
                </c:pt>
                <c:pt idx="4">
                  <c:v>2.0499999999999998</c:v>
                </c:pt>
                <c:pt idx="5">
                  <c:v>2.46</c:v>
                </c:pt>
                <c:pt idx="6">
                  <c:v>2.87</c:v>
                </c:pt>
                <c:pt idx="7">
                  <c:v>3.28</c:v>
                </c:pt>
                <c:pt idx="8">
                  <c:v>3.68</c:v>
                </c:pt>
                <c:pt idx="9">
                  <c:v>4.0999999999999996</c:v>
                </c:pt>
                <c:pt idx="10">
                  <c:v>4.5</c:v>
                </c:pt>
                <c:pt idx="11">
                  <c:v>4.92</c:v>
                </c:pt>
                <c:pt idx="12">
                  <c:v>5.32</c:v>
                </c:pt>
                <c:pt idx="13">
                  <c:v>5.73</c:v>
                </c:pt>
                <c:pt idx="14">
                  <c:v>6.15</c:v>
                </c:pt>
                <c:pt idx="15">
                  <c:v>6.56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DB-486D-B1D5-AD6BFBBC1307}"/>
            </c:ext>
          </c:extLst>
        </c:ser>
        <c:ser>
          <c:idx val="2"/>
          <c:order val="2"/>
          <c:tx>
            <c:v>Vf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9.4100409375588015E-2"/>
                  <c:y val="1.72390829814418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Folha1!$E$3:$E$18</c:f>
              <c:numCache>
                <c:formatCode>0.00</c:formatCode>
                <c:ptCount val="16"/>
                <c:pt idx="0">
                  <c:v>0.47199999999999998</c:v>
                </c:pt>
                <c:pt idx="1">
                  <c:v>0.94799999999999995</c:v>
                </c:pt>
                <c:pt idx="2">
                  <c:v>1.421</c:v>
                </c:pt>
                <c:pt idx="3">
                  <c:v>1.899</c:v>
                </c:pt>
                <c:pt idx="4">
                  <c:v>2.52</c:v>
                </c:pt>
                <c:pt idx="5">
                  <c:v>3.02</c:v>
                </c:pt>
                <c:pt idx="6">
                  <c:v>3.52</c:v>
                </c:pt>
                <c:pt idx="7">
                  <c:v>4.0299999999999994</c:v>
                </c:pt>
                <c:pt idx="8">
                  <c:v>4.53</c:v>
                </c:pt>
                <c:pt idx="9">
                  <c:v>5.04</c:v>
                </c:pt>
                <c:pt idx="10">
                  <c:v>5.54</c:v>
                </c:pt>
                <c:pt idx="11">
                  <c:v>6.04</c:v>
                </c:pt>
                <c:pt idx="12">
                  <c:v>6.54</c:v>
                </c:pt>
                <c:pt idx="13">
                  <c:v>7.05</c:v>
                </c:pt>
                <c:pt idx="14">
                  <c:v>7.56</c:v>
                </c:pt>
                <c:pt idx="15">
                  <c:v>8.0599999999999987</c:v>
                </c:pt>
              </c:numCache>
            </c:numRef>
          </c:xVal>
          <c:yVal>
            <c:numRef>
              <c:f>Folha1!$A$3:$A$18</c:f>
              <c:numCache>
                <c:formatCode>0.000</c:formatCode>
                <c:ptCount val="16"/>
                <c:pt idx="0">
                  <c:v>0.75</c:v>
                </c:pt>
                <c:pt idx="1">
                  <c:v>1.502</c:v>
                </c:pt>
                <c:pt idx="2" formatCode="0.00">
                  <c:v>2.25</c:v>
                </c:pt>
                <c:pt idx="3" formatCode="0.00">
                  <c:v>3</c:v>
                </c:pt>
                <c:pt idx="4" formatCode="0.00">
                  <c:v>3.75</c:v>
                </c:pt>
                <c:pt idx="5" formatCode="0.00">
                  <c:v>4.5</c:v>
                </c:pt>
                <c:pt idx="6" formatCode="0.00">
                  <c:v>5.25</c:v>
                </c:pt>
                <c:pt idx="7" formatCode="0.00">
                  <c:v>6</c:v>
                </c:pt>
                <c:pt idx="8" formatCode="0.00">
                  <c:v>6.75</c:v>
                </c:pt>
                <c:pt idx="9" formatCode="0.00">
                  <c:v>7.5</c:v>
                </c:pt>
                <c:pt idx="10" formatCode="0.00">
                  <c:v>8.25</c:v>
                </c:pt>
                <c:pt idx="11" formatCode="0.00">
                  <c:v>9</c:v>
                </c:pt>
                <c:pt idx="12" formatCode="0.00">
                  <c:v>9.75</c:v>
                </c:pt>
                <c:pt idx="13" formatCode="0.00">
                  <c:v>10.5</c:v>
                </c:pt>
                <c:pt idx="14" formatCode="0.00">
                  <c:v>11.25</c:v>
                </c:pt>
                <c:pt idx="15" formatCode="0.00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2DB-486D-B1D5-AD6BFBBC1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9200"/>
        <c:axId val="449728024"/>
      </c:scatterChart>
      <c:valAx>
        <c:axId val="44972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X=</a:t>
                </a:r>
                <a:r>
                  <a:rPr lang="pt-PT" i="1"/>
                  <a:t>i</a:t>
                </a:r>
                <a:r>
                  <a:rPr lang="pt-PT"/>
                  <a:t>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49728024"/>
        <c:crosses val="autoZero"/>
        <c:crossBetween val="midCat"/>
      </c:valAx>
      <c:valAx>
        <c:axId val="449728024"/>
        <c:scaling>
          <c:orientation val="minMax"/>
          <c:max val="12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Y=</a:t>
                </a:r>
                <a:r>
                  <a:rPr lang="pt-PT" sz="1000" b="0" i="0" u="none" strike="noStrike" baseline="0">
                    <a:effectLst/>
                  </a:rPr>
                  <a:t>V</a:t>
                </a:r>
                <a:r>
                  <a:rPr lang="pt-PT" sz="1000" b="0" i="0" u="none" strike="noStrike" baseline="-25000">
                    <a:effectLst/>
                  </a:rPr>
                  <a:t>r</a:t>
                </a:r>
                <a:r>
                  <a:rPr lang="pt-PT" sz="1000" b="0" i="0" u="none" strike="noStrike" baseline="0">
                    <a:effectLst/>
                  </a:rPr>
                  <a:t>(v</a:t>
                </a:r>
                <a:r>
                  <a:rPr lang="pt-PT"/>
                  <a:t>)</a:t>
                </a:r>
              </a:p>
              <a:p>
                <a:pPr>
                  <a:defRPr/>
                </a:pP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49729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Y=V</a:t>
            </a:r>
            <a:r>
              <a:rPr lang="en-US" baseline="-25000"/>
              <a:t>L</a:t>
            </a:r>
            <a:r>
              <a:rPr lang="en-US" baseline="0"/>
              <a:t>(V) vs X=</a:t>
            </a:r>
            <a:r>
              <a:rPr lang="en-US" i="1" baseline="0"/>
              <a:t>i</a:t>
            </a:r>
            <a:r>
              <a:rPr lang="en-US" i="0" u="none" baseline="0"/>
              <a:t>(mA) (grafico original)</a:t>
            </a:r>
            <a:endParaRPr lang="en-US" i="0" baseline="-25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5.2203590067944589E-2"/>
          <c:y val="0.15942305629083153"/>
          <c:w val="0.90934469126420081"/>
          <c:h val="0.74086438668509169"/>
        </c:manualLayout>
      </c:layout>
      <c:scatterChart>
        <c:scatterStyle val="lineMarker"/>
        <c:varyColors val="0"/>
        <c:ser>
          <c:idx val="0"/>
          <c:order val="0"/>
          <c:tx>
            <c:v>Rl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10707902848391219"/>
                  <c:y val="-2.18782247646355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Folha1!$R$3:$R$22</c:f>
              <c:numCache>
                <c:formatCode>0.00</c:formatCode>
                <c:ptCount val="20"/>
                <c:pt idx="0">
                  <c:v>6.7299999999999995</c:v>
                </c:pt>
                <c:pt idx="1">
                  <c:v>11.82</c:v>
                </c:pt>
                <c:pt idx="2">
                  <c:v>16.330000000000002</c:v>
                </c:pt>
                <c:pt idx="3">
                  <c:v>21.7</c:v>
                </c:pt>
                <c:pt idx="4">
                  <c:v>25.5</c:v>
                </c:pt>
                <c:pt idx="5">
                  <c:v>29.1</c:v>
                </c:pt>
                <c:pt idx="6">
                  <c:v>32.700000000000003</c:v>
                </c:pt>
                <c:pt idx="7">
                  <c:v>35.799999999999997</c:v>
                </c:pt>
                <c:pt idx="8">
                  <c:v>39</c:v>
                </c:pt>
                <c:pt idx="9">
                  <c:v>42</c:v>
                </c:pt>
                <c:pt idx="10">
                  <c:v>45.1</c:v>
                </c:pt>
                <c:pt idx="11">
                  <c:v>48</c:v>
                </c:pt>
                <c:pt idx="12">
                  <c:v>50.7</c:v>
                </c:pt>
                <c:pt idx="13">
                  <c:v>53.5</c:v>
                </c:pt>
                <c:pt idx="14">
                  <c:v>56.2</c:v>
                </c:pt>
                <c:pt idx="15">
                  <c:v>58.7</c:v>
                </c:pt>
                <c:pt idx="16">
                  <c:v>61.1</c:v>
                </c:pt>
                <c:pt idx="17">
                  <c:v>63.70000000000001</c:v>
                </c:pt>
                <c:pt idx="18">
                  <c:v>66</c:v>
                </c:pt>
                <c:pt idx="19">
                  <c:v>67.599999999999994</c:v>
                </c:pt>
              </c:numCache>
            </c:numRef>
          </c:xVal>
          <c:yVal>
            <c:numRef>
              <c:f>Folha1!$O$3:$O$22</c:f>
              <c:numCache>
                <c:formatCode>General</c:formatCode>
                <c:ptCount val="20"/>
                <c:pt idx="0">
                  <c:v>9.7000000000000003E-2</c:v>
                </c:pt>
                <c:pt idx="1">
                  <c:v>0.28699999999999998</c:v>
                </c:pt>
                <c:pt idx="2">
                  <c:v>0.53100000000000003</c:v>
                </c:pt>
                <c:pt idx="3" formatCode="0.00">
                  <c:v>0.9</c:v>
                </c:pt>
                <c:pt idx="4" formatCode="0.00">
                  <c:v>1.2</c:v>
                </c:pt>
                <c:pt idx="5" formatCode="0.00">
                  <c:v>1.53</c:v>
                </c:pt>
                <c:pt idx="6" formatCode="0.00">
                  <c:v>1.84</c:v>
                </c:pt>
                <c:pt idx="7" formatCode="0.00">
                  <c:v>2.1800000000000002</c:v>
                </c:pt>
                <c:pt idx="8" formatCode="0.00">
                  <c:v>2.52</c:v>
                </c:pt>
                <c:pt idx="9" formatCode="0.00">
                  <c:v>2.86</c:v>
                </c:pt>
                <c:pt idx="10" formatCode="0.00">
                  <c:v>3.22</c:v>
                </c:pt>
                <c:pt idx="11" formatCode="0.00">
                  <c:v>3.57</c:v>
                </c:pt>
                <c:pt idx="12" formatCode="0.00">
                  <c:v>3.93</c:v>
                </c:pt>
                <c:pt idx="13" formatCode="0.00">
                  <c:v>4.29</c:v>
                </c:pt>
                <c:pt idx="14" formatCode="0.00">
                  <c:v>4.6500000000000004</c:v>
                </c:pt>
                <c:pt idx="15" formatCode="0.00">
                  <c:v>5.03</c:v>
                </c:pt>
                <c:pt idx="16" formatCode="0.00">
                  <c:v>5.4</c:v>
                </c:pt>
                <c:pt idx="17" formatCode="0.00">
                  <c:v>5.78</c:v>
                </c:pt>
                <c:pt idx="18" formatCode="0.00">
                  <c:v>6.16</c:v>
                </c:pt>
                <c:pt idx="19" formatCode="0.00">
                  <c:v>6.42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1D-4C43-BDD8-23D690E33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240"/>
        <c:axId val="449728416"/>
      </c:scatterChart>
      <c:valAx>
        <c:axId val="449727240"/>
        <c:scaling>
          <c:orientation val="minMax"/>
          <c:max val="7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49728416"/>
        <c:crosses val="autoZero"/>
        <c:crossBetween val="midCat"/>
      </c:valAx>
      <c:valAx>
        <c:axId val="44972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49727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247812773403328E-2"/>
          <c:y val="7.407407407407407E-2"/>
          <c:w val="0.84785629921259842"/>
          <c:h val="0.89814814814814814"/>
        </c:manualLayout>
      </c:layout>
      <c:scatterChart>
        <c:scatterStyle val="lineMarker"/>
        <c:varyColors val="0"/>
        <c:ser>
          <c:idx val="0"/>
          <c:order val="0"/>
          <c:tx>
            <c:v>Plam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1"/>
            <c:dispEq val="1"/>
            <c:trendlineLbl>
              <c:layout>
                <c:manualLayout>
                  <c:x val="-2.8464129483814524E-2"/>
                  <c:y val="1.2819335083114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Folha1!$R$3:$R$22</c:f>
              <c:numCache>
                <c:formatCode>0.00</c:formatCode>
                <c:ptCount val="20"/>
                <c:pt idx="0">
                  <c:v>6.7299999999999995</c:v>
                </c:pt>
                <c:pt idx="1">
                  <c:v>11.82</c:v>
                </c:pt>
                <c:pt idx="2">
                  <c:v>16.330000000000002</c:v>
                </c:pt>
                <c:pt idx="3">
                  <c:v>21.7</c:v>
                </c:pt>
                <c:pt idx="4">
                  <c:v>25.5</c:v>
                </c:pt>
                <c:pt idx="5">
                  <c:v>29.1</c:v>
                </c:pt>
                <c:pt idx="6">
                  <c:v>32.700000000000003</c:v>
                </c:pt>
                <c:pt idx="7">
                  <c:v>35.799999999999997</c:v>
                </c:pt>
                <c:pt idx="8">
                  <c:v>39</c:v>
                </c:pt>
                <c:pt idx="9">
                  <c:v>42</c:v>
                </c:pt>
                <c:pt idx="10">
                  <c:v>45.1</c:v>
                </c:pt>
                <c:pt idx="11">
                  <c:v>48</c:v>
                </c:pt>
                <c:pt idx="12">
                  <c:v>50.7</c:v>
                </c:pt>
                <c:pt idx="13">
                  <c:v>53.5</c:v>
                </c:pt>
                <c:pt idx="14">
                  <c:v>56.2</c:v>
                </c:pt>
                <c:pt idx="15">
                  <c:v>58.7</c:v>
                </c:pt>
                <c:pt idx="16">
                  <c:v>61.1</c:v>
                </c:pt>
                <c:pt idx="17">
                  <c:v>63.70000000000001</c:v>
                </c:pt>
                <c:pt idx="18">
                  <c:v>66</c:v>
                </c:pt>
                <c:pt idx="19">
                  <c:v>67.599999999999994</c:v>
                </c:pt>
              </c:numCache>
            </c:numRef>
          </c:xVal>
          <c:yVal>
            <c:numRef>
              <c:f>Folha1!$V$3:$V$22</c:f>
              <c:numCache>
                <c:formatCode>General</c:formatCode>
                <c:ptCount val="20"/>
                <c:pt idx="0">
                  <c:v>6.5280999999999998E-4</c:v>
                </c:pt>
                <c:pt idx="1">
                  <c:v>3.3923399999999998E-3</c:v>
                </c:pt>
                <c:pt idx="2">
                  <c:v>8.6712300000000003E-3</c:v>
                </c:pt>
                <c:pt idx="3">
                  <c:v>1.9530000000000002E-2</c:v>
                </c:pt>
                <c:pt idx="4">
                  <c:v>3.0599999999999995E-2</c:v>
                </c:pt>
                <c:pt idx="5">
                  <c:v>4.4523E-2</c:v>
                </c:pt>
                <c:pt idx="6">
                  <c:v>6.0167999999999999E-2</c:v>
                </c:pt>
                <c:pt idx="7">
                  <c:v>7.8044000000000002E-2</c:v>
                </c:pt>
                <c:pt idx="8">
                  <c:v>9.8280000000000006E-2</c:v>
                </c:pt>
                <c:pt idx="9">
                  <c:v>0.12012</c:v>
                </c:pt>
                <c:pt idx="10">
                  <c:v>0.14522200000000002</c:v>
                </c:pt>
                <c:pt idx="11">
                  <c:v>0.17135999999999998</c:v>
                </c:pt>
                <c:pt idx="12">
                  <c:v>0.19925100000000001</c:v>
                </c:pt>
                <c:pt idx="13">
                  <c:v>0.229515</c:v>
                </c:pt>
                <c:pt idx="14">
                  <c:v>0.26133000000000001</c:v>
                </c:pt>
                <c:pt idx="15">
                  <c:v>0.29526100000000005</c:v>
                </c:pt>
                <c:pt idx="16">
                  <c:v>0.32994000000000001</c:v>
                </c:pt>
                <c:pt idx="17">
                  <c:v>0.36818600000000007</c:v>
                </c:pt>
                <c:pt idx="18">
                  <c:v>0.40656000000000003</c:v>
                </c:pt>
                <c:pt idx="19">
                  <c:v>0.43399199999999993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32-41AC-ABA8-0513F325D8D2}"/>
            </c:ext>
          </c:extLst>
        </c:ser>
        <c:ser>
          <c:idx val="1"/>
          <c:order val="1"/>
          <c:tx>
            <c:v>Pr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6.3202537182852139E-2"/>
                  <c:y val="0.243936278798483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Folha1!$R$3:$R$22</c:f>
              <c:numCache>
                <c:formatCode>0.00</c:formatCode>
                <c:ptCount val="20"/>
                <c:pt idx="0">
                  <c:v>6.7299999999999995</c:v>
                </c:pt>
                <c:pt idx="1">
                  <c:v>11.82</c:v>
                </c:pt>
                <c:pt idx="2">
                  <c:v>16.330000000000002</c:v>
                </c:pt>
                <c:pt idx="3">
                  <c:v>21.7</c:v>
                </c:pt>
                <c:pt idx="4">
                  <c:v>25.5</c:v>
                </c:pt>
                <c:pt idx="5">
                  <c:v>29.1</c:v>
                </c:pt>
                <c:pt idx="6">
                  <c:v>32.700000000000003</c:v>
                </c:pt>
                <c:pt idx="7">
                  <c:v>35.799999999999997</c:v>
                </c:pt>
                <c:pt idx="8">
                  <c:v>39</c:v>
                </c:pt>
                <c:pt idx="9">
                  <c:v>42</c:v>
                </c:pt>
                <c:pt idx="10">
                  <c:v>45.1</c:v>
                </c:pt>
                <c:pt idx="11">
                  <c:v>48</c:v>
                </c:pt>
                <c:pt idx="12">
                  <c:v>50.7</c:v>
                </c:pt>
                <c:pt idx="13">
                  <c:v>53.5</c:v>
                </c:pt>
                <c:pt idx="14">
                  <c:v>56.2</c:v>
                </c:pt>
                <c:pt idx="15">
                  <c:v>58.7</c:v>
                </c:pt>
                <c:pt idx="16">
                  <c:v>61.1</c:v>
                </c:pt>
                <c:pt idx="17">
                  <c:v>63.70000000000001</c:v>
                </c:pt>
                <c:pt idx="18">
                  <c:v>66</c:v>
                </c:pt>
                <c:pt idx="19">
                  <c:v>67.599999999999994</c:v>
                </c:pt>
              </c:numCache>
            </c:numRef>
          </c:xVal>
          <c:yVal>
            <c:numRef>
              <c:f>Folha1!$U$3:$U$22</c:f>
              <c:numCache>
                <c:formatCode>General</c:formatCode>
                <c:ptCount val="20"/>
                <c:pt idx="0">
                  <c:v>2.1064900000000004E-3</c:v>
                </c:pt>
                <c:pt idx="1">
                  <c:v>6.5364600000000026E-3</c:v>
                </c:pt>
                <c:pt idx="2">
                  <c:v>1.2427130000000002E-2</c:v>
                </c:pt>
                <c:pt idx="3">
                  <c:v>2.1917000000000006E-2</c:v>
                </c:pt>
                <c:pt idx="4">
                  <c:v>3.034499999999999E-2</c:v>
                </c:pt>
                <c:pt idx="5">
                  <c:v>3.9576000000000007E-2</c:v>
                </c:pt>
                <c:pt idx="6">
                  <c:v>4.9704000000000005E-2</c:v>
                </c:pt>
                <c:pt idx="7">
                  <c:v>5.9785999999999992E-2</c:v>
                </c:pt>
                <c:pt idx="8">
                  <c:v>7.0979999999999988E-2</c:v>
                </c:pt>
                <c:pt idx="9">
                  <c:v>8.2320000000000018E-2</c:v>
                </c:pt>
                <c:pt idx="10">
                  <c:v>9.4710000000000003E-2</c:v>
                </c:pt>
                <c:pt idx="11">
                  <c:v>0.10704</c:v>
                </c:pt>
                <c:pt idx="12">
                  <c:v>0.11965199999999995</c:v>
                </c:pt>
                <c:pt idx="13">
                  <c:v>0.133215</c:v>
                </c:pt>
                <c:pt idx="14">
                  <c:v>0.14724400000000001</c:v>
                </c:pt>
                <c:pt idx="15">
                  <c:v>0.16025100000000003</c:v>
                </c:pt>
                <c:pt idx="16">
                  <c:v>0.17413499999999998</c:v>
                </c:pt>
                <c:pt idx="17">
                  <c:v>0.189189</c:v>
                </c:pt>
                <c:pt idx="18">
                  <c:v>0.20262000000000002</c:v>
                </c:pt>
                <c:pt idx="19">
                  <c:v>0.21226400000000001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32-41AC-ABA8-0513F325D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31160"/>
        <c:axId val="208026752"/>
      </c:scatterChart>
      <c:valAx>
        <c:axId val="449731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8026752"/>
        <c:crosses val="autoZero"/>
        <c:crossBetween val="midCat"/>
      </c:valAx>
      <c:valAx>
        <c:axId val="20802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49731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Y=V</a:t>
            </a:r>
            <a:r>
              <a:rPr lang="pt-PT" baseline="-25000"/>
              <a:t>la</a:t>
            </a:r>
            <a:r>
              <a:rPr lang="pt-PT"/>
              <a:t>(v)</a:t>
            </a:r>
            <a:r>
              <a:rPr lang="pt-PT" baseline="0"/>
              <a:t> vs X=</a:t>
            </a:r>
            <a:r>
              <a:rPr lang="pt-PT" i="1" baseline="0"/>
              <a:t>i</a:t>
            </a:r>
            <a:r>
              <a:rPr lang="pt-PT" i="0" baseline="0"/>
              <a:t>(mA)</a:t>
            </a:r>
            <a:endParaRPr lang="pt-PT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1074021515287638"/>
          <c:y val="0.13973338774399785"/>
          <c:w val="0.86462094959736624"/>
          <c:h val="0.64507778957746587"/>
        </c:manualLayout>
      </c:layout>
      <c:scatterChart>
        <c:scatterStyle val="lineMarker"/>
        <c:varyColors val="0"/>
        <c:ser>
          <c:idx val="0"/>
          <c:order val="0"/>
          <c:tx>
            <c:v>Vla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Folha1!$R$3:$R$22</c:f>
              <c:numCache>
                <c:formatCode>0.00</c:formatCode>
                <c:ptCount val="20"/>
                <c:pt idx="0">
                  <c:v>6.7299999999999995</c:v>
                </c:pt>
                <c:pt idx="1">
                  <c:v>11.82</c:v>
                </c:pt>
                <c:pt idx="2">
                  <c:v>16.330000000000002</c:v>
                </c:pt>
                <c:pt idx="3">
                  <c:v>21.7</c:v>
                </c:pt>
                <c:pt idx="4">
                  <c:v>25.5</c:v>
                </c:pt>
                <c:pt idx="5">
                  <c:v>29.1</c:v>
                </c:pt>
                <c:pt idx="6">
                  <c:v>32.700000000000003</c:v>
                </c:pt>
                <c:pt idx="7">
                  <c:v>35.799999999999997</c:v>
                </c:pt>
                <c:pt idx="8">
                  <c:v>39</c:v>
                </c:pt>
                <c:pt idx="9">
                  <c:v>42</c:v>
                </c:pt>
                <c:pt idx="10">
                  <c:v>45.1</c:v>
                </c:pt>
                <c:pt idx="11">
                  <c:v>48</c:v>
                </c:pt>
                <c:pt idx="12">
                  <c:v>50.7</c:v>
                </c:pt>
                <c:pt idx="13">
                  <c:v>53.5</c:v>
                </c:pt>
                <c:pt idx="14">
                  <c:v>56.2</c:v>
                </c:pt>
                <c:pt idx="15">
                  <c:v>58.7</c:v>
                </c:pt>
                <c:pt idx="16">
                  <c:v>61.1</c:v>
                </c:pt>
                <c:pt idx="17">
                  <c:v>63.70000000000001</c:v>
                </c:pt>
                <c:pt idx="18">
                  <c:v>66</c:v>
                </c:pt>
                <c:pt idx="19">
                  <c:v>67.599999999999994</c:v>
                </c:pt>
              </c:numCache>
            </c:numRef>
          </c:xVal>
          <c:yVal>
            <c:numRef>
              <c:f>Folha1!$O$3:$O$22</c:f>
              <c:numCache>
                <c:formatCode>General</c:formatCode>
                <c:ptCount val="20"/>
                <c:pt idx="0">
                  <c:v>9.7000000000000003E-2</c:v>
                </c:pt>
                <c:pt idx="1">
                  <c:v>0.28699999999999998</c:v>
                </c:pt>
                <c:pt idx="2">
                  <c:v>0.53100000000000003</c:v>
                </c:pt>
                <c:pt idx="3" formatCode="0.00">
                  <c:v>0.9</c:v>
                </c:pt>
                <c:pt idx="4" formatCode="0.00">
                  <c:v>1.2</c:v>
                </c:pt>
                <c:pt idx="5" formatCode="0.00">
                  <c:v>1.53</c:v>
                </c:pt>
                <c:pt idx="6" formatCode="0.00">
                  <c:v>1.84</c:v>
                </c:pt>
                <c:pt idx="7" formatCode="0.00">
                  <c:v>2.1800000000000002</c:v>
                </c:pt>
                <c:pt idx="8" formatCode="0.00">
                  <c:v>2.52</c:v>
                </c:pt>
                <c:pt idx="9" formatCode="0.00">
                  <c:v>2.86</c:v>
                </c:pt>
                <c:pt idx="10" formatCode="0.00">
                  <c:v>3.22</c:v>
                </c:pt>
                <c:pt idx="11" formatCode="0.00">
                  <c:v>3.57</c:v>
                </c:pt>
                <c:pt idx="12" formatCode="0.00">
                  <c:v>3.93</c:v>
                </c:pt>
                <c:pt idx="13" formatCode="0.00">
                  <c:v>4.29</c:v>
                </c:pt>
                <c:pt idx="14" formatCode="0.00">
                  <c:v>4.6500000000000004</c:v>
                </c:pt>
                <c:pt idx="15" formatCode="0.00">
                  <c:v>5.03</c:v>
                </c:pt>
                <c:pt idx="16" formatCode="0.00">
                  <c:v>5.4</c:v>
                </c:pt>
                <c:pt idx="17" formatCode="0.00">
                  <c:v>5.78</c:v>
                </c:pt>
                <c:pt idx="18" formatCode="0.00">
                  <c:v>6.16</c:v>
                </c:pt>
                <c:pt idx="19" formatCode="0.00">
                  <c:v>6.42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9D4-4300-9CFF-4A2C097D2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9200"/>
        <c:axId val="449728024"/>
      </c:scatterChart>
      <c:valAx>
        <c:axId val="449729200"/>
        <c:scaling>
          <c:orientation val="minMax"/>
          <c:max val="7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X=</a:t>
                </a:r>
                <a:r>
                  <a:rPr lang="pt-PT" i="1"/>
                  <a:t>i</a:t>
                </a:r>
                <a:r>
                  <a:rPr lang="pt-PT"/>
                  <a:t>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49728024"/>
        <c:crosses val="autoZero"/>
        <c:crossBetween val="midCat"/>
      </c:valAx>
      <c:valAx>
        <c:axId val="449728024"/>
        <c:scaling>
          <c:orientation val="minMax"/>
          <c:max val="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Y=</a:t>
                </a:r>
                <a:r>
                  <a:rPr lang="pt-PT" sz="1000" b="0" i="0" u="none" strike="noStrike" baseline="0">
                    <a:effectLst/>
                  </a:rPr>
                  <a:t>V</a:t>
                </a:r>
                <a:r>
                  <a:rPr lang="pt-PT" sz="1000" b="0" i="0" u="none" strike="noStrike" baseline="-25000">
                    <a:effectLst/>
                  </a:rPr>
                  <a:t>la</a:t>
                </a:r>
                <a:r>
                  <a:rPr lang="pt-PT" sz="1000" b="0" i="0" u="none" strike="noStrike" baseline="0">
                    <a:effectLst/>
                  </a:rPr>
                  <a:t>(v</a:t>
                </a:r>
                <a:r>
                  <a:rPr lang="pt-PT"/>
                  <a:t>)</a:t>
                </a:r>
              </a:p>
              <a:p>
                <a:pPr>
                  <a:defRPr/>
                </a:pP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49729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Y=P</a:t>
            </a:r>
            <a:r>
              <a:rPr lang="pt-PT" baseline="-25000"/>
              <a:t>r</a:t>
            </a:r>
            <a:r>
              <a:rPr lang="pt-PT"/>
              <a:t>,P</a:t>
            </a:r>
            <a:r>
              <a:rPr lang="pt-PT" baseline="-25000"/>
              <a:t>l</a:t>
            </a:r>
            <a:r>
              <a:rPr lang="pt-PT"/>
              <a:t> </a:t>
            </a:r>
            <a:r>
              <a:rPr lang="pt-PT" baseline="0"/>
              <a:t>vs X=</a:t>
            </a:r>
            <a:r>
              <a:rPr lang="pt-PT" i="1" baseline="0"/>
              <a:t>i</a:t>
            </a:r>
            <a:r>
              <a:rPr lang="pt-PT" i="0" baseline="0"/>
              <a:t>(mA)</a:t>
            </a:r>
            <a:endParaRPr lang="pt-PT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1074021515287638"/>
          <c:y val="0.13973338774399785"/>
          <c:w val="0.86462094959736624"/>
          <c:h val="0.64507778957746587"/>
        </c:manualLayout>
      </c:layout>
      <c:scatterChart>
        <c:scatterStyle val="lineMarker"/>
        <c:varyColors val="0"/>
        <c:ser>
          <c:idx val="0"/>
          <c:order val="0"/>
          <c:tx>
            <c:v>Pr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0.12202850072394887"/>
                  <c:y val="0.100235722775209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Folha1!$R$3:$R$22</c:f>
              <c:numCache>
                <c:formatCode>0.00</c:formatCode>
                <c:ptCount val="20"/>
                <c:pt idx="0">
                  <c:v>6.7299999999999995</c:v>
                </c:pt>
                <c:pt idx="1">
                  <c:v>11.82</c:v>
                </c:pt>
                <c:pt idx="2">
                  <c:v>16.330000000000002</c:v>
                </c:pt>
                <c:pt idx="3">
                  <c:v>21.7</c:v>
                </c:pt>
                <c:pt idx="4">
                  <c:v>25.5</c:v>
                </c:pt>
                <c:pt idx="5">
                  <c:v>29.1</c:v>
                </c:pt>
                <c:pt idx="6">
                  <c:v>32.700000000000003</c:v>
                </c:pt>
                <c:pt idx="7">
                  <c:v>35.799999999999997</c:v>
                </c:pt>
                <c:pt idx="8">
                  <c:v>39</c:v>
                </c:pt>
                <c:pt idx="9">
                  <c:v>42</c:v>
                </c:pt>
                <c:pt idx="10">
                  <c:v>45.1</c:v>
                </c:pt>
                <c:pt idx="11">
                  <c:v>48</c:v>
                </c:pt>
                <c:pt idx="12">
                  <c:v>50.7</c:v>
                </c:pt>
                <c:pt idx="13">
                  <c:v>53.5</c:v>
                </c:pt>
                <c:pt idx="14">
                  <c:v>56.2</c:v>
                </c:pt>
                <c:pt idx="15">
                  <c:v>58.7</c:v>
                </c:pt>
                <c:pt idx="16">
                  <c:v>61.1</c:v>
                </c:pt>
                <c:pt idx="17">
                  <c:v>63.70000000000001</c:v>
                </c:pt>
                <c:pt idx="18">
                  <c:v>66</c:v>
                </c:pt>
                <c:pt idx="19">
                  <c:v>67.599999999999994</c:v>
                </c:pt>
              </c:numCache>
            </c:numRef>
          </c:xVal>
          <c:yVal>
            <c:numRef>
              <c:f>Folha1!$U$3:$U$22</c:f>
              <c:numCache>
                <c:formatCode>General</c:formatCode>
                <c:ptCount val="20"/>
                <c:pt idx="0">
                  <c:v>2.1064900000000004E-3</c:v>
                </c:pt>
                <c:pt idx="1">
                  <c:v>6.5364600000000026E-3</c:v>
                </c:pt>
                <c:pt idx="2">
                  <c:v>1.2427130000000002E-2</c:v>
                </c:pt>
                <c:pt idx="3">
                  <c:v>2.1917000000000006E-2</c:v>
                </c:pt>
                <c:pt idx="4">
                  <c:v>3.034499999999999E-2</c:v>
                </c:pt>
                <c:pt idx="5">
                  <c:v>3.9576000000000007E-2</c:v>
                </c:pt>
                <c:pt idx="6">
                  <c:v>4.9704000000000005E-2</c:v>
                </c:pt>
                <c:pt idx="7">
                  <c:v>5.9785999999999992E-2</c:v>
                </c:pt>
                <c:pt idx="8">
                  <c:v>7.0979999999999988E-2</c:v>
                </c:pt>
                <c:pt idx="9">
                  <c:v>8.2320000000000018E-2</c:v>
                </c:pt>
                <c:pt idx="10">
                  <c:v>9.4710000000000003E-2</c:v>
                </c:pt>
                <c:pt idx="11">
                  <c:v>0.10704</c:v>
                </c:pt>
                <c:pt idx="12">
                  <c:v>0.11965199999999995</c:v>
                </c:pt>
                <c:pt idx="13">
                  <c:v>0.133215</c:v>
                </c:pt>
                <c:pt idx="14">
                  <c:v>0.14724400000000001</c:v>
                </c:pt>
                <c:pt idx="15">
                  <c:v>0.16025100000000003</c:v>
                </c:pt>
                <c:pt idx="16">
                  <c:v>0.17413499999999998</c:v>
                </c:pt>
                <c:pt idx="17">
                  <c:v>0.189189</c:v>
                </c:pt>
                <c:pt idx="18">
                  <c:v>0.20262000000000002</c:v>
                </c:pt>
                <c:pt idx="19">
                  <c:v>0.21226400000000001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A1-4268-836C-1653CF6D610A}"/>
            </c:ext>
          </c:extLst>
        </c:ser>
        <c:ser>
          <c:idx val="1"/>
          <c:order val="1"/>
          <c:tx>
            <c:v>Plam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Folha1!$R$3:$R$22</c:f>
              <c:numCache>
                <c:formatCode>0.00</c:formatCode>
                <c:ptCount val="20"/>
                <c:pt idx="0">
                  <c:v>6.7299999999999995</c:v>
                </c:pt>
                <c:pt idx="1">
                  <c:v>11.82</c:v>
                </c:pt>
                <c:pt idx="2">
                  <c:v>16.330000000000002</c:v>
                </c:pt>
                <c:pt idx="3">
                  <c:v>21.7</c:v>
                </c:pt>
                <c:pt idx="4">
                  <c:v>25.5</c:v>
                </c:pt>
                <c:pt idx="5">
                  <c:v>29.1</c:v>
                </c:pt>
                <c:pt idx="6">
                  <c:v>32.700000000000003</c:v>
                </c:pt>
                <c:pt idx="7">
                  <c:v>35.799999999999997</c:v>
                </c:pt>
                <c:pt idx="8">
                  <c:v>39</c:v>
                </c:pt>
                <c:pt idx="9">
                  <c:v>42</c:v>
                </c:pt>
                <c:pt idx="10">
                  <c:v>45.1</c:v>
                </c:pt>
                <c:pt idx="11">
                  <c:v>48</c:v>
                </c:pt>
                <c:pt idx="12">
                  <c:v>50.7</c:v>
                </c:pt>
                <c:pt idx="13">
                  <c:v>53.5</c:v>
                </c:pt>
                <c:pt idx="14">
                  <c:v>56.2</c:v>
                </c:pt>
                <c:pt idx="15">
                  <c:v>58.7</c:v>
                </c:pt>
                <c:pt idx="16">
                  <c:v>61.1</c:v>
                </c:pt>
                <c:pt idx="17">
                  <c:v>63.70000000000001</c:v>
                </c:pt>
                <c:pt idx="18">
                  <c:v>66</c:v>
                </c:pt>
                <c:pt idx="19">
                  <c:v>67.599999999999994</c:v>
                </c:pt>
              </c:numCache>
            </c:numRef>
          </c:xVal>
          <c:yVal>
            <c:numRef>
              <c:f>Folha1!$V$3:$V$22</c:f>
              <c:numCache>
                <c:formatCode>General</c:formatCode>
                <c:ptCount val="20"/>
                <c:pt idx="0">
                  <c:v>6.5280999999999998E-4</c:v>
                </c:pt>
                <c:pt idx="1">
                  <c:v>3.3923399999999998E-3</c:v>
                </c:pt>
                <c:pt idx="2">
                  <c:v>8.6712300000000003E-3</c:v>
                </c:pt>
                <c:pt idx="3">
                  <c:v>1.9530000000000002E-2</c:v>
                </c:pt>
                <c:pt idx="4">
                  <c:v>3.0599999999999995E-2</c:v>
                </c:pt>
                <c:pt idx="5">
                  <c:v>4.4523E-2</c:v>
                </c:pt>
                <c:pt idx="6">
                  <c:v>6.0167999999999999E-2</c:v>
                </c:pt>
                <c:pt idx="7">
                  <c:v>7.8044000000000002E-2</c:v>
                </c:pt>
                <c:pt idx="8">
                  <c:v>9.8280000000000006E-2</c:v>
                </c:pt>
                <c:pt idx="9">
                  <c:v>0.12012</c:v>
                </c:pt>
                <c:pt idx="10">
                  <c:v>0.14522200000000002</c:v>
                </c:pt>
                <c:pt idx="11">
                  <c:v>0.17135999999999998</c:v>
                </c:pt>
                <c:pt idx="12">
                  <c:v>0.19925100000000001</c:v>
                </c:pt>
                <c:pt idx="13">
                  <c:v>0.229515</c:v>
                </c:pt>
                <c:pt idx="14">
                  <c:v>0.26133000000000001</c:v>
                </c:pt>
                <c:pt idx="15">
                  <c:v>0.29526100000000005</c:v>
                </c:pt>
                <c:pt idx="16">
                  <c:v>0.32994000000000001</c:v>
                </c:pt>
                <c:pt idx="17">
                  <c:v>0.36818600000000007</c:v>
                </c:pt>
                <c:pt idx="18">
                  <c:v>0.40656000000000003</c:v>
                </c:pt>
                <c:pt idx="19">
                  <c:v>0.43399199999999993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A1-4268-836C-1653CF6D6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9200"/>
        <c:axId val="449728024"/>
      </c:scatterChart>
      <c:valAx>
        <c:axId val="449729200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X=</a:t>
                </a:r>
                <a:r>
                  <a:rPr lang="pt-PT" i="1"/>
                  <a:t>i</a:t>
                </a:r>
                <a:r>
                  <a:rPr lang="pt-PT"/>
                  <a:t>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49728024"/>
        <c:crosses val="autoZero"/>
        <c:crossBetween val="midCat"/>
      </c:valAx>
      <c:valAx>
        <c:axId val="449728024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Y=</a:t>
                </a:r>
                <a:r>
                  <a:rPr lang="pt-PT" sz="1000" b="0" i="0" u="none" strike="noStrike" baseline="0">
                    <a:effectLst/>
                  </a:rPr>
                  <a:t>P(W)</a:t>
                </a:r>
                <a:endParaRPr lang="pt-PT"/>
              </a:p>
              <a:p>
                <a:pPr>
                  <a:defRPr/>
                </a:pP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49729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94945</xdr:colOff>
      <xdr:row>18</xdr:row>
      <xdr:rowOff>71436</xdr:rowOff>
    </xdr:from>
    <xdr:to>
      <xdr:col>9</xdr:col>
      <xdr:colOff>1251857</xdr:colOff>
      <xdr:row>39</xdr:row>
      <xdr:rowOff>40822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605118</xdr:colOff>
      <xdr:row>44</xdr:row>
      <xdr:rowOff>29486</xdr:rowOff>
    </xdr:from>
    <xdr:to>
      <xdr:col>19</xdr:col>
      <xdr:colOff>1216461</xdr:colOff>
      <xdr:row>60</xdr:row>
      <xdr:rowOff>105493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137583</xdr:colOff>
      <xdr:row>2</xdr:row>
      <xdr:rowOff>14817</xdr:rowOff>
    </xdr:from>
    <xdr:to>
      <xdr:col>28</xdr:col>
      <xdr:colOff>486833</xdr:colOff>
      <xdr:row>17</xdr:row>
      <xdr:rowOff>59267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EBD1B92-8F67-44B4-BFE9-600C3AE6F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201706</xdr:colOff>
      <xdr:row>24</xdr:row>
      <xdr:rowOff>67234</xdr:rowOff>
    </xdr:from>
    <xdr:to>
      <xdr:col>19</xdr:col>
      <xdr:colOff>1156910</xdr:colOff>
      <xdr:row>41</xdr:row>
      <xdr:rowOff>44822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5D0CD0E-CA9B-412E-8C5A-8CD3D5D56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1120588</xdr:colOff>
      <xdr:row>24</xdr:row>
      <xdr:rowOff>56030</xdr:rowOff>
    </xdr:from>
    <xdr:to>
      <xdr:col>29</xdr:col>
      <xdr:colOff>529380</xdr:colOff>
      <xdr:row>41</xdr:row>
      <xdr:rowOff>33618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44F88FB-F01A-494A-BACD-C689EDC3FA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2:K18" totalsRowShown="0" headerRowDxfId="28" dataDxfId="27">
  <autoFilter ref="A2:K18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0000000-0010-0000-0000-000001000000}" name="Vf" dataDxfId="26">
      <calculatedColumnFormula>A2+0.75</calculatedColumnFormula>
    </tableColumn>
    <tableColumn id="2" xr3:uid="{00000000-0010-0000-0000-000002000000}" name="Vr1" dataDxfId="25"/>
    <tableColumn id="3" xr3:uid="{00000000-0010-0000-0000-000003000000}" name="Vr2" dataDxfId="24"/>
    <tableColumn id="4" xr3:uid="{00000000-0010-0000-0000-000004000000}" name="I(A) em A" dataDxfId="23"/>
    <tableColumn id="5" xr3:uid="{00000000-0010-0000-0000-000005000000}" name="I(A) em mA" dataDxfId="22">
      <calculatedColumnFormula>D3*1000</calculatedColumnFormula>
    </tableColumn>
    <tableColumn id="6" xr3:uid="{00000000-0010-0000-0000-000006000000}" name="Escala  mA" dataDxfId="21"/>
    <tableColumn id="7" xr3:uid="{00000000-0010-0000-0000-000007000000}" name="RiA c/obtidos" dataDxfId="20">
      <calculatedColumnFormula>(A3-B3-C3)/D3</calculatedColumnFormula>
    </tableColumn>
    <tableColumn id="8" xr3:uid="{00000000-0010-0000-0000-000008000000}" name="Vr1+Vr2+i*RiA" dataDxfId="19">
      <calculatedColumnFormula>B3+C3+D3*G3</calculatedColumnFormula>
    </tableColumn>
    <tableColumn id="10" xr3:uid="{00000000-0010-0000-0000-00000A000000}" name="Vr2/Vf" dataDxfId="18">
      <calculatedColumnFormula>C3/A3</calculatedColumnFormula>
    </tableColumn>
    <tableColumn id="11" xr3:uid="{00000000-0010-0000-0000-00000B000000}" name="R2/(RiA+R1+R2)" dataDxfId="17">
      <calculatedColumnFormula>814/(G3+667+814)</calculatedColumnFormula>
    </tableColumn>
    <tableColumn id="12" xr3:uid="{00000000-0010-0000-0000-00000C000000}" name="Diferença" dataDxfId="16">
      <calculatedColumnFormula>I3-J3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2" displayName="Tabela2" ref="M2:S22" headerRowDxfId="15" dataDxfId="14">
  <autoFilter ref="M2:S22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0000000-0010-0000-0100-000001000000}" name="Vf(V)" totalsRowLabel="Total" dataDxfId="13" totalsRowDxfId="12"/>
    <tableColumn id="2" xr3:uid="{00000000-0010-0000-0100-000002000000}" name="Vr(V)" dataDxfId="11" totalsRowDxfId="10"/>
    <tableColumn id="3" xr3:uid="{00000000-0010-0000-0100-000003000000}" name="Vla()" dataDxfId="9" totalsRowDxfId="8"/>
    <tableColumn id="4" xr3:uid="{00000000-0010-0000-0100-000004000000}" name="I(A) em A" dataDxfId="7" totalsRowDxfId="6"/>
    <tableColumn id="5" xr3:uid="{00000000-0010-0000-0100-000005000000}" name="Escala" dataDxfId="5" totalsRowDxfId="4"/>
    <tableColumn id="6" xr3:uid="{00000000-0010-0000-0100-000006000000}" name="I(A) em mA" dataDxfId="3" totalsRowDxfId="2">
      <calculatedColumnFormula>P3*1000</calculatedColumnFormula>
    </tableColumn>
    <tableColumn id="7" xr3:uid="{00000000-0010-0000-0100-000007000000}" name="RiA c/obtidos" totalsRowFunction="sum" dataDxfId="1" totalsRowDxfId="0">
      <calculatedColumnFormula>(M3-N3-O3)/P3</calculatedColumnFormula>
    </tableColumn>
  </tableColumns>
  <tableStyleInfo name="TableStyleDark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6"/>
  <sheetViews>
    <sheetView showGridLines="0" tabSelected="1" topLeftCell="O1" zoomScale="130" zoomScaleNormal="130" workbookViewId="0">
      <selection activeCell="X19" sqref="X19"/>
    </sheetView>
  </sheetViews>
  <sheetFormatPr defaultColWidth="8.7109375" defaultRowHeight="14.25" x14ac:dyDescent="0.25"/>
  <cols>
    <col min="1" max="1" width="6.85546875" style="1" customWidth="1"/>
    <col min="2" max="3" width="7.42578125" style="1" customWidth="1"/>
    <col min="4" max="4" width="11.7109375" style="1" customWidth="1"/>
    <col min="5" max="5" width="13.5703125" style="1" bestFit="1" customWidth="1"/>
    <col min="6" max="6" width="14" style="1" bestFit="1" customWidth="1"/>
    <col min="7" max="7" width="17.140625" style="1" bestFit="1" customWidth="1"/>
    <col min="8" max="8" width="19" style="1" customWidth="1"/>
    <col min="9" max="9" width="8.85546875" style="1" customWidth="1"/>
    <col min="10" max="10" width="20" style="1" bestFit="1" customWidth="1"/>
    <col min="11" max="11" width="16.28515625" style="1" bestFit="1" customWidth="1"/>
    <col min="12" max="12" width="12.5703125" style="1" bestFit="1" customWidth="1"/>
    <col min="13" max="14" width="7.42578125" style="1" bestFit="1" customWidth="1"/>
    <col min="15" max="15" width="7.42578125" style="1" customWidth="1"/>
    <col min="16" max="16" width="10" style="1" bestFit="1" customWidth="1"/>
    <col min="17" max="17" width="8.140625" style="1" bestFit="1" customWidth="1"/>
    <col min="18" max="18" width="12" style="1" bestFit="1" customWidth="1"/>
    <col min="19" max="19" width="14.28515625" style="1" bestFit="1" customWidth="1"/>
    <col min="20" max="20" width="28.5703125" style="1" bestFit="1" customWidth="1"/>
    <col min="21" max="21" width="12.42578125" style="1" bestFit="1" customWidth="1"/>
    <col min="22" max="22" width="14.5703125" style="1" customWidth="1"/>
    <col min="23" max="23" width="8.7109375" style="1"/>
    <col min="24" max="24" width="20.5703125" style="1" bestFit="1" customWidth="1"/>
    <col min="25" max="25" width="14.7109375" style="1" customWidth="1"/>
    <col min="26" max="27" width="8.7109375" style="1"/>
    <col min="28" max="28" width="10.42578125" style="1" customWidth="1"/>
    <col min="29" max="29" width="9.85546875" style="1" customWidth="1"/>
    <col min="30" max="30" width="13.5703125" style="1" customWidth="1"/>
    <col min="31" max="31" width="8.7109375" style="1"/>
    <col min="32" max="32" width="27" style="1" bestFit="1" customWidth="1"/>
    <col min="33" max="33" width="18.7109375" style="1" bestFit="1" customWidth="1"/>
    <col min="34" max="34" width="8.7109375" style="1"/>
    <col min="35" max="35" width="18.7109375" style="1" bestFit="1" customWidth="1"/>
    <col min="36" max="36" width="8.7109375" style="1"/>
    <col min="37" max="37" width="9.28515625" style="1" bestFit="1" customWidth="1"/>
    <col min="38" max="38" width="8.7109375" style="1"/>
    <col min="39" max="39" width="10.85546875" style="1" bestFit="1" customWidth="1"/>
    <col min="40" max="16384" width="8.7109375" style="1"/>
  </cols>
  <sheetData>
    <row r="1" spans="1:23" x14ac:dyDescent="0.25">
      <c r="A1" s="7"/>
      <c r="B1" s="7"/>
      <c r="C1" s="7"/>
      <c r="D1" s="7"/>
      <c r="E1" s="7"/>
      <c r="F1" s="7"/>
      <c r="G1" s="7"/>
      <c r="H1" s="18" t="s">
        <v>9</v>
      </c>
      <c r="I1" s="18"/>
      <c r="J1" s="18" t="s">
        <v>20</v>
      </c>
      <c r="K1" s="18"/>
      <c r="L1" s="18"/>
      <c r="N1" s="2"/>
      <c r="O1" s="2"/>
      <c r="P1" s="2"/>
      <c r="Q1" s="2"/>
      <c r="R1" s="2"/>
      <c r="S1" s="1" t="s">
        <v>13</v>
      </c>
    </row>
    <row r="2" spans="1:23" ht="33.75" customHeight="1" x14ac:dyDescent="0.25">
      <c r="A2" s="2" t="s">
        <v>0</v>
      </c>
      <c r="B2" s="2" t="s">
        <v>1</v>
      </c>
      <c r="C2" s="2" t="s">
        <v>2</v>
      </c>
      <c r="D2" s="2" t="s">
        <v>10</v>
      </c>
      <c r="E2" s="2" t="s">
        <v>11</v>
      </c>
      <c r="F2" s="7" t="s">
        <v>22</v>
      </c>
      <c r="G2" s="7" t="s">
        <v>23</v>
      </c>
      <c r="H2" s="7" t="s">
        <v>12</v>
      </c>
      <c r="I2" s="7" t="s">
        <v>15</v>
      </c>
      <c r="J2" s="7" t="s">
        <v>16</v>
      </c>
      <c r="K2" s="7" t="s">
        <v>21</v>
      </c>
      <c r="M2" s="2" t="s">
        <v>3</v>
      </c>
      <c r="N2" s="2" t="s">
        <v>4</v>
      </c>
      <c r="O2" s="2" t="s">
        <v>5</v>
      </c>
      <c r="P2" s="2" t="s">
        <v>10</v>
      </c>
      <c r="Q2" s="2" t="s">
        <v>8</v>
      </c>
      <c r="R2" s="2" t="s">
        <v>11</v>
      </c>
      <c r="S2" s="7" t="s">
        <v>23</v>
      </c>
      <c r="U2" s="20" t="s">
        <v>25</v>
      </c>
      <c r="V2" s="20" t="s">
        <v>26</v>
      </c>
    </row>
    <row r="3" spans="1:23" x14ac:dyDescent="0.25">
      <c r="A3" s="3">
        <v>0.75</v>
      </c>
      <c r="B3" s="2">
        <v>0.315</v>
      </c>
      <c r="C3" s="2">
        <v>0.38500000000000001</v>
      </c>
      <c r="D3" s="8">
        <v>4.7199999999999998E-4</v>
      </c>
      <c r="E3" s="4">
        <f>D3*1000</f>
        <v>0.47199999999999998</v>
      </c>
      <c r="F3" s="7">
        <v>2</v>
      </c>
      <c r="G3" s="5">
        <f t="shared" ref="G3:G18" si="0">(A3-B3-C3)/D3</f>
        <v>105.93220338983049</v>
      </c>
      <c r="H3" s="5">
        <f t="shared" ref="H3:H18" si="1">B3+C3+D3*G3</f>
        <v>0.75</v>
      </c>
      <c r="I3" s="9">
        <f t="shared" ref="I3:I18" si="2">C3/A3</f>
        <v>0.51333333333333331</v>
      </c>
      <c r="J3" s="9">
        <f t="shared" ref="J3:J18" si="3">814/(G3+667+814)</f>
        <v>0.51293936707643994</v>
      </c>
      <c r="K3" s="6">
        <f>I3-J3</f>
        <v>3.9396625689336329E-4</v>
      </c>
      <c r="M3" s="10">
        <v>0.505</v>
      </c>
      <c r="N3" s="11">
        <v>0.313</v>
      </c>
      <c r="O3" s="11">
        <v>9.7000000000000003E-2</v>
      </c>
      <c r="P3" s="12">
        <v>6.7299999999999999E-3</v>
      </c>
      <c r="Q3" s="11" t="s">
        <v>6</v>
      </c>
      <c r="R3" s="13">
        <f t="shared" ref="R3:R18" si="4">P3*1000</f>
        <v>6.7299999999999995</v>
      </c>
      <c r="S3" s="13">
        <f t="shared" ref="S3:S22" si="5">(M3-N3-O3)/P3</f>
        <v>14.115898959881129</v>
      </c>
      <c r="T3" s="1" t="s">
        <v>14</v>
      </c>
      <c r="U3" s="11">
        <f>Tabela2[[#This Row],[I(A) em A]]*(Tabela2[[#This Row],[Vf(V)]]-Tabela2[[#This Row],[RiA c/obtidos]]*Tabela2[[#This Row],[I(A) em A]]-Tabela2[[#This Row],[Vla()]])</f>
        <v>2.1064900000000004E-3</v>
      </c>
      <c r="V3" s="11">
        <f>Tabela2[[#This Row],[Vla()]]*Tabela2[[#This Row],[I(A) em A]]</f>
        <v>6.5280999999999998E-4</v>
      </c>
      <c r="W3" s="2"/>
    </row>
    <row r="4" spans="1:23" x14ac:dyDescent="0.25">
      <c r="A4" s="3">
        <v>1.502</v>
      </c>
      <c r="B4" s="2">
        <v>0.63200000000000001</v>
      </c>
      <c r="C4" s="2">
        <v>0.77300000000000002</v>
      </c>
      <c r="D4" s="8">
        <v>9.4799999999999995E-4</v>
      </c>
      <c r="E4" s="4">
        <f t="shared" ref="E4:E18" si="6">D4*1000</f>
        <v>0.94799999999999995</v>
      </c>
      <c r="F4" s="7">
        <v>2</v>
      </c>
      <c r="G4" s="5">
        <f t="shared" si="0"/>
        <v>102.32067510548521</v>
      </c>
      <c r="H4" s="5">
        <f t="shared" si="1"/>
        <v>1.502</v>
      </c>
      <c r="I4" s="9">
        <f t="shared" si="2"/>
        <v>0.51464713715046606</v>
      </c>
      <c r="J4" s="9">
        <f t="shared" si="3"/>
        <v>0.51410937329279116</v>
      </c>
      <c r="K4" s="6">
        <f t="shared" ref="K4:K18" si="7">I4-J4</f>
        <v>5.3776385767489998E-4</v>
      </c>
      <c r="M4" s="14">
        <v>1</v>
      </c>
      <c r="N4" s="15">
        <v>0.55300000000000005</v>
      </c>
      <c r="O4" s="15">
        <v>0.28699999999999998</v>
      </c>
      <c r="P4" s="16">
        <v>1.1820000000000001E-2</v>
      </c>
      <c r="Q4" s="15" t="s">
        <v>6</v>
      </c>
      <c r="R4" s="17">
        <f t="shared" si="4"/>
        <v>11.82</v>
      </c>
      <c r="S4" s="17">
        <f t="shared" si="5"/>
        <v>13.536379018612518</v>
      </c>
      <c r="U4" s="19">
        <f>Tabela2[[#This Row],[I(A) em A]]*(Tabela2[[#This Row],[Vf(V)]]-Tabela2[[#This Row],[RiA c/obtidos]]*Tabela2[[#This Row],[I(A) em A]]-Tabela2[[#This Row],[Vla()]])</f>
        <v>6.5364600000000026E-3</v>
      </c>
      <c r="V4" s="19">
        <f>Tabela2[[#This Row],[Vla()]]*Tabela2[[#This Row],[I(A) em A]]</f>
        <v>3.3923399999999998E-3</v>
      </c>
      <c r="W4" s="2"/>
    </row>
    <row r="5" spans="1:23" x14ac:dyDescent="0.25">
      <c r="A5" s="4">
        <v>2.25</v>
      </c>
      <c r="B5" s="2">
        <v>0.94799999999999995</v>
      </c>
      <c r="C5" s="2">
        <v>1.1579999999999999</v>
      </c>
      <c r="D5" s="8">
        <v>1.421E-3</v>
      </c>
      <c r="E5" s="4">
        <f t="shared" si="6"/>
        <v>1.421</v>
      </c>
      <c r="F5" s="7">
        <v>2</v>
      </c>
      <c r="G5" s="5">
        <f t="shared" si="0"/>
        <v>101.33708655876153</v>
      </c>
      <c r="H5" s="5">
        <f t="shared" si="1"/>
        <v>2.25</v>
      </c>
      <c r="I5" s="9">
        <f t="shared" si="2"/>
        <v>0.51466666666666661</v>
      </c>
      <c r="J5" s="9">
        <f t="shared" si="3"/>
        <v>0.51442894621794699</v>
      </c>
      <c r="K5" s="6">
        <f t="shared" si="7"/>
        <v>2.3772044871961384E-4</v>
      </c>
      <c r="M5" s="11">
        <v>1.5049999999999999</v>
      </c>
      <c r="N5" s="11">
        <v>0.76100000000000001</v>
      </c>
      <c r="O5" s="11">
        <v>0.53100000000000003</v>
      </c>
      <c r="P5" s="12">
        <v>1.6330000000000001E-2</v>
      </c>
      <c r="Q5" s="11" t="s">
        <v>6</v>
      </c>
      <c r="R5" s="13">
        <f t="shared" si="4"/>
        <v>16.330000000000002</v>
      </c>
      <c r="S5" s="13">
        <f t="shared" si="5"/>
        <v>13.043478260869556</v>
      </c>
      <c r="U5" s="11">
        <f>Tabela2[[#This Row],[I(A) em A]]*(Tabela2[[#This Row],[Vf(V)]]-Tabela2[[#This Row],[RiA c/obtidos]]*Tabela2[[#This Row],[I(A) em A]]-Tabela2[[#This Row],[Vla()]])</f>
        <v>1.2427130000000002E-2</v>
      </c>
      <c r="V5" s="11">
        <f>Tabela2[[#This Row],[Vla()]]*Tabela2[[#This Row],[I(A) em A]]</f>
        <v>8.6712300000000003E-3</v>
      </c>
    </row>
    <row r="6" spans="1:23" x14ac:dyDescent="0.25">
      <c r="A6" s="4">
        <f>A5+0.75</f>
        <v>3</v>
      </c>
      <c r="B6" s="2">
        <v>1.268</v>
      </c>
      <c r="C6" s="2">
        <v>1.5489999999999999</v>
      </c>
      <c r="D6" s="8">
        <v>1.8990000000000001E-3</v>
      </c>
      <c r="E6" s="4">
        <f t="shared" si="6"/>
        <v>1.899</v>
      </c>
      <c r="F6" s="7">
        <v>2</v>
      </c>
      <c r="G6" s="5">
        <f t="shared" si="0"/>
        <v>96.366508688783597</v>
      </c>
      <c r="H6" s="5">
        <f t="shared" si="1"/>
        <v>3</v>
      </c>
      <c r="I6" s="9">
        <f t="shared" si="2"/>
        <v>0.51633333333333331</v>
      </c>
      <c r="J6" s="9">
        <f t="shared" si="3"/>
        <v>0.51605000836276993</v>
      </c>
      <c r="K6" s="6">
        <f t="shared" si="7"/>
        <v>2.8332497056338113E-4</v>
      </c>
      <c r="M6" s="17">
        <v>2</v>
      </c>
      <c r="N6" s="17">
        <v>1.01</v>
      </c>
      <c r="O6" s="17">
        <v>0.9</v>
      </c>
      <c r="P6" s="16">
        <v>2.1700000000000001E-2</v>
      </c>
      <c r="Q6" s="15" t="s">
        <v>7</v>
      </c>
      <c r="R6" s="17">
        <f t="shared" si="4"/>
        <v>21.7</v>
      </c>
      <c r="S6" s="17">
        <f t="shared" si="5"/>
        <v>4.1474654377880169</v>
      </c>
      <c r="U6" s="19">
        <f>Tabela2[[#This Row],[I(A) em A]]*(Tabela2[[#This Row],[Vf(V)]]-Tabela2[[#This Row],[RiA c/obtidos]]*Tabela2[[#This Row],[I(A) em A]]-Tabela2[[#This Row],[Vla()]])</f>
        <v>2.1917000000000006E-2</v>
      </c>
      <c r="V6" s="19">
        <f>Tabela2[[#This Row],[Vla()]]*Tabela2[[#This Row],[I(A) em A]]</f>
        <v>1.9530000000000002E-2</v>
      </c>
    </row>
    <row r="7" spans="1:23" x14ac:dyDescent="0.25">
      <c r="A7" s="4">
        <f>3.75</f>
        <v>3.75</v>
      </c>
      <c r="B7" s="2">
        <v>1.6779999999999999</v>
      </c>
      <c r="C7" s="2">
        <v>2.0499999999999998</v>
      </c>
      <c r="D7" s="8">
        <v>2.5200000000000001E-3</v>
      </c>
      <c r="E7" s="4">
        <f t="shared" si="6"/>
        <v>2.52</v>
      </c>
      <c r="F7" s="7">
        <v>20</v>
      </c>
      <c r="G7" s="5">
        <f t="shared" si="0"/>
        <v>8.7301587301588253</v>
      </c>
      <c r="H7" s="5">
        <f t="shared" si="1"/>
        <v>3.75</v>
      </c>
      <c r="I7" s="9">
        <f t="shared" si="2"/>
        <v>0.54666666666666663</v>
      </c>
      <c r="J7" s="9">
        <f t="shared" si="3"/>
        <v>0.54640768009546847</v>
      </c>
      <c r="K7" s="6">
        <f t="shared" si="7"/>
        <v>2.5898657119816093E-4</v>
      </c>
      <c r="M7" s="13">
        <v>2.5</v>
      </c>
      <c r="N7" s="13">
        <v>1.19</v>
      </c>
      <c r="O7" s="13">
        <v>1.2</v>
      </c>
      <c r="P7" s="12">
        <v>2.5499999999999998E-2</v>
      </c>
      <c r="Q7" s="11" t="s">
        <v>7</v>
      </c>
      <c r="R7" s="13">
        <f t="shared" si="4"/>
        <v>25.5</v>
      </c>
      <c r="S7" s="13">
        <f t="shared" si="5"/>
        <v>4.3137254901960826</v>
      </c>
      <c r="T7" s="1" t="s">
        <v>19</v>
      </c>
      <c r="U7" s="11">
        <f>Tabela2[[#This Row],[I(A) em A]]*(Tabela2[[#This Row],[Vf(V)]]-Tabela2[[#This Row],[RiA c/obtidos]]*Tabela2[[#This Row],[I(A) em A]]-Tabela2[[#This Row],[Vla()]])</f>
        <v>3.034499999999999E-2</v>
      </c>
      <c r="V7" s="11">
        <f>Tabela2[[#This Row],[Vla()]]*Tabela2[[#This Row],[I(A) em A]]</f>
        <v>3.0599999999999995E-2</v>
      </c>
    </row>
    <row r="8" spans="1:23" x14ac:dyDescent="0.25">
      <c r="A8" s="4">
        <f t="shared" ref="A8:A18" si="8">A7+0.75</f>
        <v>4.5</v>
      </c>
      <c r="B8" s="2">
        <v>2.0099999999999998</v>
      </c>
      <c r="C8" s="2">
        <v>2.46</v>
      </c>
      <c r="D8" s="8">
        <v>3.0200000000000001E-3</v>
      </c>
      <c r="E8" s="4">
        <f t="shared" si="6"/>
        <v>3.02</v>
      </c>
      <c r="F8" s="7">
        <v>20</v>
      </c>
      <c r="G8" s="5">
        <f t="shared" si="0"/>
        <v>9.9337748344371679</v>
      </c>
      <c r="H8" s="5">
        <f t="shared" si="1"/>
        <v>4.5</v>
      </c>
      <c r="I8" s="9">
        <f t="shared" si="2"/>
        <v>0.54666666666666663</v>
      </c>
      <c r="J8" s="9">
        <f t="shared" si="3"/>
        <v>0.54596657057446552</v>
      </c>
      <c r="K8" s="6">
        <f t="shared" si="7"/>
        <v>7.0009609220111901E-4</v>
      </c>
      <c r="M8" s="17">
        <v>3.01</v>
      </c>
      <c r="N8" s="17">
        <v>1.36</v>
      </c>
      <c r="O8" s="17">
        <v>1.53</v>
      </c>
      <c r="P8" s="16">
        <v>2.9100000000000001E-2</v>
      </c>
      <c r="Q8" s="15" t="s">
        <v>7</v>
      </c>
      <c r="R8" s="17">
        <f t="shared" si="4"/>
        <v>29.1</v>
      </c>
      <c r="S8" s="17">
        <f t="shared" si="5"/>
        <v>4.1237113402061736</v>
      </c>
      <c r="T8" s="1" t="s">
        <v>17</v>
      </c>
      <c r="U8" s="19">
        <f>Tabela2[[#This Row],[I(A) em A]]*(Tabela2[[#This Row],[Vf(V)]]-Tabela2[[#This Row],[RiA c/obtidos]]*Tabela2[[#This Row],[I(A) em A]]-Tabela2[[#This Row],[Vla()]])</f>
        <v>3.9576000000000007E-2</v>
      </c>
      <c r="V8" s="19">
        <f>Tabela2[[#This Row],[Vla()]]*Tabela2[[#This Row],[I(A) em A]]</f>
        <v>4.4523E-2</v>
      </c>
      <c r="W8" s="2"/>
    </row>
    <row r="9" spans="1:23" x14ac:dyDescent="0.25">
      <c r="A9" s="4">
        <f t="shared" si="8"/>
        <v>5.25</v>
      </c>
      <c r="B9" s="2">
        <v>2.35</v>
      </c>
      <c r="C9" s="2">
        <v>2.87</v>
      </c>
      <c r="D9" s="8">
        <v>3.5200000000000001E-3</v>
      </c>
      <c r="E9" s="4">
        <f t="shared" si="6"/>
        <v>3.52</v>
      </c>
      <c r="F9" s="7">
        <v>20</v>
      </c>
      <c r="G9" s="5">
        <f t="shared" si="0"/>
        <v>8.5227272727272165</v>
      </c>
      <c r="H9" s="5">
        <f t="shared" si="1"/>
        <v>5.25</v>
      </c>
      <c r="I9" s="9">
        <f t="shared" si="2"/>
        <v>0.54666666666666663</v>
      </c>
      <c r="J9" s="9">
        <f t="shared" si="3"/>
        <v>0.54648377302064421</v>
      </c>
      <c r="K9" s="6">
        <f t="shared" si="7"/>
        <v>1.8289364602241953E-4</v>
      </c>
      <c r="M9" s="13">
        <v>3.5</v>
      </c>
      <c r="N9" s="13">
        <v>1.52</v>
      </c>
      <c r="O9" s="13">
        <v>1.84</v>
      </c>
      <c r="P9" s="12">
        <v>3.27E-2</v>
      </c>
      <c r="Q9" s="11" t="s">
        <v>7</v>
      </c>
      <c r="R9" s="13">
        <f t="shared" si="4"/>
        <v>32.700000000000003</v>
      </c>
      <c r="S9" s="13">
        <f t="shared" si="5"/>
        <v>4.2813455657492323</v>
      </c>
      <c r="T9" s="1" t="s">
        <v>18</v>
      </c>
      <c r="U9" s="11">
        <f>Tabela2[[#This Row],[I(A) em A]]*(Tabela2[[#This Row],[Vf(V)]]-Tabela2[[#This Row],[RiA c/obtidos]]*Tabela2[[#This Row],[I(A) em A]]-Tabela2[[#This Row],[Vla()]])</f>
        <v>4.9704000000000005E-2</v>
      </c>
      <c r="V9" s="11">
        <f>Tabela2[[#This Row],[Vla()]]*Tabela2[[#This Row],[I(A) em A]]</f>
        <v>6.0167999999999999E-2</v>
      </c>
      <c r="W9" s="2"/>
    </row>
    <row r="10" spans="1:23" x14ac:dyDescent="0.25">
      <c r="A10" s="4">
        <f t="shared" si="8"/>
        <v>6</v>
      </c>
      <c r="B10" s="2">
        <v>2.68</v>
      </c>
      <c r="C10" s="2">
        <v>3.28</v>
      </c>
      <c r="D10" s="8">
        <v>4.0299999999999997E-3</v>
      </c>
      <c r="E10" s="4">
        <f t="shared" si="6"/>
        <v>4.0299999999999994</v>
      </c>
      <c r="F10" s="7">
        <v>20</v>
      </c>
      <c r="G10" s="5">
        <f t="shared" si="0"/>
        <v>9.925558312655097</v>
      </c>
      <c r="H10" s="5">
        <f t="shared" si="1"/>
        <v>6</v>
      </c>
      <c r="I10" s="9">
        <f t="shared" si="2"/>
        <v>0.54666666666666663</v>
      </c>
      <c r="J10" s="9">
        <f t="shared" si="3"/>
        <v>0.54596957940759894</v>
      </c>
      <c r="K10" s="6">
        <f t="shared" si="7"/>
        <v>6.9708725906769686E-4</v>
      </c>
      <c r="M10" s="17">
        <v>4</v>
      </c>
      <c r="N10" s="17">
        <v>1.67</v>
      </c>
      <c r="O10" s="17">
        <v>2.1800000000000002</v>
      </c>
      <c r="P10" s="16">
        <v>3.5799999999999998E-2</v>
      </c>
      <c r="Q10" s="15" t="s">
        <v>7</v>
      </c>
      <c r="R10" s="17">
        <f t="shared" si="4"/>
        <v>35.799999999999997</v>
      </c>
      <c r="S10" s="17">
        <f t="shared" si="5"/>
        <v>4.1899441340782104</v>
      </c>
      <c r="U10" s="19">
        <f>Tabela2[[#This Row],[I(A) em A]]*(Tabela2[[#This Row],[Vf(V)]]-Tabela2[[#This Row],[RiA c/obtidos]]*Tabela2[[#This Row],[I(A) em A]]-Tabela2[[#This Row],[Vla()]])</f>
        <v>5.9785999999999992E-2</v>
      </c>
      <c r="V10" s="19">
        <f>Tabela2[[#This Row],[Vla()]]*Tabela2[[#This Row],[I(A) em A]]</f>
        <v>7.8044000000000002E-2</v>
      </c>
      <c r="W10" s="2"/>
    </row>
    <row r="11" spans="1:23" x14ac:dyDescent="0.25">
      <c r="A11" s="4">
        <f t="shared" si="8"/>
        <v>6.75</v>
      </c>
      <c r="B11" s="2">
        <v>3.01</v>
      </c>
      <c r="C11" s="2">
        <v>3.68</v>
      </c>
      <c r="D11" s="8">
        <v>4.5300000000000002E-3</v>
      </c>
      <c r="E11" s="4">
        <f t="shared" si="6"/>
        <v>4.53</v>
      </c>
      <c r="F11" s="7">
        <v>20</v>
      </c>
      <c r="G11" s="5">
        <f t="shared" si="0"/>
        <v>13.245033112582792</v>
      </c>
      <c r="H11" s="5">
        <f t="shared" si="1"/>
        <v>6.75</v>
      </c>
      <c r="I11" s="9">
        <f t="shared" si="2"/>
        <v>0.54518518518518522</v>
      </c>
      <c r="J11" s="9">
        <f t="shared" si="3"/>
        <v>0.54475670453084901</v>
      </c>
      <c r="K11" s="6">
        <f t="shared" si="7"/>
        <v>4.2848065433620519E-4</v>
      </c>
      <c r="M11" s="13">
        <v>4.5</v>
      </c>
      <c r="N11" s="13">
        <v>1.82</v>
      </c>
      <c r="O11" s="13">
        <v>2.52</v>
      </c>
      <c r="P11" s="12">
        <v>3.9E-2</v>
      </c>
      <c r="Q11" s="11" t="s">
        <v>7</v>
      </c>
      <c r="R11" s="13">
        <f t="shared" si="4"/>
        <v>39</v>
      </c>
      <c r="S11" s="13">
        <f t="shared" si="5"/>
        <v>4.1025641025640951</v>
      </c>
      <c r="U11" s="11">
        <f>Tabela2[[#This Row],[I(A) em A]]*(Tabela2[[#This Row],[Vf(V)]]-Tabela2[[#This Row],[RiA c/obtidos]]*Tabela2[[#This Row],[I(A) em A]]-Tabela2[[#This Row],[Vla()]])</f>
        <v>7.0979999999999988E-2</v>
      </c>
      <c r="V11" s="11">
        <f>Tabela2[[#This Row],[Vla()]]*Tabela2[[#This Row],[I(A) em A]]</f>
        <v>9.8280000000000006E-2</v>
      </c>
      <c r="W11" s="2"/>
    </row>
    <row r="12" spans="1:23" x14ac:dyDescent="0.25">
      <c r="A12" s="4">
        <f t="shared" si="8"/>
        <v>7.5</v>
      </c>
      <c r="B12" s="2">
        <v>3.35</v>
      </c>
      <c r="C12" s="2">
        <v>4.0999999999999996</v>
      </c>
      <c r="D12" s="8">
        <v>5.0400000000000002E-3</v>
      </c>
      <c r="E12" s="4">
        <f t="shared" si="6"/>
        <v>5.04</v>
      </c>
      <c r="F12" s="7">
        <v>20</v>
      </c>
      <c r="G12" s="5">
        <f t="shared" si="0"/>
        <v>9.9206349206350612</v>
      </c>
      <c r="H12" s="5">
        <f t="shared" si="1"/>
        <v>7.5</v>
      </c>
      <c r="I12" s="9">
        <f t="shared" si="2"/>
        <v>0.54666666666666663</v>
      </c>
      <c r="J12" s="9">
        <f t="shared" si="3"/>
        <v>0.54597138233540576</v>
      </c>
      <c r="K12" s="6">
        <f t="shared" si="7"/>
        <v>6.952843312608703E-4</v>
      </c>
      <c r="M12" s="17">
        <v>5</v>
      </c>
      <c r="N12" s="17">
        <v>1.96</v>
      </c>
      <c r="O12" s="17">
        <v>2.86</v>
      </c>
      <c r="P12" s="16">
        <v>4.2000000000000003E-2</v>
      </c>
      <c r="Q12" s="15" t="s">
        <v>7</v>
      </c>
      <c r="R12" s="17">
        <f t="shared" si="4"/>
        <v>42</v>
      </c>
      <c r="S12" s="17">
        <f t="shared" si="5"/>
        <v>4.2857142857142891</v>
      </c>
      <c r="U12" s="19">
        <f>Tabela2[[#This Row],[I(A) em A]]*(Tabela2[[#This Row],[Vf(V)]]-Tabela2[[#This Row],[RiA c/obtidos]]*Tabela2[[#This Row],[I(A) em A]]-Tabela2[[#This Row],[Vla()]])</f>
        <v>8.2320000000000018E-2</v>
      </c>
      <c r="V12" s="19">
        <f>Tabela2[[#This Row],[Vla()]]*Tabela2[[#This Row],[I(A) em A]]</f>
        <v>0.12012</v>
      </c>
      <c r="W12" s="2"/>
    </row>
    <row r="13" spans="1:23" x14ac:dyDescent="0.25">
      <c r="A13" s="4">
        <f t="shared" si="8"/>
        <v>8.25</v>
      </c>
      <c r="B13" s="2">
        <v>3.69</v>
      </c>
      <c r="C13" s="2">
        <v>4.5</v>
      </c>
      <c r="D13" s="8">
        <v>5.5399999999999998E-3</v>
      </c>
      <c r="E13" s="4">
        <f t="shared" si="6"/>
        <v>5.54</v>
      </c>
      <c r="F13" s="7">
        <v>20</v>
      </c>
      <c r="G13" s="5">
        <f t="shared" si="0"/>
        <v>10.830324909747382</v>
      </c>
      <c r="H13" s="5">
        <f t="shared" si="1"/>
        <v>8.25</v>
      </c>
      <c r="I13" s="9">
        <f t="shared" si="2"/>
        <v>0.54545454545454541</v>
      </c>
      <c r="J13" s="9">
        <f t="shared" si="3"/>
        <v>0.54563845928607557</v>
      </c>
      <c r="K13" s="6">
        <f t="shared" si="7"/>
        <v>-1.8391383153015806E-4</v>
      </c>
      <c r="M13" s="13">
        <v>5.5</v>
      </c>
      <c r="N13" s="13">
        <v>2.1</v>
      </c>
      <c r="O13" s="13">
        <v>3.22</v>
      </c>
      <c r="P13" s="12">
        <v>4.5100000000000001E-2</v>
      </c>
      <c r="Q13" s="11" t="s">
        <v>7</v>
      </c>
      <c r="R13" s="13">
        <f t="shared" si="4"/>
        <v>45.1</v>
      </c>
      <c r="S13" s="13">
        <f t="shared" si="5"/>
        <v>3.9911308203991065</v>
      </c>
      <c r="U13" s="11">
        <f>Tabela2[[#This Row],[I(A) em A]]*(Tabela2[[#This Row],[Vf(V)]]-Tabela2[[#This Row],[RiA c/obtidos]]*Tabela2[[#This Row],[I(A) em A]]-Tabela2[[#This Row],[Vla()]])</f>
        <v>9.4710000000000003E-2</v>
      </c>
      <c r="V13" s="11">
        <f>Tabela2[[#This Row],[Vla()]]*Tabela2[[#This Row],[I(A) em A]]</f>
        <v>0.14522200000000002</v>
      </c>
      <c r="W13" s="2"/>
    </row>
    <row r="14" spans="1:23" x14ac:dyDescent="0.25">
      <c r="A14" s="4">
        <f t="shared" si="8"/>
        <v>9</v>
      </c>
      <c r="B14" s="2">
        <v>4.0199999999999996</v>
      </c>
      <c r="C14" s="2">
        <v>4.92</v>
      </c>
      <c r="D14" s="8">
        <v>6.0400000000000002E-3</v>
      </c>
      <c r="E14" s="4">
        <f t="shared" si="6"/>
        <v>6.04</v>
      </c>
      <c r="F14" s="7">
        <v>20</v>
      </c>
      <c r="G14" s="5">
        <f t="shared" si="0"/>
        <v>9.9337748344371679</v>
      </c>
      <c r="H14" s="5">
        <f t="shared" si="1"/>
        <v>9</v>
      </c>
      <c r="I14" s="9">
        <f t="shared" si="2"/>
        <v>0.54666666666666663</v>
      </c>
      <c r="J14" s="9">
        <f t="shared" si="3"/>
        <v>0.54596657057446552</v>
      </c>
      <c r="K14" s="6">
        <f t="shared" si="7"/>
        <v>7.0009609220111901E-4</v>
      </c>
      <c r="M14" s="17">
        <v>6</v>
      </c>
      <c r="N14" s="17">
        <v>2.23</v>
      </c>
      <c r="O14" s="17">
        <v>3.57</v>
      </c>
      <c r="P14" s="16">
        <v>4.8000000000000001E-2</v>
      </c>
      <c r="Q14" s="15" t="s">
        <v>7</v>
      </c>
      <c r="R14" s="17">
        <f t="shared" si="4"/>
        <v>48</v>
      </c>
      <c r="S14" s="17">
        <f t="shared" si="5"/>
        <v>4.1666666666666705</v>
      </c>
      <c r="U14" s="19">
        <f>Tabela2[[#This Row],[I(A) em A]]*(Tabela2[[#This Row],[Vf(V)]]-Tabela2[[#This Row],[RiA c/obtidos]]*Tabela2[[#This Row],[I(A) em A]]-Tabela2[[#This Row],[Vla()]])</f>
        <v>0.10704</v>
      </c>
      <c r="V14" s="19">
        <f>Tabela2[[#This Row],[Vla()]]*Tabela2[[#This Row],[I(A) em A]]</f>
        <v>0.17135999999999998</v>
      </c>
      <c r="W14" s="2"/>
    </row>
    <row r="15" spans="1:23" x14ac:dyDescent="0.25">
      <c r="A15" s="4">
        <f t="shared" si="8"/>
        <v>9.75</v>
      </c>
      <c r="B15" s="2">
        <v>4.3600000000000003</v>
      </c>
      <c r="C15" s="2">
        <v>5.32</v>
      </c>
      <c r="D15" s="8">
        <v>6.5399999999999998E-3</v>
      </c>
      <c r="E15" s="4">
        <f t="shared" si="6"/>
        <v>6.54</v>
      </c>
      <c r="F15" s="7">
        <v>20</v>
      </c>
      <c r="G15" s="5">
        <f t="shared" si="0"/>
        <v>10.703363914372996</v>
      </c>
      <c r="H15" s="5">
        <f t="shared" si="1"/>
        <v>9.75</v>
      </c>
      <c r="I15" s="9">
        <f t="shared" si="2"/>
        <v>0.54564102564102568</v>
      </c>
      <c r="J15" s="9">
        <f t="shared" si="3"/>
        <v>0.54568489935156128</v>
      </c>
      <c r="K15" s="6">
        <f t="shared" si="7"/>
        <v>-4.3873710535602406E-5</v>
      </c>
      <c r="M15" s="13">
        <v>6.5</v>
      </c>
      <c r="N15" s="13">
        <v>2.36</v>
      </c>
      <c r="O15" s="13">
        <v>3.93</v>
      </c>
      <c r="P15" s="12">
        <v>5.0700000000000002E-2</v>
      </c>
      <c r="Q15" s="11" t="s">
        <v>7</v>
      </c>
      <c r="R15" s="13">
        <f t="shared" si="4"/>
        <v>50.7</v>
      </c>
      <c r="S15" s="13">
        <f t="shared" si="5"/>
        <v>4.1420118343195345</v>
      </c>
      <c r="U15" s="11">
        <f>Tabela2[[#This Row],[I(A) em A]]*(Tabela2[[#This Row],[Vf(V)]]-Tabela2[[#This Row],[RiA c/obtidos]]*Tabela2[[#This Row],[I(A) em A]]-Tabela2[[#This Row],[Vla()]])</f>
        <v>0.11965199999999995</v>
      </c>
      <c r="V15" s="11">
        <f>Tabela2[[#This Row],[Vla()]]*Tabela2[[#This Row],[I(A) em A]]</f>
        <v>0.19925100000000001</v>
      </c>
      <c r="W15" s="2"/>
    </row>
    <row r="16" spans="1:23" x14ac:dyDescent="0.25">
      <c r="A16" s="4">
        <f t="shared" si="8"/>
        <v>10.5</v>
      </c>
      <c r="B16" s="2">
        <v>4.6900000000000004</v>
      </c>
      <c r="C16" s="2">
        <v>5.73</v>
      </c>
      <c r="D16" s="8">
        <v>7.0499999999999998E-3</v>
      </c>
      <c r="E16" s="4">
        <f t="shared" si="6"/>
        <v>7.05</v>
      </c>
      <c r="F16" s="1">
        <v>20</v>
      </c>
      <c r="G16" s="5">
        <f t="shared" si="0"/>
        <v>11.347517730496339</v>
      </c>
      <c r="H16" s="5">
        <f t="shared" si="1"/>
        <v>10.5</v>
      </c>
      <c r="I16" s="9">
        <f t="shared" si="2"/>
        <v>0.54571428571428571</v>
      </c>
      <c r="J16" s="9">
        <f t="shared" si="3"/>
        <v>0.54544936104286179</v>
      </c>
      <c r="K16" s="6">
        <f t="shared" si="7"/>
        <v>2.6492467142391618E-4</v>
      </c>
      <c r="M16" s="17">
        <v>7</v>
      </c>
      <c r="N16" s="17">
        <v>2.4900000000000002</v>
      </c>
      <c r="O16" s="17">
        <v>4.29</v>
      </c>
      <c r="P16" s="16">
        <v>5.3499999999999999E-2</v>
      </c>
      <c r="Q16" s="15" t="s">
        <v>7</v>
      </c>
      <c r="R16" s="17">
        <f t="shared" si="4"/>
        <v>53.5</v>
      </c>
      <c r="S16" s="17">
        <f t="shared" si="5"/>
        <v>4.1121495327102755</v>
      </c>
      <c r="U16" s="19">
        <f>Tabela2[[#This Row],[I(A) em A]]*(Tabela2[[#This Row],[Vf(V)]]-Tabela2[[#This Row],[RiA c/obtidos]]*Tabela2[[#This Row],[I(A) em A]]-Tabela2[[#This Row],[Vla()]])</f>
        <v>0.133215</v>
      </c>
      <c r="V16" s="19">
        <f>Tabela2[[#This Row],[Vla()]]*Tabela2[[#This Row],[I(A) em A]]</f>
        <v>0.229515</v>
      </c>
      <c r="W16" s="2"/>
    </row>
    <row r="17" spans="1:29" x14ac:dyDescent="0.25">
      <c r="A17" s="4">
        <f t="shared" si="8"/>
        <v>11.25</v>
      </c>
      <c r="B17" s="2">
        <v>5.03</v>
      </c>
      <c r="C17" s="2">
        <v>6.15</v>
      </c>
      <c r="D17" s="8">
        <v>7.5599999999999999E-3</v>
      </c>
      <c r="E17" s="4">
        <f t="shared" si="6"/>
        <v>7.56</v>
      </c>
      <c r="F17" s="1">
        <v>20</v>
      </c>
      <c r="G17" s="5">
        <f t="shared" si="0"/>
        <v>9.2592592592591796</v>
      </c>
      <c r="H17" s="5">
        <f t="shared" si="1"/>
        <v>11.25</v>
      </c>
      <c r="I17" s="9">
        <f t="shared" si="2"/>
        <v>0.54666666666666675</v>
      </c>
      <c r="J17" s="9">
        <f t="shared" si="3"/>
        <v>0.54621368392275771</v>
      </c>
      <c r="K17" s="6">
        <f t="shared" si="7"/>
        <v>4.5298274390903615E-4</v>
      </c>
      <c r="M17" s="13">
        <v>7.5</v>
      </c>
      <c r="N17" s="13">
        <v>2.62</v>
      </c>
      <c r="O17" s="13">
        <v>4.6500000000000004</v>
      </c>
      <c r="P17" s="12">
        <v>5.62E-2</v>
      </c>
      <c r="Q17" s="11" t="s">
        <v>7</v>
      </c>
      <c r="R17" s="13">
        <f t="shared" si="4"/>
        <v>56.2</v>
      </c>
      <c r="S17" s="13">
        <f t="shared" si="5"/>
        <v>4.092526690391451</v>
      </c>
      <c r="U17" s="11">
        <f>Tabela2[[#This Row],[I(A) em A]]*(Tabela2[[#This Row],[Vf(V)]]-Tabela2[[#This Row],[RiA c/obtidos]]*Tabela2[[#This Row],[I(A) em A]]-Tabela2[[#This Row],[Vla()]])</f>
        <v>0.14724400000000001</v>
      </c>
      <c r="V17" s="11">
        <f>Tabela2[[#This Row],[Vla()]]*Tabela2[[#This Row],[I(A) em A]]</f>
        <v>0.26133000000000001</v>
      </c>
      <c r="W17" s="2"/>
    </row>
    <row r="18" spans="1:29" x14ac:dyDescent="0.25">
      <c r="A18" s="4">
        <f t="shared" si="8"/>
        <v>12</v>
      </c>
      <c r="B18" s="2">
        <v>5.37</v>
      </c>
      <c r="C18" s="2">
        <v>6.56</v>
      </c>
      <c r="D18" s="8">
        <v>8.0599999999999995E-3</v>
      </c>
      <c r="E18" s="4">
        <f t="shared" si="6"/>
        <v>8.0599999999999987</v>
      </c>
      <c r="F18" s="1">
        <v>20</v>
      </c>
      <c r="G18" s="5">
        <f t="shared" si="0"/>
        <v>8.6848635235732363</v>
      </c>
      <c r="H18" s="5">
        <f t="shared" si="1"/>
        <v>12</v>
      </c>
      <c r="I18" s="9">
        <f t="shared" si="2"/>
        <v>0.54666666666666663</v>
      </c>
      <c r="J18" s="9">
        <f t="shared" si="3"/>
        <v>0.54642429411186599</v>
      </c>
      <c r="K18" s="6">
        <f t="shared" si="7"/>
        <v>2.4237255480064057E-4</v>
      </c>
      <c r="M18" s="17">
        <v>8</v>
      </c>
      <c r="N18" s="17">
        <v>2.73</v>
      </c>
      <c r="O18" s="17">
        <v>5.03</v>
      </c>
      <c r="P18" s="16">
        <v>5.8700000000000002E-2</v>
      </c>
      <c r="Q18" s="15" t="s">
        <v>7</v>
      </c>
      <c r="R18" s="17">
        <f t="shared" si="4"/>
        <v>58.7</v>
      </c>
      <c r="S18" s="17">
        <f t="shared" si="5"/>
        <v>4.0885860306643833</v>
      </c>
      <c r="U18" s="19">
        <f>Tabela2[[#This Row],[I(A) em A]]*(Tabela2[[#This Row],[Vf(V)]]-Tabela2[[#This Row],[RiA c/obtidos]]*Tabela2[[#This Row],[I(A) em A]]-Tabela2[[#This Row],[Vla()]])</f>
        <v>0.16025100000000003</v>
      </c>
      <c r="V18" s="19">
        <f>Tabela2[[#This Row],[Vla()]]*Tabela2[[#This Row],[I(A) em A]]</f>
        <v>0.29526100000000005</v>
      </c>
      <c r="W18" s="2"/>
    </row>
    <row r="19" spans="1:29" x14ac:dyDescent="0.25">
      <c r="M19" s="13">
        <v>8.5</v>
      </c>
      <c r="N19" s="13">
        <v>2.85</v>
      </c>
      <c r="O19" s="13">
        <v>5.4</v>
      </c>
      <c r="P19" s="12">
        <v>6.1100000000000002E-2</v>
      </c>
      <c r="Q19" s="11" t="s">
        <v>7</v>
      </c>
      <c r="R19" s="13">
        <f>P19*1000</f>
        <v>61.1</v>
      </c>
      <c r="S19" s="13">
        <f t="shared" si="5"/>
        <v>4.0916530278232406</v>
      </c>
      <c r="U19" s="11">
        <f>Tabela2[[#This Row],[I(A) em A]]*(Tabela2[[#This Row],[Vf(V)]]-Tabela2[[#This Row],[RiA c/obtidos]]*Tabela2[[#This Row],[I(A) em A]]-Tabela2[[#This Row],[Vla()]])</f>
        <v>0.17413499999999998</v>
      </c>
      <c r="V19" s="11">
        <f>Tabela2[[#This Row],[Vla()]]*Tabela2[[#This Row],[I(A) em A]]</f>
        <v>0.32994000000000001</v>
      </c>
      <c r="X19" s="2"/>
    </row>
    <row r="20" spans="1:29" x14ac:dyDescent="0.25">
      <c r="M20" s="17">
        <v>9</v>
      </c>
      <c r="N20" s="17">
        <v>2.97</v>
      </c>
      <c r="O20" s="17">
        <v>5.78</v>
      </c>
      <c r="P20" s="16">
        <v>6.3700000000000007E-2</v>
      </c>
      <c r="Q20" s="15" t="s">
        <v>7</v>
      </c>
      <c r="R20" s="17">
        <f>P20*1000</f>
        <v>63.70000000000001</v>
      </c>
      <c r="S20" s="17">
        <f t="shared" si="5"/>
        <v>3.9246467817896247</v>
      </c>
      <c r="U20" s="19">
        <f>Tabela2[[#This Row],[I(A) em A]]*(Tabela2[[#This Row],[Vf(V)]]-Tabela2[[#This Row],[RiA c/obtidos]]*Tabela2[[#This Row],[I(A) em A]]-Tabela2[[#This Row],[Vla()]])</f>
        <v>0.189189</v>
      </c>
      <c r="V20" s="19">
        <f>Tabela2[[#This Row],[Vla()]]*Tabela2[[#This Row],[I(A) em A]]</f>
        <v>0.36818600000000007</v>
      </c>
      <c r="X20" s="2"/>
    </row>
    <row r="21" spans="1:29" x14ac:dyDescent="0.25">
      <c r="M21" s="13">
        <v>9.5</v>
      </c>
      <c r="N21" s="13">
        <v>3.07</v>
      </c>
      <c r="O21" s="13">
        <v>6.16</v>
      </c>
      <c r="P21" s="12">
        <v>6.6000000000000003E-2</v>
      </c>
      <c r="Q21" s="11" t="s">
        <v>7</v>
      </c>
      <c r="R21" s="13">
        <f>P21*1000</f>
        <v>66</v>
      </c>
      <c r="S21" s="13">
        <f t="shared" si="5"/>
        <v>4.0909090909090846</v>
      </c>
      <c r="U21" s="11">
        <f>Tabela2[[#This Row],[I(A) em A]]*(Tabela2[[#This Row],[Vf(V)]]-Tabela2[[#This Row],[RiA c/obtidos]]*Tabela2[[#This Row],[I(A) em A]]-Tabela2[[#This Row],[Vla()]])</f>
        <v>0.20262000000000002</v>
      </c>
      <c r="V21" s="11">
        <f>Tabela2[[#This Row],[Vla()]]*Tabela2[[#This Row],[I(A) em A]]</f>
        <v>0.40656000000000003</v>
      </c>
      <c r="X21" s="2"/>
    </row>
    <row r="22" spans="1:29" x14ac:dyDescent="0.25">
      <c r="K22" s="1" t="s">
        <v>24</v>
      </c>
      <c r="M22" s="17">
        <v>10</v>
      </c>
      <c r="N22" s="17">
        <v>3.14</v>
      </c>
      <c r="O22" s="17">
        <v>6.42</v>
      </c>
      <c r="P22" s="16">
        <v>6.7599999999999993E-2</v>
      </c>
      <c r="Q22" s="15" t="s">
        <v>7</v>
      </c>
      <c r="R22" s="17">
        <f>P22*1000</f>
        <v>67.599999999999994</v>
      </c>
      <c r="S22" s="17">
        <f t="shared" si="5"/>
        <v>6.5088757396449637</v>
      </c>
      <c r="U22" s="19">
        <f>Tabela2[[#This Row],[I(A) em A]]*(Tabela2[[#This Row],[Vf(V)]]-Tabela2[[#This Row],[RiA c/obtidos]]*Tabela2[[#This Row],[I(A) em A]]-Tabela2[[#This Row],[Vla()]])</f>
        <v>0.21226400000000001</v>
      </c>
      <c r="V22" s="19">
        <f>Tabela2[[#This Row],[Vla()]]*Tabela2[[#This Row],[I(A) em A]]</f>
        <v>0.43399199999999993</v>
      </c>
      <c r="X22" s="2"/>
    </row>
    <row r="23" spans="1:29" x14ac:dyDescent="0.25">
      <c r="K23" s="1">
        <f>1490.9-813.54-665.73</f>
        <v>11.630000000000109</v>
      </c>
      <c r="X23" s="2"/>
      <c r="Y23" s="2"/>
      <c r="Z23" s="2"/>
      <c r="AA23" s="2"/>
      <c r="AB23" s="2"/>
      <c r="AC23" s="2"/>
    </row>
    <row r="24" spans="1:29" x14ac:dyDescent="0.25">
      <c r="X24" s="2"/>
      <c r="Y24" s="2"/>
      <c r="Z24" s="2"/>
      <c r="AA24" s="2"/>
      <c r="AB24" s="2"/>
      <c r="AC24" s="2"/>
    </row>
    <row r="25" spans="1:29" x14ac:dyDescent="0.25">
      <c r="X25" s="2"/>
    </row>
    <row r="26" spans="1:29" x14ac:dyDescent="0.25">
      <c r="X26" s="2"/>
    </row>
  </sheetData>
  <mergeCells count="2">
    <mergeCell ref="H1:I1"/>
    <mergeCell ref="J1:L1"/>
  </mergeCells>
  <pageMargins left="0" right="0" top="0" bottom="0" header="0" footer="0"/>
  <pageSetup paperSize="9" orientation="landscape" horizontalDpi="300" verticalDpi="30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Nooton</dc:creator>
  <cp:lastModifiedBy>FRamalho</cp:lastModifiedBy>
  <cp:lastPrinted>2019-10-03T20:53:39Z</cp:lastPrinted>
  <dcterms:created xsi:type="dcterms:W3CDTF">2019-10-02T12:23:13Z</dcterms:created>
  <dcterms:modified xsi:type="dcterms:W3CDTF">2019-10-07T23:10:39Z</dcterms:modified>
</cp:coreProperties>
</file>