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jmo\Github\J4\data\_master-data\"/>
    </mc:Choice>
  </mc:AlternateContent>
  <xr:revisionPtr revIDLastSave="0" documentId="13_ncr:1_{2EFBFAB5-9DF9-4C10-BD5A-9906F5E10171}" xr6:coauthVersionLast="47" xr6:coauthVersionMax="47" xr10:uidLastSave="{00000000-0000-0000-0000-000000000000}"/>
  <bookViews>
    <workbookView xWindow="28680" yWindow="330" windowWidth="29040" windowHeight="17790" activeTab="1" xr2:uid="{6E05FBF9-7A0C-4B38-8AD0-297E8124D7D0}"/>
  </bookViews>
  <sheets>
    <sheet name="Sheet1" sheetId="1" r:id="rId1"/>
    <sheet name="fuel data" sheetId="3" r:id="rId2"/>
    <sheet name="natural gas (deprecated)" sheetId="2" r:id="rId3"/>
  </sheets>
  <definedNames>
    <definedName name="_xlnm._FilterDatabase" localSheetId="2" hidden="1">'natural gas (deprecated)'!$A$15:$C$62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0" i="3"/>
  <c r="P11" i="3"/>
  <c r="P12" i="3"/>
  <c r="P13" i="3"/>
  <c r="P14" i="3"/>
  <c r="P15" i="3"/>
  <c r="P16" i="3"/>
  <c r="P17" i="3"/>
  <c r="P7" i="3"/>
  <c r="N7" i="3"/>
  <c r="M7" i="3"/>
  <c r="K7" i="3"/>
  <c r="O8" i="3"/>
  <c r="O9" i="3"/>
  <c r="O10" i="3"/>
  <c r="O11" i="3"/>
  <c r="O12" i="3"/>
  <c r="O13" i="3"/>
  <c r="O14" i="3"/>
  <c r="O15" i="3"/>
  <c r="O16" i="3"/>
  <c r="O17" i="3"/>
  <c r="N12" i="3"/>
  <c r="N11" i="3"/>
  <c r="N8" i="3"/>
  <c r="N9" i="3"/>
  <c r="M9" i="3"/>
  <c r="M12" i="3"/>
  <c r="M11" i="3"/>
  <c r="K14" i="3"/>
  <c r="N14" i="3" s="1"/>
  <c r="M8" i="3"/>
  <c r="G8" i="3"/>
  <c r="G9" i="3"/>
  <c r="G10" i="3"/>
  <c r="G11" i="3"/>
  <c r="G12" i="3"/>
  <c r="G13" i="3"/>
  <c r="G14" i="3"/>
  <c r="G15" i="3"/>
  <c r="G16" i="3"/>
  <c r="G17" i="3"/>
  <c r="G7" i="3"/>
  <c r="O7" i="3" l="1"/>
  <c r="M14" i="3"/>
  <c r="E8" i="3"/>
  <c r="E10" i="3"/>
  <c r="E11" i="3"/>
  <c r="E12" i="3"/>
  <c r="E13" i="3"/>
  <c r="E14" i="3"/>
  <c r="E15" i="3"/>
  <c r="E16" i="3"/>
  <c r="E17" i="3"/>
  <c r="E7" i="3"/>
  <c r="C22" i="1" l="1"/>
  <c r="D25" i="1"/>
  <c r="C8" i="3"/>
  <c r="C10" i="3"/>
  <c r="C11" i="3"/>
  <c r="C12" i="3"/>
  <c r="C13" i="3"/>
  <c r="C14" i="3"/>
  <c r="C15" i="3"/>
  <c r="C16" i="3"/>
  <c r="C17" i="3"/>
  <c r="C7" i="3"/>
  <c r="E18" i="1" l="1"/>
  <c r="E17" i="1"/>
  <c r="E16" i="1"/>
  <c r="B7" i="2"/>
  <c r="B2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16" i="2"/>
</calcChain>
</file>

<file path=xl/sharedStrings.xml><?xml version="1.0" encoding="utf-8"?>
<sst xmlns="http://schemas.openxmlformats.org/spreadsheetml/2006/main" count="123" uniqueCount="68">
  <si>
    <t>name</t>
  </si>
  <si>
    <t>price</t>
  </si>
  <si>
    <t>carbon content</t>
  </si>
  <si>
    <t>[-]</t>
  </si>
  <si>
    <t>[€/MWh_f]</t>
  </si>
  <si>
    <t>[kg-co2/MWh_f]</t>
  </si>
  <si>
    <t>biogas</t>
  </si>
  <si>
    <t>natural gas</t>
  </si>
  <si>
    <t>wood pellets</t>
  </si>
  <si>
    <t>wood chips</t>
  </si>
  <si>
    <t>fuel oil</t>
  </si>
  <si>
    <t>gas oil</t>
  </si>
  <si>
    <t>coal</t>
  </si>
  <si>
    <t>municipal waste</t>
  </si>
  <si>
    <t>electricity</t>
  </si>
  <si>
    <t>wood waste</t>
  </si>
  <si>
    <t>excess heat</t>
  </si>
  <si>
    <t>variable</t>
  </si>
  <si>
    <t>DKK/GJ</t>
  </si>
  <si>
    <t>Generator consumption
(TJ)</t>
  </si>
  <si>
    <t>Generator consumption
(1000-M3)</t>
  </si>
  <si>
    <t>Price
(DKK2019/GJ)</t>
  </si>
  <si>
    <t>Energy in NG</t>
  </si>
  <si>
    <t>GJ/1000m3</t>
  </si>
  <si>
    <t>Weighted average</t>
  </si>
  <si>
    <t>DKK2019/GJ</t>
  </si>
  <si>
    <t>Closest price</t>
  </si>
  <si>
    <t>Table 1 - Socioeconomic calculations 2019</t>
  </si>
  <si>
    <t>Table 10 - Socioeconomic calculations 2019</t>
  </si>
  <si>
    <t>Price index</t>
  </si>
  <si>
    <t>Exchange rate</t>
  </si>
  <si>
    <t>EUR/DKK (2020)</t>
  </si>
  <si>
    <t>DKK2020/DKK2019</t>
  </si>
  <si>
    <t>Conversion</t>
  </si>
  <si>
    <t>GJ/MWh</t>
  </si>
  <si>
    <t>Final price</t>
  </si>
  <si>
    <t>€/MWh</t>
  </si>
  <si>
    <t>price (DKK2019/GJ)</t>
  </si>
  <si>
    <t>-40.80 (2020)</t>
  </si>
  <si>
    <t>25 (2020)</t>
  </si>
  <si>
    <t>166.532717337067 (2020)</t>
  </si>
  <si>
    <t>Conversion factor</t>
  </si>
  <si>
    <t>EUR/MWh</t>
  </si>
  <si>
    <t>Carbon content</t>
  </si>
  <si>
    <t>kg/GJ</t>
  </si>
  <si>
    <t>kg/Mwh</t>
  </si>
  <si>
    <t>DKK/ton</t>
  </si>
  <si>
    <t>timeVar</t>
  </si>
  <si>
    <t>Fuel price (2020)</t>
  </si>
  <si>
    <t>Carbon quota price</t>
  </si>
  <si>
    <t>EUR/kg</t>
  </si>
  <si>
    <t>Taxes</t>
  </si>
  <si>
    <t>Carbon tax</t>
  </si>
  <si>
    <t>Energy tax</t>
  </si>
  <si>
    <t>Energy</t>
  </si>
  <si>
    <t>Carbon</t>
  </si>
  <si>
    <t>Unit</t>
  </si>
  <si>
    <t>DKK/Nm3</t>
  </si>
  <si>
    <t>DKK/l</t>
  </si>
  <si>
    <t>GJ/Nm3</t>
  </si>
  <si>
    <t>GJ/ton</t>
  </si>
  <si>
    <t>kg/l</t>
  </si>
  <si>
    <t>DKK/MWh</t>
  </si>
  <si>
    <t>Density fuel oil</t>
  </si>
  <si>
    <t>Value</t>
  </si>
  <si>
    <t>-</t>
  </si>
  <si>
    <t>Total tax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</si>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</sst>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1" xfId="0" applyNumberFormat="1" applyFont="1" applyBorder="1" applyAlignment="1">
      <alignment horizontal="center"/>
    </xf>
    <xf numFmtId="9" fontId="0" fillId="0" borderId="0" xfId="1" applyFon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quotePrefix="1"/>
    <xf numFmtId="167" fontId="4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2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166" fontId="0" fillId="0" borderId="2" xfId="0" applyNumberFormat="1" applyBorder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right"/>
    </xf>
    <xf numFmtId="2" fontId="0" fillId="3" borderId="0" xfId="0" applyNumberFormat="1" applyFill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'natural gas (deprecated)'!$A$16:$A$62</c:f>
              <c:numCache>
                <c:formatCode>0.000</c:formatCode>
                <c:ptCount val="47"/>
                <c:pt idx="0">
                  <c:v>3.4808400000000003E-2</c:v>
                </c:pt>
                <c:pt idx="1">
                  <c:v>0.26686440000000011</c:v>
                </c:pt>
                <c:pt idx="2">
                  <c:v>0.26686440000000011</c:v>
                </c:pt>
                <c:pt idx="3">
                  <c:v>0.53373276000000014</c:v>
                </c:pt>
                <c:pt idx="4">
                  <c:v>1.5081264000000001</c:v>
                </c:pt>
                <c:pt idx="5">
                  <c:v>1.9099476</c:v>
                </c:pt>
                <c:pt idx="6">
                  <c:v>2.0477159999999999</c:v>
                </c:pt>
                <c:pt idx="7">
                  <c:v>2.6486063999999998</c:v>
                </c:pt>
                <c:pt idx="8">
                  <c:v>2.6486063999999998</c:v>
                </c:pt>
                <c:pt idx="9">
                  <c:v>2.6809992</c:v>
                </c:pt>
                <c:pt idx="10">
                  <c:v>2.8805040000000002</c:v>
                </c:pt>
                <c:pt idx="11">
                  <c:v>3.0080952000000001</c:v>
                </c:pt>
                <c:pt idx="12">
                  <c:v>3.0322908000000002</c:v>
                </c:pt>
                <c:pt idx="13">
                  <c:v>3.6152820000000001</c:v>
                </c:pt>
                <c:pt idx="14">
                  <c:v>4.2768792000000007</c:v>
                </c:pt>
                <c:pt idx="15">
                  <c:v>6.0011424000000009</c:v>
                </c:pt>
                <c:pt idx="16">
                  <c:v>6.4308024000000001</c:v>
                </c:pt>
                <c:pt idx="17">
                  <c:v>7.1992800000000008</c:v>
                </c:pt>
                <c:pt idx="18">
                  <c:v>7.8408000000000007</c:v>
                </c:pt>
                <c:pt idx="19">
                  <c:v>8.342254800000001</c:v>
                </c:pt>
                <c:pt idx="20">
                  <c:v>10.814205599999999</c:v>
                </c:pt>
                <c:pt idx="21">
                  <c:v>11.4417072</c:v>
                </c:pt>
                <c:pt idx="22">
                  <c:v>13.255307999999999</c:v>
                </c:pt>
                <c:pt idx="23">
                  <c:v>14.081900603999999</c:v>
                </c:pt>
                <c:pt idx="24">
                  <c:v>14.250733200000001</c:v>
                </c:pt>
                <c:pt idx="25">
                  <c:v>14.445327600000001</c:v>
                </c:pt>
                <c:pt idx="26">
                  <c:v>14.8172508</c:v>
                </c:pt>
                <c:pt idx="27">
                  <c:v>17.1024876</c:v>
                </c:pt>
                <c:pt idx="28">
                  <c:v>17.220178799999999</c:v>
                </c:pt>
                <c:pt idx="29">
                  <c:v>20.295475199999998</c:v>
                </c:pt>
                <c:pt idx="30">
                  <c:v>21.0055032</c:v>
                </c:pt>
                <c:pt idx="31">
                  <c:v>21.452626800000001</c:v>
                </c:pt>
                <c:pt idx="32">
                  <c:v>23.572454400000002</c:v>
                </c:pt>
                <c:pt idx="33">
                  <c:v>26.008606799999999</c:v>
                </c:pt>
                <c:pt idx="34">
                  <c:v>26.070739199999998</c:v>
                </c:pt>
                <c:pt idx="35">
                  <c:v>32.545972800000001</c:v>
                </c:pt>
                <c:pt idx="36">
                  <c:v>34.686669600000002</c:v>
                </c:pt>
                <c:pt idx="37">
                  <c:v>40.807839600000008</c:v>
                </c:pt>
                <c:pt idx="38">
                  <c:v>59.171389200000007</c:v>
                </c:pt>
                <c:pt idx="39">
                  <c:v>67.955976000000007</c:v>
                </c:pt>
                <c:pt idx="40">
                  <c:v>69.373339200000004</c:v>
                </c:pt>
                <c:pt idx="41">
                  <c:v>155.0458404</c:v>
                </c:pt>
                <c:pt idx="42">
                  <c:v>172.63227128400001</c:v>
                </c:pt>
                <c:pt idx="43">
                  <c:v>225.70555431599999</c:v>
                </c:pt>
                <c:pt idx="44">
                  <c:v>336.30921719999998</c:v>
                </c:pt>
                <c:pt idx="45">
                  <c:v>435.31792919999998</c:v>
                </c:pt>
                <c:pt idx="46">
                  <c:v>816.32984400000009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5-4C32-99DF-8BC15A26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06352"/>
        <c:axId val="1529421456"/>
      </c:scatterChart>
      <c:valAx>
        <c:axId val="97220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21456"/>
        <c:crosses val="autoZero"/>
        <c:crossBetween val="midCat"/>
      </c:valAx>
      <c:valAx>
        <c:axId val="15294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0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'natural gas (deprecated)'!$C$16:$C$62</c:f>
              <c:numCache>
                <c:formatCode>0.00</c:formatCode>
                <c:ptCount val="47"/>
                <c:pt idx="0">
                  <c:v>77.171474914585204</c:v>
                </c:pt>
                <c:pt idx="1">
                  <c:v>75.090106763486304</c:v>
                </c:pt>
                <c:pt idx="2">
                  <c:v>75.090106763486304</c:v>
                </c:pt>
                <c:pt idx="3">
                  <c:v>75.090106763486304</c:v>
                </c:pt>
                <c:pt idx="4">
                  <c:v>75.090106763486304</c:v>
                </c:pt>
                <c:pt idx="5">
                  <c:v>75.090106763486304</c:v>
                </c:pt>
                <c:pt idx="6">
                  <c:v>75.090106763486304</c:v>
                </c:pt>
                <c:pt idx="7">
                  <c:v>75.090106763486304</c:v>
                </c:pt>
                <c:pt idx="8">
                  <c:v>75.090106763486304</c:v>
                </c:pt>
                <c:pt idx="9">
                  <c:v>75.090106763486304</c:v>
                </c:pt>
                <c:pt idx="10">
                  <c:v>75.090106763486304</c:v>
                </c:pt>
                <c:pt idx="11">
                  <c:v>72.516119090521897</c:v>
                </c:pt>
                <c:pt idx="12">
                  <c:v>72.516119090521897</c:v>
                </c:pt>
                <c:pt idx="13">
                  <c:v>72.516119090521897</c:v>
                </c:pt>
                <c:pt idx="14">
                  <c:v>72.516119090521897</c:v>
                </c:pt>
                <c:pt idx="15">
                  <c:v>72.516119090521897</c:v>
                </c:pt>
                <c:pt idx="16">
                  <c:v>72.516119090521897</c:v>
                </c:pt>
                <c:pt idx="17">
                  <c:v>72.516119090521897</c:v>
                </c:pt>
                <c:pt idx="18">
                  <c:v>72.516119090521897</c:v>
                </c:pt>
                <c:pt idx="19">
                  <c:v>72.516119090521897</c:v>
                </c:pt>
                <c:pt idx="20">
                  <c:v>72.516119090521897</c:v>
                </c:pt>
                <c:pt idx="21">
                  <c:v>72.516119090521897</c:v>
                </c:pt>
                <c:pt idx="22">
                  <c:v>67.671424624389005</c:v>
                </c:pt>
                <c:pt idx="23">
                  <c:v>67.671424624389005</c:v>
                </c:pt>
                <c:pt idx="24">
                  <c:v>67.671424624389005</c:v>
                </c:pt>
                <c:pt idx="25">
                  <c:v>67.671424624389005</c:v>
                </c:pt>
                <c:pt idx="26">
                  <c:v>67.671424624389005</c:v>
                </c:pt>
                <c:pt idx="27">
                  <c:v>67.671424624389005</c:v>
                </c:pt>
                <c:pt idx="28">
                  <c:v>67.671424624389005</c:v>
                </c:pt>
                <c:pt idx="29">
                  <c:v>67.671424624389005</c:v>
                </c:pt>
                <c:pt idx="30">
                  <c:v>67.671424624389005</c:v>
                </c:pt>
                <c:pt idx="31">
                  <c:v>67.671424624389005</c:v>
                </c:pt>
                <c:pt idx="32">
                  <c:v>67.671424624389005</c:v>
                </c:pt>
                <c:pt idx="33">
                  <c:v>67.671424624389005</c:v>
                </c:pt>
                <c:pt idx="34">
                  <c:v>67.671424624389005</c:v>
                </c:pt>
                <c:pt idx="35">
                  <c:v>66.775568974180501</c:v>
                </c:pt>
                <c:pt idx="36">
                  <c:v>66.775568974180501</c:v>
                </c:pt>
                <c:pt idx="37">
                  <c:v>66.775568974180501</c:v>
                </c:pt>
                <c:pt idx="38">
                  <c:v>66.775568974180501</c:v>
                </c:pt>
                <c:pt idx="39">
                  <c:v>66.775568974180501</c:v>
                </c:pt>
                <c:pt idx="40">
                  <c:v>66.775568974180501</c:v>
                </c:pt>
                <c:pt idx="41">
                  <c:v>66.775568974180501</c:v>
                </c:pt>
                <c:pt idx="42">
                  <c:v>66.775568974180501</c:v>
                </c:pt>
                <c:pt idx="43">
                  <c:v>66.775568974180501</c:v>
                </c:pt>
                <c:pt idx="44">
                  <c:v>66.775568974180501</c:v>
                </c:pt>
                <c:pt idx="45">
                  <c:v>65.729483845677706</c:v>
                </c:pt>
                <c:pt idx="46">
                  <c:v>65.729483845677706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C-4366-97A9-65F73DF6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13072"/>
        <c:axId val="1529442784"/>
      </c:scatter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'natural gas (deprecated)'!$B$16:$B$62</c:f>
              <c:numCache>
                <c:formatCode>0.0000</c:formatCode>
                <c:ptCount val="47"/>
                <c:pt idx="0">
                  <c:v>8.7767019667170972E-4</c:v>
                </c:pt>
                <c:pt idx="1">
                  <c:v>6.7288048411497763E-3</c:v>
                </c:pt>
                <c:pt idx="2">
                  <c:v>6.7288048411497763E-3</c:v>
                </c:pt>
                <c:pt idx="3">
                  <c:v>1.345770953101362E-2</c:v>
                </c:pt>
                <c:pt idx="4">
                  <c:v>3.8026384266263244E-2</c:v>
                </c:pt>
                <c:pt idx="5">
                  <c:v>4.8158033282904696E-2</c:v>
                </c:pt>
                <c:pt idx="6">
                  <c:v>5.1631770045385779E-2</c:v>
                </c:pt>
                <c:pt idx="7">
                  <c:v>6.6782813918305595E-2</c:v>
                </c:pt>
                <c:pt idx="8">
                  <c:v>6.6782813918305595E-2</c:v>
                </c:pt>
                <c:pt idx="9">
                  <c:v>6.7599576399394859E-2</c:v>
                </c:pt>
                <c:pt idx="10">
                  <c:v>7.2629954614220893E-2</c:v>
                </c:pt>
                <c:pt idx="11">
                  <c:v>7.5847080181543125E-2</c:v>
                </c:pt>
                <c:pt idx="12">
                  <c:v>7.6457155824508335E-2</c:v>
                </c:pt>
                <c:pt idx="13">
                  <c:v>9.11568835098336E-2</c:v>
                </c:pt>
                <c:pt idx="14">
                  <c:v>0.10783860816944027</c:v>
                </c:pt>
                <c:pt idx="15">
                  <c:v>0.15131473524962183</c:v>
                </c:pt>
                <c:pt idx="16">
                  <c:v>0.1621483207261725</c:v>
                </c:pt>
                <c:pt idx="17">
                  <c:v>0.18152496217851743</c:v>
                </c:pt>
                <c:pt idx="18">
                  <c:v>0.19770045385779125</c:v>
                </c:pt>
                <c:pt idx="19">
                  <c:v>0.21034429652042363</c:v>
                </c:pt>
                <c:pt idx="20">
                  <c:v>0.27267285930408475</c:v>
                </c:pt>
                <c:pt idx="21">
                  <c:v>0.28849488653555222</c:v>
                </c:pt>
                <c:pt idx="22">
                  <c:v>0.33422360060514372</c:v>
                </c:pt>
                <c:pt idx="23">
                  <c:v>0.35506557246596065</c:v>
                </c:pt>
                <c:pt idx="24">
                  <c:v>0.35932257186081701</c:v>
                </c:pt>
                <c:pt idx="25">
                  <c:v>0.36422913767019671</c:v>
                </c:pt>
                <c:pt idx="26">
                  <c:v>0.37360692889561276</c:v>
                </c:pt>
                <c:pt idx="27">
                  <c:v>0.43122762481089261</c:v>
                </c:pt>
                <c:pt idx="28">
                  <c:v>0.43419512859304088</c:v>
                </c:pt>
                <c:pt idx="29">
                  <c:v>0.51173664145234499</c:v>
                </c:pt>
                <c:pt idx="30">
                  <c:v>0.52963951588502278</c:v>
                </c:pt>
                <c:pt idx="31">
                  <c:v>0.54091343419062032</c:v>
                </c:pt>
                <c:pt idx="32">
                  <c:v>0.59436344931921337</c:v>
                </c:pt>
                <c:pt idx="33">
                  <c:v>0.65578937972768536</c:v>
                </c:pt>
                <c:pt idx="34">
                  <c:v>0.65735600605143718</c:v>
                </c:pt>
                <c:pt idx="35">
                  <c:v>0.82062462934947056</c:v>
                </c:pt>
                <c:pt idx="36">
                  <c:v>0.87460084720121045</c:v>
                </c:pt>
                <c:pt idx="37">
                  <c:v>1.0289419969742817</c:v>
                </c:pt>
                <c:pt idx="38">
                  <c:v>1.4919664447806358</c:v>
                </c:pt>
                <c:pt idx="39">
                  <c:v>1.7134638426626327</c:v>
                </c:pt>
                <c:pt idx="40">
                  <c:v>1.7492016944024209</c:v>
                </c:pt>
                <c:pt idx="41">
                  <c:v>3.9093757034795766</c:v>
                </c:pt>
                <c:pt idx="42">
                  <c:v>4.3528056299546147</c:v>
                </c:pt>
                <c:pt idx="43">
                  <c:v>5.6910124638426627</c:v>
                </c:pt>
                <c:pt idx="44">
                  <c:v>8.4798088048411504</c:v>
                </c:pt>
                <c:pt idx="45">
                  <c:v>10.976246323751891</c:v>
                </c:pt>
                <c:pt idx="46">
                  <c:v>20.583203328290473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C-4366-97A9-65F73DF6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24656"/>
        <c:axId val="939822672"/>
      </c:scatterChart>
      <c:valAx>
        <c:axId val="9722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42784"/>
        <c:crosses val="autoZero"/>
        <c:crossBetween val="midCat"/>
      </c:valAx>
      <c:valAx>
        <c:axId val="152944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3072"/>
        <c:crosses val="autoZero"/>
        <c:crossBetween val="midCat"/>
      </c:valAx>
      <c:valAx>
        <c:axId val="939822672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24656"/>
        <c:crosses val="max"/>
        <c:crossBetween val="midCat"/>
      </c:valAx>
      <c:valAx>
        <c:axId val="93982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9398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14287</xdr:rowOff>
    </xdr:from>
    <xdr:to>
      <xdr:col>19</xdr:col>
      <xdr:colOff>304800</xdr:colOff>
      <xdr:row>33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30E05-73F7-F69C-3733-8BE094C5B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15</xdr:col>
      <xdr:colOff>238125</xdr:colOff>
      <xdr:row>12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B737F-5249-7E46-10D1-CFF1C14BF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892A-CC8E-4DC7-9F4D-D8EB14D4CECE}">
  <dimension ref="A1:G25"/>
  <sheetViews>
    <sheetView workbookViewId="0">
      <selection activeCell="G19" sqref="G19"/>
    </sheetView>
  </sheetViews>
  <sheetFormatPr defaultRowHeight="14.5" x14ac:dyDescent="0.35"/>
  <cols>
    <col min="1" max="1" width="15.54296875" bestFit="1" customWidth="1"/>
    <col min="2" max="2" width="10.7265625" bestFit="1" customWidth="1"/>
    <col min="3" max="3" width="15.54296875" bestFit="1" customWidth="1"/>
    <col min="5" max="5" width="15.54296875" bestFit="1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3</v>
      </c>
      <c r="B2" t="s">
        <v>4</v>
      </c>
      <c r="C2" t="s">
        <v>5</v>
      </c>
      <c r="F2" t="s">
        <v>37</v>
      </c>
      <c r="G2" t="s">
        <v>2</v>
      </c>
    </row>
    <row r="3" spans="1:7" x14ac:dyDescent="0.35">
      <c r="A3" t="s">
        <v>6</v>
      </c>
      <c r="B3">
        <v>68.349999999999994</v>
      </c>
      <c r="C3">
        <v>0</v>
      </c>
      <c r="E3" t="s">
        <v>6</v>
      </c>
      <c r="F3" s="10" t="s">
        <v>40</v>
      </c>
    </row>
    <row r="4" spans="1:7" x14ac:dyDescent="0.35">
      <c r="E4" t="s">
        <v>12</v>
      </c>
      <c r="F4" s="1">
        <v>23.653742261001035</v>
      </c>
    </row>
    <row r="5" spans="1:7" x14ac:dyDescent="0.35">
      <c r="E5" t="s">
        <v>14</v>
      </c>
      <c r="F5" t="s">
        <v>17</v>
      </c>
    </row>
    <row r="6" spans="1:7" x14ac:dyDescent="0.35">
      <c r="E6" t="s">
        <v>16</v>
      </c>
      <c r="F6">
        <v>0</v>
      </c>
    </row>
    <row r="7" spans="1:7" x14ac:dyDescent="0.35">
      <c r="A7" t="s">
        <v>10</v>
      </c>
      <c r="B7">
        <v>35.14</v>
      </c>
      <c r="C7">
        <v>285</v>
      </c>
      <c r="E7" t="s">
        <v>10</v>
      </c>
      <c r="F7" s="1">
        <v>63.953800814148522</v>
      </c>
    </row>
    <row r="8" spans="1:7" x14ac:dyDescent="0.35">
      <c r="A8" t="s">
        <v>11</v>
      </c>
      <c r="B8">
        <v>52.13</v>
      </c>
      <c r="C8">
        <v>267</v>
      </c>
      <c r="E8" t="s">
        <v>11</v>
      </c>
      <c r="F8">
        <v>100.99632645054876</v>
      </c>
    </row>
    <row r="9" spans="1:7" x14ac:dyDescent="0.35">
      <c r="A9" t="s">
        <v>13</v>
      </c>
      <c r="B9">
        <v>-20.263000000000002</v>
      </c>
      <c r="C9">
        <v>151</v>
      </c>
      <c r="E9" t="s">
        <v>13</v>
      </c>
      <c r="F9" s="10" t="s">
        <v>38</v>
      </c>
    </row>
    <row r="10" spans="1:7" x14ac:dyDescent="0.35">
      <c r="A10" t="s">
        <v>7</v>
      </c>
      <c r="B10">
        <v>63.12</v>
      </c>
      <c r="C10">
        <v>203</v>
      </c>
      <c r="E10" s="9" t="s">
        <v>7</v>
      </c>
      <c r="F10" s="6">
        <v>66.775568974180501</v>
      </c>
    </row>
    <row r="11" spans="1:7" x14ac:dyDescent="0.35">
      <c r="A11" t="s">
        <v>9</v>
      </c>
      <c r="B11">
        <v>26.04</v>
      </c>
      <c r="C11">
        <v>0</v>
      </c>
      <c r="E11" t="s">
        <v>9</v>
      </c>
      <c r="F11">
        <v>50.562577151316702</v>
      </c>
    </row>
    <row r="12" spans="1:7" x14ac:dyDescent="0.35">
      <c r="A12" t="s">
        <v>8</v>
      </c>
      <c r="B12">
        <v>41.44</v>
      </c>
      <c r="C12">
        <v>0</v>
      </c>
      <c r="E12" t="s">
        <v>8</v>
      </c>
      <c r="F12">
        <v>69.572960084315127</v>
      </c>
    </row>
    <row r="13" spans="1:7" x14ac:dyDescent="0.35">
      <c r="E13" t="s">
        <v>15</v>
      </c>
      <c r="F13" s="10" t="s">
        <v>39</v>
      </c>
    </row>
    <row r="16" spans="1:7" x14ac:dyDescent="0.35">
      <c r="C16" s="1">
        <v>97.723191022327597</v>
      </c>
      <c r="D16" s="1">
        <v>104.26946187876993</v>
      </c>
      <c r="E16" s="7">
        <f>AVERAGE(C16:D16)</f>
        <v>100.99632645054876</v>
      </c>
    </row>
    <row r="17" spans="1:5" x14ac:dyDescent="0.35">
      <c r="C17" s="1">
        <v>51.064117390840089</v>
      </c>
      <c r="D17" s="1">
        <v>50.061036911793309</v>
      </c>
      <c r="E17" s="7">
        <f>AVERAGE(C17:D17)</f>
        <v>50.562577151316702</v>
      </c>
    </row>
    <row r="18" spans="1:5" x14ac:dyDescent="0.35">
      <c r="C18">
        <v>67.268189007444789</v>
      </c>
      <c r="D18">
        <v>71.877731161185451</v>
      </c>
      <c r="E18" s="7">
        <f>AVERAGE(C18:D18)</f>
        <v>69.572960084315127</v>
      </c>
    </row>
    <row r="20" spans="1:5" x14ac:dyDescent="0.35">
      <c r="A20" t="s">
        <v>7</v>
      </c>
    </row>
    <row r="22" spans="1:5" x14ac:dyDescent="0.35">
      <c r="C22">
        <f>42.5*3.6</f>
        <v>153</v>
      </c>
    </row>
    <row r="25" spans="1:5" x14ac:dyDescent="0.35">
      <c r="C25" s="11">
        <v>79.3</v>
      </c>
      <c r="D25">
        <f>C25*3.6</f>
        <v>285.48</v>
      </c>
    </row>
  </sheetData>
  <sortState xmlns:xlrd2="http://schemas.microsoft.com/office/spreadsheetml/2017/richdata2" ref="A3:C9">
    <sortCondition ref="A3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81A0-02B4-4BE8-AAB8-3DB7EDEE65B2}">
  <dimension ref="A1:P17"/>
  <sheetViews>
    <sheetView tabSelected="1" workbookViewId="0">
      <selection activeCell="P8" sqref="P8"/>
    </sheetView>
  </sheetViews>
  <sheetFormatPr defaultRowHeight="14.5" x14ac:dyDescent="0.35"/>
  <cols>
    <col min="1" max="1" width="16.7265625" bestFit="1" customWidth="1"/>
    <col min="2" max="5" width="10.7265625" customWidth="1"/>
    <col min="8" max="12" width="10.7265625" customWidth="1"/>
    <col min="13" max="14" width="10.453125" bestFit="1" customWidth="1"/>
    <col min="15" max="15" width="12" bestFit="1" customWidth="1"/>
    <col min="16" max="16" width="16.453125" bestFit="1" customWidth="1"/>
  </cols>
  <sheetData>
    <row r="1" spans="1:16" x14ac:dyDescent="0.35">
      <c r="A1" t="s">
        <v>30</v>
      </c>
      <c r="B1" s="5">
        <v>0.1341</v>
      </c>
      <c r="C1" t="s">
        <v>31</v>
      </c>
    </row>
    <row r="2" spans="1:16" x14ac:dyDescent="0.35">
      <c r="A2" t="s">
        <v>41</v>
      </c>
      <c r="B2" s="6">
        <v>3.6</v>
      </c>
      <c r="C2" t="s">
        <v>34</v>
      </c>
    </row>
    <row r="3" spans="1:16" x14ac:dyDescent="0.35">
      <c r="A3" t="s">
        <v>63</v>
      </c>
      <c r="B3">
        <v>0.84</v>
      </c>
      <c r="C3" t="s">
        <v>61</v>
      </c>
    </row>
    <row r="4" spans="1:16" x14ac:dyDescent="0.35">
      <c r="B4" s="6"/>
    </row>
    <row r="5" spans="1:16" x14ac:dyDescent="0.35">
      <c r="B5" s="22" t="s">
        <v>48</v>
      </c>
      <c r="C5" s="22"/>
      <c r="D5" s="23" t="s">
        <v>43</v>
      </c>
      <c r="E5" s="23"/>
      <c r="F5" s="23" t="s">
        <v>49</v>
      </c>
      <c r="G5" s="23"/>
      <c r="H5" s="23" t="s">
        <v>51</v>
      </c>
      <c r="I5" s="23"/>
      <c r="J5" s="23"/>
      <c r="K5" s="23" t="s">
        <v>41</v>
      </c>
      <c r="L5" s="23"/>
      <c r="M5" s="19" t="s">
        <v>53</v>
      </c>
      <c r="N5" s="19" t="s">
        <v>52</v>
      </c>
      <c r="O5" s="19" t="s">
        <v>66</v>
      </c>
      <c r="P5" s="19" t="s">
        <v>67</v>
      </c>
    </row>
    <row r="6" spans="1:16" ht="15" thickBot="1" x14ac:dyDescent="0.4">
      <c r="A6" s="16"/>
      <c r="B6" s="13" t="s">
        <v>18</v>
      </c>
      <c r="C6" s="13" t="s">
        <v>42</v>
      </c>
      <c r="D6" s="13" t="s">
        <v>44</v>
      </c>
      <c r="E6" s="13" t="s">
        <v>45</v>
      </c>
      <c r="F6" s="13" t="s">
        <v>46</v>
      </c>
      <c r="G6" s="13" t="s">
        <v>50</v>
      </c>
      <c r="H6" s="13" t="s">
        <v>54</v>
      </c>
      <c r="I6" s="13" t="s">
        <v>55</v>
      </c>
      <c r="J6" s="13" t="s">
        <v>56</v>
      </c>
      <c r="K6" s="13" t="s">
        <v>64</v>
      </c>
      <c r="L6" s="13" t="s">
        <v>56</v>
      </c>
      <c r="M6" s="13" t="s">
        <v>42</v>
      </c>
      <c r="N6" s="13" t="s">
        <v>42</v>
      </c>
      <c r="O6" s="13" t="s">
        <v>42</v>
      </c>
    </row>
    <row r="7" spans="1:16" x14ac:dyDescent="0.35">
      <c r="A7" s="12" t="s">
        <v>6</v>
      </c>
      <c r="B7" s="6">
        <v>166.532717337067</v>
      </c>
      <c r="C7" s="6">
        <f>B7*$B$1*$B$2</f>
        <v>80.395334621642462</v>
      </c>
      <c r="D7" s="6">
        <v>0</v>
      </c>
      <c r="E7" s="6">
        <f>D7*$B$2</f>
        <v>0</v>
      </c>
      <c r="F7">
        <v>175</v>
      </c>
      <c r="G7" s="5">
        <f>F7*$B$1*1/1000</f>
        <v>2.3467500000000002E-2</v>
      </c>
      <c r="H7">
        <v>9.8000000000000004E-2</v>
      </c>
      <c r="I7">
        <v>0</v>
      </c>
      <c r="J7" t="s">
        <v>57</v>
      </c>
      <c r="K7">
        <f>39.6/1000</f>
        <v>3.9600000000000003E-2</v>
      </c>
      <c r="L7" t="s">
        <v>59</v>
      </c>
      <c r="M7" s="21">
        <f>H7*(1/K7)*$B$2*$B$1</f>
        <v>1.1947090909090907</v>
      </c>
      <c r="N7" s="6">
        <f>I7*(1/K7)*$B$2*$B$1</f>
        <v>0</v>
      </c>
      <c r="O7" s="5">
        <f>M7+N7</f>
        <v>1.1947090909090907</v>
      </c>
      <c r="P7" s="7">
        <f>C7+O7+E7*G7</f>
        <v>81.590043712551548</v>
      </c>
    </row>
    <row r="8" spans="1:16" x14ac:dyDescent="0.35">
      <c r="A8" s="12" t="s">
        <v>12</v>
      </c>
      <c r="B8" s="6">
        <v>18.23355035784736</v>
      </c>
      <c r="C8" s="6">
        <f t="shared" ref="C8:C17" si="0">B8*$B$1*$B$2</f>
        <v>8.8024287707543909</v>
      </c>
      <c r="D8" s="6">
        <v>94.37</v>
      </c>
      <c r="E8" s="6">
        <f t="shared" ref="E8:E17" si="1">D8*$B$2</f>
        <v>339.73200000000003</v>
      </c>
      <c r="F8">
        <v>175</v>
      </c>
      <c r="G8" s="5">
        <f t="shared" ref="G8:G17" si="2">F8*$B$1*1/1000</f>
        <v>2.3467500000000002E-2</v>
      </c>
      <c r="H8">
        <v>56.7</v>
      </c>
      <c r="I8">
        <v>16.8</v>
      </c>
      <c r="J8" t="s">
        <v>18</v>
      </c>
      <c r="K8" t="s">
        <v>65</v>
      </c>
      <c r="L8" t="s">
        <v>65</v>
      </c>
      <c r="M8" s="6">
        <f>H8*$B$2*$B$1</f>
        <v>27.372492000000001</v>
      </c>
      <c r="N8" s="6">
        <f>I8*$B$2*$B$1</f>
        <v>8.1103680000000011</v>
      </c>
      <c r="O8" s="5">
        <f t="shared" ref="O8:O17" si="3">M8+N8</f>
        <v>35.482860000000002</v>
      </c>
      <c r="P8" s="7">
        <f t="shared" ref="P8:P17" si="4">C8+O8+E8*G8</f>
        <v>52.257949480754391</v>
      </c>
    </row>
    <row r="9" spans="1:16" x14ac:dyDescent="0.35">
      <c r="A9" s="12" t="s">
        <v>14</v>
      </c>
      <c r="B9" s="8" t="s">
        <v>47</v>
      </c>
      <c r="C9" s="8" t="s">
        <v>47</v>
      </c>
      <c r="D9" s="8" t="s">
        <v>47</v>
      </c>
      <c r="E9" s="8" t="s">
        <v>47</v>
      </c>
      <c r="F9">
        <v>175</v>
      </c>
      <c r="G9" s="20">
        <f t="shared" si="2"/>
        <v>2.3467500000000002E-2</v>
      </c>
      <c r="H9">
        <v>89.2</v>
      </c>
      <c r="I9">
        <v>0</v>
      </c>
      <c r="J9" t="s">
        <v>62</v>
      </c>
      <c r="K9" t="s">
        <v>65</v>
      </c>
      <c r="L9" t="s">
        <v>65</v>
      </c>
      <c r="M9" s="6">
        <f>H9*$B$1</f>
        <v>11.96172</v>
      </c>
      <c r="N9" s="6">
        <f>I9*$B$1</f>
        <v>0</v>
      </c>
      <c r="O9" s="5">
        <f t="shared" si="3"/>
        <v>11.96172</v>
      </c>
      <c r="P9" s="7" t="e">
        <f t="shared" si="4"/>
        <v>#VALUE!</v>
      </c>
    </row>
    <row r="10" spans="1:16" x14ac:dyDescent="0.35">
      <c r="A10" s="12" t="s">
        <v>16</v>
      </c>
      <c r="B10" s="6">
        <v>0</v>
      </c>
      <c r="C10" s="6">
        <f t="shared" si="0"/>
        <v>0</v>
      </c>
      <c r="D10" s="6">
        <v>0</v>
      </c>
      <c r="E10" s="6">
        <f t="shared" si="1"/>
        <v>0</v>
      </c>
      <c r="F10">
        <v>175</v>
      </c>
      <c r="G10" s="5">
        <f t="shared" si="2"/>
        <v>2.3467500000000002E-2</v>
      </c>
      <c r="H10">
        <v>0</v>
      </c>
      <c r="I10">
        <v>0</v>
      </c>
      <c r="J10" t="s">
        <v>62</v>
      </c>
      <c r="K10" t="s">
        <v>65</v>
      </c>
      <c r="L10" t="s">
        <v>65</v>
      </c>
      <c r="M10" s="6">
        <v>0</v>
      </c>
      <c r="N10" s="6">
        <v>0</v>
      </c>
      <c r="O10" s="5">
        <f t="shared" si="3"/>
        <v>0</v>
      </c>
      <c r="P10" s="7">
        <f t="shared" si="4"/>
        <v>0</v>
      </c>
    </row>
    <row r="11" spans="1:16" x14ac:dyDescent="0.35">
      <c r="A11" s="12" t="s">
        <v>10</v>
      </c>
      <c r="B11" s="6">
        <v>61.31471566088176</v>
      </c>
      <c r="C11" s="6">
        <f t="shared" si="0"/>
        <v>29.600292132447279</v>
      </c>
      <c r="D11" s="6">
        <v>79.19</v>
      </c>
      <c r="E11" s="6">
        <f t="shared" si="1"/>
        <v>285.084</v>
      </c>
      <c r="F11">
        <v>175</v>
      </c>
      <c r="G11" s="5">
        <f t="shared" si="2"/>
        <v>2.3467500000000002E-2</v>
      </c>
      <c r="H11">
        <v>2306</v>
      </c>
      <c r="I11">
        <v>561</v>
      </c>
      <c r="J11" t="s">
        <v>46</v>
      </c>
      <c r="K11">
        <v>40.65</v>
      </c>
      <c r="L11" t="s">
        <v>60</v>
      </c>
      <c r="M11" s="6">
        <f>H11/K11*$B$2*B1</f>
        <v>27.386090036900367</v>
      </c>
      <c r="N11" s="6">
        <f>I11/K11*$B$2*$B$1</f>
        <v>6.6624442804428048</v>
      </c>
      <c r="O11" s="5">
        <f t="shared" si="3"/>
        <v>34.048534317343169</v>
      </c>
      <c r="P11" s="7">
        <f t="shared" si="4"/>
        <v>70.339035219790446</v>
      </c>
    </row>
    <row r="12" spans="1:16" x14ac:dyDescent="0.35">
      <c r="A12" s="12" t="s">
        <v>11</v>
      </c>
      <c r="B12" s="6">
        <v>97.81</v>
      </c>
      <c r="C12" s="6">
        <f t="shared" si="0"/>
        <v>47.218755600000001</v>
      </c>
      <c r="D12" s="6">
        <v>74.099999999999994</v>
      </c>
      <c r="E12" s="6">
        <f t="shared" si="1"/>
        <v>266.76</v>
      </c>
      <c r="F12">
        <v>175</v>
      </c>
      <c r="G12" s="5">
        <f t="shared" si="2"/>
        <v>2.3467500000000002E-2</v>
      </c>
      <c r="H12">
        <v>2.0350000000000001</v>
      </c>
      <c r="I12">
        <v>0.46899999999999997</v>
      </c>
      <c r="J12" t="s">
        <v>58</v>
      </c>
      <c r="K12">
        <v>42.7</v>
      </c>
      <c r="L12" t="s">
        <v>60</v>
      </c>
      <c r="M12" s="6">
        <f>H12/B3*1000*(1/K12)*$B$2*$B$1</f>
        <v>27.389779190364667</v>
      </c>
      <c r="N12" s="6">
        <f>I12/B3*1000*(1/K12)*$B$2*$B$1</f>
        <v>6.3124355971896957</v>
      </c>
      <c r="O12" s="5">
        <f t="shared" si="3"/>
        <v>33.702214787554361</v>
      </c>
      <c r="P12" s="7">
        <f t="shared" si="4"/>
        <v>87.181160687554367</v>
      </c>
    </row>
    <row r="13" spans="1:16" x14ac:dyDescent="0.35">
      <c r="A13" s="12" t="s">
        <v>13</v>
      </c>
      <c r="B13" s="6">
        <v>-40.799999999999997</v>
      </c>
      <c r="C13" s="6">
        <f t="shared" si="0"/>
        <v>-19.696607999999998</v>
      </c>
      <c r="D13" s="6">
        <v>42.5</v>
      </c>
      <c r="E13" s="6">
        <f t="shared" si="1"/>
        <v>153</v>
      </c>
      <c r="F13">
        <v>175</v>
      </c>
      <c r="G13" s="5">
        <f t="shared" si="2"/>
        <v>2.3467500000000002E-2</v>
      </c>
      <c r="H13">
        <v>0</v>
      </c>
      <c r="I13">
        <v>0</v>
      </c>
      <c r="J13" t="s">
        <v>62</v>
      </c>
      <c r="K13" t="s">
        <v>65</v>
      </c>
      <c r="L13" t="s">
        <v>65</v>
      </c>
      <c r="M13" s="6">
        <v>0</v>
      </c>
      <c r="N13" s="6">
        <v>0</v>
      </c>
      <c r="O13" s="5">
        <f t="shared" si="3"/>
        <v>0</v>
      </c>
      <c r="P13" s="7">
        <f t="shared" si="4"/>
        <v>-16.106080499999997</v>
      </c>
    </row>
    <row r="14" spans="1:16" x14ac:dyDescent="0.35">
      <c r="A14" s="12" t="s">
        <v>7</v>
      </c>
      <c r="B14" s="6">
        <v>46.23</v>
      </c>
      <c r="C14" s="6">
        <f t="shared" si="0"/>
        <v>22.317994799999997</v>
      </c>
      <c r="D14" s="6">
        <v>49.512796970722306</v>
      </c>
      <c r="E14" s="6">
        <f t="shared" si="1"/>
        <v>178.2460690946003</v>
      </c>
      <c r="F14">
        <v>175</v>
      </c>
      <c r="G14" s="5">
        <f t="shared" si="2"/>
        <v>2.3467500000000002E-2</v>
      </c>
      <c r="H14">
        <v>2.246</v>
      </c>
      <c r="I14">
        <v>0.4</v>
      </c>
      <c r="J14" t="s">
        <v>57</v>
      </c>
      <c r="K14" s="5">
        <f>39.59/1000</f>
        <v>3.959E-2</v>
      </c>
      <c r="L14" t="s">
        <v>59</v>
      </c>
      <c r="M14" s="6">
        <f>H14*(1/K14)*$B$2*$B$1</f>
        <v>27.387697903510986</v>
      </c>
      <c r="N14" s="6">
        <f>I14*(1/K14)*$B$2*$B$1</f>
        <v>4.8775953523617082</v>
      </c>
      <c r="O14" s="5">
        <f t="shared" si="3"/>
        <v>32.265293255872692</v>
      </c>
      <c r="P14" s="7">
        <f t="shared" si="4"/>
        <v>58.766277682350221</v>
      </c>
    </row>
    <row r="15" spans="1:16" x14ac:dyDescent="0.35">
      <c r="A15" s="12" t="s">
        <v>9</v>
      </c>
      <c r="B15" s="6">
        <v>53.57</v>
      </c>
      <c r="C15" s="6">
        <f t="shared" si="0"/>
        <v>25.8614532</v>
      </c>
      <c r="D15" s="6">
        <v>0</v>
      </c>
      <c r="E15" s="6">
        <f t="shared" si="1"/>
        <v>0</v>
      </c>
      <c r="F15">
        <v>175</v>
      </c>
      <c r="G15" s="5">
        <f t="shared" si="2"/>
        <v>2.3467500000000002E-2</v>
      </c>
      <c r="H15">
        <v>0</v>
      </c>
      <c r="I15">
        <v>0</v>
      </c>
      <c r="J15" t="s">
        <v>62</v>
      </c>
      <c r="K15" t="s">
        <v>65</v>
      </c>
      <c r="L15" t="s">
        <v>65</v>
      </c>
      <c r="M15" s="6">
        <v>0</v>
      </c>
      <c r="N15" s="6">
        <v>0</v>
      </c>
      <c r="O15" s="5">
        <f t="shared" si="3"/>
        <v>0</v>
      </c>
      <c r="P15" s="7">
        <f t="shared" si="4"/>
        <v>25.8614532</v>
      </c>
    </row>
    <row r="16" spans="1:16" x14ac:dyDescent="0.35">
      <c r="A16" s="12" t="s">
        <v>8</v>
      </c>
      <c r="B16" s="6">
        <v>72.33</v>
      </c>
      <c r="C16" s="6">
        <f t="shared" si="0"/>
        <v>34.918030800000004</v>
      </c>
      <c r="D16" s="6">
        <v>0</v>
      </c>
      <c r="E16" s="6">
        <f t="shared" si="1"/>
        <v>0</v>
      </c>
      <c r="F16">
        <v>175</v>
      </c>
      <c r="G16" s="5">
        <f t="shared" si="2"/>
        <v>2.3467500000000002E-2</v>
      </c>
      <c r="H16">
        <v>0</v>
      </c>
      <c r="I16">
        <v>0</v>
      </c>
      <c r="J16" t="s">
        <v>62</v>
      </c>
      <c r="K16" t="s">
        <v>65</v>
      </c>
      <c r="L16" t="s">
        <v>65</v>
      </c>
      <c r="M16" s="6">
        <v>0</v>
      </c>
      <c r="N16" s="6">
        <v>0</v>
      </c>
      <c r="O16" s="5">
        <f t="shared" si="3"/>
        <v>0</v>
      </c>
      <c r="P16" s="7">
        <f t="shared" si="4"/>
        <v>34.918030800000004</v>
      </c>
    </row>
    <row r="17" spans="1:16" ht="15" thickBot="1" x14ac:dyDescent="0.4">
      <c r="A17" s="14" t="s">
        <v>15</v>
      </c>
      <c r="B17" s="15">
        <v>25</v>
      </c>
      <c r="C17" s="15">
        <f t="shared" si="0"/>
        <v>12.069000000000001</v>
      </c>
      <c r="D17" s="15">
        <v>0</v>
      </c>
      <c r="E17" s="15">
        <f t="shared" si="1"/>
        <v>0</v>
      </c>
      <c r="F17" s="17">
        <v>175</v>
      </c>
      <c r="G17" s="18">
        <f t="shared" si="2"/>
        <v>2.3467500000000002E-2</v>
      </c>
      <c r="H17" s="16">
        <v>0</v>
      </c>
      <c r="I17" s="16">
        <v>0</v>
      </c>
      <c r="J17" s="16" t="s">
        <v>62</v>
      </c>
      <c r="K17" s="16" t="s">
        <v>65</v>
      </c>
      <c r="L17" s="16" t="s">
        <v>65</v>
      </c>
      <c r="M17" s="15">
        <v>0</v>
      </c>
      <c r="N17" s="15">
        <v>0</v>
      </c>
      <c r="O17" s="18">
        <f t="shared" si="3"/>
        <v>0</v>
      </c>
      <c r="P17" s="7">
        <f t="shared" si="4"/>
        <v>12.069000000000001</v>
      </c>
    </row>
  </sheetData>
  <mergeCells count="5">
    <mergeCell ref="B5:C5"/>
    <mergeCell ref="D5:E5"/>
    <mergeCell ref="F5:G5"/>
    <mergeCell ref="H5:J5"/>
    <mergeCell ref="K5:L5"/>
  </mergeCells>
  <conditionalFormatting sqref="C7:C8 C10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0364-8773-4F67-A6EA-CD39F2C43C63}">
  <dimension ref="A1:E62"/>
  <sheetViews>
    <sheetView workbookViewId="0">
      <selection activeCell="C27" sqref="C27"/>
    </sheetView>
  </sheetViews>
  <sheetFormatPr defaultRowHeight="14.5" x14ac:dyDescent="0.35"/>
  <cols>
    <col min="1" max="2" width="15.7265625" customWidth="1"/>
    <col min="3" max="3" width="17.26953125" bestFit="1" customWidth="1"/>
  </cols>
  <sheetData>
    <row r="1" spans="1:4" x14ac:dyDescent="0.35">
      <c r="A1" t="s">
        <v>22</v>
      </c>
      <c r="B1" s="6">
        <v>39.659999999999997</v>
      </c>
      <c r="C1" t="s">
        <v>23</v>
      </c>
      <c r="D1" t="s">
        <v>27</v>
      </c>
    </row>
    <row r="2" spans="1:4" x14ac:dyDescent="0.35">
      <c r="A2" t="s">
        <v>24</v>
      </c>
      <c r="B2" s="6">
        <f>SUMPRODUCT(A16:A62,C16:C62)/SUM(A16:A62)</f>
        <v>66.583832165057771</v>
      </c>
      <c r="C2" t="s">
        <v>25</v>
      </c>
    </row>
    <row r="3" spans="1:4" x14ac:dyDescent="0.35">
      <c r="A3" t="s">
        <v>26</v>
      </c>
      <c r="B3" s="6">
        <v>66.775568974180501</v>
      </c>
      <c r="C3" t="s">
        <v>25</v>
      </c>
      <c r="D3" t="s">
        <v>28</v>
      </c>
    </row>
    <row r="4" spans="1:4" x14ac:dyDescent="0.35">
      <c r="A4" t="s">
        <v>29</v>
      </c>
      <c r="B4" s="6">
        <v>1.0225313657598001</v>
      </c>
      <c r="C4" t="s">
        <v>32</v>
      </c>
    </row>
    <row r="5" spans="1:4" x14ac:dyDescent="0.35">
      <c r="A5" t="s">
        <v>30</v>
      </c>
      <c r="B5" s="5">
        <v>0.1341</v>
      </c>
      <c r="C5" t="s">
        <v>31</v>
      </c>
    </row>
    <row r="6" spans="1:4" x14ac:dyDescent="0.35">
      <c r="A6" t="s">
        <v>33</v>
      </c>
      <c r="B6" s="6">
        <v>3.6</v>
      </c>
      <c r="C6" t="s">
        <v>34</v>
      </c>
    </row>
    <row r="7" spans="1:4" x14ac:dyDescent="0.35">
      <c r="A7" t="s">
        <v>35</v>
      </c>
      <c r="B7" s="6">
        <f>B3*B4*B5*B6</f>
        <v>32.962907710356589</v>
      </c>
      <c r="C7" t="s">
        <v>36</v>
      </c>
    </row>
    <row r="8" spans="1:4" x14ac:dyDescent="0.35">
      <c r="B8" s="6"/>
    </row>
    <row r="9" spans="1:4" x14ac:dyDescent="0.35">
      <c r="B9" s="6"/>
    </row>
    <row r="10" spans="1:4" x14ac:dyDescent="0.35">
      <c r="B10" s="6"/>
    </row>
    <row r="11" spans="1:4" x14ac:dyDescent="0.35">
      <c r="B11" s="6"/>
    </row>
    <row r="12" spans="1:4" x14ac:dyDescent="0.35">
      <c r="B12" s="6"/>
    </row>
    <row r="15" spans="1:4" ht="43.5" x14ac:dyDescent="0.35">
      <c r="A15" s="3" t="s">
        <v>19</v>
      </c>
      <c r="B15" s="3" t="s">
        <v>20</v>
      </c>
      <c r="C15" s="3" t="s">
        <v>21</v>
      </c>
    </row>
    <row r="16" spans="1:4" x14ac:dyDescent="0.35">
      <c r="A16" s="5">
        <v>3.4808400000000003E-2</v>
      </c>
      <c r="B16" s="4">
        <f>A16/39.66</f>
        <v>8.7767019667170972E-4</v>
      </c>
      <c r="C16" s="6">
        <v>77.171474914585204</v>
      </c>
    </row>
    <row r="17" spans="1:5" x14ac:dyDescent="0.35">
      <c r="A17" s="5">
        <v>0.26686440000000011</v>
      </c>
      <c r="B17" s="4">
        <f t="shared" ref="B17:B62" si="0">A17/39.66</f>
        <v>6.7288048411497763E-3</v>
      </c>
      <c r="C17" s="6">
        <v>75.090106763486304</v>
      </c>
      <c r="E17" s="2"/>
    </row>
    <row r="18" spans="1:5" x14ac:dyDescent="0.35">
      <c r="A18" s="5">
        <v>0.26686440000000011</v>
      </c>
      <c r="B18" s="4">
        <f t="shared" si="0"/>
        <v>6.7288048411497763E-3</v>
      </c>
      <c r="C18" s="6">
        <v>75.090106763486304</v>
      </c>
    </row>
    <row r="19" spans="1:5" x14ac:dyDescent="0.35">
      <c r="A19" s="5">
        <v>0.53373276000000014</v>
      </c>
      <c r="B19" s="4">
        <f t="shared" si="0"/>
        <v>1.345770953101362E-2</v>
      </c>
      <c r="C19" s="6">
        <v>75.090106763486304</v>
      </c>
    </row>
    <row r="20" spans="1:5" x14ac:dyDescent="0.35">
      <c r="A20" s="5">
        <v>1.5081264000000001</v>
      </c>
      <c r="B20" s="4">
        <f t="shared" si="0"/>
        <v>3.8026384266263244E-2</v>
      </c>
      <c r="C20" s="6">
        <v>75.090106763486304</v>
      </c>
    </row>
    <row r="21" spans="1:5" x14ac:dyDescent="0.35">
      <c r="A21" s="5">
        <v>1.9099476</v>
      </c>
      <c r="B21" s="4">
        <f t="shared" si="0"/>
        <v>4.8158033282904696E-2</v>
      </c>
      <c r="C21" s="6">
        <v>75.090106763486304</v>
      </c>
    </row>
    <row r="22" spans="1:5" x14ac:dyDescent="0.35">
      <c r="A22" s="5">
        <v>2.0477159999999999</v>
      </c>
      <c r="B22" s="4">
        <f t="shared" si="0"/>
        <v>5.1631770045385779E-2</v>
      </c>
      <c r="C22" s="6">
        <v>75.090106763486304</v>
      </c>
    </row>
    <row r="23" spans="1:5" x14ac:dyDescent="0.35">
      <c r="A23" s="5">
        <v>2.6486063999999998</v>
      </c>
      <c r="B23" s="4">
        <f t="shared" si="0"/>
        <v>6.6782813918305595E-2</v>
      </c>
      <c r="C23" s="6">
        <v>75.090106763486304</v>
      </c>
    </row>
    <row r="24" spans="1:5" x14ac:dyDescent="0.35">
      <c r="A24" s="5">
        <v>2.6486063999999998</v>
      </c>
      <c r="B24" s="4">
        <f t="shared" si="0"/>
        <v>6.6782813918305595E-2</v>
      </c>
      <c r="C24" s="6">
        <v>75.090106763486304</v>
      </c>
    </row>
    <row r="25" spans="1:5" x14ac:dyDescent="0.35">
      <c r="A25" s="5">
        <v>2.6809992</v>
      </c>
      <c r="B25" s="4">
        <f t="shared" si="0"/>
        <v>6.7599576399394859E-2</v>
      </c>
      <c r="C25" s="6">
        <v>75.090106763486304</v>
      </c>
    </row>
    <row r="26" spans="1:5" x14ac:dyDescent="0.35">
      <c r="A26" s="5">
        <v>2.8805040000000002</v>
      </c>
      <c r="B26" s="4">
        <f t="shared" si="0"/>
        <v>7.2629954614220893E-2</v>
      </c>
      <c r="C26" s="6">
        <v>75.090106763486304</v>
      </c>
    </row>
    <row r="27" spans="1:5" x14ac:dyDescent="0.35">
      <c r="A27" s="5">
        <v>3.0080952000000001</v>
      </c>
      <c r="B27" s="4">
        <f t="shared" si="0"/>
        <v>7.5847080181543125E-2</v>
      </c>
      <c r="C27" s="6">
        <v>72.516119090521897</v>
      </c>
    </row>
    <row r="28" spans="1:5" x14ac:dyDescent="0.35">
      <c r="A28" s="5">
        <v>3.0322908000000002</v>
      </c>
      <c r="B28" s="4">
        <f t="shared" si="0"/>
        <v>7.6457155824508335E-2</v>
      </c>
      <c r="C28" s="6">
        <v>72.516119090521897</v>
      </c>
    </row>
    <row r="29" spans="1:5" x14ac:dyDescent="0.35">
      <c r="A29" s="5">
        <v>3.6152820000000001</v>
      </c>
      <c r="B29" s="4">
        <f t="shared" si="0"/>
        <v>9.11568835098336E-2</v>
      </c>
      <c r="C29" s="6">
        <v>72.516119090521897</v>
      </c>
    </row>
    <row r="30" spans="1:5" x14ac:dyDescent="0.35">
      <c r="A30" s="5">
        <v>4.2768792000000007</v>
      </c>
      <c r="B30" s="4">
        <f t="shared" si="0"/>
        <v>0.10783860816944027</v>
      </c>
      <c r="C30" s="6">
        <v>72.516119090521897</v>
      </c>
    </row>
    <row r="31" spans="1:5" x14ac:dyDescent="0.35">
      <c r="A31" s="5">
        <v>6.0011424000000009</v>
      </c>
      <c r="B31" s="4">
        <f t="shared" si="0"/>
        <v>0.15131473524962183</v>
      </c>
      <c r="C31" s="6">
        <v>72.516119090521897</v>
      </c>
    </row>
    <row r="32" spans="1:5" x14ac:dyDescent="0.35">
      <c r="A32" s="5">
        <v>6.4308024000000001</v>
      </c>
      <c r="B32" s="4">
        <f t="shared" si="0"/>
        <v>0.1621483207261725</v>
      </c>
      <c r="C32" s="6">
        <v>72.516119090521897</v>
      </c>
    </row>
    <row r="33" spans="1:3" x14ac:dyDescent="0.35">
      <c r="A33" s="5">
        <v>7.1992800000000008</v>
      </c>
      <c r="B33" s="4">
        <f t="shared" si="0"/>
        <v>0.18152496217851743</v>
      </c>
      <c r="C33" s="6">
        <v>72.516119090521897</v>
      </c>
    </row>
    <row r="34" spans="1:3" x14ac:dyDescent="0.35">
      <c r="A34" s="5">
        <v>7.8408000000000007</v>
      </c>
      <c r="B34" s="4">
        <f t="shared" si="0"/>
        <v>0.19770045385779125</v>
      </c>
      <c r="C34" s="6">
        <v>72.516119090521897</v>
      </c>
    </row>
    <row r="35" spans="1:3" x14ac:dyDescent="0.35">
      <c r="A35" s="5">
        <v>8.342254800000001</v>
      </c>
      <c r="B35" s="4">
        <f t="shared" si="0"/>
        <v>0.21034429652042363</v>
      </c>
      <c r="C35" s="6">
        <v>72.516119090521897</v>
      </c>
    </row>
    <row r="36" spans="1:3" x14ac:dyDescent="0.35">
      <c r="A36" s="5">
        <v>10.814205599999999</v>
      </c>
      <c r="B36" s="4">
        <f t="shared" si="0"/>
        <v>0.27267285930408475</v>
      </c>
      <c r="C36" s="6">
        <v>72.516119090521897</v>
      </c>
    </row>
    <row r="37" spans="1:3" x14ac:dyDescent="0.35">
      <c r="A37" s="5">
        <v>11.4417072</v>
      </c>
      <c r="B37" s="4">
        <f t="shared" si="0"/>
        <v>0.28849488653555222</v>
      </c>
      <c r="C37" s="6">
        <v>72.516119090521897</v>
      </c>
    </row>
    <row r="38" spans="1:3" x14ac:dyDescent="0.35">
      <c r="A38" s="5">
        <v>13.255307999999999</v>
      </c>
      <c r="B38" s="4">
        <f t="shared" si="0"/>
        <v>0.33422360060514372</v>
      </c>
      <c r="C38" s="6">
        <v>67.671424624389005</v>
      </c>
    </row>
    <row r="39" spans="1:3" x14ac:dyDescent="0.35">
      <c r="A39" s="5">
        <v>14.081900603999999</v>
      </c>
      <c r="B39" s="4">
        <f t="shared" si="0"/>
        <v>0.35506557246596065</v>
      </c>
      <c r="C39" s="6">
        <v>67.671424624389005</v>
      </c>
    </row>
    <row r="40" spans="1:3" x14ac:dyDescent="0.35">
      <c r="A40" s="5">
        <v>14.250733200000001</v>
      </c>
      <c r="B40" s="4">
        <f t="shared" si="0"/>
        <v>0.35932257186081701</v>
      </c>
      <c r="C40" s="6">
        <v>67.671424624389005</v>
      </c>
    </row>
    <row r="41" spans="1:3" x14ac:dyDescent="0.35">
      <c r="A41" s="5">
        <v>14.445327600000001</v>
      </c>
      <c r="B41" s="4">
        <f t="shared" si="0"/>
        <v>0.36422913767019671</v>
      </c>
      <c r="C41" s="6">
        <v>67.671424624389005</v>
      </c>
    </row>
    <row r="42" spans="1:3" x14ac:dyDescent="0.35">
      <c r="A42" s="5">
        <v>14.8172508</v>
      </c>
      <c r="B42" s="4">
        <f t="shared" si="0"/>
        <v>0.37360692889561276</v>
      </c>
      <c r="C42" s="6">
        <v>67.671424624389005</v>
      </c>
    </row>
    <row r="43" spans="1:3" x14ac:dyDescent="0.35">
      <c r="A43" s="5">
        <v>17.1024876</v>
      </c>
      <c r="B43" s="4">
        <f t="shared" si="0"/>
        <v>0.43122762481089261</v>
      </c>
      <c r="C43" s="6">
        <v>67.671424624389005</v>
      </c>
    </row>
    <row r="44" spans="1:3" x14ac:dyDescent="0.35">
      <c r="A44" s="5">
        <v>17.220178799999999</v>
      </c>
      <c r="B44" s="4">
        <f t="shared" si="0"/>
        <v>0.43419512859304088</v>
      </c>
      <c r="C44" s="6">
        <v>67.671424624389005</v>
      </c>
    </row>
    <row r="45" spans="1:3" x14ac:dyDescent="0.35">
      <c r="A45" s="5">
        <v>20.295475199999998</v>
      </c>
      <c r="B45" s="4">
        <f t="shared" si="0"/>
        <v>0.51173664145234499</v>
      </c>
      <c r="C45" s="6">
        <v>67.671424624389005</v>
      </c>
    </row>
    <row r="46" spans="1:3" x14ac:dyDescent="0.35">
      <c r="A46" s="5">
        <v>21.0055032</v>
      </c>
      <c r="B46" s="4">
        <f t="shared" si="0"/>
        <v>0.52963951588502278</v>
      </c>
      <c r="C46" s="6">
        <v>67.671424624389005</v>
      </c>
    </row>
    <row r="47" spans="1:3" x14ac:dyDescent="0.35">
      <c r="A47" s="5">
        <v>21.452626800000001</v>
      </c>
      <c r="B47" s="4">
        <f t="shared" si="0"/>
        <v>0.54091343419062032</v>
      </c>
      <c r="C47" s="6">
        <v>67.671424624389005</v>
      </c>
    </row>
    <row r="48" spans="1:3" x14ac:dyDescent="0.35">
      <c r="A48" s="5">
        <v>23.572454400000002</v>
      </c>
      <c r="B48" s="4">
        <f t="shared" si="0"/>
        <v>0.59436344931921337</v>
      </c>
      <c r="C48" s="6">
        <v>67.671424624389005</v>
      </c>
    </row>
    <row r="49" spans="1:3" x14ac:dyDescent="0.35">
      <c r="A49" s="5">
        <v>26.008606799999999</v>
      </c>
      <c r="B49" s="4">
        <f t="shared" si="0"/>
        <v>0.65578937972768536</v>
      </c>
      <c r="C49" s="6">
        <v>67.671424624389005</v>
      </c>
    </row>
    <row r="50" spans="1:3" x14ac:dyDescent="0.35">
      <c r="A50" s="5">
        <v>26.070739199999998</v>
      </c>
      <c r="B50" s="4">
        <f t="shared" si="0"/>
        <v>0.65735600605143718</v>
      </c>
      <c r="C50" s="6">
        <v>67.671424624389005</v>
      </c>
    </row>
    <row r="51" spans="1:3" x14ac:dyDescent="0.35">
      <c r="A51" s="5">
        <v>32.545972800000001</v>
      </c>
      <c r="B51" s="4">
        <f t="shared" si="0"/>
        <v>0.82062462934947056</v>
      </c>
      <c r="C51" s="6">
        <v>66.775568974180501</v>
      </c>
    </row>
    <row r="52" spans="1:3" x14ac:dyDescent="0.35">
      <c r="A52" s="5">
        <v>34.686669600000002</v>
      </c>
      <c r="B52" s="4">
        <f t="shared" si="0"/>
        <v>0.87460084720121045</v>
      </c>
      <c r="C52" s="6">
        <v>66.775568974180501</v>
      </c>
    </row>
    <row r="53" spans="1:3" x14ac:dyDescent="0.35">
      <c r="A53" s="5">
        <v>40.807839600000008</v>
      </c>
      <c r="B53" s="4">
        <f t="shared" si="0"/>
        <v>1.0289419969742817</v>
      </c>
      <c r="C53" s="6">
        <v>66.775568974180501</v>
      </c>
    </row>
    <row r="54" spans="1:3" x14ac:dyDescent="0.35">
      <c r="A54" s="5">
        <v>59.171389200000007</v>
      </c>
      <c r="B54" s="4">
        <f t="shared" si="0"/>
        <v>1.4919664447806358</v>
      </c>
      <c r="C54" s="6">
        <v>66.775568974180501</v>
      </c>
    </row>
    <row r="55" spans="1:3" x14ac:dyDescent="0.35">
      <c r="A55" s="5">
        <v>67.955976000000007</v>
      </c>
      <c r="B55" s="4">
        <f t="shared" si="0"/>
        <v>1.7134638426626327</v>
      </c>
      <c r="C55" s="6">
        <v>66.775568974180501</v>
      </c>
    </row>
    <row r="56" spans="1:3" x14ac:dyDescent="0.35">
      <c r="A56" s="5">
        <v>69.373339200000004</v>
      </c>
      <c r="B56" s="4">
        <f t="shared" si="0"/>
        <v>1.7492016944024209</v>
      </c>
      <c r="C56" s="6">
        <v>66.775568974180501</v>
      </c>
    </row>
    <row r="57" spans="1:3" x14ac:dyDescent="0.35">
      <c r="A57" s="5">
        <v>155.0458404</v>
      </c>
      <c r="B57" s="4">
        <f t="shared" si="0"/>
        <v>3.9093757034795766</v>
      </c>
      <c r="C57" s="6">
        <v>66.775568974180501</v>
      </c>
    </row>
    <row r="58" spans="1:3" x14ac:dyDescent="0.35">
      <c r="A58" s="5">
        <v>172.63227128400001</v>
      </c>
      <c r="B58" s="4">
        <f t="shared" si="0"/>
        <v>4.3528056299546147</v>
      </c>
      <c r="C58" s="6">
        <v>66.775568974180501</v>
      </c>
    </row>
    <row r="59" spans="1:3" x14ac:dyDescent="0.35">
      <c r="A59" s="5">
        <v>225.70555431599999</v>
      </c>
      <c r="B59" s="4">
        <f t="shared" si="0"/>
        <v>5.6910124638426627</v>
      </c>
      <c r="C59" s="6">
        <v>66.775568974180501</v>
      </c>
    </row>
    <row r="60" spans="1:3" x14ac:dyDescent="0.35">
      <c r="A60" s="5">
        <v>336.30921719999998</v>
      </c>
      <c r="B60" s="4">
        <f t="shared" si="0"/>
        <v>8.4798088048411504</v>
      </c>
      <c r="C60" s="6">
        <v>66.775568974180501</v>
      </c>
    </row>
    <row r="61" spans="1:3" x14ac:dyDescent="0.35">
      <c r="A61" s="5">
        <v>435.31792919999998</v>
      </c>
      <c r="B61" s="4">
        <f t="shared" si="0"/>
        <v>10.976246323751891</v>
      </c>
      <c r="C61" s="6">
        <v>65.729483845677706</v>
      </c>
    </row>
    <row r="62" spans="1:3" x14ac:dyDescent="0.35">
      <c r="A62" s="5">
        <v>816.32984400000009</v>
      </c>
      <c r="B62" s="4">
        <f t="shared" si="0"/>
        <v>20.583203328290473</v>
      </c>
      <c r="C62" s="6">
        <v>65.729483845677706</v>
      </c>
    </row>
  </sheetData>
  <autoFilter ref="A15:C62" xr:uid="{51230364-8773-4F67-A6EA-CD39F2C43C63}"/>
  <sortState xmlns:xlrd2="http://schemas.microsoft.com/office/spreadsheetml/2017/richdata2" ref="A16:A62">
    <sortCondition ref="A16:A62"/>
  </sortState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fuel data</vt:lpstr>
      <vt:lpstr>natural gas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Jerez</dc:creator>
  <cp:lastModifiedBy>Juan Jesús Jerez Monsalves</cp:lastModifiedBy>
  <dcterms:created xsi:type="dcterms:W3CDTF">2023-11-08T20:40:26Z</dcterms:created>
  <dcterms:modified xsi:type="dcterms:W3CDTF">2024-03-11T17:38:09Z</dcterms:modified>
</cp:coreProperties>
</file>