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GitHub\PhD\J3-repo\data\_master\"/>
    </mc:Choice>
  </mc:AlternateContent>
  <xr:revisionPtr revIDLastSave="0" documentId="13_ncr:1_{9EC3FA27-52DF-4A1B-A756-A0BDC841F075}" xr6:coauthVersionLast="47" xr6:coauthVersionMax="47" xr10:uidLastSave="{00000000-0000-0000-0000-000000000000}"/>
  <bookViews>
    <workbookView xWindow="-120" yWindow="-120" windowWidth="29040" windowHeight="15720" xr2:uid="{6E05FBF9-7A0C-4B38-8AD0-297E8124D7D0}"/>
  </bookViews>
  <sheets>
    <sheet name="fuel data - DK KF24" sheetId="8" r:id="rId1"/>
    <sheet name="DK" sheetId="6" r:id="rId2"/>
    <sheet name="fuel data - DK (AF2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8" l="1"/>
  <c r="D16" i="8"/>
  <c r="D18" i="8" l="1"/>
  <c r="D14" i="8" l="1"/>
  <c r="D12" i="8"/>
  <c r="D11" i="8"/>
  <c r="D8" i="8"/>
  <c r="P17" i="8" l="1"/>
  <c r="H17" i="8"/>
  <c r="F17" i="8"/>
  <c r="D17" i="8"/>
  <c r="P16" i="8"/>
  <c r="H16" i="8"/>
  <c r="F16" i="8"/>
  <c r="P15" i="8"/>
  <c r="H15" i="8"/>
  <c r="F15" i="8"/>
  <c r="L14" i="8"/>
  <c r="N14" i="8" s="1"/>
  <c r="H14" i="8"/>
  <c r="F14" i="8"/>
  <c r="P13" i="8"/>
  <c r="H13" i="8"/>
  <c r="F13" i="8"/>
  <c r="D13" i="8"/>
  <c r="O12" i="8"/>
  <c r="N12" i="8"/>
  <c r="P12" i="8" s="1"/>
  <c r="H12" i="8"/>
  <c r="F12" i="8"/>
  <c r="O11" i="8"/>
  <c r="N11" i="8"/>
  <c r="P11" i="8" s="1"/>
  <c r="H11" i="8"/>
  <c r="F11" i="8"/>
  <c r="P10" i="8"/>
  <c r="H10" i="8"/>
  <c r="F10" i="8"/>
  <c r="D10" i="8"/>
  <c r="Q10" i="8" s="1"/>
  <c r="O9" i="8"/>
  <c r="N9" i="8"/>
  <c r="H9" i="8"/>
  <c r="O8" i="8"/>
  <c r="N8" i="8"/>
  <c r="P8" i="8" s="1"/>
  <c r="H8" i="8"/>
  <c r="F8" i="8"/>
  <c r="Q8" i="8"/>
  <c r="L7" i="8"/>
  <c r="O7" i="8" s="1"/>
  <c r="H7" i="8"/>
  <c r="F7" i="8"/>
  <c r="D7" i="8"/>
  <c r="Q17" i="8" l="1"/>
  <c r="Q13" i="8"/>
  <c r="Q16" i="8"/>
  <c r="Q15" i="8"/>
  <c r="Q11" i="8"/>
  <c r="N7" i="8"/>
  <c r="P9" i="8"/>
  <c r="Q9" i="8" s="1"/>
  <c r="P7" i="8"/>
  <c r="Q7" i="8" s="1"/>
  <c r="Q12" i="8"/>
  <c r="O14" i="8"/>
  <c r="P14" i="8" s="1"/>
  <c r="Q14" i="8" s="1"/>
  <c r="N8" i="3" l="1"/>
  <c r="M8" i="3"/>
  <c r="K7" i="3" l="1"/>
  <c r="N7" i="3" s="1"/>
  <c r="O10" i="3"/>
  <c r="O13" i="3"/>
  <c r="O15" i="3"/>
  <c r="O16" i="3"/>
  <c r="O17" i="3"/>
  <c r="N12" i="3"/>
  <c r="N11" i="3"/>
  <c r="N9" i="3"/>
  <c r="M9" i="3"/>
  <c r="M12" i="3"/>
  <c r="M11" i="3"/>
  <c r="K14" i="3"/>
  <c r="N14" i="3" s="1"/>
  <c r="O8" i="3"/>
  <c r="G8" i="3"/>
  <c r="G9" i="3"/>
  <c r="G10" i="3"/>
  <c r="G11" i="3"/>
  <c r="G12" i="3"/>
  <c r="G13" i="3"/>
  <c r="G14" i="3"/>
  <c r="G15" i="3"/>
  <c r="G16" i="3"/>
  <c r="G17" i="3"/>
  <c r="G7" i="3"/>
  <c r="O9" i="3" l="1"/>
  <c r="P9" i="3" s="1"/>
  <c r="M7" i="3"/>
  <c r="O7" i="3" s="1"/>
  <c r="O11" i="3"/>
  <c r="O12" i="3"/>
  <c r="M14" i="3"/>
  <c r="O14" i="3" s="1"/>
  <c r="E8" i="3"/>
  <c r="E10" i="3"/>
  <c r="E11" i="3"/>
  <c r="E12" i="3"/>
  <c r="E13" i="3"/>
  <c r="E14" i="3"/>
  <c r="E15" i="3"/>
  <c r="E16" i="3"/>
  <c r="E17" i="3"/>
  <c r="E7" i="3"/>
  <c r="C8" i="3" l="1"/>
  <c r="P8" i="3" s="1"/>
  <c r="C10" i="3"/>
  <c r="P10" i="3" s="1"/>
  <c r="C11" i="3"/>
  <c r="P11" i="3" s="1"/>
  <c r="C12" i="3"/>
  <c r="P12" i="3" s="1"/>
  <c r="C13" i="3"/>
  <c r="P13" i="3" s="1"/>
  <c r="C14" i="3"/>
  <c r="P14" i="3" s="1"/>
  <c r="C15" i="3"/>
  <c r="P15" i="3" s="1"/>
  <c r="C16" i="3"/>
  <c r="P16" i="3" s="1"/>
  <c r="C17" i="3"/>
  <c r="P17" i="3" s="1"/>
  <c r="C7" i="3"/>
  <c r="P7" i="3" s="1"/>
</calcChain>
</file>

<file path=xl/sharedStrings.xml><?xml version="1.0" encoding="utf-8"?>
<sst xmlns="http://schemas.openxmlformats.org/spreadsheetml/2006/main" count="171" uniqueCount="67">
  <si>
    <t>biogas</t>
  </si>
  <si>
    <t>natural gas</t>
  </si>
  <si>
    <t>wood pellets</t>
  </si>
  <si>
    <t>wood chips</t>
  </si>
  <si>
    <t>fuel oil</t>
  </si>
  <si>
    <t>gas oil</t>
  </si>
  <si>
    <t>coal</t>
  </si>
  <si>
    <t>municipal waste</t>
  </si>
  <si>
    <t>electricity</t>
  </si>
  <si>
    <t>wood waste</t>
  </si>
  <si>
    <t>excess heat</t>
  </si>
  <si>
    <t>DKK/GJ</t>
  </si>
  <si>
    <t>Exchange rate</t>
  </si>
  <si>
    <t>EUR/DKK (2020)</t>
  </si>
  <si>
    <t>GJ/MWh</t>
  </si>
  <si>
    <t>Conversion factor</t>
  </si>
  <si>
    <t>EUR/MWh</t>
  </si>
  <si>
    <t>Carbon content</t>
  </si>
  <si>
    <t>kg/GJ</t>
  </si>
  <si>
    <t>kg/Mwh</t>
  </si>
  <si>
    <t>DKK/ton</t>
  </si>
  <si>
    <t>timeVar</t>
  </si>
  <si>
    <t>Fuel price (2020)</t>
  </si>
  <si>
    <t>Carbon quota price</t>
  </si>
  <si>
    <t>EUR/kg</t>
  </si>
  <si>
    <t>Taxes</t>
  </si>
  <si>
    <t>Carbon tax</t>
  </si>
  <si>
    <t>Energy tax</t>
  </si>
  <si>
    <t>Energy</t>
  </si>
  <si>
    <t>Carbon</t>
  </si>
  <si>
    <t>Unit</t>
  </si>
  <si>
    <t>DKK/Nm3</t>
  </si>
  <si>
    <t>DKK/l</t>
  </si>
  <si>
    <t>GJ/Nm3</t>
  </si>
  <si>
    <t>GJ/ton</t>
  </si>
  <si>
    <t>kg/l</t>
  </si>
  <si>
    <t>DKK/MWh</t>
  </si>
  <si>
    <t>Density fuel oil</t>
  </si>
  <si>
    <t>Value</t>
  </si>
  <si>
    <t>-</t>
  </si>
  <si>
    <t>Total tax</t>
  </si>
  <si>
    <t>Total cost</t>
  </si>
  <si>
    <t>'fuel price'</t>
  </si>
  <si>
    <t>'carbon content'</t>
  </si>
  <si>
    <t>'carbon price'</t>
  </si>
  <si>
    <t>'fuel tax'</t>
  </si>
  <si>
    <t>'capacity tariff'</t>
  </si>
  <si>
    <t>Source</t>
  </si>
  <si>
    <t>Note</t>
  </si>
  <si>
    <t>'biogas'</t>
  </si>
  <si>
    <t>'coal'</t>
  </si>
  <si>
    <t>'electricity'</t>
  </si>
  <si>
    <t>'excess heat'</t>
  </si>
  <si>
    <t>'fuel oil'</t>
  </si>
  <si>
    <t>'gas oil'</t>
  </si>
  <si>
    <t>'municipal waste'</t>
  </si>
  <si>
    <t>'natural gas'</t>
  </si>
  <si>
    <t>'wood chips'</t>
  </si>
  <si>
    <t>'wood pellets'</t>
  </si>
  <si>
    <t>'wood waste'</t>
  </si>
  <si>
    <t xml:space="preserve">https://skm.dk/tal-og-metode/satser/satser-og-beloebsgraenser-i-lovgivningen/gasafgiftsloven  </t>
  </si>
  <si>
    <t>It seems that DK is the only country in the EU that taxes Biogas</t>
  </si>
  <si>
    <t>https://www.thelocal.dk/20220624/denmark-to-reduce-electricity-tan-in-2022-and-2023</t>
  </si>
  <si>
    <t>https://skm.dk/tal-og-metode/satser/satser-og-beloebsgraenser-i-lovgivningen/mineralolieafgiftsloven</t>
  </si>
  <si>
    <t>New source KF24</t>
  </si>
  <si>
    <t>straw</t>
  </si>
  <si>
    <t>Fuel price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</si>
</sst>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2" borderId="0" xfId="0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right"/>
    </xf>
    <xf numFmtId="2" fontId="0" fillId="3" borderId="0" xfId="0" applyNumberFormat="1" applyFill="1"/>
    <xf numFmtId="165" fontId="0" fillId="0" borderId="0" xfId="0" applyNumberFormat="1" applyAlignment="1">
      <alignment horizontal="right"/>
    </xf>
    <xf numFmtId="165" fontId="0" fillId="0" borderId="1" xfId="0" applyNumberFormat="1" applyBorder="1"/>
    <xf numFmtId="0" fontId="2" fillId="0" borderId="0" xfId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/>
  </cellXfs>
  <cellStyles count="2">
    <cellStyle name="Normal" xfId="0" builtinId="0"/>
    <cellStyle name="Normal 2" xfId="1" xr:uid="{E0D8F195-157E-4D5E-8B74-E3910B9589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E988-BD47-475D-8446-75808A1AB7E4}">
  <dimension ref="A1:Q18"/>
  <sheetViews>
    <sheetView tabSelected="1" workbookViewId="0">
      <selection activeCell="D18" sqref="D18"/>
    </sheetView>
  </sheetViews>
  <sheetFormatPr defaultRowHeight="15" x14ac:dyDescent="0.25"/>
  <cols>
    <col min="1" max="1" width="16.7109375" bestFit="1" customWidth="1"/>
    <col min="2" max="2" width="16.7109375" customWidth="1"/>
    <col min="3" max="6" width="10.7109375" customWidth="1"/>
    <col min="9" max="13" width="10.7109375" customWidth="1"/>
    <col min="14" max="15" width="10.42578125" bestFit="1" customWidth="1"/>
    <col min="16" max="16" width="12" bestFit="1" customWidth="1"/>
    <col min="17" max="17" width="16.42578125" bestFit="1" customWidth="1"/>
  </cols>
  <sheetData>
    <row r="1" spans="1:17" x14ac:dyDescent="0.25">
      <c r="A1" t="s">
        <v>12</v>
      </c>
      <c r="C1" s="2">
        <v>0.13420000000000001</v>
      </c>
      <c r="D1" t="s">
        <v>13</v>
      </c>
    </row>
    <row r="2" spans="1:17" x14ac:dyDescent="0.25">
      <c r="A2" t="s">
        <v>15</v>
      </c>
      <c r="C2" s="3">
        <v>3.6</v>
      </c>
      <c r="D2" t="s">
        <v>14</v>
      </c>
    </row>
    <row r="3" spans="1:17" x14ac:dyDescent="0.25">
      <c r="A3" t="s">
        <v>37</v>
      </c>
      <c r="C3">
        <v>0.84</v>
      </c>
      <c r="D3" t="s">
        <v>35</v>
      </c>
    </row>
    <row r="4" spans="1:17" x14ac:dyDescent="0.25">
      <c r="C4" s="3"/>
    </row>
    <row r="5" spans="1:17" x14ac:dyDescent="0.25">
      <c r="B5" t="s">
        <v>64</v>
      </c>
      <c r="C5" s="20" t="s">
        <v>66</v>
      </c>
      <c r="D5" s="20"/>
      <c r="E5" s="21" t="s">
        <v>17</v>
      </c>
      <c r="F5" s="21"/>
      <c r="G5" s="21" t="s">
        <v>23</v>
      </c>
      <c r="H5" s="21"/>
      <c r="I5" s="21" t="s">
        <v>25</v>
      </c>
      <c r="J5" s="21"/>
      <c r="K5" s="21"/>
      <c r="L5" s="21" t="s">
        <v>15</v>
      </c>
      <c r="M5" s="21"/>
      <c r="N5" s="14" t="s">
        <v>27</v>
      </c>
      <c r="O5" s="14" t="s">
        <v>26</v>
      </c>
      <c r="P5" s="14" t="s">
        <v>40</v>
      </c>
      <c r="Q5" s="14" t="s">
        <v>41</v>
      </c>
    </row>
    <row r="6" spans="1:17" ht="15.75" thickBot="1" x14ac:dyDescent="0.3">
      <c r="A6" s="11"/>
      <c r="B6" s="11"/>
      <c r="C6" s="8" t="s">
        <v>11</v>
      </c>
      <c r="D6" s="8" t="s">
        <v>16</v>
      </c>
      <c r="E6" s="8" t="s">
        <v>18</v>
      </c>
      <c r="F6" s="8" t="s">
        <v>19</v>
      </c>
      <c r="G6" s="8" t="s">
        <v>20</v>
      </c>
      <c r="H6" s="8" t="s">
        <v>24</v>
      </c>
      <c r="I6" s="8" t="s">
        <v>28</v>
      </c>
      <c r="J6" s="8" t="s">
        <v>29</v>
      </c>
      <c r="K6" s="8" t="s">
        <v>30</v>
      </c>
      <c r="L6" s="8" t="s">
        <v>38</v>
      </c>
      <c r="M6" s="8" t="s">
        <v>30</v>
      </c>
      <c r="N6" s="8" t="s">
        <v>16</v>
      </c>
      <c r="O6" s="8" t="s">
        <v>16</v>
      </c>
      <c r="P6" s="8" t="s">
        <v>16</v>
      </c>
    </row>
    <row r="7" spans="1:17" x14ac:dyDescent="0.25">
      <c r="A7" s="7" t="s">
        <v>0</v>
      </c>
      <c r="B7" s="7"/>
      <c r="C7" s="3">
        <v>140.30000000000001</v>
      </c>
      <c r="D7" s="2">
        <f>C7*$C$1*$C$2</f>
        <v>67.781736000000009</v>
      </c>
      <c r="E7" s="3">
        <v>0</v>
      </c>
      <c r="F7" s="2">
        <f>E7*$C$2</f>
        <v>0</v>
      </c>
      <c r="G7">
        <v>636</v>
      </c>
      <c r="H7" s="1">
        <f>G7*$C$1*1/1000</f>
        <v>8.5351200000000002E-2</v>
      </c>
      <c r="I7" s="6">
        <v>9.8000000000000004E-2</v>
      </c>
      <c r="J7" s="6">
        <v>0</v>
      </c>
      <c r="K7" t="s">
        <v>31</v>
      </c>
      <c r="L7">
        <f>39.6/1000</f>
        <v>3.9600000000000003E-2</v>
      </c>
      <c r="M7" t="s">
        <v>33</v>
      </c>
      <c r="N7" s="16">
        <f>I7*(1/L7)*$C$2*$C$1</f>
        <v>1.1956</v>
      </c>
      <c r="O7" s="3">
        <f>J7*(1/L7)*$C$2*$C$1</f>
        <v>0</v>
      </c>
      <c r="P7" s="2">
        <f>N7+O7</f>
        <v>1.1956</v>
      </c>
      <c r="Q7" s="4">
        <f t="shared" ref="Q7:Q17" si="0">D7+P7+F7*H7</f>
        <v>68.977336000000008</v>
      </c>
    </row>
    <row r="8" spans="1:17" x14ac:dyDescent="0.25">
      <c r="A8" s="7" t="s">
        <v>6</v>
      </c>
      <c r="B8" s="7">
        <v>39.1</v>
      </c>
      <c r="C8" s="3">
        <v>69.2</v>
      </c>
      <c r="D8" s="2">
        <f>B8*$C$1*$C$2</f>
        <v>18.889992000000003</v>
      </c>
      <c r="E8" s="3">
        <v>94.1</v>
      </c>
      <c r="F8" s="2">
        <f t="shared" ref="F8:F17" si="1">E8*$C$2</f>
        <v>338.76</v>
      </c>
      <c r="G8">
        <v>636</v>
      </c>
      <c r="H8" s="1">
        <f t="shared" ref="H8:H17" si="2">G8*$C$1*1/1000</f>
        <v>8.5351200000000002E-2</v>
      </c>
      <c r="I8" s="6">
        <v>1215</v>
      </c>
      <c r="J8" s="6">
        <v>328</v>
      </c>
      <c r="K8" t="s">
        <v>20</v>
      </c>
      <c r="L8">
        <v>24.13</v>
      </c>
      <c r="M8" t="s">
        <v>34</v>
      </c>
      <c r="N8" s="3">
        <f>I8/L8*$C$2*C1</f>
        <v>24.326183174471616</v>
      </c>
      <c r="O8" s="3">
        <f>J8/L8*$C$2*$C$1</f>
        <v>6.5670683796104443</v>
      </c>
      <c r="P8" s="2">
        <f t="shared" ref="P8:P17" si="3">N8+O8</f>
        <v>30.89325155408206</v>
      </c>
      <c r="Q8" s="4">
        <f t="shared" si="0"/>
        <v>78.696816066082064</v>
      </c>
    </row>
    <row r="9" spans="1:17" x14ac:dyDescent="0.25">
      <c r="A9" s="7" t="s">
        <v>8</v>
      </c>
      <c r="B9" s="7"/>
      <c r="C9" s="5" t="s">
        <v>21</v>
      </c>
      <c r="D9" s="15" t="s">
        <v>21</v>
      </c>
      <c r="E9" s="5" t="s">
        <v>21</v>
      </c>
      <c r="F9" s="15" t="s">
        <v>21</v>
      </c>
      <c r="G9">
        <v>636</v>
      </c>
      <c r="H9" s="17">
        <f t="shared" si="2"/>
        <v>8.5351200000000002E-2</v>
      </c>
      <c r="I9" s="6">
        <v>352.6</v>
      </c>
      <c r="J9" s="6">
        <v>0</v>
      </c>
      <c r="K9" t="s">
        <v>36</v>
      </c>
      <c r="L9" t="s">
        <v>39</v>
      </c>
      <c r="M9" t="s">
        <v>39</v>
      </c>
      <c r="N9" s="3">
        <f>I9*$C$1</f>
        <v>47.318920000000006</v>
      </c>
      <c r="O9" s="3">
        <f>J9*$C$1</f>
        <v>0</v>
      </c>
      <c r="P9" s="2">
        <f t="shared" si="3"/>
        <v>47.318920000000006</v>
      </c>
      <c r="Q9" s="4" t="e">
        <f t="shared" si="0"/>
        <v>#VALUE!</v>
      </c>
    </row>
    <row r="10" spans="1:17" x14ac:dyDescent="0.25">
      <c r="A10" s="7" t="s">
        <v>10</v>
      </c>
      <c r="B10" s="7"/>
      <c r="C10" s="3">
        <v>0</v>
      </c>
      <c r="D10" s="2">
        <f t="shared" ref="D10:D17" si="4">C10*$C$1*$C$2</f>
        <v>0</v>
      </c>
      <c r="E10" s="3">
        <v>0</v>
      </c>
      <c r="F10" s="2">
        <f t="shared" si="1"/>
        <v>0</v>
      </c>
      <c r="G10">
        <v>636</v>
      </c>
      <c r="H10" s="1">
        <f t="shared" si="2"/>
        <v>8.5351200000000002E-2</v>
      </c>
      <c r="I10">
        <v>0</v>
      </c>
      <c r="J10">
        <v>0</v>
      </c>
      <c r="K10" t="s">
        <v>36</v>
      </c>
      <c r="L10" t="s">
        <v>39</v>
      </c>
      <c r="M10" t="s">
        <v>39</v>
      </c>
      <c r="N10" s="3">
        <v>0</v>
      </c>
      <c r="O10" s="3">
        <v>0</v>
      </c>
      <c r="P10" s="2">
        <f t="shared" si="3"/>
        <v>0</v>
      </c>
      <c r="Q10" s="4">
        <f t="shared" si="0"/>
        <v>0</v>
      </c>
    </row>
    <row r="11" spans="1:17" x14ac:dyDescent="0.25">
      <c r="A11" s="7" t="s">
        <v>4</v>
      </c>
      <c r="B11" s="7">
        <v>91.5</v>
      </c>
      <c r="C11" s="3">
        <v>103.5</v>
      </c>
      <c r="D11" s="2">
        <f>B11*$C$1*$C$2</f>
        <v>44.205480000000001</v>
      </c>
      <c r="E11" s="3">
        <v>79.3</v>
      </c>
      <c r="F11" s="2">
        <f t="shared" si="1"/>
        <v>285.48</v>
      </c>
      <c r="G11">
        <v>636</v>
      </c>
      <c r="H11" s="1">
        <f t="shared" si="2"/>
        <v>8.5351200000000002E-2</v>
      </c>
      <c r="I11" s="6">
        <v>2598</v>
      </c>
      <c r="J11" s="6">
        <v>576</v>
      </c>
      <c r="K11" t="s">
        <v>20</v>
      </c>
      <c r="L11">
        <v>40.65</v>
      </c>
      <c r="M11" t="s">
        <v>34</v>
      </c>
      <c r="N11" s="3">
        <f>I11/L11*$C$2*C1</f>
        <v>30.876894464944652</v>
      </c>
      <c r="O11" s="3">
        <f>J11/L11*$C$2*$C$1</f>
        <v>6.8456856088560887</v>
      </c>
      <c r="P11" s="2">
        <f t="shared" si="3"/>
        <v>37.722580073800742</v>
      </c>
      <c r="Q11" s="4">
        <f t="shared" si="0"/>
        <v>106.29412064980073</v>
      </c>
    </row>
    <row r="12" spans="1:17" x14ac:dyDescent="0.25">
      <c r="A12" s="7" t="s">
        <v>5</v>
      </c>
      <c r="B12" s="7">
        <v>128.80000000000001</v>
      </c>
      <c r="C12" s="3">
        <v>188.7</v>
      </c>
      <c r="D12" s="2">
        <f>B12*$C$1*$C$2</f>
        <v>62.225856000000007</v>
      </c>
      <c r="E12" s="3">
        <v>74.099999999999994</v>
      </c>
      <c r="F12" s="2">
        <f t="shared" si="1"/>
        <v>266.76</v>
      </c>
      <c r="G12">
        <v>636</v>
      </c>
      <c r="H12" s="1">
        <f t="shared" si="2"/>
        <v>8.5351200000000002E-2</v>
      </c>
      <c r="I12" s="6">
        <v>2.2930000000000001</v>
      </c>
      <c r="J12" s="6">
        <v>0.48199999999999998</v>
      </c>
      <c r="K12" t="s">
        <v>32</v>
      </c>
      <c r="L12">
        <v>42.7</v>
      </c>
      <c r="M12" t="s">
        <v>34</v>
      </c>
      <c r="N12" s="3">
        <f>I12/C3*1000*(1/L12)*$C$2*$C$1</f>
        <v>30.885306122448984</v>
      </c>
      <c r="O12" s="3">
        <f>J12/C3*1000*(1/L12)*$C$2*$C$1</f>
        <v>6.4922448979591829</v>
      </c>
      <c r="P12" s="2">
        <f t="shared" si="3"/>
        <v>37.37755102040817</v>
      </c>
      <c r="Q12" s="4">
        <f t="shared" si="0"/>
        <v>122.37169313240818</v>
      </c>
    </row>
    <row r="13" spans="1:17" x14ac:dyDescent="0.25">
      <c r="A13" s="7" t="s">
        <v>7</v>
      </c>
      <c r="B13" s="7"/>
      <c r="C13" s="3">
        <v>-39.61</v>
      </c>
      <c r="D13" s="2">
        <f t="shared" si="4"/>
        <v>-19.136383200000001</v>
      </c>
      <c r="E13" s="3">
        <v>42.5</v>
      </c>
      <c r="F13" s="2">
        <f t="shared" si="1"/>
        <v>153</v>
      </c>
      <c r="G13">
        <v>636</v>
      </c>
      <c r="H13" s="1">
        <f t="shared" si="2"/>
        <v>8.5351200000000002E-2</v>
      </c>
      <c r="I13">
        <v>0</v>
      </c>
      <c r="J13">
        <v>0</v>
      </c>
      <c r="K13" t="s">
        <v>36</v>
      </c>
      <c r="L13" t="s">
        <v>39</v>
      </c>
      <c r="M13" t="s">
        <v>39</v>
      </c>
      <c r="N13" s="3">
        <v>0</v>
      </c>
      <c r="O13" s="3">
        <v>0</v>
      </c>
      <c r="P13" s="2">
        <f t="shared" si="3"/>
        <v>0</v>
      </c>
      <c r="Q13" s="4">
        <f t="shared" si="0"/>
        <v>-6.0776496000000009</v>
      </c>
    </row>
    <row r="14" spans="1:17" x14ac:dyDescent="0.25">
      <c r="A14" s="7" t="s">
        <v>1</v>
      </c>
      <c r="B14" s="7">
        <v>111</v>
      </c>
      <c r="C14" s="3">
        <v>303.8</v>
      </c>
      <c r="D14" s="2">
        <f>B14*$C$1*$C$2</f>
        <v>53.626320000000007</v>
      </c>
      <c r="E14" s="3">
        <v>56.5</v>
      </c>
      <c r="F14" s="2">
        <f t="shared" si="1"/>
        <v>203.4</v>
      </c>
      <c r="G14">
        <v>636</v>
      </c>
      <c r="H14" s="1">
        <f t="shared" si="2"/>
        <v>8.5351200000000002E-2</v>
      </c>
      <c r="I14" s="6">
        <v>2.5310000000000001</v>
      </c>
      <c r="J14" s="6">
        <v>0.41</v>
      </c>
      <c r="K14" t="s">
        <v>31</v>
      </c>
      <c r="L14" s="2">
        <f>39.59/1000</f>
        <v>3.959E-2</v>
      </c>
      <c r="M14" t="s">
        <v>33</v>
      </c>
      <c r="N14" s="3">
        <f>I14*(1/L14)*$C$2*$C$1</f>
        <v>30.885999494821927</v>
      </c>
      <c r="O14" s="3">
        <f>J14*(1/L14)*$C$2*$C$1</f>
        <v>5.003263450366255</v>
      </c>
      <c r="P14" s="2">
        <f t="shared" si="3"/>
        <v>35.889262945188179</v>
      </c>
      <c r="Q14" s="4">
        <f t="shared" si="0"/>
        <v>106.87601702518819</v>
      </c>
    </row>
    <row r="15" spans="1:17" x14ac:dyDescent="0.25">
      <c r="A15" s="7" t="s">
        <v>3</v>
      </c>
      <c r="B15" s="7">
        <v>82.2</v>
      </c>
      <c r="C15" s="3">
        <v>98.8</v>
      </c>
      <c r="D15" s="2">
        <f>B15*$C$1*$C$2</f>
        <v>39.712464000000011</v>
      </c>
      <c r="E15" s="3">
        <v>0</v>
      </c>
      <c r="F15" s="2">
        <f t="shared" si="1"/>
        <v>0</v>
      </c>
      <c r="G15">
        <v>636</v>
      </c>
      <c r="H15" s="1">
        <f t="shared" si="2"/>
        <v>8.5351200000000002E-2</v>
      </c>
      <c r="I15">
        <v>0</v>
      </c>
      <c r="J15">
        <v>0</v>
      </c>
      <c r="K15" t="s">
        <v>36</v>
      </c>
      <c r="L15" t="s">
        <v>39</v>
      </c>
      <c r="M15" t="s">
        <v>39</v>
      </c>
      <c r="N15" s="3">
        <v>0</v>
      </c>
      <c r="O15" s="3">
        <v>0</v>
      </c>
      <c r="P15" s="2">
        <f t="shared" si="3"/>
        <v>0</v>
      </c>
      <c r="Q15" s="4">
        <f t="shared" si="0"/>
        <v>39.712464000000011</v>
      </c>
    </row>
    <row r="16" spans="1:17" x14ac:dyDescent="0.25">
      <c r="A16" s="7" t="s">
        <v>2</v>
      </c>
      <c r="B16" s="7">
        <v>96.5</v>
      </c>
      <c r="C16" s="3">
        <v>158.80000000000001</v>
      </c>
      <c r="D16" s="2">
        <f>B16*$C$1*$C$2</f>
        <v>46.621080000000006</v>
      </c>
      <c r="E16" s="3">
        <v>0</v>
      </c>
      <c r="F16" s="2">
        <f t="shared" si="1"/>
        <v>0</v>
      </c>
      <c r="G16">
        <v>636</v>
      </c>
      <c r="H16" s="1">
        <f t="shared" si="2"/>
        <v>8.5351200000000002E-2</v>
      </c>
      <c r="I16">
        <v>0</v>
      </c>
      <c r="J16">
        <v>0</v>
      </c>
      <c r="K16" t="s">
        <v>36</v>
      </c>
      <c r="L16" t="s">
        <v>39</v>
      </c>
      <c r="M16" t="s">
        <v>39</v>
      </c>
      <c r="N16" s="3">
        <v>0</v>
      </c>
      <c r="O16" s="3">
        <v>0</v>
      </c>
      <c r="P16" s="2">
        <f t="shared" si="3"/>
        <v>0</v>
      </c>
      <c r="Q16" s="4">
        <f t="shared" si="0"/>
        <v>46.621080000000006</v>
      </c>
    </row>
    <row r="17" spans="1:17" ht="15.75" thickBot="1" x14ac:dyDescent="0.3">
      <c r="A17" s="9" t="s">
        <v>9</v>
      </c>
      <c r="B17" s="9"/>
      <c r="C17" s="10">
        <v>25</v>
      </c>
      <c r="D17" s="13">
        <f t="shared" si="4"/>
        <v>12.078000000000001</v>
      </c>
      <c r="E17" s="10">
        <v>0</v>
      </c>
      <c r="F17" s="13">
        <f t="shared" si="1"/>
        <v>0</v>
      </c>
      <c r="G17" s="12">
        <v>636</v>
      </c>
      <c r="H17" s="18">
        <f t="shared" si="2"/>
        <v>8.5351200000000002E-2</v>
      </c>
      <c r="I17" s="11">
        <v>0</v>
      </c>
      <c r="J17" s="11">
        <v>0</v>
      </c>
      <c r="K17" s="11" t="s">
        <v>36</v>
      </c>
      <c r="L17" s="11" t="s">
        <v>39</v>
      </c>
      <c r="M17" s="11" t="s">
        <v>39</v>
      </c>
      <c r="N17" s="10">
        <v>0</v>
      </c>
      <c r="O17" s="10">
        <v>0</v>
      </c>
      <c r="P17" s="13">
        <f t="shared" si="3"/>
        <v>0</v>
      </c>
      <c r="Q17" s="4">
        <f t="shared" si="0"/>
        <v>12.078000000000001</v>
      </c>
    </row>
    <row r="18" spans="1:17" x14ac:dyDescent="0.25">
      <c r="A18" s="22" t="s">
        <v>65</v>
      </c>
      <c r="B18" s="22">
        <v>69.974000000000004</v>
      </c>
      <c r="D18">
        <f>B18*$C$1*$C$2</f>
        <v>33.805838880000003</v>
      </c>
    </row>
  </sheetData>
  <mergeCells count="5">
    <mergeCell ref="C5:D5"/>
    <mergeCell ref="E5:F5"/>
    <mergeCell ref="G5:H5"/>
    <mergeCell ref="I5:K5"/>
    <mergeCell ref="L5:M5"/>
  </mergeCells>
  <conditionalFormatting sqref="D7:D8 D10:D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AED8-3004-4207-A0C6-701BFA650063}">
  <dimension ref="A1:I12"/>
  <sheetViews>
    <sheetView workbookViewId="0">
      <selection activeCell="H8" sqref="H8"/>
    </sheetView>
  </sheetViews>
  <sheetFormatPr defaultColWidth="12.5703125" defaultRowHeight="15.75" x14ac:dyDescent="0.25"/>
  <cols>
    <col min="1" max="7" width="12.5703125" style="19"/>
    <col min="8" max="8" width="99.7109375" style="19" bestFit="1" customWidth="1"/>
    <col min="9" max="16384" width="12.5703125" style="19"/>
  </cols>
  <sheetData>
    <row r="1" spans="1:9" x14ac:dyDescent="0.25">
      <c r="B1" s="19" t="s">
        <v>42</v>
      </c>
      <c r="D1" s="19" t="s">
        <v>43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</row>
    <row r="2" spans="1:9" x14ac:dyDescent="0.25">
      <c r="A2" s="19" t="s">
        <v>49</v>
      </c>
      <c r="B2" s="19">
        <v>67.730999999999995</v>
      </c>
      <c r="D2" s="19">
        <v>0</v>
      </c>
      <c r="E2" s="19">
        <v>8.5300000000000001E-2</v>
      </c>
      <c r="F2" s="19">
        <v>2.0617000000000001</v>
      </c>
      <c r="G2" s="19">
        <v>0</v>
      </c>
      <c r="H2" s="19" t="s">
        <v>60</v>
      </c>
      <c r="I2" s="19" t="s">
        <v>61</v>
      </c>
    </row>
    <row r="3" spans="1:9" x14ac:dyDescent="0.25">
      <c r="A3" s="19" t="s">
        <v>50</v>
      </c>
      <c r="B3" s="19">
        <v>33.406999999999996</v>
      </c>
      <c r="D3" s="19">
        <v>338.76</v>
      </c>
      <c r="E3" s="19">
        <v>8.5300000000000001E-2</v>
      </c>
      <c r="F3" s="19">
        <v>30.893000000000001</v>
      </c>
      <c r="G3" s="19">
        <v>0</v>
      </c>
    </row>
    <row r="4" spans="1:9" x14ac:dyDescent="0.25">
      <c r="A4" s="19" t="s">
        <v>51</v>
      </c>
      <c r="B4" s="19" t="s">
        <v>21</v>
      </c>
      <c r="D4" s="19" t="s">
        <v>21</v>
      </c>
      <c r="E4" s="19">
        <v>8.5300000000000001E-2</v>
      </c>
      <c r="F4" s="19">
        <v>92.472999999999999</v>
      </c>
      <c r="G4" s="19">
        <v>0</v>
      </c>
      <c r="H4" s="19" t="s">
        <v>62</v>
      </c>
    </row>
    <row r="5" spans="1:9" x14ac:dyDescent="0.25">
      <c r="A5" s="19" t="s">
        <v>52</v>
      </c>
      <c r="B5" s="19">
        <v>0</v>
      </c>
      <c r="D5" s="19">
        <v>0</v>
      </c>
      <c r="E5" s="19">
        <v>8.5300000000000001E-2</v>
      </c>
      <c r="F5" s="19">
        <v>0</v>
      </c>
      <c r="G5" s="19">
        <v>0</v>
      </c>
      <c r="H5" s="19" t="s">
        <v>63</v>
      </c>
    </row>
    <row r="6" spans="1:9" x14ac:dyDescent="0.25">
      <c r="A6" s="19" t="s">
        <v>53</v>
      </c>
      <c r="B6" s="19">
        <v>49.966000000000001</v>
      </c>
      <c r="D6" s="19">
        <v>285.48</v>
      </c>
      <c r="E6" s="19">
        <v>8.5300000000000001E-2</v>
      </c>
      <c r="F6" s="19">
        <v>29.501999999999999</v>
      </c>
      <c r="G6" s="19">
        <v>0</v>
      </c>
      <c r="H6" s="19" t="s">
        <v>63</v>
      </c>
    </row>
    <row r="7" spans="1:9" x14ac:dyDescent="0.25">
      <c r="A7" s="19" t="s">
        <v>54</v>
      </c>
      <c r="B7" s="19">
        <v>91.096999999999994</v>
      </c>
      <c r="D7" s="19">
        <v>266.76</v>
      </c>
      <c r="E7" s="19">
        <v>8.5300000000000001E-2</v>
      </c>
      <c r="F7" s="19">
        <v>37.378</v>
      </c>
      <c r="G7" s="19">
        <v>0</v>
      </c>
    </row>
    <row r="8" spans="1:9" x14ac:dyDescent="0.25">
      <c r="A8" s="19" t="s">
        <v>55</v>
      </c>
      <c r="B8" s="19">
        <v>-19.122</v>
      </c>
      <c r="D8" s="19">
        <v>153</v>
      </c>
      <c r="E8" s="19">
        <v>8.5300000000000001E-2</v>
      </c>
      <c r="F8" s="19">
        <v>0</v>
      </c>
      <c r="G8" s="19">
        <v>0</v>
      </c>
    </row>
    <row r="9" spans="1:9" x14ac:dyDescent="0.25">
      <c r="A9" s="19" t="s">
        <v>56</v>
      </c>
      <c r="B9" s="19">
        <v>146.66200000000001</v>
      </c>
      <c r="D9" s="19">
        <v>203.4</v>
      </c>
      <c r="E9" s="19">
        <v>8.5300000000000001E-2</v>
      </c>
      <c r="F9" s="19">
        <v>35.889000000000003</v>
      </c>
      <c r="G9" s="19">
        <v>0</v>
      </c>
    </row>
    <row r="10" spans="1:9" x14ac:dyDescent="0.25">
      <c r="A10" s="19" t="s">
        <v>57</v>
      </c>
      <c r="B10" s="19">
        <v>47.697000000000003</v>
      </c>
      <c r="D10" s="19">
        <v>0</v>
      </c>
      <c r="E10" s="19">
        <v>8.5300000000000001E-2</v>
      </c>
      <c r="F10" s="19">
        <v>0</v>
      </c>
      <c r="G10" s="19">
        <v>0</v>
      </c>
    </row>
    <row r="11" spans="1:9" x14ac:dyDescent="0.25">
      <c r="A11" s="19" t="s">
        <v>58</v>
      </c>
      <c r="B11" s="19">
        <v>76.662000000000006</v>
      </c>
      <c r="D11" s="19">
        <v>0</v>
      </c>
      <c r="E11" s="19">
        <v>8.5300000000000001E-2</v>
      </c>
      <c r="F11" s="19">
        <v>0</v>
      </c>
      <c r="G11" s="19">
        <v>0</v>
      </c>
    </row>
    <row r="12" spans="1:9" x14ac:dyDescent="0.25">
      <c r="A12" s="19" t="s">
        <v>59</v>
      </c>
      <c r="B12" s="19">
        <v>12.069000000000001</v>
      </c>
      <c r="D12" s="19">
        <v>0</v>
      </c>
      <c r="E12" s="19">
        <v>8.5300000000000001E-2</v>
      </c>
      <c r="F12" s="19">
        <v>0</v>
      </c>
      <c r="G12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81A0-02B4-4BE8-AAB8-3DB7EDEE65B2}">
  <dimension ref="A1:P17"/>
  <sheetViews>
    <sheetView topLeftCell="F1" workbookViewId="0">
      <selection activeCell="K19" sqref="K19"/>
    </sheetView>
  </sheetViews>
  <sheetFormatPr defaultRowHeight="15" x14ac:dyDescent="0.25"/>
  <cols>
    <col min="1" max="1" width="16.7109375" bestFit="1" customWidth="1"/>
    <col min="2" max="5" width="10.7109375" customWidth="1"/>
    <col min="8" max="12" width="10.7109375" customWidth="1"/>
    <col min="13" max="14" width="10.42578125" bestFit="1" customWidth="1"/>
    <col min="15" max="15" width="12" bestFit="1" customWidth="1"/>
    <col min="16" max="16" width="16.42578125" bestFit="1" customWidth="1"/>
  </cols>
  <sheetData>
    <row r="1" spans="1:16" x14ac:dyDescent="0.25">
      <c r="A1" t="s">
        <v>12</v>
      </c>
      <c r="B1" s="2">
        <v>0.13420000000000001</v>
      </c>
      <c r="C1" t="s">
        <v>13</v>
      </c>
    </row>
    <row r="2" spans="1:16" x14ac:dyDescent="0.25">
      <c r="A2" t="s">
        <v>15</v>
      </c>
      <c r="B2" s="3">
        <v>3.6</v>
      </c>
      <c r="C2" t="s">
        <v>14</v>
      </c>
    </row>
    <row r="3" spans="1:16" x14ac:dyDescent="0.25">
      <c r="A3" t="s">
        <v>37</v>
      </c>
      <c r="B3">
        <v>0.84</v>
      </c>
      <c r="C3" t="s">
        <v>35</v>
      </c>
    </row>
    <row r="4" spans="1:16" x14ac:dyDescent="0.25">
      <c r="B4" s="3"/>
    </row>
    <row r="5" spans="1:16" x14ac:dyDescent="0.25">
      <c r="B5" s="20" t="s">
        <v>22</v>
      </c>
      <c r="C5" s="20"/>
      <c r="D5" s="21" t="s">
        <v>17</v>
      </c>
      <c r="E5" s="21"/>
      <c r="F5" s="21" t="s">
        <v>23</v>
      </c>
      <c r="G5" s="21"/>
      <c r="H5" s="21" t="s">
        <v>25</v>
      </c>
      <c r="I5" s="21"/>
      <c r="J5" s="21"/>
      <c r="K5" s="21" t="s">
        <v>15</v>
      </c>
      <c r="L5" s="21"/>
      <c r="M5" s="14" t="s">
        <v>27</v>
      </c>
      <c r="N5" s="14" t="s">
        <v>26</v>
      </c>
      <c r="O5" s="14" t="s">
        <v>40</v>
      </c>
      <c r="P5" s="14" t="s">
        <v>41</v>
      </c>
    </row>
    <row r="6" spans="1:16" ht="15.75" thickBot="1" x14ac:dyDescent="0.3">
      <c r="A6" s="11"/>
      <c r="B6" s="8" t="s">
        <v>11</v>
      </c>
      <c r="C6" s="8" t="s">
        <v>16</v>
      </c>
      <c r="D6" s="8" t="s">
        <v>18</v>
      </c>
      <c r="E6" s="8" t="s">
        <v>19</v>
      </c>
      <c r="F6" s="8" t="s">
        <v>20</v>
      </c>
      <c r="G6" s="8" t="s">
        <v>24</v>
      </c>
      <c r="H6" s="8" t="s">
        <v>28</v>
      </c>
      <c r="I6" s="8" t="s">
        <v>29</v>
      </c>
      <c r="J6" s="8" t="s">
        <v>30</v>
      </c>
      <c r="K6" s="8" t="s">
        <v>38</v>
      </c>
      <c r="L6" s="8" t="s">
        <v>30</v>
      </c>
      <c r="M6" s="8" t="s">
        <v>16</v>
      </c>
      <c r="N6" s="8" t="s">
        <v>16</v>
      </c>
      <c r="O6" s="8" t="s">
        <v>16</v>
      </c>
    </row>
    <row r="7" spans="1:16" x14ac:dyDescent="0.25">
      <c r="A7" s="7" t="s">
        <v>0</v>
      </c>
      <c r="B7" s="3">
        <v>140.30000000000001</v>
      </c>
      <c r="C7" s="2">
        <f>B7*$B$1*$B$2</f>
        <v>67.781736000000009</v>
      </c>
      <c r="D7" s="3">
        <v>0</v>
      </c>
      <c r="E7" s="2">
        <f>D7*$B$2</f>
        <v>0</v>
      </c>
      <c r="F7">
        <v>636</v>
      </c>
      <c r="G7" s="1">
        <f>F7*$B$1*1/1000</f>
        <v>8.5351200000000002E-2</v>
      </c>
      <c r="H7" s="6">
        <v>9.8000000000000004E-2</v>
      </c>
      <c r="I7" s="6">
        <v>0</v>
      </c>
      <c r="J7" t="s">
        <v>31</v>
      </c>
      <c r="K7">
        <f>39.6/1000</f>
        <v>3.9600000000000003E-2</v>
      </c>
      <c r="L7" t="s">
        <v>33</v>
      </c>
      <c r="M7" s="16">
        <f>H7*(1/K7)*$B$2*$B$1</f>
        <v>1.1956</v>
      </c>
      <c r="N7" s="3">
        <f>I7*(1/K7)*$B$2*$B$1</f>
        <v>0</v>
      </c>
      <c r="O7" s="2">
        <f>M7+N7</f>
        <v>1.1956</v>
      </c>
      <c r="P7" s="4">
        <f t="shared" ref="P7:P17" si="0">C7+O7+E7*G7</f>
        <v>68.977336000000008</v>
      </c>
    </row>
    <row r="8" spans="1:16" x14ac:dyDescent="0.25">
      <c r="A8" s="7" t="s">
        <v>6</v>
      </c>
      <c r="B8" s="3">
        <v>69.2</v>
      </c>
      <c r="C8" s="2">
        <f t="shared" ref="C8:C17" si="1">B8*$B$1*$B$2</f>
        <v>33.43190400000001</v>
      </c>
      <c r="D8" s="3">
        <v>94.1</v>
      </c>
      <c r="E8" s="2">
        <f t="shared" ref="E8:E17" si="2">D8*$B$2</f>
        <v>338.76</v>
      </c>
      <c r="F8">
        <v>636</v>
      </c>
      <c r="G8" s="1">
        <f t="shared" ref="G8:G17" si="3">F8*$B$1*1/1000</f>
        <v>8.5351200000000002E-2</v>
      </c>
      <c r="H8" s="6">
        <v>1215</v>
      </c>
      <c r="I8" s="6">
        <v>328</v>
      </c>
      <c r="J8" t="s">
        <v>20</v>
      </c>
      <c r="K8">
        <v>24.13</v>
      </c>
      <c r="L8" t="s">
        <v>34</v>
      </c>
      <c r="M8" s="3">
        <f>H8/K8*$B$2*B1</f>
        <v>24.326183174471616</v>
      </c>
      <c r="N8" s="3">
        <f>I8/K8*$B$2*$B$1</f>
        <v>6.5670683796104443</v>
      </c>
      <c r="O8" s="2">
        <f t="shared" ref="O8:O17" si="4">M8+N8</f>
        <v>30.89325155408206</v>
      </c>
      <c r="P8" s="4">
        <f t="shared" si="0"/>
        <v>93.238728066082075</v>
      </c>
    </row>
    <row r="9" spans="1:16" x14ac:dyDescent="0.25">
      <c r="A9" s="7" t="s">
        <v>8</v>
      </c>
      <c r="B9" s="5" t="s">
        <v>21</v>
      </c>
      <c r="C9" s="15" t="s">
        <v>21</v>
      </c>
      <c r="D9" s="5" t="s">
        <v>21</v>
      </c>
      <c r="E9" s="15" t="s">
        <v>21</v>
      </c>
      <c r="F9">
        <v>636</v>
      </c>
      <c r="G9" s="17">
        <f t="shared" si="3"/>
        <v>8.5351200000000002E-2</v>
      </c>
      <c r="H9" s="6">
        <v>352.6</v>
      </c>
      <c r="I9" s="6">
        <v>0</v>
      </c>
      <c r="J9" t="s">
        <v>36</v>
      </c>
      <c r="K9" t="s">
        <v>39</v>
      </c>
      <c r="L9" t="s">
        <v>39</v>
      </c>
      <c r="M9" s="3">
        <f>H9*$B$1</f>
        <v>47.318920000000006</v>
      </c>
      <c r="N9" s="3">
        <f>I9*$B$1</f>
        <v>0</v>
      </c>
      <c r="O9" s="2">
        <f t="shared" si="4"/>
        <v>47.318920000000006</v>
      </c>
      <c r="P9" s="4" t="e">
        <f t="shared" si="0"/>
        <v>#VALUE!</v>
      </c>
    </row>
    <row r="10" spans="1:16" x14ac:dyDescent="0.25">
      <c r="A10" s="7" t="s">
        <v>10</v>
      </c>
      <c r="B10" s="3">
        <v>0</v>
      </c>
      <c r="C10" s="2">
        <f t="shared" si="1"/>
        <v>0</v>
      </c>
      <c r="D10" s="3">
        <v>0</v>
      </c>
      <c r="E10" s="2">
        <f t="shared" si="2"/>
        <v>0</v>
      </c>
      <c r="F10">
        <v>636</v>
      </c>
      <c r="G10" s="1">
        <f t="shared" si="3"/>
        <v>8.5351200000000002E-2</v>
      </c>
      <c r="H10">
        <v>0</v>
      </c>
      <c r="I10">
        <v>0</v>
      </c>
      <c r="J10" t="s">
        <v>36</v>
      </c>
      <c r="K10" t="s">
        <v>39</v>
      </c>
      <c r="L10" t="s">
        <v>39</v>
      </c>
      <c r="M10" s="3">
        <v>0</v>
      </c>
      <c r="N10" s="3">
        <v>0</v>
      </c>
      <c r="O10" s="2">
        <f t="shared" si="4"/>
        <v>0</v>
      </c>
      <c r="P10" s="4">
        <f t="shared" si="0"/>
        <v>0</v>
      </c>
    </row>
    <row r="11" spans="1:16" x14ac:dyDescent="0.25">
      <c r="A11" s="7" t="s">
        <v>4</v>
      </c>
      <c r="B11" s="3">
        <v>103.5</v>
      </c>
      <c r="C11" s="2">
        <f t="shared" si="1"/>
        <v>50.002920000000003</v>
      </c>
      <c r="D11" s="3">
        <v>79.3</v>
      </c>
      <c r="E11" s="2">
        <f t="shared" si="2"/>
        <v>285.48</v>
      </c>
      <c r="F11">
        <v>636</v>
      </c>
      <c r="G11" s="1">
        <f t="shared" si="3"/>
        <v>8.5351200000000002E-2</v>
      </c>
      <c r="H11" s="6">
        <v>2598</v>
      </c>
      <c r="I11" s="6">
        <v>576</v>
      </c>
      <c r="J11" t="s">
        <v>20</v>
      </c>
      <c r="K11">
        <v>40.65</v>
      </c>
      <c r="L11" t="s">
        <v>34</v>
      </c>
      <c r="M11" s="3">
        <f>H11/K11*$B$2*B1</f>
        <v>30.876894464944652</v>
      </c>
      <c r="N11" s="3">
        <f>I11/K11*$B$2*$B$1</f>
        <v>6.8456856088560887</v>
      </c>
      <c r="O11" s="2">
        <f t="shared" si="4"/>
        <v>37.722580073800742</v>
      </c>
      <c r="P11" s="4">
        <f t="shared" si="0"/>
        <v>112.09156064980075</v>
      </c>
    </row>
    <row r="12" spans="1:16" x14ac:dyDescent="0.25">
      <c r="A12" s="7" t="s">
        <v>5</v>
      </c>
      <c r="B12" s="3">
        <v>188.7</v>
      </c>
      <c r="C12" s="2">
        <f t="shared" si="1"/>
        <v>91.164744000000013</v>
      </c>
      <c r="D12" s="3">
        <v>74.099999999999994</v>
      </c>
      <c r="E12" s="2">
        <f t="shared" si="2"/>
        <v>266.76</v>
      </c>
      <c r="F12">
        <v>636</v>
      </c>
      <c r="G12" s="1">
        <f t="shared" si="3"/>
        <v>8.5351200000000002E-2</v>
      </c>
      <c r="H12" s="6">
        <v>2.2930000000000001</v>
      </c>
      <c r="I12" s="6">
        <v>0.48199999999999998</v>
      </c>
      <c r="J12" t="s">
        <v>32</v>
      </c>
      <c r="K12">
        <v>42.7</v>
      </c>
      <c r="L12" t="s">
        <v>34</v>
      </c>
      <c r="M12" s="3">
        <f>H12/B3*1000*(1/K12)*$B$2*$B$1</f>
        <v>30.885306122448984</v>
      </c>
      <c r="N12" s="3">
        <f>I12/B3*1000*(1/K12)*$B$2*$B$1</f>
        <v>6.4922448979591829</v>
      </c>
      <c r="O12" s="2">
        <f t="shared" si="4"/>
        <v>37.37755102040817</v>
      </c>
      <c r="P12" s="4">
        <f t="shared" si="0"/>
        <v>151.31058113240817</v>
      </c>
    </row>
    <row r="13" spans="1:16" x14ac:dyDescent="0.25">
      <c r="A13" s="7" t="s">
        <v>7</v>
      </c>
      <c r="B13" s="3">
        <v>-39.61</v>
      </c>
      <c r="C13" s="2">
        <f t="shared" si="1"/>
        <v>-19.136383200000001</v>
      </c>
      <c r="D13" s="3">
        <v>42.5</v>
      </c>
      <c r="E13" s="2">
        <f t="shared" si="2"/>
        <v>153</v>
      </c>
      <c r="F13">
        <v>636</v>
      </c>
      <c r="G13" s="1">
        <f t="shared" si="3"/>
        <v>8.5351200000000002E-2</v>
      </c>
      <c r="H13">
        <v>0</v>
      </c>
      <c r="I13">
        <v>0</v>
      </c>
      <c r="J13" t="s">
        <v>36</v>
      </c>
      <c r="K13" t="s">
        <v>39</v>
      </c>
      <c r="L13" t="s">
        <v>39</v>
      </c>
      <c r="M13" s="3">
        <v>0</v>
      </c>
      <c r="N13" s="3">
        <v>0</v>
      </c>
      <c r="O13" s="2">
        <f t="shared" si="4"/>
        <v>0</v>
      </c>
      <c r="P13" s="4">
        <f t="shared" si="0"/>
        <v>-6.0776496000000009</v>
      </c>
    </row>
    <row r="14" spans="1:16" x14ac:dyDescent="0.25">
      <c r="A14" s="7" t="s">
        <v>1</v>
      </c>
      <c r="B14" s="3">
        <v>303.8</v>
      </c>
      <c r="C14" s="2">
        <f t="shared" si="1"/>
        <v>146.77185600000001</v>
      </c>
      <c r="D14" s="3">
        <v>56.5</v>
      </c>
      <c r="E14" s="2">
        <f t="shared" si="2"/>
        <v>203.4</v>
      </c>
      <c r="F14">
        <v>636</v>
      </c>
      <c r="G14" s="1">
        <f t="shared" si="3"/>
        <v>8.5351200000000002E-2</v>
      </c>
      <c r="H14" s="6">
        <v>2.5310000000000001</v>
      </c>
      <c r="I14" s="6">
        <v>0.41</v>
      </c>
      <c r="J14" t="s">
        <v>31</v>
      </c>
      <c r="K14" s="2">
        <f>39.59/1000</f>
        <v>3.959E-2</v>
      </c>
      <c r="L14" t="s">
        <v>33</v>
      </c>
      <c r="M14" s="3">
        <f>H14*(1/K14)*$B$2*$B$1</f>
        <v>30.885999494821927</v>
      </c>
      <c r="N14" s="3">
        <f>I14*(1/K14)*$B$2*$B$1</f>
        <v>5.003263450366255</v>
      </c>
      <c r="O14" s="2">
        <f t="shared" si="4"/>
        <v>35.889262945188179</v>
      </c>
      <c r="P14" s="4">
        <f t="shared" si="0"/>
        <v>200.02155302518821</v>
      </c>
    </row>
    <row r="15" spans="1:16" x14ac:dyDescent="0.25">
      <c r="A15" s="7" t="s">
        <v>3</v>
      </c>
      <c r="B15" s="3">
        <v>98.8</v>
      </c>
      <c r="C15" s="2">
        <f t="shared" si="1"/>
        <v>47.732256000000007</v>
      </c>
      <c r="D15" s="3">
        <v>0</v>
      </c>
      <c r="E15" s="2">
        <f t="shared" si="2"/>
        <v>0</v>
      </c>
      <c r="F15">
        <v>636</v>
      </c>
      <c r="G15" s="1">
        <f t="shared" si="3"/>
        <v>8.5351200000000002E-2</v>
      </c>
      <c r="H15">
        <v>0</v>
      </c>
      <c r="I15">
        <v>0</v>
      </c>
      <c r="J15" t="s">
        <v>36</v>
      </c>
      <c r="K15" t="s">
        <v>39</v>
      </c>
      <c r="L15" t="s">
        <v>39</v>
      </c>
      <c r="M15" s="3">
        <v>0</v>
      </c>
      <c r="N15" s="3">
        <v>0</v>
      </c>
      <c r="O15" s="2">
        <f t="shared" si="4"/>
        <v>0</v>
      </c>
      <c r="P15" s="4">
        <f t="shared" si="0"/>
        <v>47.732256000000007</v>
      </c>
    </row>
    <row r="16" spans="1:16" x14ac:dyDescent="0.25">
      <c r="A16" s="7" t="s">
        <v>2</v>
      </c>
      <c r="B16" s="3">
        <v>158.80000000000001</v>
      </c>
      <c r="C16" s="2">
        <f t="shared" si="1"/>
        <v>76.719456000000022</v>
      </c>
      <c r="D16" s="3">
        <v>0</v>
      </c>
      <c r="E16" s="2">
        <f t="shared" si="2"/>
        <v>0</v>
      </c>
      <c r="F16">
        <v>636</v>
      </c>
      <c r="G16" s="1">
        <f t="shared" si="3"/>
        <v>8.5351200000000002E-2</v>
      </c>
      <c r="H16">
        <v>0</v>
      </c>
      <c r="I16">
        <v>0</v>
      </c>
      <c r="J16" t="s">
        <v>36</v>
      </c>
      <c r="K16" t="s">
        <v>39</v>
      </c>
      <c r="L16" t="s">
        <v>39</v>
      </c>
      <c r="M16" s="3">
        <v>0</v>
      </c>
      <c r="N16" s="3">
        <v>0</v>
      </c>
      <c r="O16" s="2">
        <f t="shared" si="4"/>
        <v>0</v>
      </c>
      <c r="P16" s="4">
        <f t="shared" si="0"/>
        <v>76.719456000000022</v>
      </c>
    </row>
    <row r="17" spans="1:16" ht="15.75" thickBot="1" x14ac:dyDescent="0.3">
      <c r="A17" s="9" t="s">
        <v>9</v>
      </c>
      <c r="B17" s="10">
        <v>25</v>
      </c>
      <c r="C17" s="13">
        <f t="shared" si="1"/>
        <v>12.078000000000001</v>
      </c>
      <c r="D17" s="10">
        <v>0</v>
      </c>
      <c r="E17" s="13">
        <f t="shared" si="2"/>
        <v>0</v>
      </c>
      <c r="F17" s="12">
        <v>636</v>
      </c>
      <c r="G17" s="18">
        <f t="shared" si="3"/>
        <v>8.5351200000000002E-2</v>
      </c>
      <c r="H17" s="11">
        <v>0</v>
      </c>
      <c r="I17" s="11">
        <v>0</v>
      </c>
      <c r="J17" s="11" t="s">
        <v>36</v>
      </c>
      <c r="K17" s="11" t="s">
        <v>39</v>
      </c>
      <c r="L17" s="11" t="s">
        <v>39</v>
      </c>
      <c r="M17" s="10">
        <v>0</v>
      </c>
      <c r="N17" s="10">
        <v>0</v>
      </c>
      <c r="O17" s="13">
        <f t="shared" si="4"/>
        <v>0</v>
      </c>
      <c r="P17" s="4">
        <f t="shared" si="0"/>
        <v>12.078000000000001</v>
      </c>
    </row>
  </sheetData>
  <mergeCells count="5">
    <mergeCell ref="B5:C5"/>
    <mergeCell ref="D5:E5"/>
    <mergeCell ref="F5:G5"/>
    <mergeCell ref="H5:J5"/>
    <mergeCell ref="K5:L5"/>
  </mergeCells>
  <conditionalFormatting sqref="C7:C8 C10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 data - DK KF24</vt:lpstr>
      <vt:lpstr>DK</vt:lpstr>
      <vt:lpstr>fuel data - DK (AF23)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Jerez</dc:creator>
  <cp:lastModifiedBy>Juan Jesús Jerez Monsalves</cp:lastModifiedBy>
  <dcterms:created xsi:type="dcterms:W3CDTF">2023-11-08T20:40:26Z</dcterms:created>
  <dcterms:modified xsi:type="dcterms:W3CDTF">2024-09-14T21:18:51Z</dcterms:modified>
</cp:coreProperties>
</file>