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enaa\Downloads\2do Parcial SIM\Tp5\"/>
    </mc:Choice>
  </mc:AlternateContent>
  <xr:revisionPtr revIDLastSave="0" documentId="13_ncr:1_{3D099E8E-4C70-4C86-938F-007BF1B3895E}" xr6:coauthVersionLast="47" xr6:coauthVersionMax="47" xr10:uidLastSave="{00000000-0000-0000-0000-000000000000}"/>
  <bookViews>
    <workbookView xWindow="20370" yWindow="-5490" windowWidth="29040" windowHeight="15720" xr2:uid="{00000000-000D-0000-FFFF-FFFF00000000}"/>
  </bookViews>
  <sheets>
    <sheet name="main" sheetId="1" r:id="rId1"/>
    <sheet name="demoraAtencionRK" sheetId="2" r:id="rId2"/>
  </sheets>
  <definedNames>
    <definedName name="_C" localSheetId="1">demoraAtencionRK!$B$12</definedName>
    <definedName name="_h" localSheetId="1">demoraAtencionRK!$B$13</definedName>
    <definedName name="_T">demoraAtencionRK!$B$14</definedName>
    <definedName name="h">demoraAtencionRK!$B$1</definedName>
    <definedName name="k" localSheetId="1">demoraAtencionRK!$B$4</definedName>
    <definedName name="Lo" localSheetId="1">demoraAtencionRK!$B$3</definedName>
    <definedName name="to" localSheetId="1">demoraAtencionRK!$B$2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C26" i="2"/>
  <c r="F8" i="1"/>
  <c r="J15" i="1"/>
  <c r="D20" i="2"/>
  <c r="C16" i="2"/>
  <c r="A27" i="2" l="1"/>
  <c r="D26" i="2"/>
  <c r="F26" i="2" s="1"/>
  <c r="D27" i="2" l="1"/>
  <c r="F27" i="2" s="1"/>
  <c r="G26" i="2"/>
  <c r="J26" i="2" s="1"/>
  <c r="C27" i="2"/>
  <c r="A28" i="2"/>
  <c r="A29" i="2" s="1"/>
  <c r="G27" i="2" l="1"/>
  <c r="I27" i="2" s="1"/>
  <c r="A30" i="2"/>
  <c r="D28" i="2"/>
  <c r="C28" i="2"/>
  <c r="C29" i="2"/>
  <c r="D29" i="2"/>
  <c r="J27" i="2" l="1"/>
  <c r="L27" i="2" s="1"/>
  <c r="F28" i="2"/>
  <c r="G28" i="2"/>
  <c r="D30" i="2"/>
  <c r="C30" i="2"/>
  <c r="A31" i="2"/>
  <c r="F29" i="2"/>
  <c r="G29" i="2"/>
  <c r="C31" i="2" l="1"/>
  <c r="D31" i="2"/>
  <c r="A32" i="2"/>
  <c r="F30" i="2"/>
  <c r="G30" i="2"/>
  <c r="J28" i="2"/>
  <c r="L28" i="2" s="1"/>
  <c r="I28" i="2"/>
  <c r="I29" i="2"/>
  <c r="J29" i="2"/>
  <c r="L29" i="2" s="1"/>
  <c r="F31" i="2" l="1"/>
  <c r="G31" i="2"/>
  <c r="J30" i="2"/>
  <c r="L30" i="2" s="1"/>
  <c r="I30" i="2"/>
  <c r="A33" i="2"/>
  <c r="C32" i="2"/>
  <c r="D32" i="2"/>
  <c r="G32" i="2" l="1"/>
  <c r="F32" i="2"/>
  <c r="C33" i="2"/>
  <c r="A34" i="2"/>
  <c r="D33" i="2"/>
  <c r="J31" i="2"/>
  <c r="L31" i="2" s="1"/>
  <c r="I31" i="2"/>
  <c r="D34" i="2" l="1"/>
  <c r="C34" i="2"/>
  <c r="G33" i="2"/>
  <c r="F33" i="2"/>
  <c r="I32" i="2"/>
  <c r="J32" i="2"/>
  <c r="L32" i="2" s="1"/>
  <c r="J33" i="2" l="1"/>
  <c r="L33" i="2" s="1"/>
  <c r="I33" i="2"/>
  <c r="F34" i="2"/>
  <c r="G34" i="2"/>
  <c r="I34" i="2" l="1"/>
  <c r="J34" i="2"/>
  <c r="L34" i="2" s="1"/>
  <c r="I26" i="2" l="1"/>
  <c r="L26" i="2"/>
  <c r="J8" i="1"/>
  <c r="K7" i="1" s="1"/>
  <c r="E26" i="2" l="1"/>
  <c r="H26" i="2" s="1"/>
  <c r="K26" i="2" s="1"/>
  <c r="K6" i="1"/>
  <c r="B28" i="2" l="1"/>
  <c r="E27" i="2"/>
  <c r="H27" i="2" s="1"/>
  <c r="K27" i="2" s="1"/>
  <c r="L6" i="1"/>
  <c r="K8" i="1"/>
  <c r="E28" i="2" l="1"/>
  <c r="H28" i="2" s="1"/>
  <c r="K28" i="2" s="1"/>
  <c r="B29" i="2"/>
  <c r="L7" i="1"/>
  <c r="N7" i="1" s="1"/>
  <c r="N6" i="1"/>
  <c r="M7" i="1"/>
  <c r="E29" i="2" l="1"/>
  <c r="H29" i="2" s="1"/>
  <c r="K29" i="2" s="1"/>
  <c r="B30" i="2"/>
  <c r="E30" i="2" l="1"/>
  <c r="H30" i="2" s="1"/>
  <c r="K30" i="2" s="1"/>
  <c r="B31" i="2"/>
  <c r="E31" i="2" l="1"/>
  <c r="H31" i="2" s="1"/>
  <c r="K31" i="2" s="1"/>
  <c r="B32" i="2"/>
  <c r="E32" i="2" l="1"/>
  <c r="H32" i="2" s="1"/>
  <c r="K32" i="2" s="1"/>
  <c r="B33" i="2"/>
  <c r="E33" i="2" l="1"/>
  <c r="H33" i="2" s="1"/>
  <c r="K33" i="2" s="1"/>
  <c r="B34" i="2"/>
  <c r="E34" i="2" l="1"/>
  <c r="H34" i="2" s="1"/>
  <c r="K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genaa</author>
  </authors>
  <commentList>
    <comment ref="B8" authorId="0" shapeId="0" xr:uid="{37EBC61B-6D2E-4161-8CD7-C3AA30DADED6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"25 clientes por hora"
</t>
        </r>
      </text>
    </comment>
    <comment ref="F8" authorId="0" shapeId="0" xr:uid="{7CB0B948-BF6A-408D-8D07-985F185C0891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" 15 clientes por hora"</t>
        </r>
      </text>
    </comment>
    <comment ref="Q24" authorId="0" shapeId="0" xr:uid="{46E3224D-4CCE-40E5-8C49-F016632BEB7E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una variable cualquiera a la que se le asgina un valor.
Sera parametro de entrada a la function para el calculo del modelo continuo
</t>
        </r>
      </text>
    </comment>
    <comment ref="T24" authorId="0" shapeId="0" xr:uid="{B2AE2AD3-185D-499D-955D-8B1782BB019F}">
      <text>
        <r>
          <rPr>
            <b/>
            <sz val="9"/>
            <color indexed="81"/>
            <rFont val="Tahoma"/>
            <family val="2"/>
          </rPr>
          <t>genaa:</t>
        </r>
        <r>
          <rPr>
            <sz val="9"/>
            <color indexed="81"/>
            <rFont val="Tahoma"/>
            <family val="2"/>
          </rPr>
          <t xml:space="preserve">
según el corte de rk
</t>
        </r>
      </text>
    </comment>
    <comment ref="W24" authorId="0" shapeId="0" xr:uid="{924B10FF-AD2E-4C87-9E29-BFF49E6CF19C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una variable cualquiera a la que se le asgina un valor.
Sera parametro de entrada a la function para el calculo del modelo continuo
</t>
        </r>
      </text>
    </comment>
    <comment ref="AC24" authorId="0" shapeId="0" xr:uid="{73675A22-4BCA-46B8-ACE3-C00A93EF8A01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una variable cualquiera a la que se le asgina un valor.
Sera parametro de entrada a la function para el calculo del modelo continuo
</t>
        </r>
      </text>
    </comment>
    <comment ref="AI24" authorId="0" shapeId="0" xr:uid="{AFF29258-85F2-4D58-AA14-E369DBD62066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Sumar todo y devidir por cantidad de clientes
</t>
        </r>
      </text>
    </comment>
    <comment ref="AJ24" authorId="0" shapeId="0" xr:uid="{41D4DA33-6C1B-4851-8C8C-AB199C8BCDEC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Sumar todo y devidir por cantidad de clientes
</t>
        </r>
      </text>
    </comment>
    <comment ref="AM24" authorId="0" shapeId="0" xr:uid="{2727F437-0199-42EF-9F42-E0BDA20D8C49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Sumar todos los valores, dividirlo por el tiempo total de la Sim
Multiplicar x100</t>
        </r>
      </text>
    </comment>
    <comment ref="AN24" authorId="0" shapeId="0" xr:uid="{68CE1315-C9E6-4CB8-B3FA-FBA48A1028E0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Sumar todos los valores, dividirlo por el tiempo total de la Sim
Multiplicar x100</t>
        </r>
      </text>
    </comment>
    <comment ref="AI26" authorId="0" shapeId="0" xr:uid="{34CDDB0E-D408-4EEC-AA6E-31C29A8FCCA9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(Tiempo de Inicio de Atencion - Tiempo de Llegada)
</t>
        </r>
      </text>
    </comment>
    <comment ref="AJ26" authorId="0" shapeId="0" xr:uid="{94695EED-D081-433B-8B45-0211553F6C37}">
      <text>
        <r>
          <rPr>
            <b/>
            <sz val="9"/>
            <color indexed="81"/>
            <rFont val="Tahoma"/>
            <charset val="1"/>
          </rPr>
          <t>genaa:</t>
        </r>
        <r>
          <rPr>
            <sz val="9"/>
            <color indexed="81"/>
            <rFont val="Tahoma"/>
            <charset val="1"/>
          </rPr>
          <t xml:space="preserve">
Según tipo: Fin de Atencion - Inicio de Atencion
</t>
        </r>
      </text>
    </comment>
  </commentList>
</comments>
</file>

<file path=xl/sharedStrings.xml><?xml version="1.0" encoding="utf-8"?>
<sst xmlns="http://schemas.openxmlformats.org/spreadsheetml/2006/main" count="149" uniqueCount="106">
  <si>
    <t>Envio de paquetes</t>
  </si>
  <si>
    <t>Servicios</t>
  </si>
  <si>
    <t>Cant Colas</t>
  </si>
  <si>
    <t>Cant Servidores</t>
  </si>
  <si>
    <t>Recla y Dev</t>
  </si>
  <si>
    <t>Llegadas de clientes</t>
  </si>
  <si>
    <t>Distrib</t>
  </si>
  <si>
    <t>Exp</t>
  </si>
  <si>
    <t>Media</t>
  </si>
  <si>
    <t>clien / hs</t>
  </si>
  <si>
    <t>Demora de atencion</t>
  </si>
  <si>
    <t>h</t>
  </si>
  <si>
    <t>to</t>
  </si>
  <si>
    <t>t</t>
  </si>
  <si>
    <t>Prob acum</t>
  </si>
  <si>
    <t>Prob (%)</t>
  </si>
  <si>
    <t>Prob</t>
  </si>
  <si>
    <t>Lim Inf</t>
  </si>
  <si>
    <t>Lim Sup</t>
  </si>
  <si>
    <t>Necesidad de Servicio</t>
  </si>
  <si>
    <t>Servicio</t>
  </si>
  <si>
    <t>Uniforme</t>
  </si>
  <si>
    <t>a</t>
  </si>
  <si>
    <t>b</t>
  </si>
  <si>
    <t>T</t>
  </si>
  <si>
    <t>C</t>
  </si>
  <si>
    <t>Cant personas en cola</t>
  </si>
  <si>
    <t>rnd</t>
  </si>
  <si>
    <t>distrib</t>
  </si>
  <si>
    <t>Reloj</t>
  </si>
  <si>
    <t>Evento</t>
  </si>
  <si>
    <t>Necesidad Servicio</t>
  </si>
  <si>
    <t>tiempo entre 
llegadas</t>
  </si>
  <si>
    <t>hora prox 
llegada</t>
  </si>
  <si>
    <t>Recla y Devs</t>
  </si>
  <si>
    <t>Demora
atencion (rk)</t>
  </si>
  <si>
    <t>hora fin
de atencion</t>
  </si>
  <si>
    <t>C (ola) 
EdP</t>
  </si>
  <si>
    <t>C (ola)
RyD</t>
  </si>
  <si>
    <t>Estado
(Libre/Ocup)</t>
  </si>
  <si>
    <t>Servidor (envio paq)</t>
  </si>
  <si>
    <t>Servidor (Racla y Devs)</t>
  </si>
  <si>
    <t>?</t>
  </si>
  <si>
    <t>R</t>
  </si>
  <si>
    <t>dR/dt= t^2 + 0,2*T + C</t>
  </si>
  <si>
    <t>Metodo numerico de RUNGE-KUTTA</t>
  </si>
  <si>
    <t>x</t>
  </si>
  <si>
    <t>y</t>
  </si>
  <si>
    <t>k1</t>
  </si>
  <si>
    <t>x+h/2</t>
  </si>
  <si>
    <t>y+k1h/2</t>
  </si>
  <si>
    <t>k2</t>
  </si>
  <si>
    <t>y+k2h/2</t>
  </si>
  <si>
    <t>k3</t>
  </si>
  <si>
    <t>x+h</t>
  </si>
  <si>
    <t>y+k3h</t>
  </si>
  <si>
    <t>k4</t>
  </si>
  <si>
    <t>Ro</t>
  </si>
  <si>
    <t>ID</t>
  </si>
  <si>
    <t>Tipo
(En o Re)</t>
  </si>
  <si>
    <t>Estado</t>
  </si>
  <si>
    <t>Tiempo
de Llegada</t>
  </si>
  <si>
    <t>Inicio de Atencion</t>
  </si>
  <si>
    <t>Fin de 
Atencion</t>
  </si>
  <si>
    <t>Lleg Cliente p/ Envio de paquetes</t>
  </si>
  <si>
    <t>Lleg Cliente p/ Racla y Devs</t>
  </si>
  <si>
    <t>Cliente</t>
  </si>
  <si>
    <t>param de cualquier valor (por la correccion)</t>
  </si>
  <si>
    <t>parametro del vector</t>
  </si>
  <si>
    <t>paso 1 minuto (dicho por el profe)</t>
  </si>
  <si>
    <t>Parametros y valores</t>
  </si>
  <si>
    <t>Nombre</t>
  </si>
  <si>
    <t>Valor</t>
  </si>
  <si>
    <t>Aclaracion</t>
  </si>
  <si>
    <t>&lt;- condicion que debe cumplir el rk (ver los minutos t)</t>
  </si>
  <si>
    <t>Condicion inicial</t>
  </si>
  <si>
    <t>Condicion final</t>
  </si>
  <si>
    <t>t(R)=</t>
  </si>
  <si>
    <t>R =</t>
  </si>
  <si>
    <t>Modelo continuo</t>
  </si>
  <si>
    <t>Valor q iria</t>
  </si>
  <si>
    <t>Servicio De Envio</t>
  </si>
  <si>
    <t>min</t>
  </si>
  <si>
    <t>25 p</t>
  </si>
  <si>
    <t>"1 p"</t>
  </si>
  <si>
    <t>E(x=2.4)</t>
  </si>
  <si>
    <t>E(x=4)</t>
  </si>
  <si>
    <t xml:space="preserve">T 
</t>
  </si>
  <si>
    <t>valor de R
[R(100;300)]</t>
  </si>
  <si>
    <t>Tiempo ACUM 
de Espera
Servicio de Envio</t>
  </si>
  <si>
    <t>Tiempo ACUM 
de Espera
Servicio RyD</t>
  </si>
  <si>
    <t xml:space="preserve">Tiempo ACUM  
uso Servidor Envio </t>
  </si>
  <si>
    <t xml:space="preserve">Tiempo ACUM  
uso Servidor RyD </t>
  </si>
  <si>
    <t>ACUM Clientes
atendidos x
Servicio de Envio</t>
  </si>
  <si>
    <t>ACUM Clientes
atendidos x
Servicio de RyD</t>
  </si>
  <si>
    <t>Variables para el calculo de Estadisticas</t>
  </si>
  <si>
    <t>1. a</t>
  </si>
  <si>
    <t>"el valor acumulado resultante de (FinDeAtencion-Incio de atencion), hay q divirlo por el tiempo total del Sim; y miltiplicarlo x100"</t>
  </si>
  <si>
    <t>1.b</t>
  </si>
  <si>
    <t>tipo</t>
  </si>
  <si>
    <t>objeto</t>
  </si>
  <si>
    <t>estados</t>
  </si>
  <si>
    <t>servidor</t>
  </si>
  <si>
    <t>libre</t>
  </si>
  <si>
    <t>ocupado</t>
  </si>
  <si>
    <t>noDisponible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</si>
</sst>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5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medium">
        <color indexed="64"/>
      </left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0" applyNumberFormat="0" applyFill="0" applyBorder="0" applyAlignment="0" applyProtection="0"/>
    <xf numFmtId="0" fontId="11" fillId="9" borderId="0" applyNumberFormat="0" applyBorder="0" applyAlignment="0" applyProtection="0"/>
  </cellStyleXfs>
  <cellXfs count="140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6" borderId="0" xfId="0" applyFill="1"/>
    <xf numFmtId="0" fontId="5" fillId="6" borderId="0" xfId="0" applyFont="1" applyFill="1" applyAlignment="1">
      <alignment vertical="center"/>
    </xf>
    <xf numFmtId="0" fontId="5" fillId="7" borderId="30" xfId="0" applyFont="1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0" xfId="0" applyFill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5" fillId="7" borderId="32" xfId="0" applyFont="1" applyFill="1" applyBorder="1" applyAlignment="1">
      <alignment horizontal="center"/>
    </xf>
    <xf numFmtId="0" fontId="0" fillId="6" borderId="33" xfId="0" applyFill="1" applyBorder="1"/>
    <xf numFmtId="0" fontId="5" fillId="6" borderId="3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/>
    </xf>
    <xf numFmtId="0" fontId="6" fillId="6" borderId="30" xfId="0" applyFont="1" applyFill="1" applyBorder="1"/>
    <xf numFmtId="0" fontId="6" fillId="6" borderId="30" xfId="5" applyFont="1" applyFill="1" applyBorder="1"/>
    <xf numFmtId="165" fontId="0" fillId="6" borderId="33" xfId="0" applyNumberFormat="1" applyFill="1" applyBorder="1"/>
    <xf numFmtId="165" fontId="0" fillId="6" borderId="30" xfId="0" applyNumberFormat="1" applyFill="1" applyBorder="1"/>
    <xf numFmtId="0" fontId="5" fillId="7" borderId="34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165" fontId="10" fillId="8" borderId="30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1" fillId="2" borderId="0" xfId="1" applyAlignment="1">
      <alignment horizontal="center" vertical="center"/>
    </xf>
    <xf numFmtId="0" fontId="3" fillId="4" borderId="21" xfId="3" applyBorder="1" applyAlignment="1">
      <alignment horizontal="center" vertical="center"/>
    </xf>
    <xf numFmtId="0" fontId="3" fillId="4" borderId="22" xfId="3" applyBorder="1" applyAlignment="1">
      <alignment horizontal="center" vertical="center"/>
    </xf>
    <xf numFmtId="0" fontId="3" fillId="4" borderId="23" xfId="3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4" fillId="5" borderId="26" xfId="4" applyBorder="1" applyAlignment="1">
      <alignment horizontal="center" vertical="center"/>
    </xf>
    <xf numFmtId="0" fontId="4" fillId="5" borderId="27" xfId="4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 vertical="center"/>
    </xf>
    <xf numFmtId="0" fontId="2" fillId="3" borderId="0" xfId="2" applyBorder="1" applyAlignment="1">
      <alignment horizontal="center" vertical="center" wrapText="1"/>
    </xf>
    <xf numFmtId="0" fontId="1" fillId="2" borderId="35" xfId="1" applyBorder="1" applyAlignment="1">
      <alignment horizontal="center" vertical="center"/>
    </xf>
    <xf numFmtId="0" fontId="1" fillId="2" borderId="36" xfId="1" applyBorder="1" applyAlignment="1">
      <alignment horizontal="center" vertical="center"/>
    </xf>
    <xf numFmtId="0" fontId="1" fillId="2" borderId="37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24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40" xfId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2" fillId="8" borderId="35" xfId="0" applyFont="1" applyFill="1" applyBorder="1" applyAlignment="1">
      <alignment horizontal="center" vertical="center"/>
    </xf>
    <xf numFmtId="0" fontId="12" fillId="8" borderId="36" xfId="0" applyFont="1" applyFill="1" applyBorder="1" applyAlignment="1">
      <alignment horizontal="center" vertical="center"/>
    </xf>
    <xf numFmtId="0" fontId="12" fillId="8" borderId="37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1" fillId="9" borderId="13" xfId="6" applyBorder="1" applyAlignment="1">
      <alignment horizontal="center" vertical="center" wrapText="1"/>
    </xf>
    <xf numFmtId="0" fontId="11" fillId="9" borderId="0" xfId="6" applyBorder="1" applyAlignment="1">
      <alignment horizontal="center" vertical="center" wrapText="1"/>
    </xf>
    <xf numFmtId="0" fontId="11" fillId="9" borderId="13" xfId="6" applyBorder="1" applyAlignment="1">
      <alignment horizontal="center" vertical="center"/>
    </xf>
    <xf numFmtId="0" fontId="11" fillId="9" borderId="0" xfId="6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12" fillId="8" borderId="43" xfId="0" applyFont="1" applyFill="1" applyBorder="1" applyAlignment="1">
      <alignment horizontal="center" vertical="center"/>
    </xf>
    <xf numFmtId="0" fontId="4" fillId="5" borderId="44" xfId="4" applyBorder="1" applyAlignment="1">
      <alignment horizontal="center" vertical="center"/>
    </xf>
    <xf numFmtId="0" fontId="3" fillId="4" borderId="45" xfId="3" applyBorder="1" applyAlignment="1">
      <alignment horizontal="center" vertical="center"/>
    </xf>
    <xf numFmtId="0" fontId="4" fillId="5" borderId="35" xfId="4" applyBorder="1" applyAlignment="1">
      <alignment horizontal="center" vertical="center"/>
    </xf>
    <xf numFmtId="0" fontId="4" fillId="5" borderId="36" xfId="4" applyBorder="1" applyAlignment="1">
      <alignment horizontal="center" vertical="center"/>
    </xf>
    <xf numFmtId="0" fontId="4" fillId="5" borderId="37" xfId="4" applyBorder="1" applyAlignment="1">
      <alignment horizontal="center" vertical="center"/>
    </xf>
    <xf numFmtId="0" fontId="4" fillId="5" borderId="46" xfId="4" applyBorder="1" applyAlignment="1">
      <alignment horizontal="center" vertical="center"/>
    </xf>
    <xf numFmtId="0" fontId="4" fillId="5" borderId="47" xfId="4" applyBorder="1" applyAlignment="1">
      <alignment horizontal="center" vertical="center"/>
    </xf>
    <xf numFmtId="0" fontId="1" fillId="2" borderId="48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49" xfId="1" applyBorder="1" applyAlignment="1">
      <alignment horizontal="center" vertical="center"/>
    </xf>
  </cellXfs>
  <cellStyles count="7">
    <cellStyle name="20% - Énfasis3" xfId="6" builtinId="38"/>
    <cellStyle name="Bueno" xfId="1" builtinId="26"/>
    <cellStyle name="Celda de comprobación" xfId="4" builtinId="23"/>
    <cellStyle name="Entrada" xfId="3" builtinId="20"/>
    <cellStyle name="Incorrecto" xfId="2" builtinId="27"/>
    <cellStyle name="Normal" xfId="0" builtinId="0"/>
    <cellStyle name="Texto de advertencia" xfId="5" builtinId="1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12</xdr:row>
      <xdr:rowOff>76200</xdr:rowOff>
    </xdr:from>
    <xdr:to>
      <xdr:col>2</xdr:col>
      <xdr:colOff>505115</xdr:colOff>
      <xdr:row>14</xdr:row>
      <xdr:rowOff>85780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045A92-CC32-4FAC-B07D-BC91E7522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409825"/>
          <a:ext cx="2076740" cy="390580"/>
        </a:xfrm>
        <a:prstGeom prst="rect">
          <a:avLst/>
        </a:prstGeom>
      </xdr:spPr>
    </xdr:pic>
    <xdr:clientData/>
  </xdr:twoCellAnchor>
  <xdr:twoCellAnchor editAs="oneCell">
    <xdr:from>
      <xdr:col>14</xdr:col>
      <xdr:colOff>209551</xdr:colOff>
      <xdr:row>0</xdr:row>
      <xdr:rowOff>66675</xdr:rowOff>
    </xdr:from>
    <xdr:to>
      <xdr:col>19</xdr:col>
      <xdr:colOff>317377</xdr:colOff>
      <xdr:row>18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018CFA6-53A4-406C-A466-36A3A702F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1" y="66675"/>
          <a:ext cx="3736851" cy="346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76200</xdr:rowOff>
    </xdr:from>
    <xdr:to>
      <xdr:col>2</xdr:col>
      <xdr:colOff>647990</xdr:colOff>
      <xdr:row>3</xdr:row>
      <xdr:rowOff>85780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E96C11-E72E-4505-B7EE-23CC348E1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409825"/>
          <a:ext cx="2076740" cy="390580"/>
        </a:xfrm>
        <a:prstGeom prst="rect">
          <a:avLst/>
        </a:prstGeom>
      </xdr:spPr>
    </xdr:pic>
    <xdr:clientData/>
  </xdr:twoCellAnchor>
  <xdr:twoCellAnchor editAs="oneCell">
    <xdr:from>
      <xdr:col>14</xdr:col>
      <xdr:colOff>114300</xdr:colOff>
      <xdr:row>19</xdr:row>
      <xdr:rowOff>95250</xdr:rowOff>
    </xdr:from>
    <xdr:to>
      <xdr:col>17</xdr:col>
      <xdr:colOff>717813</xdr:colOff>
      <xdr:row>33</xdr:row>
      <xdr:rowOff>159440</xdr:rowOff>
    </xdr:to>
    <xdr:pic>
      <xdr:nvPicPr>
        <xdr:cNvPr id="5" name="Marcador de contenido 5" descr="Imagen que contiene texto&#10;&#10;Descripción generada con confianza muy alta">
          <a:extLst>
            <a:ext uri="{FF2B5EF4-FFF2-40B4-BE49-F238E27FC236}">
              <a16:creationId xmlns:a16="http://schemas.microsoft.com/office/drawing/2014/main" id="{1269FFAD-CE4D-47FA-A5DF-23A67BBB3DEA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-3" r="584" b="321"/>
        <a:stretch/>
      </xdr:blipFill>
      <xdr:spPr>
        <a:xfrm>
          <a:off x="11125200" y="3524250"/>
          <a:ext cx="2889513" cy="2731190"/>
        </a:xfrm>
        <a:prstGeom prst="rect">
          <a:avLst/>
        </a:prstGeom>
        <a:pattFill>
          <a:fgClr>
            <a:srgbClr val="FFFFFF"/>
          </a:fgClr>
          <a:bgClr>
            <a:srgbClr val="FFFFFF"/>
          </a:bgClr>
        </a:pattFill>
        <a:ln w="1905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9"/>
  <sheetViews>
    <sheetView tabSelected="1" topLeftCell="D1" zoomScale="70" zoomScaleNormal="70" workbookViewId="0">
      <selection activeCell="R46" sqref="R46"/>
    </sheetView>
  </sheetViews>
  <sheetFormatPr baseColWidth="10" defaultColWidth="9.140625" defaultRowHeight="15" x14ac:dyDescent="0.25"/>
  <cols>
    <col min="1" max="1" width="10.140625" style="9" bestFit="1" customWidth="1"/>
    <col min="2" max="2" width="14.85546875" style="9" bestFit="1" customWidth="1"/>
    <col min="3" max="3" width="12.85546875" style="9" bestFit="1" customWidth="1"/>
    <col min="4" max="4" width="9.140625" style="9"/>
    <col min="5" max="5" width="10.140625" style="9" bestFit="1" customWidth="1"/>
    <col min="6" max="6" width="14.85546875" style="9" bestFit="1" customWidth="1"/>
    <col min="7" max="7" width="10.140625" style="9" bestFit="1" customWidth="1"/>
    <col min="8" max="8" width="14.85546875" style="9" bestFit="1" customWidth="1"/>
    <col min="9" max="9" width="20.5703125" style="9" bestFit="1" customWidth="1"/>
    <col min="10" max="10" width="12.7109375" style="9" bestFit="1" customWidth="1"/>
    <col min="11" max="11" width="11" style="9" customWidth="1"/>
    <col min="12" max="12" width="9.140625" style="9"/>
    <col min="13" max="13" width="14.7109375" style="9" customWidth="1"/>
    <col min="14" max="15" width="9.140625" style="9"/>
    <col min="16" max="16" width="10.5703125" style="9" customWidth="1"/>
    <col min="17" max="17" width="9.140625" style="9"/>
    <col min="18" max="18" width="10.5703125" style="9" customWidth="1"/>
    <col min="19" max="19" width="15" style="56" customWidth="1"/>
    <col min="20" max="20" width="12.42578125" style="9" customWidth="1"/>
    <col min="21" max="21" width="12.85546875" style="9" customWidth="1"/>
    <col min="22" max="22" width="12.28515625" style="9" customWidth="1"/>
    <col min="23" max="23" width="9.140625" style="9"/>
    <col min="24" max="24" width="10.5703125" style="9" customWidth="1"/>
    <col min="25" max="25" width="15.85546875" style="56" customWidth="1"/>
    <col min="26" max="26" width="12.140625" style="9" customWidth="1"/>
    <col min="27" max="27" width="12" style="9" customWidth="1"/>
    <col min="28" max="28" width="13" style="9" customWidth="1"/>
    <col min="29" max="29" width="9.140625" style="9"/>
    <col min="30" max="30" width="10.28515625" style="9" customWidth="1"/>
    <col min="31" max="31" width="12.5703125" style="56" customWidth="1"/>
    <col min="32" max="32" width="9.140625" style="9"/>
    <col min="33" max="33" width="11.7109375" style="9" customWidth="1"/>
    <col min="34" max="34" width="12.140625" style="9" customWidth="1"/>
    <col min="35" max="36" width="18.28515625" style="9" customWidth="1"/>
    <col min="37" max="37" width="15.5703125" style="56" customWidth="1"/>
    <col min="38" max="38" width="13.85546875" style="9" customWidth="1"/>
    <col min="39" max="39" width="18.85546875" style="9" customWidth="1"/>
    <col min="40" max="40" width="18.140625" style="9" customWidth="1"/>
    <col min="41" max="41" width="10.42578125" style="9" customWidth="1"/>
    <col min="42" max="42" width="9.140625" style="9"/>
    <col min="43" max="43" width="12" style="9" customWidth="1"/>
    <col min="44" max="44" width="12.5703125" style="9" customWidth="1"/>
    <col min="45" max="45" width="12.28515625" style="9" customWidth="1"/>
    <col min="46" max="16384" width="9.140625" style="9"/>
  </cols>
  <sheetData>
    <row r="1" spans="1:14" ht="16.5" thickTop="1" thickBot="1" x14ac:dyDescent="0.3">
      <c r="A1" s="81" t="s">
        <v>1</v>
      </c>
      <c r="B1" s="82"/>
      <c r="C1" s="82"/>
      <c r="D1" s="82"/>
      <c r="E1" s="82"/>
      <c r="F1" s="82"/>
      <c r="G1" s="82"/>
      <c r="H1" s="83"/>
    </row>
    <row r="2" spans="1:14" ht="16.5" thickTop="1" thickBot="1" x14ac:dyDescent="0.3">
      <c r="A2" s="70" t="s">
        <v>0</v>
      </c>
      <c r="B2" s="70"/>
      <c r="C2" s="70"/>
      <c r="D2" s="70"/>
      <c r="E2" s="84" t="s">
        <v>34</v>
      </c>
      <c r="F2" s="84"/>
      <c r="G2" s="84"/>
      <c r="H2" s="84"/>
    </row>
    <row r="3" spans="1:14" x14ac:dyDescent="0.25">
      <c r="A3" s="9" t="s">
        <v>2</v>
      </c>
      <c r="B3" s="9" t="s">
        <v>3</v>
      </c>
      <c r="E3" s="9" t="s">
        <v>2</v>
      </c>
      <c r="F3" s="9" t="s">
        <v>3</v>
      </c>
      <c r="I3" s="71" t="s">
        <v>19</v>
      </c>
      <c r="J3" s="72"/>
      <c r="K3" s="72"/>
      <c r="L3" s="72"/>
      <c r="M3" s="72"/>
      <c r="N3" s="73"/>
    </row>
    <row r="4" spans="1:14" ht="15.75" thickBot="1" x14ac:dyDescent="0.3">
      <c r="A4" s="9">
        <v>1</v>
      </c>
      <c r="B4" s="9">
        <v>2</v>
      </c>
      <c r="E4" s="9">
        <v>1</v>
      </c>
      <c r="F4" s="9">
        <v>1</v>
      </c>
      <c r="I4" s="8"/>
      <c r="J4" s="16"/>
      <c r="K4" s="16"/>
      <c r="L4" s="16" t="s">
        <v>14</v>
      </c>
      <c r="M4" s="16"/>
      <c r="N4" s="10"/>
    </row>
    <row r="5" spans="1:14" ht="15.75" thickBot="1" x14ac:dyDescent="0.3">
      <c r="I5" s="23" t="s">
        <v>20</v>
      </c>
      <c r="J5" s="20" t="s">
        <v>15</v>
      </c>
      <c r="K5" s="20" t="s">
        <v>16</v>
      </c>
      <c r="L5" s="30"/>
      <c r="M5" s="35" t="s">
        <v>17</v>
      </c>
      <c r="N5" s="36" t="s">
        <v>18</v>
      </c>
    </row>
    <row r="6" spans="1:14" x14ac:dyDescent="0.25">
      <c r="A6" s="88" t="s">
        <v>5</v>
      </c>
      <c r="B6" s="89"/>
      <c r="C6" s="90"/>
      <c r="E6" s="85" t="s">
        <v>5</v>
      </c>
      <c r="F6" s="86"/>
      <c r="G6" s="87"/>
      <c r="I6" s="8" t="s">
        <v>0</v>
      </c>
      <c r="J6" s="24">
        <v>20</v>
      </c>
      <c r="K6" s="21">
        <f>(J6/$J$8)</f>
        <v>0.7407407407407407</v>
      </c>
      <c r="L6" s="21">
        <f>(L5+K6)</f>
        <v>0.7407407407407407</v>
      </c>
      <c r="M6" s="32">
        <v>0</v>
      </c>
      <c r="N6" s="22">
        <f>(L6-0.001)</f>
        <v>0.7397407407407407</v>
      </c>
    </row>
    <row r="7" spans="1:14" ht="15.75" thickBot="1" x14ac:dyDescent="0.3">
      <c r="A7" s="11" t="s">
        <v>6</v>
      </c>
      <c r="B7" s="16" t="s">
        <v>7</v>
      </c>
      <c r="C7" s="18"/>
      <c r="E7" s="11" t="s">
        <v>6</v>
      </c>
      <c r="F7" s="16" t="s">
        <v>7</v>
      </c>
      <c r="G7" s="18"/>
      <c r="I7" s="8" t="s">
        <v>4</v>
      </c>
      <c r="J7" s="25">
        <v>7</v>
      </c>
      <c r="K7" s="21">
        <f>(J7/$J$8)</f>
        <v>0.25925925925925924</v>
      </c>
      <c r="L7" s="21">
        <f>(L6+K7)</f>
        <v>1</v>
      </c>
      <c r="M7" s="33">
        <f>L6</f>
        <v>0.7407407407407407</v>
      </c>
      <c r="N7" s="34">
        <f>(L7-0.001)</f>
        <v>0.999</v>
      </c>
    </row>
    <row r="8" spans="1:14" x14ac:dyDescent="0.25">
      <c r="A8" s="60" t="s">
        <v>8</v>
      </c>
      <c r="B8" s="29">
        <v>2.4</v>
      </c>
      <c r="C8" s="19" t="s">
        <v>82</v>
      </c>
      <c r="E8" s="12" t="s">
        <v>8</v>
      </c>
      <c r="F8" s="29">
        <f>60/15</f>
        <v>4</v>
      </c>
      <c r="G8" s="19" t="s">
        <v>9</v>
      </c>
      <c r="I8" s="8"/>
      <c r="J8" s="16">
        <f>SUM(J6:J7)</f>
        <v>27</v>
      </c>
      <c r="K8" s="21">
        <f>SUM(K6:K7)</f>
        <v>1</v>
      </c>
      <c r="L8" s="21"/>
      <c r="M8" s="21"/>
      <c r="N8" s="22"/>
    </row>
    <row r="9" spans="1:14" ht="15.75" thickBot="1" x14ac:dyDescent="0.3">
      <c r="I9" s="13"/>
      <c r="J9" s="14"/>
      <c r="K9" s="14"/>
      <c r="L9" s="14"/>
      <c r="M9" s="14"/>
      <c r="N9" s="15"/>
    </row>
    <row r="12" spans="1:14" x14ac:dyDescent="0.25">
      <c r="A12" s="80" t="s">
        <v>10</v>
      </c>
      <c r="B12" s="78"/>
      <c r="C12" s="78"/>
      <c r="D12" s="78"/>
      <c r="E12" s="79"/>
    </row>
    <row r="13" spans="1:14" x14ac:dyDescent="0.25">
      <c r="A13" s="11"/>
      <c r="B13" s="16"/>
      <c r="C13" s="16"/>
      <c r="D13" s="16"/>
      <c r="E13" s="18"/>
    </row>
    <row r="14" spans="1:14" x14ac:dyDescent="0.25">
      <c r="A14" s="11"/>
      <c r="B14" s="16"/>
      <c r="C14" s="16"/>
      <c r="D14" s="16"/>
      <c r="E14" s="18"/>
      <c r="I14" s="9" t="s">
        <v>83</v>
      </c>
      <c r="J14" s="9">
        <v>60</v>
      </c>
      <c r="K14" s="9" t="s">
        <v>82</v>
      </c>
    </row>
    <row r="15" spans="1:14" x14ac:dyDescent="0.25">
      <c r="A15" s="11"/>
      <c r="B15" s="16"/>
      <c r="C15" s="16"/>
      <c r="D15" s="16"/>
      <c r="E15" s="18"/>
      <c r="I15" s="98" t="s">
        <v>84</v>
      </c>
      <c r="J15" s="9">
        <f>60/25</f>
        <v>2.4</v>
      </c>
      <c r="K15" s="9" t="s">
        <v>82</v>
      </c>
    </row>
    <row r="16" spans="1:14" x14ac:dyDescent="0.25">
      <c r="A16" s="30" t="s">
        <v>25</v>
      </c>
      <c r="B16" s="78" t="s">
        <v>26</v>
      </c>
      <c r="C16" s="79"/>
      <c r="D16" s="16"/>
      <c r="E16" s="18"/>
    </row>
    <row r="17" spans="1:46" x14ac:dyDescent="0.25">
      <c r="A17" s="76" t="s">
        <v>24</v>
      </c>
      <c r="B17" s="31" t="s">
        <v>6</v>
      </c>
      <c r="C17" s="17" t="s">
        <v>21</v>
      </c>
      <c r="D17" s="16"/>
      <c r="E17" s="18"/>
    </row>
    <row r="18" spans="1:46" x14ac:dyDescent="0.25">
      <c r="A18" s="61"/>
      <c r="B18" s="16" t="s">
        <v>22</v>
      </c>
      <c r="C18" s="18">
        <v>100</v>
      </c>
      <c r="D18" s="16"/>
      <c r="E18" s="18"/>
    </row>
    <row r="19" spans="1:46" x14ac:dyDescent="0.25">
      <c r="A19" s="77"/>
      <c r="B19" s="29" t="s">
        <v>23</v>
      </c>
      <c r="C19" s="19">
        <v>300</v>
      </c>
      <c r="D19" s="12"/>
      <c r="E19" s="19"/>
    </row>
    <row r="20" spans="1:46" ht="15.75" thickBot="1" x14ac:dyDescent="0.3"/>
    <row r="21" spans="1:46" x14ac:dyDescent="0.25">
      <c r="I21" s="132" t="s">
        <v>20</v>
      </c>
      <c r="J21" s="133"/>
      <c r="K21" s="133"/>
      <c r="L21" s="133"/>
      <c r="M21" s="133"/>
      <c r="N21" s="134"/>
      <c r="Q21" s="100" t="s">
        <v>81</v>
      </c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2"/>
      <c r="AC21" s="113"/>
      <c r="AD21" s="114"/>
      <c r="AE21" s="114"/>
      <c r="AF21" s="114"/>
      <c r="AG21" s="114"/>
      <c r="AH21" s="114"/>
      <c r="AI21" s="117" t="s">
        <v>95</v>
      </c>
      <c r="AJ21" s="118"/>
      <c r="AK21" s="118"/>
      <c r="AL21" s="118"/>
      <c r="AM21" s="118"/>
      <c r="AN21" s="119"/>
    </row>
    <row r="22" spans="1:46" ht="15.75" thickBot="1" x14ac:dyDescent="0.3">
      <c r="I22" s="135"/>
      <c r="J22" s="130"/>
      <c r="K22" s="130"/>
      <c r="L22" s="130"/>
      <c r="M22" s="130"/>
      <c r="N22" s="136"/>
      <c r="P22" s="58"/>
      <c r="Q22" s="112" t="s">
        <v>40</v>
      </c>
      <c r="R22" s="110"/>
      <c r="S22" s="110"/>
      <c r="T22" s="110"/>
      <c r="U22" s="110"/>
      <c r="V22" s="111"/>
      <c r="W22" s="109" t="s">
        <v>40</v>
      </c>
      <c r="X22" s="110"/>
      <c r="Y22" s="110"/>
      <c r="Z22" s="110"/>
      <c r="AA22" s="110"/>
      <c r="AB22" s="110"/>
      <c r="AC22" s="85" t="s">
        <v>41</v>
      </c>
      <c r="AD22" s="86"/>
      <c r="AE22" s="86"/>
      <c r="AF22" s="86"/>
      <c r="AG22" s="86"/>
      <c r="AH22" s="86"/>
      <c r="AI22" s="128"/>
      <c r="AJ22" s="120"/>
      <c r="AK22" s="120"/>
      <c r="AL22" s="120"/>
      <c r="AM22" s="120"/>
      <c r="AN22" s="129"/>
      <c r="AO22" s="62" t="s">
        <v>66</v>
      </c>
      <c r="AP22" s="62"/>
      <c r="AQ22" s="62"/>
      <c r="AR22" s="62"/>
      <c r="AS22" s="62"/>
      <c r="AT22" s="62"/>
    </row>
    <row r="23" spans="1:46" ht="15.75" thickTop="1" x14ac:dyDescent="0.25">
      <c r="G23" s="74" t="s">
        <v>31</v>
      </c>
      <c r="H23" s="131"/>
      <c r="I23" s="137" t="s">
        <v>64</v>
      </c>
      <c r="J23" s="138"/>
      <c r="K23" s="139"/>
      <c r="L23" s="66" t="s">
        <v>65</v>
      </c>
      <c r="M23" s="66"/>
      <c r="N23" s="115"/>
      <c r="P23" s="58"/>
      <c r="Q23" s="103">
        <v>1</v>
      </c>
      <c r="R23" s="62"/>
      <c r="S23" s="62"/>
      <c r="T23" s="62"/>
      <c r="U23" s="62"/>
      <c r="V23" s="63"/>
      <c r="W23" s="61">
        <v>2</v>
      </c>
      <c r="X23" s="62"/>
      <c r="Y23" s="62"/>
      <c r="Z23" s="62"/>
      <c r="AA23" s="62"/>
      <c r="AB23" s="104"/>
      <c r="AC23" s="103">
        <v>1</v>
      </c>
      <c r="AD23" s="62"/>
      <c r="AE23" s="62"/>
      <c r="AF23" s="62"/>
      <c r="AG23" s="62"/>
      <c r="AH23" s="62"/>
      <c r="AI23" s="125" t="s">
        <v>96</v>
      </c>
      <c r="AJ23" s="126"/>
      <c r="AK23" s="126"/>
      <c r="AL23" s="126"/>
      <c r="AM23" s="126" t="s">
        <v>98</v>
      </c>
      <c r="AN23" s="127"/>
      <c r="AO23" s="62"/>
      <c r="AP23" s="62"/>
      <c r="AQ23" s="62"/>
      <c r="AR23" s="62"/>
      <c r="AS23" s="62"/>
      <c r="AT23" s="62"/>
    </row>
    <row r="24" spans="1:46" ht="25.5" customHeight="1" x14ac:dyDescent="0.25">
      <c r="G24" s="64" t="s">
        <v>27</v>
      </c>
      <c r="H24" s="64" t="s">
        <v>20</v>
      </c>
      <c r="I24" s="103" t="s">
        <v>27</v>
      </c>
      <c r="J24" s="67" t="s">
        <v>32</v>
      </c>
      <c r="K24" s="68" t="s">
        <v>33</v>
      </c>
      <c r="L24" s="62" t="s">
        <v>27</v>
      </c>
      <c r="M24" s="67" t="s">
        <v>32</v>
      </c>
      <c r="N24" s="106" t="s">
        <v>33</v>
      </c>
      <c r="O24" s="69" t="s">
        <v>37</v>
      </c>
      <c r="P24" s="99" t="s">
        <v>38</v>
      </c>
      <c r="Q24" s="105" t="s">
        <v>87</v>
      </c>
      <c r="R24" s="62" t="s">
        <v>27</v>
      </c>
      <c r="S24" s="67" t="s">
        <v>88</v>
      </c>
      <c r="T24" s="67" t="s">
        <v>35</v>
      </c>
      <c r="U24" s="67" t="s">
        <v>36</v>
      </c>
      <c r="V24" s="68" t="s">
        <v>39</v>
      </c>
      <c r="W24" s="67" t="s">
        <v>87</v>
      </c>
      <c r="X24" s="62" t="s">
        <v>27</v>
      </c>
      <c r="Y24" s="67" t="s">
        <v>88</v>
      </c>
      <c r="Z24" s="67" t="s">
        <v>35</v>
      </c>
      <c r="AA24" s="67" t="s">
        <v>36</v>
      </c>
      <c r="AB24" s="106" t="s">
        <v>39</v>
      </c>
      <c r="AC24" s="105" t="s">
        <v>87</v>
      </c>
      <c r="AD24" s="62" t="s">
        <v>27</v>
      </c>
      <c r="AE24" s="67" t="s">
        <v>88</v>
      </c>
      <c r="AF24" s="67" t="s">
        <v>35</v>
      </c>
      <c r="AG24" s="67" t="s">
        <v>36</v>
      </c>
      <c r="AH24" s="67" t="s">
        <v>39</v>
      </c>
      <c r="AI24" s="121" t="s">
        <v>89</v>
      </c>
      <c r="AJ24" s="121" t="s">
        <v>90</v>
      </c>
      <c r="AK24" s="122" t="s">
        <v>93</v>
      </c>
      <c r="AL24" s="122" t="s">
        <v>94</v>
      </c>
      <c r="AM24" s="67" t="s">
        <v>91</v>
      </c>
      <c r="AN24" s="106" t="s">
        <v>92</v>
      </c>
      <c r="AO24" s="65" t="s">
        <v>58</v>
      </c>
      <c r="AP24" s="75" t="s">
        <v>59</v>
      </c>
      <c r="AQ24" s="65" t="s">
        <v>60</v>
      </c>
      <c r="AR24" s="75" t="s">
        <v>61</v>
      </c>
      <c r="AS24" s="75" t="s">
        <v>62</v>
      </c>
      <c r="AT24" s="75" t="s">
        <v>63</v>
      </c>
    </row>
    <row r="25" spans="1:46" ht="42.75" customHeight="1" x14ac:dyDescent="0.25">
      <c r="E25" s="9" t="s">
        <v>29</v>
      </c>
      <c r="F25" s="9" t="s">
        <v>30</v>
      </c>
      <c r="G25" s="65"/>
      <c r="H25" s="65"/>
      <c r="I25" s="103"/>
      <c r="J25" s="62"/>
      <c r="K25" s="63"/>
      <c r="L25" s="62"/>
      <c r="M25" s="62"/>
      <c r="N25" s="104"/>
      <c r="O25" s="70"/>
      <c r="P25" s="66"/>
      <c r="Q25" s="103"/>
      <c r="R25" s="62"/>
      <c r="S25" s="62"/>
      <c r="T25" s="62"/>
      <c r="U25" s="62"/>
      <c r="V25" s="63"/>
      <c r="W25" s="62"/>
      <c r="X25" s="62"/>
      <c r="Y25" s="62"/>
      <c r="Z25" s="62"/>
      <c r="AA25" s="62"/>
      <c r="AB25" s="104"/>
      <c r="AC25" s="103"/>
      <c r="AD25" s="62"/>
      <c r="AE25" s="62"/>
      <c r="AF25" s="62"/>
      <c r="AG25" s="62"/>
      <c r="AH25" s="62"/>
      <c r="AI25" s="123"/>
      <c r="AJ25" s="123"/>
      <c r="AK25" s="124"/>
      <c r="AL25" s="124"/>
      <c r="AM25" s="62"/>
      <c r="AN25" s="104"/>
      <c r="AO25" s="65"/>
      <c r="AP25" s="65"/>
      <c r="AQ25" s="65"/>
      <c r="AR25" s="65"/>
      <c r="AS25" s="65"/>
      <c r="AT25" s="65"/>
    </row>
    <row r="26" spans="1:46" x14ac:dyDescent="0.25">
      <c r="I26" s="8"/>
      <c r="J26" s="58" t="s">
        <v>85</v>
      </c>
      <c r="K26" s="59"/>
      <c r="L26" s="58"/>
      <c r="M26" s="58" t="s">
        <v>86</v>
      </c>
      <c r="N26" s="10"/>
      <c r="O26" s="9">
        <v>6</v>
      </c>
      <c r="P26" s="58"/>
      <c r="Q26" s="8">
        <v>2</v>
      </c>
      <c r="R26" s="58">
        <v>0.56000000000000005</v>
      </c>
      <c r="S26" s="58"/>
      <c r="T26" s="58">
        <v>8</v>
      </c>
      <c r="U26" s="58"/>
      <c r="V26" s="59"/>
      <c r="W26" s="57">
        <v>2</v>
      </c>
      <c r="X26" s="58">
        <v>0.36</v>
      </c>
      <c r="Y26" s="58"/>
      <c r="Z26" s="58"/>
      <c r="AA26" s="58"/>
      <c r="AB26" s="10"/>
      <c r="AC26" s="8">
        <v>4</v>
      </c>
      <c r="AD26" s="58"/>
      <c r="AE26" s="58"/>
      <c r="AF26" s="58"/>
      <c r="AG26" s="58"/>
      <c r="AH26" s="58"/>
      <c r="AI26" s="8"/>
      <c r="AJ26" s="58"/>
      <c r="AK26" s="58"/>
      <c r="AL26" s="58"/>
      <c r="AM26" s="58"/>
      <c r="AN26" s="10"/>
    </row>
    <row r="27" spans="1:46" x14ac:dyDescent="0.25">
      <c r="A27" s="65"/>
      <c r="B27" s="65"/>
      <c r="C27" s="65"/>
      <c r="I27" s="8"/>
      <c r="J27" s="58"/>
      <c r="K27" s="59"/>
      <c r="L27" s="58"/>
      <c r="M27" s="58"/>
      <c r="N27" s="10"/>
      <c r="P27" s="58"/>
      <c r="Q27" s="8"/>
      <c r="R27" s="58"/>
      <c r="S27" s="58"/>
      <c r="T27" s="58"/>
      <c r="U27" s="58"/>
      <c r="V27" s="59"/>
      <c r="W27" s="57"/>
      <c r="X27" s="58"/>
      <c r="Y27" s="58"/>
      <c r="Z27" s="58"/>
      <c r="AA27" s="58"/>
      <c r="AB27" s="10"/>
      <c r="AC27" s="8"/>
      <c r="AD27" s="58"/>
      <c r="AE27" s="58"/>
      <c r="AF27" s="58"/>
      <c r="AG27" s="58"/>
      <c r="AH27" s="58"/>
      <c r="AI27" s="8"/>
      <c r="AJ27" s="58"/>
      <c r="AK27" s="58"/>
      <c r="AL27" s="58"/>
      <c r="AM27" s="58"/>
      <c r="AN27" s="10"/>
    </row>
    <row r="28" spans="1:46" x14ac:dyDescent="0.25">
      <c r="A28" s="9" t="s">
        <v>99</v>
      </c>
      <c r="B28" s="9" t="s">
        <v>100</v>
      </c>
      <c r="C28" s="9" t="s">
        <v>101</v>
      </c>
      <c r="I28" s="8"/>
      <c r="J28" s="58"/>
      <c r="K28" s="59"/>
      <c r="L28" s="58"/>
      <c r="M28" s="58"/>
      <c r="N28" s="10"/>
      <c r="P28" s="58"/>
      <c r="Q28" s="8"/>
      <c r="R28" s="58"/>
      <c r="S28" s="58"/>
      <c r="T28" s="58"/>
      <c r="U28" s="58"/>
      <c r="V28" s="59"/>
      <c r="W28" s="57"/>
      <c r="X28" s="58"/>
      <c r="Y28" s="58"/>
      <c r="Z28" s="58"/>
      <c r="AA28" s="58"/>
      <c r="AB28" s="10"/>
      <c r="AC28" s="8"/>
      <c r="AD28" s="58"/>
      <c r="AE28" s="58"/>
      <c r="AF28" s="58"/>
      <c r="AG28" s="58"/>
      <c r="AH28" s="58"/>
      <c r="AI28" s="8"/>
      <c r="AJ28" s="58"/>
      <c r="AK28" s="58"/>
      <c r="AL28" s="58"/>
      <c r="AM28" s="58"/>
      <c r="AN28" s="10"/>
    </row>
    <row r="29" spans="1:46" x14ac:dyDescent="0.25">
      <c r="I29" s="8"/>
      <c r="J29" s="58"/>
      <c r="K29" s="59"/>
      <c r="L29" s="58"/>
      <c r="M29" s="58"/>
      <c r="N29" s="10"/>
      <c r="P29" s="58"/>
      <c r="Q29" s="8"/>
      <c r="R29" s="58"/>
      <c r="S29" s="58"/>
      <c r="T29" s="58"/>
      <c r="U29" s="58"/>
      <c r="V29" s="59"/>
      <c r="W29" s="57"/>
      <c r="X29" s="58"/>
      <c r="Y29" s="58"/>
      <c r="Z29" s="58"/>
      <c r="AA29" s="58"/>
      <c r="AB29" s="10"/>
      <c r="AC29" s="8"/>
      <c r="AD29" s="58"/>
      <c r="AE29" s="58"/>
      <c r="AF29" s="58"/>
      <c r="AG29" s="58"/>
      <c r="AH29" s="58"/>
      <c r="AI29" s="8"/>
      <c r="AJ29" s="58"/>
      <c r="AK29" s="58"/>
      <c r="AL29" s="58"/>
      <c r="AM29" s="58"/>
      <c r="AN29" s="10"/>
    </row>
    <row r="30" spans="1:46" x14ac:dyDescent="0.25">
      <c r="B30" s="9" t="s">
        <v>102</v>
      </c>
      <c r="C30" s="9" t="s">
        <v>103</v>
      </c>
      <c r="I30" s="8"/>
      <c r="J30" s="58"/>
      <c r="K30" s="59"/>
      <c r="L30" s="58"/>
      <c r="M30" s="58"/>
      <c r="N30" s="10"/>
      <c r="P30" s="58"/>
      <c r="Q30" s="8"/>
      <c r="R30" s="58"/>
      <c r="S30" s="58"/>
      <c r="T30" s="58"/>
      <c r="U30" s="58"/>
      <c r="V30" s="59"/>
      <c r="W30" s="57"/>
      <c r="X30" s="58"/>
      <c r="Y30" s="58"/>
      <c r="Z30" s="58"/>
      <c r="AA30" s="58"/>
      <c r="AB30" s="10"/>
      <c r="AC30" s="8"/>
      <c r="AD30" s="58"/>
      <c r="AE30" s="58"/>
      <c r="AF30" s="58"/>
      <c r="AG30" s="58"/>
      <c r="AH30" s="58"/>
      <c r="AI30" s="8"/>
      <c r="AJ30" s="58"/>
      <c r="AK30" s="58"/>
      <c r="AL30" s="58"/>
      <c r="AM30" s="58"/>
      <c r="AN30" s="10"/>
    </row>
    <row r="31" spans="1:46" x14ac:dyDescent="0.25">
      <c r="C31" s="9" t="s">
        <v>104</v>
      </c>
      <c r="I31" s="8"/>
      <c r="J31" s="58"/>
      <c r="K31" s="59"/>
      <c r="L31" s="58"/>
      <c r="M31" s="58"/>
      <c r="N31" s="10"/>
      <c r="P31" s="58"/>
      <c r="Q31" s="8"/>
      <c r="R31" s="58"/>
      <c r="S31" s="58"/>
      <c r="T31" s="58"/>
      <c r="U31" s="58"/>
      <c r="V31" s="59"/>
      <c r="W31" s="57"/>
      <c r="X31" s="58"/>
      <c r="Y31" s="58"/>
      <c r="Z31" s="58"/>
      <c r="AA31" s="58"/>
      <c r="AB31" s="10"/>
      <c r="AC31" s="8"/>
      <c r="AD31" s="58"/>
      <c r="AE31" s="58"/>
      <c r="AF31" s="58"/>
      <c r="AG31" s="58"/>
      <c r="AH31" s="58"/>
      <c r="AI31" s="8"/>
      <c r="AJ31" s="58"/>
      <c r="AK31" s="58"/>
      <c r="AL31" s="58"/>
      <c r="AM31" s="58"/>
      <c r="AN31" s="10"/>
    </row>
    <row r="32" spans="1:46" x14ac:dyDescent="0.25">
      <c r="C32" s="9" t="s">
        <v>105</v>
      </c>
      <c r="I32" s="8"/>
      <c r="J32" s="58"/>
      <c r="K32" s="59"/>
      <c r="L32" s="58"/>
      <c r="M32" s="58"/>
      <c r="N32" s="10"/>
      <c r="P32" s="58"/>
      <c r="Q32" s="8"/>
      <c r="R32" s="58"/>
      <c r="S32" s="58"/>
      <c r="T32" s="58"/>
      <c r="U32" s="58"/>
      <c r="V32" s="59"/>
      <c r="W32" s="57"/>
      <c r="X32" s="58"/>
      <c r="Y32" s="58"/>
      <c r="Z32" s="58"/>
      <c r="AA32" s="58"/>
      <c r="AB32" s="10"/>
      <c r="AC32" s="8"/>
      <c r="AD32" s="58"/>
      <c r="AE32" s="58"/>
      <c r="AF32" s="58"/>
      <c r="AG32" s="58"/>
      <c r="AH32" s="58"/>
      <c r="AI32" s="8"/>
      <c r="AJ32" s="58"/>
      <c r="AK32" s="58"/>
      <c r="AL32" s="58"/>
      <c r="AM32" s="58"/>
      <c r="AN32" s="10"/>
    </row>
    <row r="33" spans="9:40" x14ac:dyDescent="0.25">
      <c r="I33" s="8"/>
      <c r="J33" s="58"/>
      <c r="K33" s="59"/>
      <c r="L33" s="58"/>
      <c r="M33" s="58"/>
      <c r="N33" s="10"/>
      <c r="P33" s="58"/>
      <c r="Q33" s="8"/>
      <c r="R33" s="58"/>
      <c r="S33" s="58"/>
      <c r="T33" s="58"/>
      <c r="U33" s="58"/>
      <c r="V33" s="59"/>
      <c r="W33" s="57"/>
      <c r="X33" s="58"/>
      <c r="Y33" s="58"/>
      <c r="Z33" s="58"/>
      <c r="AA33" s="58"/>
      <c r="AB33" s="10"/>
      <c r="AC33" s="8"/>
      <c r="AD33" s="58"/>
      <c r="AE33" s="58"/>
      <c r="AF33" s="58"/>
      <c r="AG33" s="58"/>
      <c r="AH33" s="58"/>
      <c r="AI33" s="8"/>
      <c r="AJ33" s="58"/>
      <c r="AK33" s="58"/>
      <c r="AL33" s="58"/>
      <c r="AM33" s="58"/>
      <c r="AN33" s="10"/>
    </row>
    <row r="34" spans="9:40" x14ac:dyDescent="0.25">
      <c r="I34" s="8"/>
      <c r="J34" s="58"/>
      <c r="K34" s="59"/>
      <c r="L34" s="58"/>
      <c r="M34" s="58"/>
      <c r="N34" s="10"/>
      <c r="P34" s="58"/>
      <c r="Q34" s="8"/>
      <c r="R34" s="58"/>
      <c r="S34" s="58"/>
      <c r="T34" s="58"/>
      <c r="U34" s="58"/>
      <c r="V34" s="59"/>
      <c r="W34" s="57"/>
      <c r="X34" s="58"/>
      <c r="Y34" s="58"/>
      <c r="Z34" s="58"/>
      <c r="AA34" s="58"/>
      <c r="AB34" s="10"/>
      <c r="AC34" s="8"/>
      <c r="AD34" s="58"/>
      <c r="AE34" s="58"/>
      <c r="AF34" s="58"/>
      <c r="AG34" s="58"/>
      <c r="AH34" s="58"/>
      <c r="AI34" s="8"/>
      <c r="AJ34" s="58"/>
      <c r="AK34" s="58"/>
      <c r="AL34" s="58"/>
      <c r="AM34" s="58"/>
      <c r="AN34" s="10"/>
    </row>
    <row r="35" spans="9:40" x14ac:dyDescent="0.25">
      <c r="I35" s="8"/>
      <c r="J35" s="58"/>
      <c r="K35" s="59"/>
      <c r="L35" s="58"/>
      <c r="M35" s="58"/>
      <c r="N35" s="10"/>
      <c r="P35" s="58"/>
      <c r="Q35" s="8"/>
      <c r="R35" s="58"/>
      <c r="S35" s="58"/>
      <c r="T35" s="58"/>
      <c r="U35" s="58"/>
      <c r="V35" s="59"/>
      <c r="W35" s="57"/>
      <c r="X35" s="58"/>
      <c r="Y35" s="58"/>
      <c r="Z35" s="58"/>
      <c r="AA35" s="58"/>
      <c r="AB35" s="10"/>
      <c r="AC35" s="8"/>
      <c r="AD35" s="58"/>
      <c r="AE35" s="58"/>
      <c r="AF35" s="58"/>
      <c r="AG35" s="58"/>
      <c r="AH35" s="58"/>
      <c r="AI35" s="8"/>
      <c r="AJ35" s="58"/>
      <c r="AK35" s="58"/>
      <c r="AL35" s="58"/>
      <c r="AM35" s="58"/>
      <c r="AN35" s="10"/>
    </row>
    <row r="36" spans="9:40" ht="15.75" thickBot="1" x14ac:dyDescent="0.3">
      <c r="I36" s="13"/>
      <c r="J36" s="14"/>
      <c r="K36" s="107"/>
      <c r="L36" s="14"/>
      <c r="M36" s="14"/>
      <c r="N36" s="15"/>
      <c r="P36" s="58"/>
      <c r="Q36" s="13"/>
      <c r="R36" s="14"/>
      <c r="S36" s="14"/>
      <c r="T36" s="14"/>
      <c r="U36" s="14"/>
      <c r="V36" s="107"/>
      <c r="W36" s="108"/>
      <c r="X36" s="14"/>
      <c r="Y36" s="14"/>
      <c r="Z36" s="14"/>
      <c r="AA36" s="14"/>
      <c r="AB36" s="15"/>
      <c r="AC36" s="13"/>
      <c r="AD36" s="14"/>
      <c r="AE36" s="14"/>
      <c r="AF36" s="14"/>
      <c r="AG36" s="14"/>
      <c r="AH36" s="14"/>
      <c r="AI36" s="13"/>
      <c r="AJ36" s="14"/>
      <c r="AK36" s="14"/>
      <c r="AL36" s="14"/>
      <c r="AM36" s="14"/>
      <c r="AN36" s="15"/>
    </row>
    <row r="37" spans="9:40" x14ac:dyDescent="0.25">
      <c r="AM37" s="116" t="s">
        <v>97</v>
      </c>
      <c r="AN37" s="116"/>
    </row>
    <row r="38" spans="9:40" x14ac:dyDescent="0.25">
      <c r="AM38" s="56"/>
      <c r="AN38" s="56"/>
    </row>
    <row r="39" spans="9:40" x14ac:dyDescent="0.25">
      <c r="AM39" s="56"/>
      <c r="AN39" s="56"/>
    </row>
  </sheetData>
  <mergeCells count="65">
    <mergeCell ref="A27:C27"/>
    <mergeCell ref="I21:N22"/>
    <mergeCell ref="AO22:AT23"/>
    <mergeCell ref="AM23:AN23"/>
    <mergeCell ref="Q21:AB21"/>
    <mergeCell ref="R24:R25"/>
    <mergeCell ref="AI21:AN22"/>
    <mergeCell ref="S24:S25"/>
    <mergeCell ref="Y24:Y25"/>
    <mergeCell ref="AE24:AE25"/>
    <mergeCell ref="AJ24:AJ25"/>
    <mergeCell ref="AM24:AM25"/>
    <mergeCell ref="AI23:AL23"/>
    <mergeCell ref="AT24:AT25"/>
    <mergeCell ref="AO24:AO25"/>
    <mergeCell ref="AP24:AP25"/>
    <mergeCell ref="AQ24:AQ25"/>
    <mergeCell ref="AR24:AR25"/>
    <mergeCell ref="AS24:AS25"/>
    <mergeCell ref="AI24:AI25"/>
    <mergeCell ref="AN24:AN25"/>
    <mergeCell ref="AK24:AK25"/>
    <mergeCell ref="AL24:AL25"/>
    <mergeCell ref="A17:A19"/>
    <mergeCell ref="B16:C16"/>
    <mergeCell ref="A12:E12"/>
    <mergeCell ref="A1:H1"/>
    <mergeCell ref="E2:H2"/>
    <mergeCell ref="E6:G6"/>
    <mergeCell ref="A2:D2"/>
    <mergeCell ref="A6:C6"/>
    <mergeCell ref="I3:N3"/>
    <mergeCell ref="G23:H23"/>
    <mergeCell ref="J24:J25"/>
    <mergeCell ref="K24:K25"/>
    <mergeCell ref="I24:I25"/>
    <mergeCell ref="L24:L25"/>
    <mergeCell ref="M24:M25"/>
    <mergeCell ref="N24:N25"/>
    <mergeCell ref="I23:K23"/>
    <mergeCell ref="L23:N23"/>
    <mergeCell ref="X24:X25"/>
    <mergeCell ref="Z24:Z25"/>
    <mergeCell ref="AA24:AA25"/>
    <mergeCell ref="AB24:AB25"/>
    <mergeCell ref="O24:O25"/>
    <mergeCell ref="P24:P25"/>
    <mergeCell ref="Q24:Q25"/>
    <mergeCell ref="T24:T25"/>
    <mergeCell ref="U24:U25"/>
    <mergeCell ref="G24:G25"/>
    <mergeCell ref="H24:H25"/>
    <mergeCell ref="AC22:AH22"/>
    <mergeCell ref="AC23:AH23"/>
    <mergeCell ref="AC24:AC25"/>
    <mergeCell ref="AD24:AD25"/>
    <mergeCell ref="AF24:AF25"/>
    <mergeCell ref="AG24:AG25"/>
    <mergeCell ref="AH24:AH25"/>
    <mergeCell ref="V24:V25"/>
    <mergeCell ref="Q22:V22"/>
    <mergeCell ref="Q23:V23"/>
    <mergeCell ref="W22:AB22"/>
    <mergeCell ref="W23:AB23"/>
    <mergeCell ref="W24:W2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BFDA-B1B8-467E-9DB1-2902E019E9B9}">
  <dimension ref="A1:L35"/>
  <sheetViews>
    <sheetView zoomScale="85" zoomScaleNormal="85" workbookViewId="0">
      <selection activeCell="C20" sqref="C20"/>
    </sheetView>
  </sheetViews>
  <sheetFormatPr baseColWidth="10" defaultRowHeight="15" x14ac:dyDescent="0.25"/>
  <cols>
    <col min="3" max="3" width="11.85546875" customWidth="1"/>
    <col min="5" max="5" width="13.7109375" customWidth="1"/>
  </cols>
  <sheetData>
    <row r="1" spans="1:12" x14ac:dyDescent="0.25">
      <c r="A1" s="91" t="s">
        <v>10</v>
      </c>
      <c r="B1" s="92"/>
      <c r="C1" s="92"/>
      <c r="D1" s="92"/>
      <c r="E1" s="93"/>
    </row>
    <row r="2" spans="1:12" x14ac:dyDescent="0.25">
      <c r="A2" s="1"/>
      <c r="B2" s="2"/>
      <c r="C2" s="2"/>
      <c r="D2" s="2"/>
      <c r="E2" s="3"/>
    </row>
    <row r="3" spans="1:12" x14ac:dyDescent="0.25">
      <c r="A3" s="1"/>
      <c r="B3" s="2"/>
      <c r="C3" s="2"/>
      <c r="D3" s="2"/>
      <c r="E3" s="3"/>
    </row>
    <row r="4" spans="1:12" x14ac:dyDescent="0.25">
      <c r="A4" s="1"/>
      <c r="B4" s="2"/>
      <c r="C4" s="2"/>
      <c r="D4" s="2"/>
      <c r="E4" s="3"/>
    </row>
    <row r="5" spans="1:12" x14ac:dyDescent="0.25">
      <c r="A5" s="28" t="s">
        <v>25</v>
      </c>
      <c r="B5" s="92" t="s">
        <v>26</v>
      </c>
      <c r="C5" s="93"/>
      <c r="D5" s="2"/>
      <c r="E5" s="3"/>
    </row>
    <row r="6" spans="1:12" x14ac:dyDescent="0.25">
      <c r="A6" s="76" t="s">
        <v>43</v>
      </c>
      <c r="B6" s="26" t="s">
        <v>6</v>
      </c>
      <c r="C6" s="27" t="s">
        <v>21</v>
      </c>
      <c r="D6" s="2"/>
      <c r="E6" s="3"/>
    </row>
    <row r="7" spans="1:12" x14ac:dyDescent="0.25">
      <c r="A7" s="61"/>
      <c r="B7" s="2" t="s">
        <v>22</v>
      </c>
      <c r="C7" s="3">
        <v>100</v>
      </c>
      <c r="D7" s="2"/>
      <c r="E7" s="3"/>
      <c r="H7" s="53"/>
      <c r="I7" s="53"/>
      <c r="J7" s="53"/>
      <c r="K7" s="53"/>
      <c r="L7" s="53"/>
    </row>
    <row r="8" spans="1:12" x14ac:dyDescent="0.25">
      <c r="A8" s="77"/>
      <c r="B8" s="5" t="s">
        <v>23</v>
      </c>
      <c r="C8" s="6">
        <v>300</v>
      </c>
      <c r="D8" s="4"/>
      <c r="E8" s="6"/>
      <c r="H8" s="53"/>
      <c r="I8" s="53"/>
      <c r="J8" s="53"/>
      <c r="K8" s="53"/>
      <c r="L8" s="53"/>
    </row>
    <row r="9" spans="1:12" x14ac:dyDescent="0.25">
      <c r="H9" s="53"/>
      <c r="I9" s="53"/>
      <c r="J9" s="53"/>
      <c r="K9" s="53"/>
      <c r="L9" s="53"/>
    </row>
    <row r="10" spans="1:12" x14ac:dyDescent="0.25">
      <c r="A10" s="91" t="s">
        <v>70</v>
      </c>
      <c r="B10" s="92"/>
      <c r="C10" s="92"/>
      <c r="D10" s="92"/>
      <c r="E10" s="93"/>
    </row>
    <row r="11" spans="1:12" x14ac:dyDescent="0.25">
      <c r="A11" t="s">
        <v>71</v>
      </c>
      <c r="B11" s="2" t="s">
        <v>72</v>
      </c>
      <c r="C11" s="96" t="s">
        <v>73</v>
      </c>
      <c r="D11" s="96"/>
      <c r="E11" s="96"/>
    </row>
    <row r="12" spans="1:12" x14ac:dyDescent="0.25">
      <c r="A12" t="s">
        <v>25</v>
      </c>
      <c r="B12">
        <v>6</v>
      </c>
      <c r="C12" s="97" t="s">
        <v>68</v>
      </c>
      <c r="D12" s="97"/>
      <c r="E12" s="97"/>
    </row>
    <row r="13" spans="1:12" x14ac:dyDescent="0.25">
      <c r="A13" t="s">
        <v>11</v>
      </c>
      <c r="B13">
        <v>1</v>
      </c>
      <c r="C13" s="97" t="s">
        <v>69</v>
      </c>
      <c r="D13" s="97"/>
      <c r="E13" s="97"/>
    </row>
    <row r="14" spans="1:12" x14ac:dyDescent="0.25">
      <c r="A14" t="s">
        <v>24</v>
      </c>
      <c r="B14">
        <v>2</v>
      </c>
      <c r="C14" s="97" t="s">
        <v>67</v>
      </c>
      <c r="D14" s="97"/>
      <c r="E14" s="97"/>
      <c r="F14" s="97"/>
    </row>
    <row r="15" spans="1:12" x14ac:dyDescent="0.25">
      <c r="A15" s="95" t="s">
        <v>43</v>
      </c>
      <c r="B15" t="s">
        <v>27</v>
      </c>
      <c r="C15" t="s">
        <v>28</v>
      </c>
    </row>
    <row r="16" spans="1:12" x14ac:dyDescent="0.25">
      <c r="A16" s="95"/>
      <c r="B16">
        <v>0.56000000000000005</v>
      </c>
      <c r="C16">
        <f>$C$7+B16*($C$8-$C$7)</f>
        <v>212</v>
      </c>
      <c r="D16" t="s">
        <v>74</v>
      </c>
    </row>
    <row r="18" spans="1:12" x14ac:dyDescent="0.25">
      <c r="A18" s="94" t="s">
        <v>75</v>
      </c>
      <c r="B18" s="94"/>
      <c r="C18" s="94" t="s">
        <v>76</v>
      </c>
      <c r="D18" s="94"/>
      <c r="E18" s="94" t="s">
        <v>79</v>
      </c>
      <c r="F18" s="94"/>
    </row>
    <row r="19" spans="1:12" x14ac:dyDescent="0.25">
      <c r="A19" s="43" t="s">
        <v>12</v>
      </c>
      <c r="B19" s="42">
        <v>0</v>
      </c>
      <c r="C19" s="54" t="s">
        <v>77</v>
      </c>
      <c r="D19" t="s">
        <v>42</v>
      </c>
      <c r="E19" s="94" t="s">
        <v>44</v>
      </c>
      <c r="F19" s="94"/>
    </row>
    <row r="20" spans="1:12" x14ac:dyDescent="0.25">
      <c r="A20" s="43" t="s">
        <v>57</v>
      </c>
      <c r="B20" s="42">
        <v>0</v>
      </c>
      <c r="C20" s="54" t="s">
        <v>78</v>
      </c>
      <c r="D20" s="42">
        <f>C16</f>
        <v>212</v>
      </c>
    </row>
    <row r="21" spans="1:12" x14ac:dyDescent="0.25">
      <c r="A21" s="7"/>
    </row>
    <row r="23" spans="1:12" x14ac:dyDescent="0.25">
      <c r="A23" s="38" t="s">
        <v>45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5">
      <c r="A24" s="46" t="s">
        <v>13</v>
      </c>
      <c r="B24" s="46" t="s">
        <v>43</v>
      </c>
      <c r="C24" s="37"/>
      <c r="D24" s="37"/>
      <c r="F24" s="37"/>
      <c r="G24" s="37"/>
      <c r="H24" s="37"/>
      <c r="I24" s="37"/>
      <c r="J24" s="37"/>
      <c r="K24" s="37"/>
      <c r="L24" s="37"/>
    </row>
    <row r="25" spans="1:12" x14ac:dyDescent="0.25">
      <c r="A25" s="46" t="s">
        <v>46</v>
      </c>
      <c r="B25" s="46" t="s">
        <v>47</v>
      </c>
      <c r="C25" s="44" t="s">
        <v>48</v>
      </c>
      <c r="D25" s="40" t="s">
        <v>49</v>
      </c>
      <c r="E25" s="47" t="s">
        <v>50</v>
      </c>
      <c r="F25" s="39" t="s">
        <v>51</v>
      </c>
      <c r="G25" s="40" t="s">
        <v>49</v>
      </c>
      <c r="H25" s="47" t="s">
        <v>52</v>
      </c>
      <c r="I25" s="39" t="s">
        <v>53</v>
      </c>
      <c r="J25" s="40" t="s">
        <v>54</v>
      </c>
      <c r="K25" s="47" t="s">
        <v>55</v>
      </c>
      <c r="L25" s="52" t="s">
        <v>56</v>
      </c>
    </row>
    <row r="26" spans="1:12" x14ac:dyDescent="0.25">
      <c r="A26" s="50">
        <v>0</v>
      </c>
      <c r="B26" s="45">
        <v>0</v>
      </c>
      <c r="C26" s="41">
        <f>_h*(_C+0.2*_T + A26^2)</f>
        <v>6.4</v>
      </c>
      <c r="D26" s="41">
        <f t="shared" ref="D26:D34" si="0">+A26+_h/2</f>
        <v>0.5</v>
      </c>
      <c r="E26" s="49">
        <f>+B26+(C26/2)</f>
        <v>3.2</v>
      </c>
      <c r="F26" s="41">
        <f>_h*(_C+0.2*_T + D26^2)</f>
        <v>6.65</v>
      </c>
      <c r="G26" s="41">
        <f t="shared" ref="G26:G34" si="1">+D26+_h/2</f>
        <v>1</v>
      </c>
      <c r="H26" s="48">
        <f>+E26+(F26/2)</f>
        <v>6.5250000000000004</v>
      </c>
      <c r="I26" s="41">
        <f t="shared" ref="I26:I34" si="2">_h*(_C+0.2*_T + G26^2)</f>
        <v>7.4</v>
      </c>
      <c r="J26" s="41">
        <f t="shared" ref="J26:J34" si="3">+G26+_h/2</f>
        <v>1.5</v>
      </c>
      <c r="K26" s="48">
        <f>+H26+(I26/2)</f>
        <v>10.225000000000001</v>
      </c>
      <c r="L26" s="41">
        <f t="shared" ref="L26:L34" si="4">_h*(_C+0.2*_T + J26^2)</f>
        <v>8.65</v>
      </c>
    </row>
    <row r="27" spans="1:12" x14ac:dyDescent="0.25">
      <c r="A27" s="51">
        <f t="shared" ref="A27:A34" si="5">+A26+_h</f>
        <v>1</v>
      </c>
      <c r="B27" s="41">
        <f>+B26+1/6*(C26+2*F26+2*I26+L26)</f>
        <v>7.1916666666666664</v>
      </c>
      <c r="C27" s="41">
        <f t="shared" ref="C27:C34" si="6">_h*(_C+0.2*_T + A27^2)</f>
        <v>7.4</v>
      </c>
      <c r="D27" s="41">
        <f t="shared" si="0"/>
        <v>1.5</v>
      </c>
      <c r="E27" s="49">
        <f>+B27+(C27/2)</f>
        <v>10.891666666666666</v>
      </c>
      <c r="F27" s="41">
        <f t="shared" ref="F27:F34" si="7">_h*(_C+0.2*_T + D27^2)</f>
        <v>8.65</v>
      </c>
      <c r="G27" s="41">
        <f t="shared" si="1"/>
        <v>2</v>
      </c>
      <c r="H27" s="48">
        <f>+E27+(F27/2)</f>
        <v>15.216666666666665</v>
      </c>
      <c r="I27" s="41">
        <f t="shared" si="2"/>
        <v>10.4</v>
      </c>
      <c r="J27" s="41">
        <f t="shared" si="3"/>
        <v>2.5</v>
      </c>
      <c r="K27" s="48">
        <f>+H27+(I27/2)</f>
        <v>20.416666666666664</v>
      </c>
      <c r="L27" s="41">
        <f t="shared" si="4"/>
        <v>12.65</v>
      </c>
    </row>
    <row r="28" spans="1:12" x14ac:dyDescent="0.25">
      <c r="A28" s="51">
        <f t="shared" si="5"/>
        <v>2</v>
      </c>
      <c r="B28" s="41">
        <f t="shared" ref="B28:B29" si="8">+B27+1/6*(C27+2*F27+2*I27+L27)</f>
        <v>16.883333333333333</v>
      </c>
      <c r="C28" s="41">
        <f t="shared" si="6"/>
        <v>10.4</v>
      </c>
      <c r="D28" s="41">
        <f t="shared" si="0"/>
        <v>2.5</v>
      </c>
      <c r="E28" s="49">
        <f t="shared" ref="E28:E29" si="9">+B28+(C28/2)</f>
        <v>22.083333333333332</v>
      </c>
      <c r="F28" s="41">
        <f t="shared" si="7"/>
        <v>12.65</v>
      </c>
      <c r="G28" s="41">
        <f t="shared" si="1"/>
        <v>3</v>
      </c>
      <c r="H28" s="48">
        <f t="shared" ref="H28:H29" si="10">+E28+(F28/2)</f>
        <v>28.408333333333331</v>
      </c>
      <c r="I28" s="41">
        <f t="shared" si="2"/>
        <v>15.4</v>
      </c>
      <c r="J28" s="41">
        <f t="shared" si="3"/>
        <v>3.5</v>
      </c>
      <c r="K28" s="48">
        <f t="shared" ref="K28:K29" si="11">+H28+(I28/2)</f>
        <v>36.108333333333334</v>
      </c>
      <c r="L28" s="41">
        <f t="shared" si="4"/>
        <v>18.649999999999999</v>
      </c>
    </row>
    <row r="29" spans="1:12" x14ac:dyDescent="0.25">
      <c r="A29" s="51">
        <f t="shared" si="5"/>
        <v>3</v>
      </c>
      <c r="B29" s="41">
        <f t="shared" si="8"/>
        <v>31.074999999999999</v>
      </c>
      <c r="C29" s="41">
        <f t="shared" si="6"/>
        <v>15.4</v>
      </c>
      <c r="D29" s="41">
        <f t="shared" si="0"/>
        <v>3.5</v>
      </c>
      <c r="E29" s="49">
        <f t="shared" si="9"/>
        <v>38.774999999999999</v>
      </c>
      <c r="F29" s="41">
        <f t="shared" si="7"/>
        <v>18.649999999999999</v>
      </c>
      <c r="G29" s="41">
        <f t="shared" si="1"/>
        <v>4</v>
      </c>
      <c r="H29" s="48">
        <f t="shared" si="10"/>
        <v>48.099999999999994</v>
      </c>
      <c r="I29" s="41">
        <f t="shared" si="2"/>
        <v>22.4</v>
      </c>
      <c r="J29" s="41">
        <f t="shared" si="3"/>
        <v>4.5</v>
      </c>
      <c r="K29" s="48">
        <f t="shared" si="11"/>
        <v>59.3</v>
      </c>
      <c r="L29" s="41">
        <f t="shared" si="4"/>
        <v>26.65</v>
      </c>
    </row>
    <row r="30" spans="1:12" x14ac:dyDescent="0.25">
      <c r="A30" s="51">
        <f t="shared" si="5"/>
        <v>4</v>
      </c>
      <c r="B30" s="41">
        <f t="shared" ref="B30:B34" si="12">+B29+1/6*(C29+2*F29+2*I29+L29)</f>
        <v>51.766666666666666</v>
      </c>
      <c r="C30" s="41">
        <f t="shared" si="6"/>
        <v>22.4</v>
      </c>
      <c r="D30" s="41">
        <f t="shared" si="0"/>
        <v>4.5</v>
      </c>
      <c r="E30" s="49">
        <f t="shared" ref="E30:E34" si="13">+B30+(C30/2)</f>
        <v>62.966666666666669</v>
      </c>
      <c r="F30" s="41">
        <f t="shared" si="7"/>
        <v>26.65</v>
      </c>
      <c r="G30" s="41">
        <f t="shared" si="1"/>
        <v>5</v>
      </c>
      <c r="H30" s="48">
        <f t="shared" ref="H30:H34" si="14">+E30+(F30/2)</f>
        <v>76.291666666666671</v>
      </c>
      <c r="I30" s="41">
        <f t="shared" si="2"/>
        <v>31.4</v>
      </c>
      <c r="J30" s="41">
        <f t="shared" si="3"/>
        <v>5.5</v>
      </c>
      <c r="K30" s="48">
        <f t="shared" ref="K30:K34" si="15">+H30+(I30/2)</f>
        <v>91.991666666666674</v>
      </c>
      <c r="L30" s="41">
        <f t="shared" si="4"/>
        <v>36.65</v>
      </c>
    </row>
    <row r="31" spans="1:12" x14ac:dyDescent="0.25">
      <c r="A31" s="51">
        <f t="shared" si="5"/>
        <v>5</v>
      </c>
      <c r="B31" s="41">
        <f t="shared" si="12"/>
        <v>80.958333333333329</v>
      </c>
      <c r="C31" s="41">
        <f t="shared" si="6"/>
        <v>31.4</v>
      </c>
      <c r="D31" s="41">
        <f t="shared" si="0"/>
        <v>5.5</v>
      </c>
      <c r="E31" s="49">
        <f t="shared" si="13"/>
        <v>96.658333333333331</v>
      </c>
      <c r="F31" s="41">
        <f t="shared" si="7"/>
        <v>36.65</v>
      </c>
      <c r="G31" s="41">
        <f t="shared" si="1"/>
        <v>6</v>
      </c>
      <c r="H31" s="48">
        <f t="shared" si="14"/>
        <v>114.98333333333333</v>
      </c>
      <c r="I31" s="41">
        <f t="shared" si="2"/>
        <v>42.4</v>
      </c>
      <c r="J31" s="41">
        <f t="shared" si="3"/>
        <v>6.5</v>
      </c>
      <c r="K31" s="48">
        <f t="shared" si="15"/>
        <v>136.18333333333334</v>
      </c>
      <c r="L31" s="41">
        <f t="shared" si="4"/>
        <v>48.65</v>
      </c>
    </row>
    <row r="32" spans="1:12" x14ac:dyDescent="0.25">
      <c r="A32" s="51">
        <f t="shared" si="5"/>
        <v>6</v>
      </c>
      <c r="B32" s="41">
        <f t="shared" si="12"/>
        <v>120.64999999999999</v>
      </c>
      <c r="C32" s="41">
        <f t="shared" si="6"/>
        <v>42.4</v>
      </c>
      <c r="D32" s="41">
        <f t="shared" si="0"/>
        <v>6.5</v>
      </c>
      <c r="E32" s="49">
        <f t="shared" si="13"/>
        <v>141.85</v>
      </c>
      <c r="F32" s="41">
        <f t="shared" si="7"/>
        <v>48.65</v>
      </c>
      <c r="G32" s="41">
        <f t="shared" si="1"/>
        <v>7</v>
      </c>
      <c r="H32" s="48">
        <f t="shared" si="14"/>
        <v>166.17499999999998</v>
      </c>
      <c r="I32" s="41">
        <f t="shared" si="2"/>
        <v>55.4</v>
      </c>
      <c r="J32" s="41">
        <f t="shared" si="3"/>
        <v>7.5</v>
      </c>
      <c r="K32" s="48">
        <f t="shared" si="15"/>
        <v>193.87499999999997</v>
      </c>
      <c r="L32" s="41">
        <f t="shared" si="4"/>
        <v>62.65</v>
      </c>
    </row>
    <row r="33" spans="1:12" x14ac:dyDescent="0.25">
      <c r="A33" s="51">
        <f t="shared" si="5"/>
        <v>7</v>
      </c>
      <c r="B33" s="41">
        <f t="shared" si="12"/>
        <v>172.84166666666664</v>
      </c>
      <c r="C33" s="41">
        <f t="shared" si="6"/>
        <v>55.4</v>
      </c>
      <c r="D33" s="41">
        <f t="shared" si="0"/>
        <v>7.5</v>
      </c>
      <c r="E33" s="49">
        <f t="shared" si="13"/>
        <v>200.54166666666663</v>
      </c>
      <c r="F33" s="41">
        <f t="shared" si="7"/>
        <v>62.65</v>
      </c>
      <c r="G33" s="41">
        <f t="shared" si="1"/>
        <v>8</v>
      </c>
      <c r="H33" s="48">
        <f t="shared" si="14"/>
        <v>231.86666666666662</v>
      </c>
      <c r="I33" s="41">
        <f t="shared" si="2"/>
        <v>70.400000000000006</v>
      </c>
      <c r="J33" s="41">
        <f t="shared" si="3"/>
        <v>8.5</v>
      </c>
      <c r="K33" s="48">
        <f t="shared" si="15"/>
        <v>267.06666666666661</v>
      </c>
      <c r="L33" s="41">
        <f t="shared" si="4"/>
        <v>78.650000000000006</v>
      </c>
    </row>
    <row r="34" spans="1:12" x14ac:dyDescent="0.25">
      <c r="A34" s="55">
        <f t="shared" si="5"/>
        <v>8</v>
      </c>
      <c r="B34" s="41">
        <f t="shared" si="12"/>
        <v>239.5333333333333</v>
      </c>
      <c r="C34" s="41">
        <f t="shared" si="6"/>
        <v>70.400000000000006</v>
      </c>
      <c r="D34" s="41">
        <f t="shared" si="0"/>
        <v>8.5</v>
      </c>
      <c r="E34" s="49">
        <f t="shared" si="13"/>
        <v>274.73333333333329</v>
      </c>
      <c r="F34" s="41">
        <f t="shared" si="7"/>
        <v>78.650000000000006</v>
      </c>
      <c r="G34" s="41">
        <f t="shared" si="1"/>
        <v>9</v>
      </c>
      <c r="H34" s="48">
        <f t="shared" si="14"/>
        <v>314.05833333333328</v>
      </c>
      <c r="I34" s="41">
        <f t="shared" si="2"/>
        <v>87.4</v>
      </c>
      <c r="J34" s="41">
        <f t="shared" si="3"/>
        <v>9.5</v>
      </c>
      <c r="K34" s="48">
        <f t="shared" si="15"/>
        <v>357.75833333333327</v>
      </c>
      <c r="L34" s="41">
        <f t="shared" si="4"/>
        <v>96.65</v>
      </c>
    </row>
    <row r="35" spans="1:12" x14ac:dyDescent="0.25">
      <c r="A35" t="s">
        <v>80</v>
      </c>
    </row>
  </sheetData>
  <mergeCells count="13">
    <mergeCell ref="E19:F19"/>
    <mergeCell ref="A10:E10"/>
    <mergeCell ref="A15:A16"/>
    <mergeCell ref="C11:E11"/>
    <mergeCell ref="C12:E12"/>
    <mergeCell ref="C13:E13"/>
    <mergeCell ref="C14:F14"/>
    <mergeCell ref="A1:E1"/>
    <mergeCell ref="B5:C5"/>
    <mergeCell ref="A6:A8"/>
    <mergeCell ref="A18:B18"/>
    <mergeCell ref="C18:D18"/>
    <mergeCell ref="E18:F18"/>
  </mergeCells>
  <phoneticPr fontId="7" type="noConversion"/>
  <conditionalFormatting sqref="B26:B37">
    <cfRule type="cellIs" dxfId="0" priority="1" operator="greaterThan">
      <formula>$D$20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main</vt:lpstr>
      <vt:lpstr>demoraAtencionRK</vt:lpstr>
      <vt:lpstr>demoraAtencionRK!_C</vt:lpstr>
      <vt:lpstr>demoraAtencionRK!_h</vt:lpstr>
      <vt:lpstr>_T</vt:lpstr>
      <vt:lpstr>h</vt:lpstr>
      <vt:lpstr>demoraAtencionRK!k</vt:lpstr>
      <vt:lpstr>demoraAtencionRK!Lo</vt:lpstr>
      <vt:lpstr>demoraAtencionRK!to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genaa</dc:creator>
  <cp:lastModifiedBy>genaa</cp:lastModifiedBy>
  <cp:lastPrinted>2025-06-18T15:05:40Z</cp:lastPrinted>
  <dcterms:created xsi:type="dcterms:W3CDTF">2015-06-05T18:19:34Z</dcterms:created>
  <dcterms:modified xsi:type="dcterms:W3CDTF">2025-06-18T15:38:39Z</dcterms:modified>
</cp:coreProperties>
</file>