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AEB07293-D174-4596-A67D-A5CA92B0FE6D}" xr6:coauthVersionLast="47" xr6:coauthVersionMax="47" xr10:uidLastSave="{00000000-0000-0000-0000-000000000000}"/>
  <bookViews>
    <workbookView xWindow="-120" yWindow="-120" windowWidth="20730" windowHeight="11040" xr2:uid="{EFDE1696-EA7B-4B90-BD7B-FC925E6E1435}"/>
  </bookViews>
  <sheets>
    <sheet name="Hoja1" sheetId="1" r:id="rId1"/>
    <sheet name="Hoja2" sheetId="2" r:id="rId2"/>
  </sheets>
  <definedNames>
    <definedName name="_xlnm._FilterDatabase" localSheetId="0" hidden="1">Hoja1!$A$1:$M$1225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25" i="1" l="1"/>
  <c r="H1224" i="1"/>
  <c r="H1223" i="1"/>
  <c r="H1222" i="1"/>
  <c r="H1221" i="1"/>
  <c r="H1220" i="1"/>
  <c r="D1225" i="1"/>
  <c r="D1224" i="1"/>
  <c r="D1223" i="1"/>
  <c r="D1222" i="1"/>
  <c r="D1221" i="1"/>
  <c r="D1220" i="1"/>
  <c r="I1205" i="1"/>
  <c r="I1206" i="1"/>
  <c r="I1207" i="1"/>
  <c r="I1208" i="1"/>
  <c r="I1209" i="1"/>
  <c r="I1210" i="1"/>
  <c r="I1211" i="1"/>
  <c r="I1204" i="1"/>
  <c r="H1205" i="1"/>
  <c r="H1206" i="1"/>
  <c r="H1207" i="1"/>
  <c r="H1208" i="1"/>
  <c r="H1209" i="1"/>
  <c r="H1210" i="1"/>
  <c r="H1211" i="1"/>
  <c r="H1204" i="1"/>
  <c r="D1205" i="1"/>
  <c r="D1206" i="1"/>
  <c r="D1207" i="1"/>
  <c r="D1208" i="1"/>
  <c r="D1209" i="1"/>
  <c r="D1210" i="1"/>
  <c r="D1211" i="1"/>
  <c r="D1204" i="1"/>
  <c r="H784" i="1"/>
  <c r="H783" i="1"/>
  <c r="H782" i="1"/>
  <c r="H781" i="1"/>
  <c r="H780" i="1"/>
  <c r="H779" i="1"/>
  <c r="H778" i="1"/>
  <c r="H777" i="1"/>
  <c r="H776" i="1"/>
  <c r="D784" i="1"/>
  <c r="D783" i="1"/>
  <c r="D782" i="1"/>
  <c r="D781" i="1"/>
  <c r="D780" i="1"/>
  <c r="D779" i="1"/>
  <c r="D778" i="1"/>
  <c r="D777" i="1"/>
  <c r="D776" i="1"/>
  <c r="H1186" i="1"/>
  <c r="H1187" i="1"/>
  <c r="H1188" i="1"/>
  <c r="H1189" i="1"/>
  <c r="H1190" i="1"/>
  <c r="H1185" i="1"/>
  <c r="D1186" i="1"/>
  <c r="D1187" i="1"/>
  <c r="D1188" i="1"/>
  <c r="D1189" i="1"/>
  <c r="D1190" i="1"/>
  <c r="D1185" i="1"/>
  <c r="J853" i="1"/>
  <c r="J852" i="1"/>
  <c r="J851" i="1"/>
  <c r="J850" i="1"/>
  <c r="J849" i="1"/>
  <c r="J848" i="1"/>
  <c r="J847" i="1"/>
  <c r="J846" i="1"/>
  <c r="I853" i="1"/>
  <c r="I852" i="1"/>
  <c r="I851" i="1"/>
  <c r="I850" i="1"/>
  <c r="I849" i="1"/>
  <c r="I848" i="1"/>
  <c r="I847" i="1"/>
  <c r="I846" i="1"/>
  <c r="H853" i="1"/>
  <c r="H852" i="1"/>
  <c r="H851" i="1"/>
  <c r="H850" i="1"/>
  <c r="H849" i="1"/>
  <c r="H848" i="1"/>
  <c r="H847" i="1"/>
  <c r="H846" i="1"/>
  <c r="D853" i="1"/>
  <c r="D852" i="1"/>
  <c r="D851" i="1"/>
  <c r="D850" i="1"/>
  <c r="D849" i="1"/>
  <c r="D848" i="1"/>
  <c r="D847" i="1"/>
  <c r="D846" i="1"/>
  <c r="J1170" i="1"/>
  <c r="J1171" i="1"/>
  <c r="J1172" i="1"/>
  <c r="J1173" i="1"/>
  <c r="J1169" i="1"/>
  <c r="I1170" i="1"/>
  <c r="I1171" i="1"/>
  <c r="I1172" i="1"/>
  <c r="I1173" i="1"/>
  <c r="I1169" i="1"/>
  <c r="H1170" i="1"/>
  <c r="H1171" i="1"/>
  <c r="H1172" i="1"/>
  <c r="H1173" i="1"/>
  <c r="H1169" i="1"/>
  <c r="D1170" i="1"/>
  <c r="D1171" i="1"/>
  <c r="D1172" i="1"/>
  <c r="D1173" i="1"/>
  <c r="D1169" i="1"/>
  <c r="H930" i="1"/>
  <c r="H929" i="1"/>
  <c r="H928" i="1"/>
  <c r="H927" i="1"/>
  <c r="H926" i="1"/>
  <c r="H925" i="1"/>
  <c r="H924" i="1"/>
  <c r="H923" i="1"/>
  <c r="D930" i="1"/>
  <c r="D929" i="1"/>
  <c r="D928" i="1"/>
  <c r="D927" i="1"/>
  <c r="D926" i="1"/>
  <c r="D925" i="1"/>
  <c r="D924" i="1"/>
  <c r="D923" i="1"/>
  <c r="H532" i="1"/>
  <c r="H533" i="1"/>
  <c r="H534" i="1"/>
  <c r="H535" i="1"/>
  <c r="H536" i="1"/>
  <c r="D532" i="1"/>
  <c r="D533" i="1"/>
  <c r="D534" i="1"/>
  <c r="D535" i="1"/>
  <c r="D536" i="1"/>
  <c r="H1077" i="1"/>
  <c r="H1076" i="1"/>
  <c r="H1075" i="1"/>
  <c r="H1074" i="1"/>
  <c r="H1073" i="1"/>
  <c r="I1077" i="1"/>
  <c r="I1076" i="1"/>
  <c r="I1075" i="1"/>
  <c r="I1074" i="1"/>
  <c r="I1073" i="1"/>
  <c r="I1072" i="1"/>
  <c r="H1072" i="1"/>
  <c r="D1077" i="1"/>
  <c r="D1076" i="1"/>
  <c r="D1075" i="1"/>
  <c r="D1074" i="1"/>
  <c r="D1073" i="1"/>
  <c r="D1072" i="1"/>
  <c r="H1136" i="1"/>
  <c r="H1135" i="1"/>
  <c r="H1134" i="1"/>
  <c r="H1133" i="1"/>
  <c r="H1132" i="1"/>
  <c r="H1131" i="1"/>
  <c r="D1136" i="1"/>
  <c r="D1135" i="1"/>
  <c r="D1134" i="1"/>
  <c r="D1133" i="1"/>
  <c r="D1132" i="1"/>
  <c r="D1131" i="1"/>
  <c r="H1178" i="1"/>
  <c r="H1177" i="1"/>
  <c r="H1176" i="1"/>
  <c r="H1175" i="1"/>
  <c r="H1174" i="1"/>
  <c r="D1178" i="1"/>
  <c r="D1177" i="1"/>
  <c r="D1176" i="1"/>
  <c r="D1175" i="1"/>
  <c r="D1174" i="1"/>
  <c r="J1219" i="1"/>
  <c r="J1218" i="1"/>
  <c r="J1217" i="1"/>
  <c r="I1219" i="1"/>
  <c r="I1218" i="1"/>
  <c r="I1217" i="1"/>
  <c r="J1216" i="1"/>
  <c r="I1216" i="1"/>
  <c r="H1219" i="1"/>
  <c r="H1218" i="1"/>
  <c r="H1217" i="1"/>
  <c r="H1216" i="1"/>
  <c r="D1219" i="1"/>
  <c r="D1218" i="1"/>
  <c r="D1217" i="1"/>
  <c r="D1216" i="1"/>
  <c r="D1161" i="1"/>
  <c r="D1162" i="1"/>
  <c r="D1163" i="1"/>
  <c r="D1164" i="1"/>
  <c r="D1165" i="1"/>
  <c r="D1160" i="1"/>
  <c r="H1161" i="1"/>
  <c r="H1162" i="1"/>
  <c r="H1163" i="1"/>
  <c r="H1164" i="1"/>
  <c r="H1165" i="1"/>
  <c r="H1160" i="1"/>
  <c r="D1159" i="1"/>
  <c r="D1158" i="1"/>
  <c r="D1155" i="1"/>
  <c r="D1154" i="1"/>
  <c r="D1153" i="1"/>
  <c r="D1150" i="1"/>
  <c r="H1159" i="1"/>
  <c r="H1158" i="1"/>
  <c r="H1155" i="1"/>
  <c r="H1154" i="1"/>
  <c r="H1153" i="1"/>
  <c r="H1150" i="1"/>
  <c r="D1105" i="1"/>
  <c r="D1104" i="1"/>
  <c r="D1103" i="1"/>
  <c r="D1102" i="1"/>
  <c r="D1101" i="1"/>
  <c r="D1099" i="1"/>
  <c r="D1097" i="1"/>
  <c r="D1096" i="1"/>
  <c r="H1105" i="1"/>
  <c r="H1104" i="1"/>
  <c r="H1103" i="1"/>
  <c r="H1102" i="1"/>
  <c r="H1101" i="1"/>
  <c r="H1099" i="1"/>
  <c r="H1097" i="1"/>
  <c r="H1096" i="1"/>
  <c r="D1039" i="1"/>
  <c r="D1038" i="1"/>
  <c r="D1037" i="1"/>
  <c r="D1035" i="1"/>
  <c r="D1033" i="1"/>
  <c r="D1031" i="1"/>
  <c r="H1039" i="1"/>
  <c r="H1038" i="1"/>
  <c r="H1037" i="1"/>
  <c r="H1035" i="1"/>
  <c r="H1033" i="1"/>
  <c r="H1031" i="1"/>
  <c r="D1024" i="1"/>
  <c r="D1022" i="1"/>
  <c r="D1021" i="1"/>
  <c r="D1019" i="1"/>
  <c r="D1018" i="1"/>
  <c r="H1024" i="1"/>
  <c r="H1022" i="1"/>
  <c r="H1021" i="1"/>
  <c r="H1019" i="1"/>
  <c r="H1018" i="1"/>
  <c r="D914" i="1"/>
  <c r="D913" i="1"/>
  <c r="D912" i="1"/>
  <c r="D909" i="1"/>
  <c r="D908" i="1"/>
  <c r="D905" i="1"/>
  <c r="D903" i="1"/>
  <c r="H914" i="1"/>
  <c r="H913" i="1"/>
  <c r="H912" i="1"/>
  <c r="H909" i="1"/>
  <c r="H908" i="1"/>
  <c r="H905" i="1"/>
  <c r="H903" i="1"/>
  <c r="D897" i="1"/>
  <c r="D896" i="1"/>
  <c r="D894" i="1"/>
  <c r="D893" i="1"/>
  <c r="D892" i="1"/>
  <c r="D891" i="1"/>
  <c r="D889" i="1"/>
  <c r="D886" i="1"/>
  <c r="H897" i="1"/>
  <c r="H896" i="1"/>
  <c r="H894" i="1"/>
  <c r="H893" i="1"/>
  <c r="H892" i="1"/>
  <c r="H891" i="1"/>
  <c r="H889" i="1"/>
  <c r="H886" i="1"/>
  <c r="D873" i="1"/>
  <c r="D872" i="1"/>
  <c r="D871" i="1"/>
  <c r="D867" i="1"/>
  <c r="D864" i="1"/>
  <c r="D863" i="1"/>
  <c r="H873" i="1"/>
  <c r="H872" i="1"/>
  <c r="H871" i="1"/>
  <c r="H867" i="1"/>
  <c r="H864" i="1"/>
  <c r="H863" i="1"/>
  <c r="H845" i="1"/>
  <c r="H843" i="1"/>
  <c r="H840" i="1"/>
  <c r="H839" i="1"/>
  <c r="H837" i="1"/>
  <c r="H833" i="1"/>
  <c r="D845" i="1"/>
  <c r="D843" i="1"/>
  <c r="D840" i="1"/>
  <c r="D839" i="1"/>
  <c r="D837" i="1"/>
  <c r="D833" i="1"/>
  <c r="H824" i="1"/>
  <c r="H822" i="1"/>
  <c r="H817" i="1"/>
  <c r="H814" i="1"/>
  <c r="H812" i="1"/>
  <c r="H811" i="1"/>
  <c r="D824" i="1"/>
  <c r="D822" i="1"/>
  <c r="D817" i="1"/>
  <c r="D814" i="1"/>
  <c r="D812" i="1"/>
  <c r="D811" i="1"/>
  <c r="H1157" i="1"/>
  <c r="H1156" i="1"/>
  <c r="H1152" i="1"/>
  <c r="H1151" i="1"/>
  <c r="H1149" i="1"/>
  <c r="D1157" i="1"/>
  <c r="D1156" i="1"/>
  <c r="D1152" i="1"/>
  <c r="D1151" i="1"/>
  <c r="D1149" i="1"/>
  <c r="H1100" i="1"/>
  <c r="H1098" i="1"/>
  <c r="H1095" i="1"/>
  <c r="H1094" i="1"/>
  <c r="D1100" i="1"/>
  <c r="D1098" i="1"/>
  <c r="D1095" i="1"/>
  <c r="D1094" i="1"/>
  <c r="H1040" i="1"/>
  <c r="H1036" i="1"/>
  <c r="H1034" i="1"/>
  <c r="H1032" i="1"/>
  <c r="D1040" i="1"/>
  <c r="D1036" i="1"/>
  <c r="D1034" i="1"/>
  <c r="D1032" i="1"/>
  <c r="H1025" i="1"/>
  <c r="H1023" i="1"/>
  <c r="H1020" i="1"/>
  <c r="H1017" i="1"/>
  <c r="D1025" i="1"/>
  <c r="D1023" i="1"/>
  <c r="D1020" i="1"/>
  <c r="D1017" i="1"/>
  <c r="H911" i="1"/>
  <c r="H910" i="1"/>
  <c r="H907" i="1"/>
  <c r="H906" i="1"/>
  <c r="H904" i="1"/>
  <c r="D911" i="1"/>
  <c r="D910" i="1"/>
  <c r="D907" i="1"/>
  <c r="D906" i="1"/>
  <c r="D904" i="1"/>
  <c r="H895" i="1"/>
  <c r="H890" i="1"/>
  <c r="H888" i="1"/>
  <c r="H887" i="1"/>
  <c r="D895" i="1"/>
  <c r="D890" i="1"/>
  <c r="D888" i="1"/>
  <c r="D887" i="1"/>
  <c r="H870" i="1"/>
  <c r="H869" i="1"/>
  <c r="H868" i="1"/>
  <c r="H866" i="1"/>
  <c r="H865" i="1"/>
  <c r="H862" i="1"/>
  <c r="D870" i="1"/>
  <c r="D869" i="1"/>
  <c r="D868" i="1"/>
  <c r="D866" i="1"/>
  <c r="D865" i="1"/>
  <c r="D862" i="1"/>
  <c r="H844" i="1"/>
  <c r="H842" i="1"/>
  <c r="H841" i="1"/>
  <c r="H838" i="1"/>
  <c r="H836" i="1"/>
  <c r="H835" i="1"/>
  <c r="H834" i="1"/>
  <c r="D844" i="1"/>
  <c r="D842" i="1"/>
  <c r="D841" i="1"/>
  <c r="D838" i="1"/>
  <c r="D836" i="1"/>
  <c r="D835" i="1"/>
  <c r="D834" i="1"/>
  <c r="H823" i="1"/>
  <c r="H821" i="1"/>
  <c r="H820" i="1"/>
  <c r="H819" i="1"/>
  <c r="H818" i="1"/>
  <c r="H816" i="1"/>
  <c r="H815" i="1"/>
  <c r="H813" i="1"/>
  <c r="H810" i="1"/>
  <c r="D823" i="1"/>
  <c r="D821" i="1"/>
  <c r="D820" i="1"/>
  <c r="D819" i="1"/>
  <c r="D818" i="1"/>
  <c r="D816" i="1"/>
  <c r="D815" i="1"/>
  <c r="D813" i="1"/>
  <c r="D810" i="1"/>
  <c r="H1138" i="1"/>
  <c r="H1139" i="1"/>
  <c r="H1140" i="1"/>
  <c r="H1141" i="1"/>
  <c r="H1142" i="1"/>
  <c r="H1137" i="1"/>
  <c r="D1138" i="1"/>
  <c r="D1139" i="1"/>
  <c r="D1140" i="1"/>
  <c r="D1141" i="1"/>
  <c r="D1142" i="1"/>
  <c r="D1137" i="1"/>
  <c r="H1115" i="1"/>
  <c r="H1116" i="1"/>
  <c r="H1117" i="1"/>
  <c r="H1118" i="1"/>
  <c r="H1119" i="1"/>
  <c r="H1120" i="1"/>
  <c r="H1114" i="1"/>
  <c r="D1115" i="1"/>
  <c r="D1116" i="1"/>
  <c r="D1117" i="1"/>
  <c r="D1118" i="1"/>
  <c r="D1119" i="1"/>
  <c r="D1120" i="1"/>
  <c r="D1114" i="1"/>
  <c r="H1068" i="1"/>
  <c r="H1069" i="1"/>
  <c r="H1070" i="1"/>
  <c r="H1071" i="1"/>
  <c r="H1067" i="1"/>
  <c r="D1068" i="1"/>
  <c r="D1069" i="1"/>
  <c r="D1070" i="1"/>
  <c r="D1071" i="1"/>
  <c r="D1067" i="1"/>
  <c r="H1009" i="1"/>
  <c r="H1007" i="1"/>
  <c r="H1005" i="1"/>
  <c r="H1004" i="1"/>
  <c r="H1002" i="1"/>
  <c r="H1001" i="1"/>
  <c r="H999" i="1"/>
  <c r="D1009" i="1"/>
  <c r="D1007" i="1"/>
  <c r="D1005" i="1"/>
  <c r="D1004" i="1"/>
  <c r="D1002" i="1"/>
  <c r="D1001" i="1"/>
  <c r="D999" i="1"/>
  <c r="H1008" i="1"/>
  <c r="H1006" i="1"/>
  <c r="H1003" i="1"/>
  <c r="H1000" i="1"/>
  <c r="H998" i="1"/>
  <c r="H997" i="1"/>
  <c r="D1008" i="1"/>
  <c r="D1006" i="1"/>
  <c r="D1003" i="1"/>
  <c r="D1000" i="1"/>
  <c r="D998" i="1"/>
  <c r="D997" i="1"/>
  <c r="H988" i="1"/>
  <c r="H989" i="1"/>
  <c r="H990" i="1"/>
  <c r="H987" i="1"/>
  <c r="D988" i="1"/>
  <c r="D989" i="1"/>
  <c r="D990" i="1"/>
  <c r="D987" i="1"/>
  <c r="H950" i="1"/>
  <c r="H951" i="1"/>
  <c r="H952" i="1"/>
  <c r="H953" i="1"/>
  <c r="H954" i="1"/>
  <c r="H955" i="1"/>
  <c r="H949" i="1"/>
  <c r="D950" i="1"/>
  <c r="D951" i="1"/>
  <c r="D952" i="1"/>
  <c r="D953" i="1"/>
  <c r="D954" i="1"/>
  <c r="D955" i="1"/>
  <c r="D949" i="1"/>
  <c r="H941" i="1"/>
  <c r="H938" i="1"/>
  <c r="H937" i="1"/>
  <c r="H936" i="1"/>
  <c r="H933" i="1"/>
  <c r="D941" i="1"/>
  <c r="D938" i="1"/>
  <c r="D937" i="1"/>
  <c r="D936" i="1"/>
  <c r="D933" i="1"/>
  <c r="H940" i="1"/>
  <c r="H939" i="1"/>
  <c r="H935" i="1"/>
  <c r="H934" i="1"/>
  <c r="H932" i="1"/>
  <c r="H931" i="1"/>
  <c r="D940" i="1"/>
  <c r="D939" i="1"/>
  <c r="D935" i="1"/>
  <c r="D934" i="1"/>
  <c r="D932" i="1"/>
  <c r="D931" i="1"/>
  <c r="H855" i="1"/>
  <c r="H856" i="1"/>
  <c r="H857" i="1"/>
  <c r="H858" i="1"/>
  <c r="H859" i="1"/>
  <c r="H860" i="1"/>
  <c r="H861" i="1"/>
  <c r="H854" i="1"/>
  <c r="D855" i="1"/>
  <c r="D856" i="1"/>
  <c r="D857" i="1"/>
  <c r="D858" i="1"/>
  <c r="D859" i="1"/>
  <c r="D860" i="1"/>
  <c r="D861" i="1"/>
  <c r="D854" i="1"/>
  <c r="H1088" i="1"/>
  <c r="H1087" i="1"/>
  <c r="H1085" i="1"/>
  <c r="H1084" i="1"/>
  <c r="H1081" i="1"/>
  <c r="D1088" i="1"/>
  <c r="D1087" i="1"/>
  <c r="D1085" i="1"/>
  <c r="D1084" i="1"/>
  <c r="D1081" i="1"/>
  <c r="D1086" i="1"/>
  <c r="D1083" i="1"/>
  <c r="D1082" i="1"/>
  <c r="D1080" i="1"/>
  <c r="D1079" i="1"/>
  <c r="D1078" i="1"/>
  <c r="H1086" i="1"/>
  <c r="H1083" i="1"/>
  <c r="H1082" i="1"/>
  <c r="H1080" i="1"/>
  <c r="H1079" i="1"/>
  <c r="H1078" i="1"/>
  <c r="D797" i="1"/>
  <c r="D796" i="1"/>
  <c r="D792" i="1"/>
  <c r="D790" i="1"/>
  <c r="D788" i="1"/>
  <c r="D787" i="1"/>
  <c r="D785" i="1"/>
  <c r="H797" i="1"/>
  <c r="H796" i="1"/>
  <c r="H792" i="1"/>
  <c r="H790" i="1"/>
  <c r="H788" i="1"/>
  <c r="H787" i="1"/>
  <c r="H785" i="1"/>
  <c r="D735" i="1"/>
  <c r="D731" i="1"/>
  <c r="D729" i="1"/>
  <c r="D728" i="1"/>
  <c r="H735" i="1"/>
  <c r="H731" i="1"/>
  <c r="H729" i="1"/>
  <c r="H728" i="1"/>
  <c r="D700" i="1"/>
  <c r="D698" i="1"/>
  <c r="D696" i="1"/>
  <c r="D694" i="1"/>
  <c r="D692" i="1"/>
  <c r="H700" i="1"/>
  <c r="H698" i="1"/>
  <c r="H696" i="1"/>
  <c r="H694" i="1"/>
  <c r="H692" i="1"/>
  <c r="D679" i="1"/>
  <c r="D678" i="1"/>
  <c r="D676" i="1"/>
  <c r="D674" i="1"/>
  <c r="D673" i="1"/>
  <c r="D670" i="1"/>
  <c r="H679" i="1"/>
  <c r="H678" i="1"/>
  <c r="H676" i="1"/>
  <c r="H674" i="1"/>
  <c r="H673" i="1"/>
  <c r="H670" i="1"/>
  <c r="D632" i="1"/>
  <c r="D631" i="1"/>
  <c r="D628" i="1"/>
  <c r="D627" i="1"/>
  <c r="D626" i="1"/>
  <c r="D624" i="1"/>
  <c r="D623" i="1"/>
  <c r="D622" i="1"/>
  <c r="H632" i="1"/>
  <c r="H631" i="1"/>
  <c r="H628" i="1"/>
  <c r="H627" i="1"/>
  <c r="H626" i="1"/>
  <c r="H624" i="1"/>
  <c r="H623" i="1"/>
  <c r="H622" i="1"/>
  <c r="D621" i="1"/>
  <c r="D618" i="1"/>
  <c r="D615" i="1"/>
  <c r="D614" i="1"/>
  <c r="H621" i="1"/>
  <c r="H618" i="1"/>
  <c r="H615" i="1"/>
  <c r="H614" i="1"/>
  <c r="D591" i="1"/>
  <c r="D589" i="1"/>
  <c r="D584" i="1"/>
  <c r="D581" i="1"/>
  <c r="H591" i="1"/>
  <c r="H589" i="1"/>
  <c r="H584" i="1"/>
  <c r="H581" i="1"/>
  <c r="H795" i="1"/>
  <c r="H794" i="1"/>
  <c r="H793" i="1"/>
  <c r="H791" i="1"/>
  <c r="H789" i="1"/>
  <c r="H786" i="1"/>
  <c r="D795" i="1"/>
  <c r="D794" i="1"/>
  <c r="D793" i="1"/>
  <c r="D791" i="1"/>
  <c r="D789" i="1"/>
  <c r="D786" i="1"/>
  <c r="D771" i="1"/>
  <c r="D772" i="1"/>
  <c r="D773" i="1"/>
  <c r="D774" i="1"/>
  <c r="D775" i="1"/>
  <c r="D770" i="1"/>
  <c r="H771" i="1"/>
  <c r="H772" i="1"/>
  <c r="H773" i="1"/>
  <c r="H774" i="1"/>
  <c r="H775" i="1"/>
  <c r="H770" i="1"/>
  <c r="D763" i="1"/>
  <c r="D761" i="1"/>
  <c r="D760" i="1"/>
  <c r="D758" i="1"/>
  <c r="D757" i="1"/>
  <c r="D754" i="1"/>
  <c r="D753" i="1"/>
  <c r="D751" i="1"/>
  <c r="H763" i="1"/>
  <c r="H761" i="1"/>
  <c r="H760" i="1"/>
  <c r="H758" i="1"/>
  <c r="H757" i="1"/>
  <c r="H754" i="1"/>
  <c r="H753" i="1"/>
  <c r="H751" i="1"/>
  <c r="D762" i="1"/>
  <c r="D759" i="1"/>
  <c r="D756" i="1"/>
  <c r="D755" i="1"/>
  <c r="D752" i="1"/>
  <c r="D750" i="1"/>
  <c r="H762" i="1"/>
  <c r="H759" i="1"/>
  <c r="H756" i="1"/>
  <c r="H755" i="1"/>
  <c r="H752" i="1"/>
  <c r="H750" i="1"/>
  <c r="H736" i="1"/>
  <c r="H734" i="1"/>
  <c r="H733" i="1"/>
  <c r="H732" i="1"/>
  <c r="H730" i="1"/>
  <c r="D736" i="1"/>
  <c r="D734" i="1"/>
  <c r="D733" i="1"/>
  <c r="D732" i="1"/>
  <c r="D730" i="1"/>
  <c r="H722" i="1"/>
  <c r="H721" i="1"/>
  <c r="H720" i="1"/>
  <c r="H719" i="1"/>
  <c r="H718" i="1"/>
  <c r="D722" i="1"/>
  <c r="D721" i="1"/>
  <c r="D720" i="1"/>
  <c r="D719" i="1"/>
  <c r="D718" i="1"/>
  <c r="H701" i="1"/>
  <c r="H699" i="1"/>
  <c r="H697" i="1"/>
  <c r="H695" i="1"/>
  <c r="H693" i="1"/>
  <c r="H691" i="1"/>
  <c r="D701" i="1"/>
  <c r="D699" i="1"/>
  <c r="D697" i="1"/>
  <c r="D695" i="1"/>
  <c r="D693" i="1"/>
  <c r="D691" i="1"/>
  <c r="D687" i="1"/>
  <c r="D688" i="1"/>
  <c r="D689" i="1"/>
  <c r="D690" i="1"/>
  <c r="D686" i="1"/>
  <c r="H687" i="1"/>
  <c r="H688" i="1"/>
  <c r="H689" i="1"/>
  <c r="H690" i="1"/>
  <c r="H686" i="1"/>
  <c r="D680" i="1"/>
  <c r="D677" i="1"/>
  <c r="D675" i="1"/>
  <c r="D672" i="1"/>
  <c r="D671" i="1"/>
  <c r="D669" i="1"/>
  <c r="D668" i="1"/>
  <c r="H680" i="1"/>
  <c r="H677" i="1"/>
  <c r="H675" i="1"/>
  <c r="H672" i="1"/>
  <c r="H671" i="1"/>
  <c r="H669" i="1"/>
  <c r="H668" i="1"/>
  <c r="D649" i="1"/>
  <c r="D645" i="1"/>
  <c r="D643" i="1"/>
  <c r="D642" i="1"/>
  <c r="D641" i="1"/>
  <c r="H649" i="1"/>
  <c r="H645" i="1"/>
  <c r="H643" i="1"/>
  <c r="H642" i="1"/>
  <c r="H641" i="1"/>
  <c r="D650" i="1"/>
  <c r="D648" i="1"/>
  <c r="D647" i="1"/>
  <c r="D646" i="1"/>
  <c r="D644" i="1"/>
  <c r="D640" i="1"/>
  <c r="D639" i="1"/>
  <c r="H650" i="1"/>
  <c r="H648" i="1"/>
  <c r="H647" i="1"/>
  <c r="H646" i="1"/>
  <c r="H644" i="1"/>
  <c r="H640" i="1"/>
  <c r="H639" i="1"/>
  <c r="H638" i="1"/>
  <c r="H637" i="1"/>
  <c r="H636" i="1"/>
  <c r="H635" i="1"/>
  <c r="H634" i="1"/>
  <c r="H633" i="1"/>
  <c r="D638" i="1"/>
  <c r="D637" i="1"/>
  <c r="D636" i="1"/>
  <c r="D635" i="1"/>
  <c r="D634" i="1"/>
  <c r="D633" i="1"/>
  <c r="D630" i="1"/>
  <c r="D629" i="1"/>
  <c r="D625" i="1"/>
  <c r="H630" i="1"/>
  <c r="H629" i="1"/>
  <c r="H625" i="1"/>
  <c r="D620" i="1"/>
  <c r="D619" i="1"/>
  <c r="D617" i="1"/>
  <c r="D616" i="1"/>
  <c r="D613" i="1"/>
  <c r="H620" i="1"/>
  <c r="H619" i="1"/>
  <c r="H617" i="1"/>
  <c r="H616" i="1"/>
  <c r="H613" i="1"/>
  <c r="D604" i="1"/>
  <c r="D602" i="1"/>
  <c r="D600" i="1"/>
  <c r="D598" i="1"/>
  <c r="D597" i="1"/>
  <c r="D594" i="1"/>
  <c r="H604" i="1"/>
  <c r="H602" i="1"/>
  <c r="H600" i="1"/>
  <c r="H598" i="1"/>
  <c r="H597" i="1"/>
  <c r="H594" i="1"/>
  <c r="D603" i="1"/>
  <c r="D601" i="1"/>
  <c r="D599" i="1"/>
  <c r="D596" i="1"/>
  <c r="D595" i="1"/>
  <c r="D593" i="1"/>
  <c r="H603" i="1"/>
  <c r="H601" i="1"/>
  <c r="H599" i="1"/>
  <c r="H596" i="1"/>
  <c r="H595" i="1"/>
  <c r="H593" i="1"/>
  <c r="D592" i="1"/>
  <c r="D590" i="1"/>
  <c r="D588" i="1"/>
  <c r="D587" i="1"/>
  <c r="D586" i="1"/>
  <c r="D585" i="1"/>
  <c r="D583" i="1"/>
  <c r="D582" i="1"/>
  <c r="H592" i="1"/>
  <c r="H590" i="1"/>
  <c r="H588" i="1"/>
  <c r="H587" i="1"/>
  <c r="H586" i="1"/>
  <c r="H585" i="1"/>
  <c r="H583" i="1"/>
  <c r="H582" i="1"/>
  <c r="D527" i="1"/>
  <c r="D526" i="1"/>
  <c r="D523" i="1"/>
  <c r="D522" i="1"/>
  <c r="D520" i="1"/>
  <c r="D519" i="1"/>
  <c r="H527" i="1"/>
  <c r="H526" i="1"/>
  <c r="H523" i="1"/>
  <c r="H522" i="1"/>
  <c r="H520" i="1"/>
  <c r="H519" i="1"/>
  <c r="H531" i="1"/>
  <c r="H530" i="1"/>
  <c r="H529" i="1"/>
  <c r="H528" i="1"/>
  <c r="H525" i="1"/>
  <c r="H524" i="1"/>
  <c r="H521" i="1"/>
  <c r="D531" i="1"/>
  <c r="D530" i="1"/>
  <c r="D529" i="1"/>
  <c r="D528" i="1"/>
  <c r="D525" i="1"/>
  <c r="D524" i="1"/>
  <c r="D521" i="1"/>
  <c r="D1167" i="1"/>
  <c r="D1168" i="1"/>
  <c r="D1166" i="1"/>
  <c r="I1167" i="1"/>
  <c r="I1168" i="1"/>
  <c r="H1167" i="1"/>
  <c r="H1168" i="1"/>
  <c r="I1166" i="1"/>
  <c r="H1166" i="1"/>
  <c r="J1144" i="1"/>
  <c r="J1145" i="1"/>
  <c r="J1146" i="1"/>
  <c r="J1147" i="1"/>
  <c r="J1148" i="1"/>
  <c r="I1144" i="1"/>
  <c r="I1145" i="1"/>
  <c r="I1146" i="1"/>
  <c r="I1147" i="1"/>
  <c r="I1148" i="1"/>
  <c r="J1143" i="1"/>
  <c r="I1143" i="1"/>
  <c r="D1144" i="1"/>
  <c r="D1145" i="1"/>
  <c r="D1146" i="1"/>
  <c r="D1147" i="1"/>
  <c r="D1148" i="1"/>
  <c r="D1143" i="1"/>
  <c r="H1144" i="1"/>
  <c r="H1145" i="1"/>
  <c r="H1146" i="1"/>
  <c r="H1147" i="1"/>
  <c r="H1148" i="1"/>
  <c r="H1143" i="1"/>
  <c r="D1130" i="1"/>
  <c r="D1129" i="1"/>
  <c r="D1128" i="1"/>
  <c r="D1126" i="1"/>
  <c r="D1124" i="1"/>
  <c r="D1123" i="1"/>
  <c r="I1130" i="1"/>
  <c r="I1129" i="1"/>
  <c r="I1128" i="1"/>
  <c r="I1126" i="1"/>
  <c r="I1124" i="1"/>
  <c r="H1130" i="1"/>
  <c r="H1129" i="1"/>
  <c r="H1128" i="1"/>
  <c r="H1126" i="1"/>
  <c r="H1124" i="1"/>
  <c r="I1123" i="1"/>
  <c r="H1123" i="1"/>
  <c r="I1127" i="1"/>
  <c r="I1125" i="1"/>
  <c r="I1122" i="1"/>
  <c r="I1121" i="1"/>
  <c r="H1127" i="1"/>
  <c r="H1125" i="1"/>
  <c r="H1122" i="1"/>
  <c r="H1121" i="1"/>
  <c r="D1127" i="1"/>
  <c r="D1125" i="1"/>
  <c r="D1122" i="1"/>
  <c r="D1121" i="1"/>
  <c r="I1107" i="1"/>
  <c r="I1108" i="1"/>
  <c r="I1109" i="1"/>
  <c r="I1110" i="1"/>
  <c r="I1111" i="1"/>
  <c r="I1112" i="1"/>
  <c r="I1113" i="1"/>
  <c r="H1107" i="1"/>
  <c r="H1108" i="1"/>
  <c r="H1109" i="1"/>
  <c r="H1110" i="1"/>
  <c r="H1111" i="1"/>
  <c r="H1112" i="1"/>
  <c r="H1113" i="1"/>
  <c r="I1106" i="1"/>
  <c r="H1106" i="1"/>
  <c r="D1107" i="1"/>
  <c r="D1108" i="1"/>
  <c r="D1109" i="1"/>
  <c r="D1110" i="1"/>
  <c r="D1111" i="1"/>
  <c r="D1112" i="1"/>
  <c r="D1113" i="1"/>
  <c r="D1106" i="1"/>
  <c r="I1090" i="1"/>
  <c r="I1091" i="1"/>
  <c r="I1092" i="1"/>
  <c r="I1093" i="1"/>
  <c r="I1089" i="1"/>
  <c r="H1090" i="1"/>
  <c r="H1091" i="1"/>
  <c r="H1092" i="1"/>
  <c r="H1093" i="1"/>
  <c r="H1089" i="1"/>
  <c r="D1090" i="1"/>
  <c r="D1091" i="1"/>
  <c r="D1092" i="1"/>
  <c r="D1093" i="1"/>
  <c r="D1089" i="1"/>
  <c r="I1066" i="1"/>
  <c r="I1064" i="1"/>
  <c r="I1062" i="1"/>
  <c r="I1060" i="1"/>
  <c r="I1057" i="1"/>
  <c r="H1066" i="1"/>
  <c r="H1064" i="1"/>
  <c r="H1062" i="1"/>
  <c r="H1060" i="1"/>
  <c r="H1057" i="1"/>
  <c r="I1055" i="1"/>
  <c r="H1055" i="1"/>
  <c r="D1066" i="1"/>
  <c r="D1064" i="1"/>
  <c r="D1062" i="1"/>
  <c r="D1060" i="1"/>
  <c r="D1057" i="1"/>
  <c r="D1055" i="1"/>
  <c r="D1065" i="1"/>
  <c r="D1063" i="1"/>
  <c r="D1061" i="1"/>
  <c r="D1059" i="1"/>
  <c r="D1058" i="1"/>
  <c r="D1056" i="1"/>
  <c r="D1054" i="1"/>
  <c r="I1065" i="1"/>
  <c r="I1063" i="1"/>
  <c r="I1061" i="1"/>
  <c r="I1059" i="1"/>
  <c r="I1058" i="1"/>
  <c r="I1056" i="1"/>
  <c r="I1054" i="1"/>
  <c r="H1065" i="1"/>
  <c r="H1063" i="1"/>
  <c r="H1061" i="1"/>
  <c r="H1059" i="1"/>
  <c r="H1058" i="1"/>
  <c r="H1056" i="1"/>
  <c r="H1054" i="1"/>
  <c r="J1052" i="1"/>
  <c r="J1051" i="1"/>
  <c r="J1049" i="1"/>
  <c r="J1047" i="1"/>
  <c r="J1045" i="1"/>
  <c r="J1042" i="1"/>
  <c r="J1041" i="1"/>
  <c r="I1052" i="1"/>
  <c r="I1051" i="1"/>
  <c r="I1049" i="1"/>
  <c r="I1047" i="1"/>
  <c r="I1045" i="1"/>
  <c r="I1042" i="1"/>
  <c r="I1041" i="1"/>
  <c r="H1052" i="1"/>
  <c r="H1051" i="1"/>
  <c r="H1049" i="1"/>
  <c r="H1047" i="1"/>
  <c r="H1045" i="1"/>
  <c r="H1042" i="1"/>
  <c r="H1041" i="1"/>
  <c r="D1052" i="1"/>
  <c r="D1051" i="1"/>
  <c r="D1049" i="1"/>
  <c r="D1047" i="1"/>
  <c r="D1045" i="1"/>
  <c r="D1042" i="1"/>
  <c r="D1041" i="1"/>
  <c r="J1053" i="1"/>
  <c r="J1050" i="1"/>
  <c r="J1048" i="1"/>
  <c r="J1046" i="1"/>
  <c r="J1044" i="1"/>
  <c r="I1053" i="1"/>
  <c r="I1050" i="1"/>
  <c r="I1048" i="1"/>
  <c r="I1046" i="1"/>
  <c r="I1044" i="1"/>
  <c r="H1053" i="1"/>
  <c r="H1050" i="1"/>
  <c r="H1048" i="1"/>
  <c r="H1046" i="1"/>
  <c r="H1044" i="1"/>
  <c r="J1043" i="1"/>
  <c r="I1043" i="1"/>
  <c r="H1043" i="1"/>
  <c r="D1053" i="1"/>
  <c r="D1050" i="1"/>
  <c r="D1048" i="1"/>
  <c r="D1046" i="1"/>
  <c r="D1044" i="1"/>
  <c r="D1043" i="1"/>
  <c r="I748" i="1"/>
  <c r="I747" i="1"/>
  <c r="I745" i="1"/>
  <c r="I744" i="1"/>
  <c r="I742" i="1"/>
  <c r="I740" i="1"/>
  <c r="H748" i="1"/>
  <c r="H747" i="1"/>
  <c r="H745" i="1"/>
  <c r="H744" i="1"/>
  <c r="H742" i="1"/>
  <c r="H740" i="1"/>
  <c r="I739" i="1"/>
  <c r="H739" i="1"/>
  <c r="D748" i="1"/>
  <c r="D747" i="1"/>
  <c r="D745" i="1"/>
  <c r="D744" i="1"/>
  <c r="D742" i="1"/>
  <c r="D740" i="1"/>
  <c r="D739" i="1"/>
  <c r="I749" i="1"/>
  <c r="I746" i="1"/>
  <c r="I743" i="1"/>
  <c r="I741" i="1"/>
  <c r="I738" i="1"/>
  <c r="H749" i="1"/>
  <c r="H746" i="1"/>
  <c r="H743" i="1"/>
  <c r="H741" i="1"/>
  <c r="H738" i="1"/>
  <c r="I737" i="1"/>
  <c r="H737" i="1"/>
  <c r="D749" i="1"/>
  <c r="D746" i="1"/>
  <c r="D743" i="1"/>
  <c r="D741" i="1"/>
  <c r="D738" i="1"/>
  <c r="D737" i="1"/>
  <c r="D1027" i="1"/>
  <c r="D1028" i="1"/>
  <c r="D1029" i="1"/>
  <c r="D1030" i="1"/>
  <c r="D1026" i="1"/>
  <c r="I1027" i="1"/>
  <c r="I1028" i="1"/>
  <c r="I1029" i="1"/>
  <c r="I1030" i="1"/>
  <c r="H1027" i="1"/>
  <c r="H1028" i="1"/>
  <c r="H1029" i="1"/>
  <c r="H1030" i="1"/>
  <c r="I1026" i="1"/>
  <c r="H1026" i="1"/>
  <c r="J1011" i="1"/>
  <c r="J1012" i="1"/>
  <c r="J1013" i="1"/>
  <c r="J1014" i="1"/>
  <c r="J1015" i="1"/>
  <c r="J1016" i="1"/>
  <c r="I1011" i="1"/>
  <c r="I1012" i="1"/>
  <c r="I1013" i="1"/>
  <c r="I1014" i="1"/>
  <c r="I1015" i="1"/>
  <c r="I1016" i="1"/>
  <c r="H1011" i="1"/>
  <c r="H1012" i="1"/>
  <c r="H1013" i="1"/>
  <c r="H1014" i="1"/>
  <c r="H1015" i="1"/>
  <c r="H1016" i="1"/>
  <c r="J1010" i="1"/>
  <c r="I1010" i="1"/>
  <c r="H1010" i="1"/>
  <c r="D1011" i="1"/>
  <c r="D1012" i="1"/>
  <c r="D1013" i="1"/>
  <c r="D1014" i="1"/>
  <c r="D1015" i="1"/>
  <c r="D1016" i="1"/>
  <c r="D1010" i="1"/>
  <c r="I992" i="1"/>
  <c r="I993" i="1"/>
  <c r="I994" i="1"/>
  <c r="I995" i="1"/>
  <c r="I996" i="1"/>
  <c r="I991" i="1"/>
  <c r="H992" i="1"/>
  <c r="H993" i="1"/>
  <c r="H994" i="1"/>
  <c r="H995" i="1"/>
  <c r="H996" i="1"/>
  <c r="H991" i="1"/>
  <c r="D992" i="1"/>
  <c r="D993" i="1"/>
  <c r="D994" i="1"/>
  <c r="D995" i="1"/>
  <c r="D996" i="1"/>
  <c r="D991" i="1"/>
  <c r="I984" i="1"/>
  <c r="I981" i="1"/>
  <c r="I979" i="1"/>
  <c r="I977" i="1"/>
  <c r="I972" i="1"/>
  <c r="H984" i="1"/>
  <c r="H981" i="1"/>
  <c r="H979" i="1"/>
  <c r="H977" i="1"/>
  <c r="H972" i="1"/>
  <c r="D984" i="1"/>
  <c r="D981" i="1"/>
  <c r="D979" i="1"/>
  <c r="D977" i="1"/>
  <c r="D972" i="1"/>
  <c r="D986" i="1"/>
  <c r="D985" i="1"/>
  <c r="D983" i="1"/>
  <c r="D982" i="1"/>
  <c r="D980" i="1"/>
  <c r="D978" i="1"/>
  <c r="D976" i="1"/>
  <c r="D975" i="1"/>
  <c r="D974" i="1"/>
  <c r="D973" i="1"/>
  <c r="I986" i="1"/>
  <c r="I985" i="1"/>
  <c r="I983" i="1"/>
  <c r="I982" i="1"/>
  <c r="I980" i="1"/>
  <c r="I978" i="1"/>
  <c r="I976" i="1"/>
  <c r="I975" i="1"/>
  <c r="I974" i="1"/>
  <c r="H986" i="1"/>
  <c r="H985" i="1"/>
  <c r="H983" i="1"/>
  <c r="H982" i="1"/>
  <c r="H980" i="1"/>
  <c r="H978" i="1"/>
  <c r="H976" i="1"/>
  <c r="H975" i="1"/>
  <c r="H974" i="1"/>
  <c r="I973" i="1"/>
  <c r="H973" i="1"/>
  <c r="G969" i="1"/>
  <c r="G968" i="1"/>
  <c r="G966" i="1"/>
  <c r="G964" i="1"/>
  <c r="G961" i="1"/>
  <c r="G959" i="1"/>
  <c r="G958" i="1"/>
  <c r="I969" i="1"/>
  <c r="I968" i="1"/>
  <c r="I966" i="1"/>
  <c r="I964" i="1"/>
  <c r="I961" i="1"/>
  <c r="I959" i="1"/>
  <c r="I958" i="1"/>
  <c r="H969" i="1"/>
  <c r="H968" i="1"/>
  <c r="H966" i="1"/>
  <c r="H964" i="1"/>
  <c r="H961" i="1"/>
  <c r="H959" i="1"/>
  <c r="H958" i="1"/>
  <c r="D969" i="1"/>
  <c r="D968" i="1"/>
  <c r="D966" i="1"/>
  <c r="D964" i="1"/>
  <c r="D961" i="1"/>
  <c r="D959" i="1"/>
  <c r="D958" i="1"/>
  <c r="D971" i="1"/>
  <c r="D970" i="1"/>
  <c r="D967" i="1"/>
  <c r="D965" i="1"/>
  <c r="D963" i="1"/>
  <c r="D962" i="1"/>
  <c r="D960" i="1"/>
  <c r="D957" i="1"/>
  <c r="D956" i="1"/>
  <c r="I971" i="1"/>
  <c r="I970" i="1"/>
  <c r="I967" i="1"/>
  <c r="I965" i="1"/>
  <c r="I963" i="1"/>
  <c r="I962" i="1"/>
  <c r="I960" i="1"/>
  <c r="I957" i="1"/>
  <c r="H971" i="1"/>
  <c r="H970" i="1"/>
  <c r="H967" i="1"/>
  <c r="H965" i="1"/>
  <c r="H963" i="1"/>
  <c r="H962" i="1"/>
  <c r="H960" i="1"/>
  <c r="H957" i="1"/>
  <c r="I956" i="1"/>
  <c r="H956" i="1"/>
  <c r="I943" i="1"/>
  <c r="I944" i="1"/>
  <c r="I945" i="1"/>
  <c r="I946" i="1"/>
  <c r="I947" i="1"/>
  <c r="I948" i="1"/>
  <c r="H943" i="1"/>
  <c r="H944" i="1"/>
  <c r="H945" i="1"/>
  <c r="H946" i="1"/>
  <c r="H947" i="1"/>
  <c r="H948" i="1"/>
  <c r="I942" i="1"/>
  <c r="H942" i="1"/>
  <c r="D943" i="1"/>
  <c r="D944" i="1"/>
  <c r="D945" i="1"/>
  <c r="D946" i="1"/>
  <c r="D947" i="1"/>
  <c r="D948" i="1"/>
  <c r="D942" i="1"/>
  <c r="I916" i="1"/>
  <c r="I917" i="1"/>
  <c r="I918" i="1"/>
  <c r="I919" i="1"/>
  <c r="I920" i="1"/>
  <c r="I921" i="1"/>
  <c r="I922" i="1"/>
  <c r="I915" i="1"/>
  <c r="H916" i="1"/>
  <c r="H917" i="1"/>
  <c r="H918" i="1"/>
  <c r="H919" i="1"/>
  <c r="H920" i="1"/>
  <c r="H921" i="1"/>
  <c r="H922" i="1"/>
  <c r="H915" i="1"/>
  <c r="D916" i="1"/>
  <c r="D917" i="1"/>
  <c r="D918" i="1"/>
  <c r="D919" i="1"/>
  <c r="D920" i="1"/>
  <c r="D921" i="1"/>
  <c r="D922" i="1"/>
  <c r="D915" i="1"/>
  <c r="I899" i="1"/>
  <c r="I900" i="1"/>
  <c r="I901" i="1"/>
  <c r="I902" i="1"/>
  <c r="I898" i="1"/>
  <c r="H899" i="1"/>
  <c r="H900" i="1"/>
  <c r="H901" i="1"/>
  <c r="H902" i="1"/>
  <c r="H898" i="1"/>
  <c r="D899" i="1"/>
  <c r="D900" i="1"/>
  <c r="D901" i="1"/>
  <c r="D902" i="1"/>
  <c r="D898" i="1"/>
  <c r="I884" i="1"/>
  <c r="I883" i="1"/>
  <c r="I881" i="1"/>
  <c r="I879" i="1"/>
  <c r="H884" i="1"/>
  <c r="H883" i="1"/>
  <c r="H881" i="1"/>
  <c r="H879" i="1"/>
  <c r="I878" i="1"/>
  <c r="H878" i="1"/>
  <c r="D884" i="1"/>
  <c r="D883" i="1"/>
  <c r="D881" i="1"/>
  <c r="D879" i="1"/>
  <c r="D878" i="1"/>
  <c r="I885" i="1"/>
  <c r="I882" i="1"/>
  <c r="I880" i="1"/>
  <c r="I877" i="1"/>
  <c r="I876" i="1"/>
  <c r="I875" i="1"/>
  <c r="H885" i="1"/>
  <c r="H882" i="1"/>
  <c r="H880" i="1"/>
  <c r="H877" i="1"/>
  <c r="H876" i="1"/>
  <c r="H875" i="1"/>
  <c r="I874" i="1"/>
  <c r="H874" i="1"/>
  <c r="D885" i="1"/>
  <c r="D882" i="1"/>
  <c r="D880" i="1"/>
  <c r="D877" i="1"/>
  <c r="D876" i="1"/>
  <c r="D875" i="1"/>
  <c r="D874" i="1"/>
  <c r="I826" i="1"/>
  <c r="I827" i="1"/>
  <c r="I828" i="1"/>
  <c r="I829" i="1"/>
  <c r="I830" i="1"/>
  <c r="I831" i="1"/>
  <c r="I832" i="1"/>
  <c r="I825" i="1"/>
  <c r="H826" i="1"/>
  <c r="H827" i="1"/>
  <c r="H828" i="1"/>
  <c r="H829" i="1"/>
  <c r="H830" i="1"/>
  <c r="H831" i="1"/>
  <c r="H832" i="1"/>
  <c r="H825" i="1"/>
  <c r="D826" i="1"/>
  <c r="D827" i="1"/>
  <c r="D828" i="1"/>
  <c r="D829" i="1"/>
  <c r="D830" i="1"/>
  <c r="D831" i="1"/>
  <c r="D832" i="1"/>
  <c r="D825" i="1"/>
  <c r="J806" i="1"/>
  <c r="J807" i="1"/>
  <c r="J808" i="1"/>
  <c r="J809" i="1"/>
  <c r="I806" i="1"/>
  <c r="I807" i="1"/>
  <c r="I808" i="1"/>
  <c r="I809" i="1"/>
  <c r="H806" i="1"/>
  <c r="H807" i="1"/>
  <c r="H808" i="1"/>
  <c r="H809" i="1"/>
  <c r="J805" i="1"/>
  <c r="I805" i="1"/>
  <c r="H805" i="1"/>
  <c r="D806" i="1"/>
  <c r="D807" i="1"/>
  <c r="D808" i="1"/>
  <c r="D809" i="1"/>
  <c r="D805" i="1"/>
  <c r="I799" i="1"/>
  <c r="I800" i="1"/>
  <c r="I801" i="1"/>
  <c r="I802" i="1"/>
  <c r="I803" i="1"/>
  <c r="I804" i="1"/>
  <c r="I798" i="1"/>
  <c r="H799" i="1"/>
  <c r="H800" i="1"/>
  <c r="H801" i="1"/>
  <c r="H802" i="1"/>
  <c r="H803" i="1"/>
  <c r="H804" i="1"/>
  <c r="H798" i="1"/>
  <c r="D799" i="1"/>
  <c r="D800" i="1"/>
  <c r="D801" i="1"/>
  <c r="D802" i="1"/>
  <c r="D803" i="1"/>
  <c r="D804" i="1"/>
  <c r="D798" i="1"/>
  <c r="I765" i="1"/>
  <c r="I766" i="1"/>
  <c r="I767" i="1"/>
  <c r="I768" i="1"/>
  <c r="I769" i="1"/>
  <c r="H765" i="1"/>
  <c r="H766" i="1"/>
  <c r="H767" i="1"/>
  <c r="H768" i="1"/>
  <c r="H769" i="1"/>
  <c r="I764" i="1"/>
  <c r="H764" i="1"/>
  <c r="D765" i="1"/>
  <c r="D766" i="1"/>
  <c r="D767" i="1"/>
  <c r="D768" i="1"/>
  <c r="D769" i="1"/>
  <c r="D764" i="1"/>
  <c r="D724" i="1"/>
  <c r="D725" i="1"/>
  <c r="D726" i="1"/>
  <c r="D727" i="1"/>
  <c r="D723" i="1"/>
  <c r="I724" i="1"/>
  <c r="I725" i="1"/>
  <c r="I726" i="1"/>
  <c r="I727" i="1"/>
  <c r="H724" i="1"/>
  <c r="H725" i="1"/>
  <c r="H726" i="1"/>
  <c r="H727" i="1"/>
  <c r="I723" i="1"/>
  <c r="H723" i="1"/>
  <c r="J711" i="1"/>
  <c r="J710" i="1"/>
  <c r="J709" i="1"/>
  <c r="J705" i="1"/>
  <c r="J703" i="1"/>
  <c r="I711" i="1"/>
  <c r="I710" i="1"/>
  <c r="I709" i="1"/>
  <c r="I705" i="1"/>
  <c r="I703" i="1"/>
  <c r="H711" i="1"/>
  <c r="H710" i="1"/>
  <c r="H709" i="1"/>
  <c r="H705" i="1"/>
  <c r="H703" i="1"/>
  <c r="D711" i="1"/>
  <c r="D710" i="1"/>
  <c r="D709" i="1"/>
  <c r="D705" i="1"/>
  <c r="D703" i="1"/>
  <c r="J708" i="1"/>
  <c r="J707" i="1"/>
  <c r="J706" i="1"/>
  <c r="J704" i="1"/>
  <c r="I708" i="1"/>
  <c r="I707" i="1"/>
  <c r="I706" i="1"/>
  <c r="I704" i="1"/>
  <c r="H708" i="1"/>
  <c r="H707" i="1"/>
  <c r="H706" i="1"/>
  <c r="H704" i="1"/>
  <c r="J702" i="1"/>
  <c r="I702" i="1"/>
  <c r="H702" i="1"/>
  <c r="D708" i="1"/>
  <c r="D707" i="1"/>
  <c r="D706" i="1"/>
  <c r="D704" i="1"/>
  <c r="D702" i="1"/>
  <c r="D682" i="1"/>
  <c r="D683" i="1"/>
  <c r="D684" i="1"/>
  <c r="D685" i="1"/>
  <c r="D681" i="1"/>
  <c r="I682" i="1"/>
  <c r="I683" i="1"/>
  <c r="I684" i="1"/>
  <c r="I685" i="1"/>
  <c r="H682" i="1"/>
  <c r="H683" i="1"/>
  <c r="H684" i="1"/>
  <c r="H685" i="1"/>
  <c r="I681" i="1"/>
  <c r="H681" i="1"/>
  <c r="J663" i="1"/>
  <c r="J662" i="1"/>
  <c r="J660" i="1"/>
  <c r="J658" i="1"/>
  <c r="J655" i="1"/>
  <c r="I663" i="1"/>
  <c r="I662" i="1"/>
  <c r="I660" i="1"/>
  <c r="I658" i="1"/>
  <c r="I655" i="1"/>
  <c r="H663" i="1"/>
  <c r="H662" i="1"/>
  <c r="H660" i="1"/>
  <c r="H658" i="1"/>
  <c r="H655" i="1"/>
  <c r="J653" i="1"/>
  <c r="I653" i="1"/>
  <c r="H653" i="1"/>
  <c r="D663" i="1"/>
  <c r="D662" i="1"/>
  <c r="D660" i="1"/>
  <c r="D658" i="1"/>
  <c r="D655" i="1"/>
  <c r="D653" i="1"/>
  <c r="D664" i="1"/>
  <c r="D661" i="1"/>
  <c r="D659" i="1"/>
  <c r="D657" i="1"/>
  <c r="D656" i="1"/>
  <c r="D654" i="1"/>
  <c r="D652" i="1"/>
  <c r="D651" i="1"/>
  <c r="J664" i="1"/>
  <c r="J661" i="1"/>
  <c r="J659" i="1"/>
  <c r="J657" i="1"/>
  <c r="J656" i="1"/>
  <c r="J654" i="1"/>
  <c r="J652" i="1"/>
  <c r="I664" i="1"/>
  <c r="I661" i="1"/>
  <c r="I659" i="1"/>
  <c r="I657" i="1"/>
  <c r="I656" i="1"/>
  <c r="I654" i="1"/>
  <c r="I652" i="1"/>
  <c r="H664" i="1"/>
  <c r="H661" i="1"/>
  <c r="H659" i="1"/>
  <c r="H657" i="1"/>
  <c r="H656" i="1"/>
  <c r="H654" i="1"/>
  <c r="H652" i="1"/>
  <c r="J651" i="1"/>
  <c r="I651" i="1"/>
  <c r="H651" i="1"/>
  <c r="I666" i="1"/>
  <c r="I667" i="1"/>
  <c r="H666" i="1"/>
  <c r="H667" i="1"/>
  <c r="I665" i="1"/>
  <c r="H665" i="1"/>
  <c r="D666" i="1"/>
  <c r="D667" i="1"/>
  <c r="D665" i="1"/>
  <c r="D606" i="1"/>
  <c r="D607" i="1"/>
  <c r="D608" i="1"/>
  <c r="D609" i="1"/>
  <c r="D610" i="1"/>
  <c r="D611" i="1"/>
  <c r="D612" i="1"/>
  <c r="D605" i="1"/>
  <c r="I606" i="1"/>
  <c r="I607" i="1"/>
  <c r="I608" i="1"/>
  <c r="I609" i="1"/>
  <c r="I610" i="1"/>
  <c r="I611" i="1"/>
  <c r="I612" i="1"/>
  <c r="H606" i="1"/>
  <c r="H607" i="1"/>
  <c r="H608" i="1"/>
  <c r="H609" i="1"/>
  <c r="H610" i="1"/>
  <c r="H611" i="1"/>
  <c r="H612" i="1"/>
  <c r="I605" i="1"/>
  <c r="H605" i="1"/>
  <c r="J574" i="1"/>
  <c r="J575" i="1"/>
  <c r="J576" i="1"/>
  <c r="J577" i="1"/>
  <c r="J578" i="1"/>
  <c r="J579" i="1"/>
  <c r="J580" i="1"/>
  <c r="I574" i="1"/>
  <c r="I575" i="1"/>
  <c r="I576" i="1"/>
  <c r="I577" i="1"/>
  <c r="I578" i="1"/>
  <c r="I579" i="1"/>
  <c r="I580" i="1"/>
  <c r="H574" i="1"/>
  <c r="H575" i="1"/>
  <c r="H576" i="1"/>
  <c r="H577" i="1"/>
  <c r="H578" i="1"/>
  <c r="H579" i="1"/>
  <c r="H580" i="1"/>
  <c r="J573" i="1"/>
  <c r="I573" i="1"/>
  <c r="H573" i="1"/>
  <c r="D574" i="1"/>
  <c r="D575" i="1"/>
  <c r="D576" i="1"/>
  <c r="D577" i="1"/>
  <c r="D578" i="1"/>
  <c r="D579" i="1"/>
  <c r="D580" i="1"/>
  <c r="D573" i="1"/>
  <c r="D538" i="1"/>
  <c r="D539" i="1"/>
  <c r="D540" i="1"/>
  <c r="D541" i="1"/>
  <c r="D542" i="1"/>
  <c r="D537" i="1"/>
  <c r="J538" i="1"/>
  <c r="J539" i="1"/>
  <c r="J540" i="1"/>
  <c r="J541" i="1"/>
  <c r="J542" i="1"/>
  <c r="I538" i="1"/>
  <c r="I539" i="1"/>
  <c r="I540" i="1"/>
  <c r="I541" i="1"/>
  <c r="I542" i="1"/>
  <c r="H538" i="1"/>
  <c r="H539" i="1"/>
  <c r="H540" i="1"/>
  <c r="H541" i="1"/>
  <c r="H542" i="1"/>
  <c r="J537" i="1"/>
  <c r="I537" i="1"/>
  <c r="H537" i="1"/>
  <c r="H1184" i="1"/>
  <c r="H1183" i="1"/>
  <c r="H1182" i="1"/>
  <c r="H1181" i="1"/>
  <c r="H1180" i="1"/>
  <c r="H1179" i="1"/>
  <c r="D1184" i="1"/>
  <c r="D1183" i="1"/>
  <c r="D1182" i="1"/>
  <c r="D1181" i="1"/>
  <c r="D1180" i="1"/>
  <c r="D1179" i="1"/>
  <c r="H1197" i="1"/>
  <c r="H1196" i="1"/>
  <c r="H1195" i="1"/>
  <c r="H1194" i="1"/>
  <c r="H1193" i="1"/>
  <c r="H1192" i="1"/>
  <c r="I1197" i="1"/>
  <c r="I1196" i="1"/>
  <c r="I1195" i="1"/>
  <c r="I1194" i="1"/>
  <c r="I1193" i="1"/>
  <c r="I1192" i="1"/>
  <c r="I1191" i="1"/>
  <c r="H1191" i="1"/>
  <c r="D1197" i="1"/>
  <c r="D1196" i="1"/>
  <c r="D1195" i="1"/>
  <c r="D1194" i="1"/>
  <c r="D1193" i="1"/>
  <c r="D1192" i="1"/>
  <c r="D1191" i="1"/>
  <c r="I1203" i="1"/>
  <c r="I1202" i="1"/>
  <c r="I1201" i="1"/>
  <c r="I1200" i="1"/>
  <c r="I1199" i="1"/>
  <c r="I1198" i="1"/>
  <c r="H1203" i="1"/>
  <c r="H1202" i="1"/>
  <c r="H1201" i="1"/>
  <c r="H1200" i="1"/>
  <c r="H1199" i="1"/>
  <c r="H1198" i="1"/>
  <c r="D1203" i="1"/>
  <c r="D1202" i="1"/>
  <c r="D1201" i="1"/>
  <c r="D1200" i="1"/>
  <c r="D1199" i="1"/>
  <c r="D1198" i="1"/>
  <c r="H1215" i="1"/>
  <c r="H1214" i="1"/>
  <c r="H1213" i="1"/>
  <c r="H1212" i="1"/>
  <c r="D1215" i="1"/>
  <c r="D1214" i="1"/>
  <c r="D1213" i="1"/>
  <c r="D1212" i="1"/>
  <c r="H717" i="1"/>
  <c r="H716" i="1"/>
  <c r="H715" i="1"/>
  <c r="H714" i="1"/>
  <c r="H713" i="1"/>
  <c r="H712" i="1"/>
  <c r="D717" i="1"/>
  <c r="D716" i="1"/>
  <c r="D715" i="1"/>
  <c r="D714" i="1"/>
  <c r="D713" i="1"/>
  <c r="D712" i="1"/>
  <c r="H565" i="1"/>
  <c r="H564" i="1"/>
  <c r="H561" i="1"/>
  <c r="H557" i="1"/>
  <c r="H552" i="1"/>
  <c r="H549" i="1"/>
  <c r="H544" i="1"/>
  <c r="D565" i="1"/>
  <c r="D564" i="1"/>
  <c r="D561" i="1"/>
  <c r="D557" i="1"/>
  <c r="D552" i="1"/>
  <c r="D549" i="1"/>
  <c r="D544" i="1"/>
  <c r="H572" i="1"/>
  <c r="H571" i="1"/>
  <c r="H569" i="1"/>
  <c r="H563" i="1"/>
  <c r="H560" i="1"/>
  <c r="H555" i="1"/>
  <c r="H554" i="1"/>
  <c r="H553" i="1"/>
  <c r="H545" i="1"/>
  <c r="D572" i="1"/>
  <c r="D571" i="1"/>
  <c r="D569" i="1"/>
  <c r="D563" i="1"/>
  <c r="D560" i="1"/>
  <c r="D555" i="1"/>
  <c r="D554" i="1"/>
  <c r="D553" i="1"/>
  <c r="D545" i="1"/>
  <c r="H570" i="1"/>
  <c r="H566" i="1"/>
  <c r="H562" i="1"/>
  <c r="H558" i="1"/>
  <c r="H550" i="1"/>
  <c r="H548" i="1"/>
  <c r="H543" i="1"/>
  <c r="D570" i="1"/>
  <c r="D566" i="1"/>
  <c r="D562" i="1"/>
  <c r="D558" i="1"/>
  <c r="D550" i="1"/>
  <c r="D548" i="1"/>
  <c r="D543" i="1"/>
  <c r="H568" i="1"/>
  <c r="H567" i="1"/>
  <c r="H559" i="1"/>
  <c r="H556" i="1"/>
  <c r="H551" i="1"/>
  <c r="H547" i="1"/>
  <c r="H546" i="1"/>
  <c r="D568" i="1"/>
  <c r="D567" i="1"/>
  <c r="D559" i="1"/>
  <c r="D556" i="1"/>
  <c r="D551" i="1"/>
  <c r="D547" i="1"/>
  <c r="D546" i="1"/>
  <c r="D517" i="1"/>
  <c r="D516" i="1"/>
  <c r="D512" i="1"/>
  <c r="D511" i="1"/>
  <c r="D509" i="1"/>
  <c r="H517" i="1"/>
  <c r="H516" i="1"/>
  <c r="H512" i="1"/>
  <c r="H511" i="1"/>
  <c r="H509" i="1"/>
  <c r="D518" i="1"/>
  <c r="D515" i="1"/>
  <c r="D514" i="1"/>
  <c r="D513" i="1"/>
  <c r="D510" i="1"/>
  <c r="H518" i="1"/>
  <c r="H515" i="1"/>
  <c r="H514" i="1"/>
  <c r="H513" i="1"/>
  <c r="H510" i="1"/>
  <c r="D498" i="1"/>
  <c r="D499" i="1"/>
  <c r="D500" i="1"/>
  <c r="D501" i="1"/>
  <c r="D497" i="1"/>
  <c r="I498" i="1"/>
  <c r="I499" i="1"/>
  <c r="I500" i="1"/>
  <c r="I501" i="1"/>
  <c r="I497" i="1"/>
  <c r="H498" i="1"/>
  <c r="H499" i="1"/>
  <c r="H500" i="1"/>
  <c r="H501" i="1"/>
  <c r="H497" i="1"/>
  <c r="D508" i="1"/>
  <c r="D507" i="1"/>
  <c r="D506" i="1"/>
  <c r="D505" i="1"/>
  <c r="D504" i="1"/>
  <c r="D503" i="1"/>
  <c r="D502" i="1"/>
  <c r="H508" i="1"/>
  <c r="H507" i="1"/>
  <c r="H506" i="1"/>
  <c r="H505" i="1"/>
  <c r="H504" i="1"/>
  <c r="H503" i="1"/>
  <c r="H502" i="1"/>
  <c r="I468" i="1"/>
  <c r="I469" i="1"/>
  <c r="I470" i="1"/>
  <c r="I471" i="1"/>
  <c r="I472" i="1"/>
  <c r="I467" i="1"/>
  <c r="H468" i="1"/>
  <c r="H469" i="1"/>
  <c r="H470" i="1"/>
  <c r="H471" i="1"/>
  <c r="H472" i="1"/>
  <c r="H467" i="1"/>
  <c r="D468" i="1"/>
  <c r="D469" i="1"/>
  <c r="D470" i="1"/>
  <c r="D471" i="1"/>
  <c r="D472" i="1"/>
  <c r="D467" i="1"/>
  <c r="H466" i="1"/>
  <c r="H463" i="1"/>
  <c r="H462" i="1"/>
  <c r="H458" i="1"/>
  <c r="H457" i="1"/>
  <c r="H456" i="1"/>
  <c r="H454" i="1"/>
  <c r="D466" i="1"/>
  <c r="D463" i="1"/>
  <c r="D462" i="1"/>
  <c r="D458" i="1"/>
  <c r="D457" i="1"/>
  <c r="D456" i="1"/>
  <c r="D454" i="1"/>
  <c r="D465" i="1"/>
  <c r="D464" i="1"/>
  <c r="D461" i="1"/>
  <c r="D460" i="1"/>
  <c r="D459" i="1"/>
  <c r="D455" i="1"/>
  <c r="D453" i="1"/>
  <c r="H465" i="1"/>
  <c r="H464" i="1"/>
  <c r="H461" i="1"/>
  <c r="H460" i="1"/>
  <c r="H459" i="1"/>
  <c r="H455" i="1"/>
  <c r="H453" i="1"/>
  <c r="H451" i="1"/>
  <c r="H449" i="1"/>
  <c r="H446" i="1"/>
  <c r="H445" i="1"/>
  <c r="H444" i="1"/>
  <c r="H443" i="1"/>
  <c r="H441" i="1"/>
  <c r="D451" i="1"/>
  <c r="D449" i="1"/>
  <c r="D446" i="1"/>
  <c r="D445" i="1"/>
  <c r="D444" i="1"/>
  <c r="D443" i="1"/>
  <c r="D441" i="1"/>
  <c r="D452" i="1"/>
  <c r="D450" i="1"/>
  <c r="D448" i="1"/>
  <c r="D447" i="1"/>
  <c r="D442" i="1"/>
  <c r="D440" i="1"/>
  <c r="H452" i="1"/>
  <c r="H450" i="1"/>
  <c r="H448" i="1"/>
  <c r="H447" i="1"/>
  <c r="H442" i="1"/>
  <c r="H440" i="1"/>
  <c r="D433" i="1"/>
  <c r="D434" i="1"/>
  <c r="D435" i="1"/>
  <c r="D436" i="1"/>
  <c r="D437" i="1"/>
  <c r="D438" i="1"/>
  <c r="D439" i="1"/>
  <c r="D432" i="1"/>
  <c r="I433" i="1"/>
  <c r="I434" i="1"/>
  <c r="I435" i="1"/>
  <c r="I436" i="1"/>
  <c r="I437" i="1"/>
  <c r="I438" i="1"/>
  <c r="I439" i="1"/>
  <c r="I432" i="1"/>
  <c r="H433" i="1"/>
  <c r="H434" i="1"/>
  <c r="H435" i="1"/>
  <c r="H436" i="1"/>
  <c r="H437" i="1"/>
  <c r="H438" i="1"/>
  <c r="H439" i="1"/>
  <c r="H432" i="1"/>
  <c r="D431" i="1"/>
  <c r="D429" i="1"/>
  <c r="D428" i="1"/>
  <c r="D426" i="1"/>
  <c r="D424" i="1"/>
  <c r="D422" i="1"/>
  <c r="D419" i="1"/>
  <c r="I431" i="1"/>
  <c r="I429" i="1"/>
  <c r="I428" i="1"/>
  <c r="I426" i="1"/>
  <c r="I424" i="1"/>
  <c r="I422" i="1"/>
  <c r="I419" i="1"/>
  <c r="H431" i="1"/>
  <c r="H429" i="1"/>
  <c r="H428" i="1"/>
  <c r="H426" i="1"/>
  <c r="H424" i="1"/>
  <c r="H422" i="1"/>
  <c r="H419" i="1"/>
  <c r="I430" i="1"/>
  <c r="I427" i="1"/>
  <c r="I425" i="1"/>
  <c r="I423" i="1"/>
  <c r="I421" i="1"/>
  <c r="I420" i="1"/>
  <c r="I418" i="1"/>
  <c r="H430" i="1"/>
  <c r="H427" i="1"/>
  <c r="H425" i="1"/>
  <c r="H423" i="1"/>
  <c r="H421" i="1"/>
  <c r="H420" i="1"/>
  <c r="H418" i="1"/>
  <c r="D430" i="1"/>
  <c r="D427" i="1"/>
  <c r="D425" i="1"/>
  <c r="D423" i="1"/>
  <c r="D421" i="1"/>
  <c r="D420" i="1"/>
  <c r="D418" i="1"/>
  <c r="D414" i="1"/>
  <c r="D412" i="1"/>
  <c r="D411" i="1"/>
  <c r="D410" i="1"/>
  <c r="D409" i="1"/>
  <c r="H414" i="1"/>
  <c r="H412" i="1"/>
  <c r="H411" i="1"/>
  <c r="H410" i="1"/>
  <c r="H409" i="1"/>
  <c r="H417" i="1"/>
  <c r="H416" i="1"/>
  <c r="H415" i="1"/>
  <c r="H413" i="1"/>
  <c r="H408" i="1"/>
  <c r="D417" i="1"/>
  <c r="D416" i="1"/>
  <c r="D415" i="1"/>
  <c r="D413" i="1"/>
  <c r="D408" i="1"/>
  <c r="H407" i="1"/>
  <c r="H406" i="1"/>
  <c r="H405" i="1"/>
  <c r="H404" i="1"/>
  <c r="H403" i="1"/>
  <c r="D407" i="1"/>
  <c r="D406" i="1"/>
  <c r="D405" i="1"/>
  <c r="D404" i="1"/>
  <c r="D403" i="1"/>
  <c r="I496" i="1"/>
  <c r="I488" i="1"/>
  <c r="I483" i="1"/>
  <c r="I475" i="1"/>
  <c r="I474" i="1"/>
  <c r="H496" i="1"/>
  <c r="H488" i="1"/>
  <c r="H483" i="1"/>
  <c r="H475" i="1"/>
  <c r="H474" i="1"/>
  <c r="D496" i="1"/>
  <c r="D488" i="1"/>
  <c r="D483" i="1"/>
  <c r="D475" i="1"/>
  <c r="D474" i="1"/>
  <c r="I493" i="1"/>
  <c r="I492" i="1"/>
  <c r="I489" i="1"/>
  <c r="I487" i="1"/>
  <c r="I486" i="1"/>
  <c r="I484" i="1"/>
  <c r="I481" i="1"/>
  <c r="I476" i="1"/>
  <c r="D493" i="1"/>
  <c r="D492" i="1"/>
  <c r="D489" i="1"/>
  <c r="D487" i="1"/>
  <c r="D486" i="1"/>
  <c r="D484" i="1"/>
  <c r="D481" i="1"/>
  <c r="D476" i="1"/>
  <c r="H493" i="1"/>
  <c r="H492" i="1"/>
  <c r="H489" i="1"/>
  <c r="H487" i="1"/>
  <c r="H486" i="1"/>
  <c r="H484" i="1"/>
  <c r="H481" i="1"/>
  <c r="H476" i="1"/>
  <c r="D494" i="1"/>
  <c r="D490" i="1"/>
  <c r="D485" i="1"/>
  <c r="D480" i="1"/>
  <c r="D479" i="1"/>
  <c r="D477" i="1"/>
  <c r="I494" i="1"/>
  <c r="I490" i="1"/>
  <c r="I485" i="1"/>
  <c r="I480" i="1"/>
  <c r="I479" i="1"/>
  <c r="I477" i="1"/>
  <c r="H494" i="1"/>
  <c r="H490" i="1"/>
  <c r="H485" i="1"/>
  <c r="H480" i="1"/>
  <c r="H479" i="1"/>
  <c r="H477" i="1"/>
  <c r="D495" i="1"/>
  <c r="D491" i="1"/>
  <c r="D482" i="1"/>
  <c r="D478" i="1"/>
  <c r="D473" i="1"/>
  <c r="I495" i="1"/>
  <c r="I491" i="1"/>
  <c r="I482" i="1"/>
  <c r="I478" i="1"/>
  <c r="I473" i="1"/>
  <c r="H495" i="1"/>
  <c r="H491" i="1"/>
  <c r="H482" i="1"/>
  <c r="H478" i="1"/>
  <c r="H473" i="1"/>
  <c r="I401" i="1"/>
  <c r="I396" i="1"/>
  <c r="I387" i="1"/>
  <c r="I381" i="1"/>
  <c r="I380" i="1"/>
  <c r="D401" i="1"/>
  <c r="D396" i="1"/>
  <c r="D387" i="1"/>
  <c r="D381" i="1"/>
  <c r="D380" i="1"/>
  <c r="H401" i="1"/>
  <c r="H396" i="1"/>
  <c r="H387" i="1"/>
  <c r="H381" i="1"/>
  <c r="H380" i="1"/>
  <c r="I402" i="1"/>
  <c r="I400" i="1"/>
  <c r="I399" i="1"/>
  <c r="I398" i="1"/>
  <c r="I394" i="1"/>
  <c r="I393" i="1"/>
  <c r="I390" i="1"/>
  <c r="I384" i="1"/>
  <c r="I383" i="1"/>
  <c r="I377" i="1"/>
  <c r="D402" i="1"/>
  <c r="D400" i="1"/>
  <c r="D399" i="1"/>
  <c r="D398" i="1"/>
  <c r="D394" i="1"/>
  <c r="D393" i="1"/>
  <c r="D390" i="1"/>
  <c r="D384" i="1"/>
  <c r="D383" i="1"/>
  <c r="D377" i="1"/>
  <c r="H402" i="1"/>
  <c r="H400" i="1"/>
  <c r="H399" i="1"/>
  <c r="H398" i="1"/>
  <c r="H394" i="1"/>
  <c r="H393" i="1"/>
  <c r="H390" i="1"/>
  <c r="H384" i="1"/>
  <c r="H383" i="1"/>
  <c r="H377" i="1"/>
  <c r="D391" i="1"/>
  <c r="D389" i="1"/>
  <c r="D385" i="1"/>
  <c r="D379" i="1"/>
  <c r="I391" i="1"/>
  <c r="I389" i="1"/>
  <c r="I385" i="1"/>
  <c r="I379" i="1"/>
  <c r="H391" i="1"/>
  <c r="H389" i="1"/>
  <c r="H385" i="1"/>
  <c r="H379" i="1"/>
  <c r="D397" i="1"/>
  <c r="D395" i="1"/>
  <c r="D392" i="1"/>
  <c r="D388" i="1"/>
  <c r="D386" i="1"/>
  <c r="D382" i="1"/>
  <c r="D378" i="1"/>
  <c r="D376" i="1"/>
  <c r="I397" i="1"/>
  <c r="I395" i="1"/>
  <c r="I392" i="1"/>
  <c r="I388" i="1"/>
  <c r="I386" i="1"/>
  <c r="I382" i="1"/>
  <c r="I378" i="1"/>
  <c r="I376" i="1"/>
  <c r="H397" i="1"/>
  <c r="H395" i="1"/>
  <c r="H392" i="1"/>
  <c r="H388" i="1"/>
  <c r="H386" i="1"/>
  <c r="H382" i="1"/>
  <c r="H378" i="1"/>
  <c r="H376" i="1"/>
  <c r="I374" i="1"/>
  <c r="I373" i="1"/>
  <c r="I372" i="1"/>
  <c r="I369" i="1"/>
  <c r="D374" i="1"/>
  <c r="D373" i="1"/>
  <c r="D372" i="1"/>
  <c r="D369" i="1"/>
  <c r="H374" i="1"/>
  <c r="H373" i="1"/>
  <c r="H372" i="1"/>
  <c r="H369" i="1"/>
  <c r="I375" i="1"/>
  <c r="I371" i="1"/>
  <c r="I370" i="1"/>
  <c r="I368" i="1"/>
  <c r="I367" i="1"/>
  <c r="I366" i="1"/>
  <c r="I365" i="1"/>
  <c r="D375" i="1"/>
  <c r="D371" i="1"/>
  <c r="D370" i="1"/>
  <c r="D368" i="1"/>
  <c r="D367" i="1"/>
  <c r="D366" i="1"/>
  <c r="D365" i="1"/>
  <c r="H375" i="1"/>
  <c r="H371" i="1"/>
  <c r="H370" i="1"/>
  <c r="H368" i="1"/>
  <c r="H367" i="1"/>
  <c r="H366" i="1"/>
  <c r="H365" i="1"/>
  <c r="D363" i="1"/>
  <c r="D359" i="1"/>
  <c r="D358" i="1"/>
  <c r="D354" i="1"/>
  <c r="D353" i="1"/>
  <c r="H363" i="1"/>
  <c r="H359" i="1"/>
  <c r="H358" i="1"/>
  <c r="H354" i="1"/>
  <c r="H353" i="1"/>
  <c r="D364" i="1"/>
  <c r="D362" i="1"/>
  <c r="D361" i="1"/>
  <c r="D360" i="1"/>
  <c r="D357" i="1"/>
  <c r="D356" i="1"/>
  <c r="D355" i="1"/>
  <c r="D352" i="1"/>
  <c r="D351" i="1"/>
  <c r="H364" i="1"/>
  <c r="H362" i="1"/>
  <c r="H361" i="1"/>
  <c r="H360" i="1"/>
  <c r="H357" i="1"/>
  <c r="H356" i="1"/>
  <c r="H355" i="1"/>
  <c r="H352" i="1"/>
  <c r="H351" i="1"/>
  <c r="J347" i="1"/>
  <c r="J348" i="1"/>
  <c r="J349" i="1"/>
  <c r="J350" i="1"/>
  <c r="J346" i="1"/>
  <c r="I347" i="1"/>
  <c r="I348" i="1"/>
  <c r="I349" i="1"/>
  <c r="I350" i="1"/>
  <c r="I346" i="1"/>
  <c r="D347" i="1"/>
  <c r="D348" i="1"/>
  <c r="D349" i="1"/>
  <c r="D350" i="1"/>
  <c r="D346" i="1"/>
  <c r="H347" i="1"/>
  <c r="H348" i="1"/>
  <c r="H349" i="1"/>
  <c r="H350" i="1"/>
  <c r="H346" i="1"/>
  <c r="D344" i="1"/>
  <c r="D342" i="1"/>
  <c r="D341" i="1"/>
  <c r="D339" i="1"/>
  <c r="D337" i="1"/>
  <c r="D335" i="1"/>
  <c r="H344" i="1"/>
  <c r="H342" i="1"/>
  <c r="H341" i="1"/>
  <c r="H339" i="1"/>
  <c r="H337" i="1"/>
  <c r="H335" i="1"/>
  <c r="D345" i="1"/>
  <c r="D343" i="1"/>
  <c r="D340" i="1"/>
  <c r="D338" i="1"/>
  <c r="D336" i="1"/>
  <c r="H345" i="1"/>
  <c r="H343" i="1"/>
  <c r="H340" i="1"/>
  <c r="H338" i="1"/>
  <c r="H336" i="1"/>
  <c r="D330" i="1"/>
  <c r="D331" i="1"/>
  <c r="D332" i="1"/>
  <c r="D333" i="1"/>
  <c r="D334" i="1"/>
  <c r="D329" i="1"/>
  <c r="I330" i="1"/>
  <c r="I331" i="1"/>
  <c r="I332" i="1"/>
  <c r="I333" i="1"/>
  <c r="I334" i="1"/>
  <c r="I329" i="1"/>
  <c r="H330" i="1"/>
  <c r="H331" i="1"/>
  <c r="H332" i="1"/>
  <c r="H333" i="1"/>
  <c r="H334" i="1"/>
  <c r="H329" i="1"/>
  <c r="D328" i="1"/>
  <c r="D327" i="1"/>
  <c r="D326" i="1"/>
  <c r="D325" i="1"/>
  <c r="D324" i="1"/>
  <c r="H328" i="1"/>
  <c r="H327" i="1"/>
  <c r="H326" i="1"/>
  <c r="H325" i="1"/>
  <c r="H324" i="1"/>
  <c r="D322" i="1"/>
  <c r="D321" i="1"/>
  <c r="D319" i="1"/>
  <c r="D317" i="1"/>
  <c r="D315" i="1"/>
  <c r="D314" i="1"/>
  <c r="D311" i="1"/>
  <c r="H322" i="1"/>
  <c r="H321" i="1"/>
  <c r="H319" i="1"/>
  <c r="H317" i="1"/>
  <c r="H315" i="1"/>
  <c r="H314" i="1"/>
  <c r="H311" i="1"/>
  <c r="D323" i="1"/>
  <c r="D320" i="1"/>
  <c r="D318" i="1"/>
  <c r="D316" i="1"/>
  <c r="D313" i="1"/>
  <c r="D312" i="1"/>
  <c r="H323" i="1"/>
  <c r="H320" i="1"/>
  <c r="H318" i="1"/>
  <c r="H316" i="1"/>
  <c r="H313" i="1"/>
  <c r="H312" i="1"/>
  <c r="I310" i="1"/>
  <c r="I307" i="1"/>
  <c r="I305" i="1"/>
  <c r="I303" i="1"/>
  <c r="I301" i="1"/>
  <c r="I300" i="1"/>
  <c r="I298" i="1"/>
  <c r="D310" i="1"/>
  <c r="D307" i="1"/>
  <c r="D305" i="1"/>
  <c r="D303" i="1"/>
  <c r="D301" i="1"/>
  <c r="D300" i="1"/>
  <c r="D298" i="1"/>
  <c r="H310" i="1"/>
  <c r="H307" i="1"/>
  <c r="H305" i="1"/>
  <c r="H303" i="1"/>
  <c r="H301" i="1"/>
  <c r="H300" i="1"/>
  <c r="H298" i="1"/>
  <c r="I309" i="1"/>
  <c r="I308" i="1"/>
  <c r="I306" i="1"/>
  <c r="I304" i="1"/>
  <c r="I302" i="1"/>
  <c r="I299" i="1"/>
  <c r="D309" i="1"/>
  <c r="D308" i="1"/>
  <c r="D306" i="1"/>
  <c r="D304" i="1"/>
  <c r="D302" i="1"/>
  <c r="D299" i="1"/>
  <c r="H309" i="1"/>
  <c r="H308" i="1"/>
  <c r="H306" i="1"/>
  <c r="H304" i="1"/>
  <c r="H302" i="1"/>
  <c r="H299" i="1"/>
  <c r="I292" i="1"/>
  <c r="I287" i="1"/>
  <c r="I284" i="1"/>
  <c r="I283" i="1"/>
  <c r="D292" i="1"/>
  <c r="D287" i="1"/>
  <c r="D284" i="1"/>
  <c r="D283" i="1"/>
  <c r="H292" i="1"/>
  <c r="H287" i="1"/>
  <c r="H284" i="1"/>
  <c r="H283" i="1"/>
  <c r="I297" i="1"/>
  <c r="I295" i="1"/>
  <c r="I290" i="1"/>
  <c r="I289" i="1"/>
  <c r="I280" i="1"/>
  <c r="I275" i="1"/>
  <c r="I273" i="1"/>
  <c r="D297" i="1"/>
  <c r="D295" i="1"/>
  <c r="D290" i="1"/>
  <c r="D289" i="1"/>
  <c r="D280" i="1"/>
  <c r="D275" i="1"/>
  <c r="D273" i="1"/>
  <c r="H297" i="1"/>
  <c r="H295" i="1"/>
  <c r="H290" i="1"/>
  <c r="H289" i="1"/>
  <c r="H280" i="1"/>
  <c r="H275" i="1"/>
  <c r="H273" i="1"/>
  <c r="I296" i="1"/>
  <c r="I291" i="1"/>
  <c r="I288" i="1"/>
  <c r="I286" i="1"/>
  <c r="I281" i="1"/>
  <c r="I279" i="1"/>
  <c r="I277" i="1"/>
  <c r="D296" i="1"/>
  <c r="D291" i="1"/>
  <c r="D288" i="1"/>
  <c r="D286" i="1"/>
  <c r="D281" i="1"/>
  <c r="D279" i="1"/>
  <c r="D277" i="1"/>
  <c r="H296" i="1"/>
  <c r="H291" i="1"/>
  <c r="H288" i="1"/>
  <c r="H286" i="1"/>
  <c r="H281" i="1"/>
  <c r="H279" i="1"/>
  <c r="H277" i="1"/>
  <c r="I294" i="1"/>
  <c r="I293" i="1"/>
  <c r="I285" i="1"/>
  <c r="I282" i="1"/>
  <c r="I278" i="1"/>
  <c r="I276" i="1"/>
  <c r="I274" i="1"/>
  <c r="D294" i="1"/>
  <c r="D293" i="1"/>
  <c r="D285" i="1"/>
  <c r="D282" i="1"/>
  <c r="D278" i="1"/>
  <c r="D276" i="1"/>
  <c r="D274" i="1"/>
  <c r="H294" i="1"/>
  <c r="H293" i="1"/>
  <c r="H285" i="1"/>
  <c r="H282" i="1"/>
  <c r="H278" i="1"/>
  <c r="H276" i="1"/>
  <c r="H274" i="1"/>
  <c r="D272" i="1"/>
  <c r="D271" i="1"/>
  <c r="D270" i="1"/>
  <c r="D269" i="1"/>
  <c r="D268" i="1"/>
  <c r="H272" i="1"/>
  <c r="H271" i="1"/>
  <c r="H270" i="1"/>
  <c r="H269" i="1"/>
  <c r="H268" i="1"/>
  <c r="D264" i="1"/>
  <c r="D265" i="1"/>
  <c r="D266" i="1"/>
  <c r="D267" i="1"/>
  <c r="D263" i="1"/>
  <c r="J264" i="1"/>
  <c r="J265" i="1"/>
  <c r="J266" i="1"/>
  <c r="J267" i="1"/>
  <c r="J263" i="1"/>
  <c r="I264" i="1"/>
  <c r="I265" i="1"/>
  <c r="I266" i="1"/>
  <c r="I267" i="1"/>
  <c r="I263" i="1"/>
  <c r="H264" i="1"/>
  <c r="H265" i="1"/>
  <c r="H266" i="1"/>
  <c r="H267" i="1"/>
  <c r="H263" i="1"/>
  <c r="D261" i="1"/>
  <c r="D260" i="1"/>
  <c r="D257" i="1"/>
  <c r="D254" i="1"/>
  <c r="D251" i="1"/>
  <c r="D249" i="1"/>
  <c r="H261" i="1"/>
  <c r="H260" i="1"/>
  <c r="H257" i="1"/>
  <c r="H254" i="1"/>
  <c r="H251" i="1"/>
  <c r="H249" i="1"/>
  <c r="D262" i="1"/>
  <c r="D259" i="1"/>
  <c r="D258" i="1"/>
  <c r="D256" i="1"/>
  <c r="D255" i="1"/>
  <c r="D253" i="1"/>
  <c r="D252" i="1"/>
  <c r="D250" i="1"/>
  <c r="H262" i="1"/>
  <c r="H259" i="1"/>
  <c r="H258" i="1"/>
  <c r="H256" i="1"/>
  <c r="H255" i="1"/>
  <c r="H253" i="1"/>
  <c r="H252" i="1"/>
  <c r="H250" i="1"/>
  <c r="D248" i="1"/>
  <c r="D247" i="1"/>
  <c r="D244" i="1"/>
  <c r="D242" i="1"/>
  <c r="D240" i="1"/>
  <c r="D237" i="1"/>
  <c r="D236" i="1"/>
  <c r="D235" i="1"/>
  <c r="H248" i="1"/>
  <c r="H247" i="1"/>
  <c r="H244" i="1"/>
  <c r="H242" i="1"/>
  <c r="H240" i="1"/>
  <c r="H237" i="1"/>
  <c r="H236" i="1"/>
  <c r="H235" i="1"/>
  <c r="D246" i="1"/>
  <c r="D245" i="1"/>
  <c r="D243" i="1"/>
  <c r="D241" i="1"/>
  <c r="D239" i="1"/>
  <c r="D238" i="1"/>
  <c r="H246" i="1"/>
  <c r="H245" i="1"/>
  <c r="H243" i="1"/>
  <c r="H241" i="1"/>
  <c r="H239" i="1"/>
  <c r="H238" i="1"/>
  <c r="I233" i="1"/>
  <c r="I232" i="1"/>
  <c r="I231" i="1"/>
  <c r="I230" i="1"/>
  <c r="I228" i="1"/>
  <c r="I227" i="1"/>
  <c r="I226" i="1"/>
  <c r="I225" i="1"/>
  <c r="D233" i="1"/>
  <c r="D232" i="1"/>
  <c r="D231" i="1"/>
  <c r="D230" i="1"/>
  <c r="D228" i="1"/>
  <c r="D227" i="1"/>
  <c r="D226" i="1"/>
  <c r="D225" i="1"/>
  <c r="H233" i="1"/>
  <c r="H232" i="1"/>
  <c r="H231" i="1"/>
  <c r="H230" i="1"/>
  <c r="H228" i="1"/>
  <c r="H227" i="1"/>
  <c r="H226" i="1"/>
  <c r="H225" i="1"/>
  <c r="I234" i="1"/>
  <c r="I229" i="1"/>
  <c r="I224" i="1"/>
  <c r="D234" i="1"/>
  <c r="D229" i="1"/>
  <c r="D224" i="1"/>
  <c r="H234" i="1"/>
  <c r="H229" i="1"/>
  <c r="H224" i="1"/>
  <c r="I219" i="1"/>
  <c r="I220" i="1"/>
  <c r="I221" i="1"/>
  <c r="I222" i="1"/>
  <c r="I223" i="1"/>
  <c r="I218" i="1"/>
  <c r="D219" i="1"/>
  <c r="D220" i="1"/>
  <c r="D221" i="1"/>
  <c r="D222" i="1"/>
  <c r="D223" i="1"/>
  <c r="D218" i="1"/>
  <c r="H219" i="1"/>
  <c r="H220" i="1"/>
  <c r="H221" i="1"/>
  <c r="H222" i="1"/>
  <c r="H223" i="1"/>
  <c r="H218" i="1"/>
  <c r="D217" i="1"/>
  <c r="D216" i="1"/>
  <c r="D215" i="1"/>
  <c r="D214" i="1"/>
  <c r="D213" i="1"/>
  <c r="D212" i="1"/>
  <c r="D211" i="1"/>
  <c r="H217" i="1"/>
  <c r="H216" i="1"/>
  <c r="H215" i="1"/>
  <c r="H214" i="1"/>
  <c r="H213" i="1"/>
  <c r="H212" i="1"/>
  <c r="H211" i="1"/>
  <c r="D210" i="1"/>
  <c r="D208" i="1"/>
  <c r="D206" i="1"/>
  <c r="D205" i="1"/>
  <c r="D201" i="1"/>
  <c r="H210" i="1"/>
  <c r="H208" i="1"/>
  <c r="H206" i="1"/>
  <c r="H205" i="1"/>
  <c r="H201" i="1"/>
  <c r="D209" i="1"/>
  <c r="D207" i="1"/>
  <c r="D204" i="1"/>
  <c r="D203" i="1"/>
  <c r="D202" i="1"/>
  <c r="H209" i="1"/>
  <c r="H207" i="1"/>
  <c r="H204" i="1"/>
  <c r="H203" i="1"/>
  <c r="H202" i="1"/>
  <c r="I200" i="1"/>
  <c r="I199" i="1"/>
  <c r="I198" i="1"/>
  <c r="I197" i="1"/>
  <c r="I196" i="1"/>
  <c r="I195" i="1"/>
  <c r="I194" i="1"/>
  <c r="D200" i="1"/>
  <c r="D199" i="1"/>
  <c r="D198" i="1"/>
  <c r="D197" i="1"/>
  <c r="D196" i="1"/>
  <c r="D195" i="1"/>
  <c r="D194" i="1"/>
  <c r="H200" i="1"/>
  <c r="H199" i="1"/>
  <c r="H198" i="1"/>
  <c r="H197" i="1"/>
  <c r="H196" i="1"/>
  <c r="H195" i="1"/>
  <c r="H194" i="1"/>
  <c r="J188" i="1"/>
  <c r="J189" i="1"/>
  <c r="J190" i="1"/>
  <c r="J191" i="1"/>
  <c r="J192" i="1"/>
  <c r="J193" i="1"/>
  <c r="J187" i="1"/>
  <c r="I188" i="1"/>
  <c r="I189" i="1"/>
  <c r="I190" i="1"/>
  <c r="I191" i="1"/>
  <c r="I192" i="1"/>
  <c r="I193" i="1"/>
  <c r="I187" i="1"/>
  <c r="D188" i="1"/>
  <c r="D189" i="1"/>
  <c r="D190" i="1"/>
  <c r="D191" i="1"/>
  <c r="D192" i="1"/>
  <c r="D193" i="1"/>
  <c r="D187" i="1"/>
  <c r="H188" i="1"/>
  <c r="H189" i="1"/>
  <c r="H190" i="1"/>
  <c r="H191" i="1"/>
  <c r="H192" i="1"/>
  <c r="H193" i="1"/>
  <c r="H187" i="1"/>
  <c r="D186" i="1"/>
  <c r="D182" i="1"/>
  <c r="D179" i="1"/>
  <c r="D178" i="1"/>
  <c r="D177" i="1"/>
  <c r="D176" i="1"/>
  <c r="H186" i="1"/>
  <c r="H182" i="1"/>
  <c r="H179" i="1"/>
  <c r="H178" i="1"/>
  <c r="H177" i="1"/>
  <c r="H176" i="1"/>
  <c r="D185" i="1"/>
  <c r="D184" i="1"/>
  <c r="D183" i="1"/>
  <c r="D181" i="1"/>
  <c r="D180" i="1"/>
  <c r="D175" i="1"/>
  <c r="H185" i="1"/>
  <c r="H184" i="1"/>
  <c r="H183" i="1"/>
  <c r="H181" i="1"/>
  <c r="H180" i="1"/>
  <c r="H175" i="1"/>
  <c r="I171" i="1"/>
  <c r="I172" i="1"/>
  <c r="I173" i="1"/>
  <c r="I174" i="1"/>
  <c r="I170" i="1"/>
  <c r="D171" i="1"/>
  <c r="D172" i="1"/>
  <c r="D173" i="1"/>
  <c r="D174" i="1"/>
  <c r="D170" i="1"/>
  <c r="H171" i="1"/>
  <c r="H172" i="1"/>
  <c r="H173" i="1"/>
  <c r="H174" i="1"/>
  <c r="L174" i="1" s="1"/>
  <c r="H170" i="1"/>
  <c r="L170" i="1" s="1"/>
  <c r="D169" i="1"/>
  <c r="D168" i="1"/>
  <c r="D167" i="1"/>
  <c r="D164" i="1"/>
  <c r="D161" i="1"/>
  <c r="D159" i="1"/>
  <c r="D156" i="1"/>
  <c r="H169" i="1"/>
  <c r="H168" i="1"/>
  <c r="H167" i="1"/>
  <c r="H164" i="1"/>
  <c r="H161" i="1"/>
  <c r="H159" i="1"/>
  <c r="H156" i="1"/>
  <c r="D166" i="1"/>
  <c r="D165" i="1"/>
  <c r="D163" i="1"/>
  <c r="D162" i="1"/>
  <c r="D160" i="1"/>
  <c r="D158" i="1"/>
  <c r="D157" i="1"/>
  <c r="H166" i="1"/>
  <c r="H165" i="1"/>
  <c r="H163" i="1"/>
  <c r="H162" i="1"/>
  <c r="H160" i="1"/>
  <c r="H158" i="1"/>
  <c r="H157" i="1"/>
  <c r="I154" i="1"/>
  <c r="I153" i="1"/>
  <c r="I148" i="1"/>
  <c r="I137" i="1"/>
  <c r="I136" i="1"/>
  <c r="I134" i="1"/>
  <c r="I128" i="1"/>
  <c r="D154" i="1"/>
  <c r="D153" i="1"/>
  <c r="D148" i="1"/>
  <c r="D137" i="1"/>
  <c r="D136" i="1"/>
  <c r="D134" i="1"/>
  <c r="D128" i="1"/>
  <c r="H154" i="1"/>
  <c r="L154" i="1" s="1"/>
  <c r="H153" i="1"/>
  <c r="H148" i="1"/>
  <c r="H137" i="1"/>
  <c r="L137" i="1" s="1"/>
  <c r="H136" i="1"/>
  <c r="H134" i="1"/>
  <c r="L134" i="1" s="1"/>
  <c r="H128" i="1"/>
  <c r="I155" i="1"/>
  <c r="I145" i="1"/>
  <c r="I140" i="1"/>
  <c r="I138" i="1"/>
  <c r="I133" i="1"/>
  <c r="I130" i="1"/>
  <c r="I129" i="1"/>
  <c r="D155" i="1"/>
  <c r="D145" i="1"/>
  <c r="D140" i="1"/>
  <c r="D138" i="1"/>
  <c r="D133" i="1"/>
  <c r="D130" i="1"/>
  <c r="D129" i="1"/>
  <c r="H155" i="1"/>
  <c r="H145" i="1"/>
  <c r="L145" i="1" s="1"/>
  <c r="H140" i="1"/>
  <c r="L140" i="1" s="1"/>
  <c r="H138" i="1"/>
  <c r="L138" i="1" s="1"/>
  <c r="H133" i="1"/>
  <c r="H130" i="1"/>
  <c r="H129" i="1"/>
  <c r="I152" i="1"/>
  <c r="I149" i="1"/>
  <c r="I146" i="1"/>
  <c r="I144" i="1"/>
  <c r="I142" i="1"/>
  <c r="I139" i="1"/>
  <c r="I131" i="1"/>
  <c r="H152" i="1"/>
  <c r="L152" i="1" s="1"/>
  <c r="H149" i="1"/>
  <c r="H146" i="1"/>
  <c r="L146" i="1" s="1"/>
  <c r="H144" i="1"/>
  <c r="H142" i="1"/>
  <c r="H139" i="1"/>
  <c r="L139" i="1" s="1"/>
  <c r="H131" i="1"/>
  <c r="L131" i="1" s="1"/>
  <c r="D152" i="1"/>
  <c r="D149" i="1"/>
  <c r="D146" i="1"/>
  <c r="D144" i="1"/>
  <c r="D142" i="1"/>
  <c r="D139" i="1"/>
  <c r="D131" i="1"/>
  <c r="I151" i="1"/>
  <c r="I150" i="1"/>
  <c r="I147" i="1"/>
  <c r="I143" i="1"/>
  <c r="I141" i="1"/>
  <c r="I135" i="1"/>
  <c r="I132" i="1"/>
  <c r="I127" i="1"/>
  <c r="H151" i="1"/>
  <c r="H150" i="1"/>
  <c r="H147" i="1"/>
  <c r="H143" i="1"/>
  <c r="H141" i="1"/>
  <c r="H135" i="1"/>
  <c r="H132" i="1"/>
  <c r="H127" i="1"/>
  <c r="D151" i="1"/>
  <c r="D150" i="1"/>
  <c r="D147" i="1"/>
  <c r="D143" i="1"/>
  <c r="D141" i="1"/>
  <c r="D135" i="1"/>
  <c r="D132" i="1"/>
  <c r="D127" i="1"/>
  <c r="I126" i="1"/>
  <c r="I125" i="1"/>
  <c r="I124" i="1"/>
  <c r="I123" i="1"/>
  <c r="I122" i="1"/>
  <c r="I121" i="1"/>
  <c r="I120" i="1"/>
  <c r="H126" i="1"/>
  <c r="L126" i="1" s="1"/>
  <c r="H125" i="1"/>
  <c r="L125" i="1" s="1"/>
  <c r="H124" i="1"/>
  <c r="L124" i="1" s="1"/>
  <c r="H123" i="1"/>
  <c r="H122" i="1"/>
  <c r="H121" i="1"/>
  <c r="H120" i="1"/>
  <c r="L120" i="1" s="1"/>
  <c r="D126" i="1"/>
  <c r="D125" i="1"/>
  <c r="D124" i="1"/>
  <c r="D123" i="1"/>
  <c r="D122" i="1"/>
  <c r="D121" i="1"/>
  <c r="D120" i="1"/>
  <c r="D108" i="1"/>
  <c r="D109" i="1"/>
  <c r="D110" i="1"/>
  <c r="D112" i="1"/>
  <c r="D114" i="1"/>
  <c r="D116" i="1"/>
  <c r="D118" i="1"/>
  <c r="H118" i="1"/>
  <c r="L118" i="1" s="1"/>
  <c r="H116" i="1"/>
  <c r="H114" i="1"/>
  <c r="L114" i="1" s="1"/>
  <c r="H112" i="1"/>
  <c r="H110" i="1"/>
  <c r="L110" i="1" s="1"/>
  <c r="H109" i="1"/>
  <c r="H108" i="1"/>
  <c r="L108" i="1" s="1"/>
  <c r="H119" i="1"/>
  <c r="H117" i="1"/>
  <c r="H115" i="1"/>
  <c r="L115" i="1" s="1"/>
  <c r="H113" i="1"/>
  <c r="H111" i="1"/>
  <c r="L111" i="1" s="1"/>
  <c r="D119" i="1"/>
  <c r="D117" i="1"/>
  <c r="D115" i="1"/>
  <c r="D113" i="1"/>
  <c r="D111" i="1"/>
  <c r="I105" i="1"/>
  <c r="I102" i="1"/>
  <c r="I100" i="1"/>
  <c r="I99" i="1"/>
  <c r="I97" i="1"/>
  <c r="I95" i="1"/>
  <c r="I107" i="1"/>
  <c r="I106" i="1"/>
  <c r="I104" i="1"/>
  <c r="I103" i="1"/>
  <c r="I101" i="1"/>
  <c r="I98" i="1"/>
  <c r="I96" i="1"/>
  <c r="H107" i="1"/>
  <c r="L107" i="1" s="1"/>
  <c r="H106" i="1"/>
  <c r="L106" i="1" s="1"/>
  <c r="H104" i="1"/>
  <c r="L104" i="1" s="1"/>
  <c r="H103" i="1"/>
  <c r="L103" i="1" s="1"/>
  <c r="H101" i="1"/>
  <c r="L101" i="1" s="1"/>
  <c r="H98" i="1"/>
  <c r="H96" i="1"/>
  <c r="L96" i="1" s="1"/>
  <c r="H105" i="1"/>
  <c r="L105" i="1" s="1"/>
  <c r="H102" i="1"/>
  <c r="L102" i="1" s="1"/>
  <c r="H100" i="1"/>
  <c r="L100" i="1" s="1"/>
  <c r="H99" i="1"/>
  <c r="L99" i="1" s="1"/>
  <c r="H97" i="1"/>
  <c r="L97" i="1" s="1"/>
  <c r="H95" i="1"/>
  <c r="L95" i="1" s="1"/>
  <c r="I93" i="1"/>
  <c r="I92" i="1"/>
  <c r="I90" i="1"/>
  <c r="I88" i="1"/>
  <c r="I86" i="1"/>
  <c r="I84" i="1"/>
  <c r="I82" i="1"/>
  <c r="H93" i="1"/>
  <c r="L93" i="1" s="1"/>
  <c r="H92" i="1"/>
  <c r="L92" i="1" s="1"/>
  <c r="H90" i="1"/>
  <c r="H88" i="1"/>
  <c r="L88" i="1" s="1"/>
  <c r="H86" i="1"/>
  <c r="L86" i="1" s="1"/>
  <c r="H84" i="1"/>
  <c r="H82" i="1"/>
  <c r="L82" i="1" s="1"/>
  <c r="I94" i="1"/>
  <c r="I91" i="1"/>
  <c r="I89" i="1"/>
  <c r="I87" i="1"/>
  <c r="I85" i="1"/>
  <c r="I83" i="1"/>
  <c r="H94" i="1"/>
  <c r="L94" i="1" s="1"/>
  <c r="H91" i="1"/>
  <c r="L91" i="1" s="1"/>
  <c r="H89" i="1"/>
  <c r="L89" i="1" s="1"/>
  <c r="H87" i="1"/>
  <c r="L87" i="1" s="1"/>
  <c r="H85" i="1"/>
  <c r="L85" i="1" s="1"/>
  <c r="H83" i="1"/>
  <c r="L83" i="1" s="1"/>
  <c r="I77" i="1"/>
  <c r="I78" i="1"/>
  <c r="I79" i="1"/>
  <c r="I80" i="1"/>
  <c r="I81" i="1"/>
  <c r="I76" i="1"/>
  <c r="H77" i="1"/>
  <c r="L77" i="1" s="1"/>
  <c r="H78" i="1"/>
  <c r="L78" i="1" s="1"/>
  <c r="H79" i="1"/>
  <c r="L79" i="1" s="1"/>
  <c r="H80" i="1"/>
  <c r="L80" i="1" s="1"/>
  <c r="H81" i="1"/>
  <c r="L81" i="1" s="1"/>
  <c r="H76" i="1"/>
  <c r="I74" i="1"/>
  <c r="I72" i="1"/>
  <c r="I69" i="1"/>
  <c r="I66" i="1"/>
  <c r="I65" i="1"/>
  <c r="I63" i="1"/>
  <c r="H74" i="1"/>
  <c r="L74" i="1" s="1"/>
  <c r="H72" i="1"/>
  <c r="L72" i="1" s="1"/>
  <c r="H69" i="1"/>
  <c r="L69" i="1" s="1"/>
  <c r="H66" i="1"/>
  <c r="L66" i="1" s="1"/>
  <c r="H65" i="1"/>
  <c r="H63" i="1"/>
  <c r="L63" i="1" s="1"/>
  <c r="I75" i="1"/>
  <c r="I73" i="1"/>
  <c r="I71" i="1"/>
  <c r="I70" i="1"/>
  <c r="I68" i="1"/>
  <c r="I67" i="1"/>
  <c r="I64" i="1"/>
  <c r="H75" i="1"/>
  <c r="H73" i="1"/>
  <c r="H71" i="1"/>
  <c r="L71" i="1" s="1"/>
  <c r="H70" i="1"/>
  <c r="L70" i="1" s="1"/>
  <c r="H68" i="1"/>
  <c r="H67" i="1"/>
  <c r="L67" i="1" s="1"/>
  <c r="H64" i="1"/>
  <c r="L64" i="1" s="1"/>
  <c r="H52" i="1"/>
  <c r="H51" i="1"/>
  <c r="H37" i="1"/>
  <c r="H36" i="1"/>
  <c r="H54" i="1"/>
  <c r="H48" i="1"/>
  <c r="H43" i="1"/>
  <c r="H41" i="1"/>
  <c r="H40" i="1"/>
  <c r="H38" i="1"/>
  <c r="H46" i="1"/>
  <c r="H45" i="1"/>
  <c r="H39" i="1"/>
  <c r="H53" i="1"/>
  <c r="H50" i="1"/>
  <c r="H49" i="1"/>
  <c r="H47" i="1"/>
  <c r="H44" i="1"/>
  <c r="H42" i="1"/>
  <c r="H35" i="1"/>
  <c r="H32" i="1"/>
  <c r="L32" i="1" s="1"/>
  <c r="H28" i="1"/>
  <c r="H27" i="1"/>
  <c r="H34" i="1"/>
  <c r="H33" i="1"/>
  <c r="H31" i="1"/>
  <c r="H30" i="1"/>
  <c r="L30" i="1" s="1"/>
  <c r="H29" i="1"/>
  <c r="H26" i="1"/>
  <c r="I56" i="1"/>
  <c r="I57" i="1"/>
  <c r="I58" i="1"/>
  <c r="I59" i="1"/>
  <c r="I60" i="1"/>
  <c r="I61" i="1"/>
  <c r="I62" i="1"/>
  <c r="I55" i="1"/>
  <c r="H56" i="1"/>
  <c r="L56" i="1" s="1"/>
  <c r="H57" i="1"/>
  <c r="H58" i="1"/>
  <c r="H59" i="1"/>
  <c r="L59" i="1" s="1"/>
  <c r="H60" i="1"/>
  <c r="L60" i="1" s="1"/>
  <c r="H61" i="1"/>
  <c r="H62" i="1"/>
  <c r="L62" i="1" s="1"/>
  <c r="H55" i="1"/>
  <c r="L55" i="1" s="1"/>
  <c r="H23" i="1"/>
  <c r="L23" i="1" s="1"/>
  <c r="I23" i="1"/>
  <c r="H24" i="1"/>
  <c r="I24" i="1"/>
  <c r="H25" i="1"/>
  <c r="I25" i="1"/>
  <c r="I22" i="1"/>
  <c r="H22" i="1"/>
  <c r="H21" i="1"/>
  <c r="H20" i="1"/>
  <c r="L20" i="1" s="1"/>
  <c r="H19" i="1"/>
  <c r="L19" i="1" s="1"/>
  <c r="H18" i="1"/>
  <c r="H17" i="1"/>
  <c r="H16" i="1"/>
  <c r="G15" i="1"/>
  <c r="G14" i="1"/>
  <c r="G13" i="1"/>
  <c r="G10" i="1"/>
  <c r="G8" i="1"/>
  <c r="G7" i="1"/>
  <c r="G6" i="1"/>
  <c r="G4" i="1"/>
  <c r="G12" i="1"/>
  <c r="G11" i="1"/>
  <c r="G9" i="1"/>
  <c r="G5" i="1"/>
  <c r="G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216" i="1"/>
  <c r="F17" i="1"/>
  <c r="F1217" i="1"/>
  <c r="F18" i="1"/>
  <c r="F19" i="1"/>
  <c r="F1218" i="1"/>
  <c r="F20" i="1"/>
  <c r="F21" i="1"/>
  <c r="F121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174" i="1"/>
  <c r="F120" i="1"/>
  <c r="F1175" i="1"/>
  <c r="F121" i="1"/>
  <c r="F122" i="1"/>
  <c r="F1176" i="1"/>
  <c r="F123" i="1"/>
  <c r="F124" i="1"/>
  <c r="F125" i="1"/>
  <c r="F1177" i="1"/>
  <c r="F126" i="1"/>
  <c r="F1178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212" i="1"/>
  <c r="F194" i="1"/>
  <c r="F1213" i="1"/>
  <c r="F195" i="1"/>
  <c r="F196" i="1"/>
  <c r="F197" i="1"/>
  <c r="F198" i="1"/>
  <c r="F1214" i="1"/>
  <c r="F199" i="1"/>
  <c r="F200" i="1"/>
  <c r="F1215" i="1"/>
  <c r="F201" i="1"/>
  <c r="F202" i="1"/>
  <c r="F203" i="1"/>
  <c r="F204" i="1"/>
  <c r="F205" i="1"/>
  <c r="F206" i="1"/>
  <c r="F207" i="1"/>
  <c r="F208" i="1"/>
  <c r="F209" i="1"/>
  <c r="F210" i="1"/>
  <c r="F1131" i="1"/>
  <c r="F211" i="1"/>
  <c r="F212" i="1"/>
  <c r="F1132" i="1"/>
  <c r="F213" i="1"/>
  <c r="F1133" i="1"/>
  <c r="F214" i="1"/>
  <c r="F1134" i="1"/>
  <c r="F215" i="1"/>
  <c r="F216" i="1"/>
  <c r="F1135" i="1"/>
  <c r="F217" i="1"/>
  <c r="F1136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1198" i="1"/>
  <c r="F1199" i="1"/>
  <c r="F1200" i="1"/>
  <c r="F269" i="1"/>
  <c r="F1201" i="1"/>
  <c r="F270" i="1"/>
  <c r="F1202" i="1"/>
  <c r="F1203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1072" i="1"/>
  <c r="F1073" i="1"/>
  <c r="F325" i="1"/>
  <c r="F326" i="1"/>
  <c r="F1074" i="1"/>
  <c r="F327" i="1"/>
  <c r="F1075" i="1"/>
  <c r="F328" i="1"/>
  <c r="F1076" i="1"/>
  <c r="F1077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1191" i="1"/>
  <c r="F403" i="1"/>
  <c r="F1192" i="1"/>
  <c r="F1193" i="1"/>
  <c r="F404" i="1"/>
  <c r="F1194" i="1"/>
  <c r="F405" i="1"/>
  <c r="F1195" i="1"/>
  <c r="F1196" i="1"/>
  <c r="F1197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1179" i="1"/>
  <c r="F502" i="1"/>
  <c r="F503" i="1"/>
  <c r="F1180" i="1"/>
  <c r="F1181" i="1"/>
  <c r="F504" i="1"/>
  <c r="F505" i="1"/>
  <c r="F506" i="1"/>
  <c r="F1182" i="1"/>
  <c r="F507" i="1"/>
  <c r="F1183" i="1"/>
  <c r="F1184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923" i="1"/>
  <c r="F924" i="1"/>
  <c r="F925" i="1"/>
  <c r="F532" i="1"/>
  <c r="F926" i="1"/>
  <c r="F533" i="1"/>
  <c r="F927" i="1"/>
  <c r="F928" i="1"/>
  <c r="F534" i="1"/>
  <c r="F929" i="1"/>
  <c r="F535" i="1"/>
  <c r="F536" i="1"/>
  <c r="F930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846" i="1"/>
  <c r="F633" i="1"/>
  <c r="F634" i="1"/>
  <c r="F847" i="1"/>
  <c r="F848" i="1"/>
  <c r="F635" i="1"/>
  <c r="F849" i="1"/>
  <c r="F636" i="1"/>
  <c r="F850" i="1"/>
  <c r="F851" i="1"/>
  <c r="F637" i="1"/>
  <c r="F852" i="1"/>
  <c r="F853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1166" i="1"/>
  <c r="F690" i="1"/>
  <c r="F1167" i="1"/>
  <c r="F1168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1220" i="1"/>
  <c r="F713" i="1"/>
  <c r="F714" i="1"/>
  <c r="F1221" i="1"/>
  <c r="F715" i="1"/>
  <c r="F716" i="1"/>
  <c r="F717" i="1"/>
  <c r="F1222" i="1"/>
  <c r="F1223" i="1"/>
  <c r="F1224" i="1"/>
  <c r="F1225" i="1"/>
  <c r="F718" i="1"/>
  <c r="F776" i="1"/>
  <c r="F719" i="1"/>
  <c r="F777" i="1"/>
  <c r="F720" i="1"/>
  <c r="F721" i="1"/>
  <c r="F778" i="1"/>
  <c r="F722" i="1"/>
  <c r="F779" i="1"/>
  <c r="F780" i="1"/>
  <c r="F781" i="1"/>
  <c r="F782" i="1"/>
  <c r="F783" i="1"/>
  <c r="F784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1160" i="1"/>
  <c r="F1161" i="1"/>
  <c r="F1162" i="1"/>
  <c r="F772" i="1"/>
  <c r="F1163" i="1"/>
  <c r="F1164" i="1"/>
  <c r="F773" i="1"/>
  <c r="F774" i="1"/>
  <c r="F1165" i="1"/>
  <c r="F775" i="1"/>
  <c r="F1204" i="1"/>
  <c r="F1205" i="1"/>
  <c r="F1206" i="1"/>
  <c r="F1207" i="1"/>
  <c r="F1208" i="1"/>
  <c r="F1209" i="1"/>
  <c r="F1210" i="1"/>
  <c r="F1211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1185" i="1"/>
  <c r="F1186" i="1"/>
  <c r="F1187" i="1"/>
  <c r="F1188" i="1"/>
  <c r="F1189" i="1"/>
  <c r="F1190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1169" i="1"/>
  <c r="F1170" i="1"/>
  <c r="F1171" i="1"/>
  <c r="F1172" i="1"/>
  <c r="F1173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2" i="1"/>
  <c r="H15" i="1"/>
  <c r="H14" i="1"/>
  <c r="H13" i="1"/>
  <c r="H10" i="1"/>
  <c r="H8" i="1"/>
  <c r="H7" i="1"/>
  <c r="H6" i="1"/>
  <c r="H4" i="1"/>
  <c r="H12" i="1"/>
  <c r="H11" i="1"/>
  <c r="H9" i="1"/>
  <c r="H5" i="1"/>
  <c r="H3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G16" i="1" s="1"/>
  <c r="C1216" i="1"/>
  <c r="G1216" i="1" s="1"/>
  <c r="C17" i="1"/>
  <c r="G17" i="1" s="1"/>
  <c r="C1217" i="1"/>
  <c r="G1217" i="1" s="1"/>
  <c r="C18" i="1"/>
  <c r="G18" i="1" s="1"/>
  <c r="L18" i="1" s="1"/>
  <c r="C19" i="1"/>
  <c r="G19" i="1" s="1"/>
  <c r="C1218" i="1"/>
  <c r="G1218" i="1" s="1"/>
  <c r="C20" i="1"/>
  <c r="G20" i="1" s="1"/>
  <c r="C21" i="1"/>
  <c r="G21" i="1" s="1"/>
  <c r="C1219" i="1"/>
  <c r="G1219" i="1" s="1"/>
  <c r="C22" i="1"/>
  <c r="G22" i="1" s="1"/>
  <c r="C23" i="1"/>
  <c r="G23" i="1" s="1"/>
  <c r="C24" i="1"/>
  <c r="G24" i="1" s="1"/>
  <c r="C25" i="1"/>
  <c r="G25" i="1" s="1"/>
  <c r="L25" i="1" s="1"/>
  <c r="C26" i="1"/>
  <c r="G26" i="1" s="1"/>
  <c r="C27" i="1"/>
  <c r="G27" i="1" s="1"/>
  <c r="C28" i="1"/>
  <c r="G28" i="1" s="1"/>
  <c r="C29" i="1"/>
  <c r="G29" i="1" s="1"/>
  <c r="C30" i="1"/>
  <c r="G30" i="1" s="1"/>
  <c r="C31" i="1"/>
  <c r="G31" i="1" s="1"/>
  <c r="C32" i="1"/>
  <c r="G32" i="1" s="1"/>
  <c r="C33" i="1"/>
  <c r="G33" i="1" s="1"/>
  <c r="C34" i="1"/>
  <c r="G34" i="1" s="1"/>
  <c r="C35" i="1"/>
  <c r="G35" i="1" s="1"/>
  <c r="C36" i="1"/>
  <c r="G36" i="1" s="1"/>
  <c r="C37" i="1"/>
  <c r="G37" i="1" s="1"/>
  <c r="C38" i="1"/>
  <c r="G38" i="1" s="1"/>
  <c r="C39" i="1"/>
  <c r="G39" i="1" s="1"/>
  <c r="C40" i="1"/>
  <c r="G40" i="1" s="1"/>
  <c r="L40" i="1" s="1"/>
  <c r="C41" i="1"/>
  <c r="G41" i="1" s="1"/>
  <c r="C42" i="1"/>
  <c r="G42" i="1" s="1"/>
  <c r="M42" i="1" s="1"/>
  <c r="C43" i="1"/>
  <c r="G43" i="1" s="1"/>
  <c r="C44" i="1"/>
  <c r="G44" i="1" s="1"/>
  <c r="C45" i="1"/>
  <c r="G45" i="1" s="1"/>
  <c r="C46" i="1"/>
  <c r="G46" i="1" s="1"/>
  <c r="L46" i="1" s="1"/>
  <c r="C47" i="1"/>
  <c r="G47" i="1" s="1"/>
  <c r="C48" i="1"/>
  <c r="G48" i="1" s="1"/>
  <c r="C49" i="1"/>
  <c r="G49" i="1" s="1"/>
  <c r="C50" i="1"/>
  <c r="G50" i="1" s="1"/>
  <c r="M50" i="1" s="1"/>
  <c r="C51" i="1"/>
  <c r="G51" i="1" s="1"/>
  <c r="C52" i="1"/>
  <c r="G52" i="1" s="1"/>
  <c r="L52" i="1" s="1"/>
  <c r="C53" i="1"/>
  <c r="G53" i="1" s="1"/>
  <c r="L53" i="1" s="1"/>
  <c r="C54" i="1"/>
  <c r="G54" i="1" s="1"/>
  <c r="C55" i="1"/>
  <c r="G55" i="1" s="1"/>
  <c r="C56" i="1"/>
  <c r="G56" i="1" s="1"/>
  <c r="C57" i="1"/>
  <c r="G57" i="1" s="1"/>
  <c r="C58" i="1"/>
  <c r="G58" i="1" s="1"/>
  <c r="C59" i="1"/>
  <c r="G59" i="1" s="1"/>
  <c r="C60" i="1"/>
  <c r="G60" i="1" s="1"/>
  <c r="C61" i="1"/>
  <c r="G61" i="1" s="1"/>
  <c r="C62" i="1"/>
  <c r="G62" i="1" s="1"/>
  <c r="C63" i="1"/>
  <c r="G63" i="1" s="1"/>
  <c r="C64" i="1"/>
  <c r="G64" i="1" s="1"/>
  <c r="C65" i="1"/>
  <c r="G65" i="1" s="1"/>
  <c r="C66" i="1"/>
  <c r="G66" i="1" s="1"/>
  <c r="C67" i="1"/>
  <c r="G67" i="1" s="1"/>
  <c r="C68" i="1"/>
  <c r="G68" i="1" s="1"/>
  <c r="C69" i="1"/>
  <c r="G69" i="1" s="1"/>
  <c r="C70" i="1"/>
  <c r="G70" i="1" s="1"/>
  <c r="C71" i="1"/>
  <c r="G71" i="1" s="1"/>
  <c r="C72" i="1"/>
  <c r="G72" i="1" s="1"/>
  <c r="C73" i="1"/>
  <c r="G73" i="1" s="1"/>
  <c r="C74" i="1"/>
  <c r="G74" i="1" s="1"/>
  <c r="C75" i="1"/>
  <c r="G75" i="1" s="1"/>
  <c r="C76" i="1"/>
  <c r="G76" i="1" s="1"/>
  <c r="C77" i="1"/>
  <c r="G77" i="1" s="1"/>
  <c r="C78" i="1"/>
  <c r="G78" i="1" s="1"/>
  <c r="C79" i="1"/>
  <c r="G79" i="1" s="1"/>
  <c r="C80" i="1"/>
  <c r="G80" i="1" s="1"/>
  <c r="C81" i="1"/>
  <c r="G81" i="1" s="1"/>
  <c r="C82" i="1"/>
  <c r="G82" i="1" s="1"/>
  <c r="C83" i="1"/>
  <c r="G83" i="1" s="1"/>
  <c r="C84" i="1"/>
  <c r="G84" i="1" s="1"/>
  <c r="M84" i="1" s="1"/>
  <c r="C85" i="1"/>
  <c r="G85" i="1" s="1"/>
  <c r="C86" i="1"/>
  <c r="G86" i="1" s="1"/>
  <c r="C87" i="1"/>
  <c r="G87" i="1" s="1"/>
  <c r="C88" i="1"/>
  <c r="G88" i="1" s="1"/>
  <c r="C89" i="1"/>
  <c r="G89" i="1" s="1"/>
  <c r="C90" i="1"/>
  <c r="G90" i="1" s="1"/>
  <c r="C91" i="1"/>
  <c r="G91" i="1" s="1"/>
  <c r="C92" i="1"/>
  <c r="G92" i="1" s="1"/>
  <c r="C93" i="1"/>
  <c r="G93" i="1" s="1"/>
  <c r="C94" i="1"/>
  <c r="G94" i="1" s="1"/>
  <c r="C95" i="1"/>
  <c r="G95" i="1" s="1"/>
  <c r="C96" i="1"/>
  <c r="G96" i="1" s="1"/>
  <c r="C97" i="1"/>
  <c r="G97" i="1" s="1"/>
  <c r="C98" i="1"/>
  <c r="G98" i="1" s="1"/>
  <c r="C99" i="1"/>
  <c r="G99" i="1" s="1"/>
  <c r="C100" i="1"/>
  <c r="G100" i="1" s="1"/>
  <c r="C101" i="1"/>
  <c r="G101" i="1" s="1"/>
  <c r="C102" i="1"/>
  <c r="G102" i="1" s="1"/>
  <c r="C103" i="1"/>
  <c r="G103" i="1" s="1"/>
  <c r="C104" i="1"/>
  <c r="G104" i="1" s="1"/>
  <c r="C105" i="1"/>
  <c r="G105" i="1" s="1"/>
  <c r="C106" i="1"/>
  <c r="G106" i="1" s="1"/>
  <c r="C107" i="1"/>
  <c r="G107" i="1" s="1"/>
  <c r="C108" i="1"/>
  <c r="C109" i="1"/>
  <c r="G109" i="1" s="1"/>
  <c r="C110" i="1"/>
  <c r="G110" i="1" s="1"/>
  <c r="C111" i="1"/>
  <c r="G111" i="1" s="1"/>
  <c r="C112" i="1"/>
  <c r="C113" i="1"/>
  <c r="G113" i="1" s="1"/>
  <c r="C114" i="1"/>
  <c r="C115" i="1"/>
  <c r="E115" i="1" s="1"/>
  <c r="C116" i="1"/>
  <c r="G116" i="1" s="1"/>
  <c r="C117" i="1"/>
  <c r="C118" i="1"/>
  <c r="C119" i="1"/>
  <c r="G119" i="1" s="1"/>
  <c r="C1174" i="1"/>
  <c r="G1174" i="1" s="1"/>
  <c r="C120" i="1"/>
  <c r="G120" i="1" s="1"/>
  <c r="C1175" i="1"/>
  <c r="G1175" i="1" s="1"/>
  <c r="C121" i="1"/>
  <c r="G121" i="1" s="1"/>
  <c r="C122" i="1"/>
  <c r="G122" i="1" s="1"/>
  <c r="M122" i="1" s="1"/>
  <c r="C1176" i="1"/>
  <c r="C123" i="1"/>
  <c r="C124" i="1"/>
  <c r="G124" i="1" s="1"/>
  <c r="C125" i="1"/>
  <c r="G125" i="1" s="1"/>
  <c r="C1177" i="1"/>
  <c r="G1177" i="1" s="1"/>
  <c r="C126" i="1"/>
  <c r="G126" i="1" s="1"/>
  <c r="C1178" i="1"/>
  <c r="G1178" i="1" s="1"/>
  <c r="C127" i="1"/>
  <c r="C128" i="1"/>
  <c r="G128" i="1" s="1"/>
  <c r="C129" i="1"/>
  <c r="G129" i="1" s="1"/>
  <c r="C130" i="1"/>
  <c r="C131" i="1"/>
  <c r="G131" i="1" s="1"/>
  <c r="C132" i="1"/>
  <c r="G132" i="1" s="1"/>
  <c r="C133" i="1"/>
  <c r="G133" i="1" s="1"/>
  <c r="C134" i="1"/>
  <c r="C135" i="1"/>
  <c r="G135" i="1" s="1"/>
  <c r="C136" i="1"/>
  <c r="G136" i="1" s="1"/>
  <c r="C137" i="1"/>
  <c r="G137" i="1" s="1"/>
  <c r="C138" i="1"/>
  <c r="G138" i="1" s="1"/>
  <c r="C139" i="1"/>
  <c r="G139" i="1" s="1"/>
  <c r="C140" i="1"/>
  <c r="C141" i="1"/>
  <c r="G141" i="1" s="1"/>
  <c r="C142" i="1"/>
  <c r="G142" i="1" s="1"/>
  <c r="M142" i="1" s="1"/>
  <c r="C143" i="1"/>
  <c r="C144" i="1"/>
  <c r="G144" i="1" s="1"/>
  <c r="C145" i="1"/>
  <c r="C146" i="1"/>
  <c r="C147" i="1"/>
  <c r="G147" i="1" s="1"/>
  <c r="C148" i="1"/>
  <c r="C149" i="1"/>
  <c r="G149" i="1" s="1"/>
  <c r="C150" i="1"/>
  <c r="G150" i="1" s="1"/>
  <c r="C151" i="1"/>
  <c r="G151" i="1" s="1"/>
  <c r="C152" i="1"/>
  <c r="G152" i="1" s="1"/>
  <c r="C153" i="1"/>
  <c r="C154" i="1"/>
  <c r="G154" i="1" s="1"/>
  <c r="C155" i="1"/>
  <c r="G155" i="1" s="1"/>
  <c r="C156" i="1"/>
  <c r="G156" i="1" s="1"/>
  <c r="M156" i="1" s="1"/>
  <c r="C157" i="1"/>
  <c r="C158" i="1"/>
  <c r="C159" i="1"/>
  <c r="C160" i="1"/>
  <c r="C161" i="1"/>
  <c r="C162" i="1"/>
  <c r="G162" i="1" s="1"/>
  <c r="M162" i="1" s="1"/>
  <c r="C163" i="1"/>
  <c r="G163" i="1" s="1"/>
  <c r="C164" i="1"/>
  <c r="G164" i="1" s="1"/>
  <c r="C165" i="1"/>
  <c r="C166" i="1"/>
  <c r="C167" i="1"/>
  <c r="G167" i="1" s="1"/>
  <c r="C168" i="1"/>
  <c r="C169" i="1"/>
  <c r="C170" i="1"/>
  <c r="G170" i="1" s="1"/>
  <c r="C171" i="1"/>
  <c r="G171" i="1" s="1"/>
  <c r="C172" i="1"/>
  <c r="G172" i="1" s="1"/>
  <c r="C173" i="1"/>
  <c r="G173" i="1" s="1"/>
  <c r="C174" i="1"/>
  <c r="C175" i="1"/>
  <c r="G175" i="1" s="1"/>
  <c r="M175" i="1" s="1"/>
  <c r="C176" i="1"/>
  <c r="C177" i="1"/>
  <c r="C178" i="1"/>
  <c r="G178" i="1" s="1"/>
  <c r="C179" i="1"/>
  <c r="G179" i="1" s="1"/>
  <c r="C180" i="1"/>
  <c r="G180" i="1" s="1"/>
  <c r="M180" i="1" s="1"/>
  <c r="C181" i="1"/>
  <c r="C182" i="1"/>
  <c r="G182" i="1" s="1"/>
  <c r="C183" i="1"/>
  <c r="C184" i="1"/>
  <c r="G184" i="1" s="1"/>
  <c r="C185" i="1"/>
  <c r="G185" i="1" s="1"/>
  <c r="C186" i="1"/>
  <c r="C187" i="1"/>
  <c r="G187" i="1" s="1"/>
  <c r="M187" i="1" s="1"/>
  <c r="C188" i="1"/>
  <c r="C189" i="1"/>
  <c r="G189" i="1" s="1"/>
  <c r="C190" i="1"/>
  <c r="G190" i="1" s="1"/>
  <c r="C191" i="1"/>
  <c r="C192" i="1"/>
  <c r="C193" i="1"/>
  <c r="G193" i="1" s="1"/>
  <c r="C1212" i="1"/>
  <c r="G1212" i="1" s="1"/>
  <c r="C194" i="1"/>
  <c r="C1213" i="1"/>
  <c r="G1213" i="1" s="1"/>
  <c r="C195" i="1"/>
  <c r="C196" i="1"/>
  <c r="G196" i="1" s="1"/>
  <c r="C197" i="1"/>
  <c r="C198" i="1"/>
  <c r="G198" i="1" s="1"/>
  <c r="C1214" i="1"/>
  <c r="G1214" i="1" s="1"/>
  <c r="C199" i="1"/>
  <c r="C200" i="1"/>
  <c r="G200" i="1" s="1"/>
  <c r="M200" i="1" s="1"/>
  <c r="C1215" i="1"/>
  <c r="G1215" i="1" s="1"/>
  <c r="C201" i="1"/>
  <c r="G201" i="1" s="1"/>
  <c r="C202" i="1"/>
  <c r="G202" i="1" s="1"/>
  <c r="M202" i="1" s="1"/>
  <c r="C203" i="1"/>
  <c r="C204" i="1"/>
  <c r="G204" i="1" s="1"/>
  <c r="M204" i="1" s="1"/>
  <c r="C205" i="1"/>
  <c r="C206" i="1"/>
  <c r="G206" i="1" s="1"/>
  <c r="M206" i="1" s="1"/>
  <c r="C207" i="1"/>
  <c r="G207" i="1" s="1"/>
  <c r="M207" i="1" s="1"/>
  <c r="C208" i="1"/>
  <c r="G208" i="1" s="1"/>
  <c r="C209" i="1"/>
  <c r="G209" i="1" s="1"/>
  <c r="C210" i="1"/>
  <c r="G210" i="1" s="1"/>
  <c r="M210" i="1" s="1"/>
  <c r="C1131" i="1"/>
  <c r="C211" i="1"/>
  <c r="C212" i="1"/>
  <c r="C1132" i="1"/>
  <c r="C213" i="1"/>
  <c r="G213" i="1" s="1"/>
  <c r="C1133" i="1"/>
  <c r="G1133" i="1" s="1"/>
  <c r="C214" i="1"/>
  <c r="C1134" i="1"/>
  <c r="G1134" i="1" s="1"/>
  <c r="C215" i="1"/>
  <c r="C216" i="1"/>
  <c r="C1135" i="1"/>
  <c r="C217" i="1"/>
  <c r="G217" i="1" s="1"/>
  <c r="M217" i="1" s="1"/>
  <c r="C1136" i="1"/>
  <c r="C218" i="1"/>
  <c r="G218" i="1" s="1"/>
  <c r="M218" i="1" s="1"/>
  <c r="C219" i="1"/>
  <c r="C220" i="1"/>
  <c r="C221" i="1"/>
  <c r="C222" i="1"/>
  <c r="C223" i="1"/>
  <c r="C224" i="1"/>
  <c r="G224" i="1" s="1"/>
  <c r="M224" i="1" s="1"/>
  <c r="C225" i="1"/>
  <c r="G225" i="1" s="1"/>
  <c r="M225" i="1" s="1"/>
  <c r="C226" i="1"/>
  <c r="G226" i="1" s="1"/>
  <c r="M226" i="1" s="1"/>
  <c r="C227" i="1"/>
  <c r="G227" i="1" s="1"/>
  <c r="M227" i="1" s="1"/>
  <c r="C228" i="1"/>
  <c r="G228" i="1" s="1"/>
  <c r="M228" i="1" s="1"/>
  <c r="C229" i="1"/>
  <c r="C230" i="1"/>
  <c r="G230" i="1" s="1"/>
  <c r="C231" i="1"/>
  <c r="G231" i="1" s="1"/>
  <c r="C232" i="1"/>
  <c r="G232" i="1" s="1"/>
  <c r="C233" i="1"/>
  <c r="G233" i="1" s="1"/>
  <c r="C234" i="1"/>
  <c r="G234" i="1" s="1"/>
  <c r="M234" i="1" s="1"/>
  <c r="C235" i="1"/>
  <c r="G235" i="1" s="1"/>
  <c r="M235" i="1" s="1"/>
  <c r="C236" i="1"/>
  <c r="G236" i="1" s="1"/>
  <c r="M236" i="1" s="1"/>
  <c r="C237" i="1"/>
  <c r="G237" i="1" s="1"/>
  <c r="M237" i="1" s="1"/>
  <c r="C238" i="1"/>
  <c r="G238" i="1" s="1"/>
  <c r="C239" i="1"/>
  <c r="C240" i="1"/>
  <c r="G240" i="1" s="1"/>
  <c r="M240" i="1" s="1"/>
  <c r="C241" i="1"/>
  <c r="G241" i="1" s="1"/>
  <c r="M241" i="1" s="1"/>
  <c r="C242" i="1"/>
  <c r="G242" i="1" s="1"/>
  <c r="C243" i="1"/>
  <c r="G243" i="1" s="1"/>
  <c r="C244" i="1"/>
  <c r="C245" i="1"/>
  <c r="C246" i="1"/>
  <c r="C247" i="1"/>
  <c r="G247" i="1" s="1"/>
  <c r="M247" i="1" s="1"/>
  <c r="C248" i="1"/>
  <c r="G248" i="1" s="1"/>
  <c r="M248" i="1" s="1"/>
  <c r="C249" i="1"/>
  <c r="G249" i="1" s="1"/>
  <c r="M249" i="1" s="1"/>
  <c r="C250" i="1"/>
  <c r="G250" i="1" s="1"/>
  <c r="C251" i="1"/>
  <c r="G251" i="1" s="1"/>
  <c r="C252" i="1"/>
  <c r="C253" i="1"/>
  <c r="C254" i="1"/>
  <c r="C255" i="1"/>
  <c r="C256" i="1"/>
  <c r="G256" i="1" s="1"/>
  <c r="C257" i="1"/>
  <c r="C258" i="1"/>
  <c r="G258" i="1" s="1"/>
  <c r="M258" i="1" s="1"/>
  <c r="C259" i="1"/>
  <c r="C260" i="1"/>
  <c r="G260" i="1" s="1"/>
  <c r="C261" i="1"/>
  <c r="G261" i="1" s="1"/>
  <c r="C262" i="1"/>
  <c r="C263" i="1"/>
  <c r="G263" i="1" s="1"/>
  <c r="M263" i="1" s="1"/>
  <c r="C264" i="1"/>
  <c r="G264" i="1" s="1"/>
  <c r="C265" i="1"/>
  <c r="G265" i="1" s="1"/>
  <c r="C266" i="1"/>
  <c r="G266" i="1" s="1"/>
  <c r="C267" i="1"/>
  <c r="C268" i="1"/>
  <c r="C1198" i="1"/>
  <c r="G1198" i="1" s="1"/>
  <c r="C1199" i="1"/>
  <c r="G1199" i="1" s="1"/>
  <c r="C1200" i="1"/>
  <c r="G1200" i="1" s="1"/>
  <c r="C269" i="1"/>
  <c r="G269" i="1" s="1"/>
  <c r="M269" i="1" s="1"/>
  <c r="C1201" i="1"/>
  <c r="C270" i="1"/>
  <c r="G270" i="1" s="1"/>
  <c r="C1202" i="1"/>
  <c r="G1202" i="1" s="1"/>
  <c r="C1203" i="1"/>
  <c r="G1203" i="1" s="1"/>
  <c r="C271" i="1"/>
  <c r="G271" i="1" s="1"/>
  <c r="C272" i="1"/>
  <c r="C273" i="1"/>
  <c r="C274" i="1"/>
  <c r="G274" i="1" s="1"/>
  <c r="C275" i="1"/>
  <c r="C276" i="1"/>
  <c r="C277" i="1"/>
  <c r="G277" i="1" s="1"/>
  <c r="C278" i="1"/>
  <c r="G278" i="1" s="1"/>
  <c r="C279" i="1"/>
  <c r="C280" i="1"/>
  <c r="G280" i="1" s="1"/>
  <c r="C281" i="1"/>
  <c r="G281" i="1" s="1"/>
  <c r="C282" i="1"/>
  <c r="G282" i="1" s="1"/>
  <c r="M282" i="1" s="1"/>
  <c r="C283" i="1"/>
  <c r="C284" i="1"/>
  <c r="C285" i="1"/>
  <c r="C286" i="1"/>
  <c r="G286" i="1" s="1"/>
  <c r="C287" i="1"/>
  <c r="C288" i="1"/>
  <c r="C289" i="1"/>
  <c r="G289" i="1" s="1"/>
  <c r="C290" i="1"/>
  <c r="C291" i="1"/>
  <c r="C292" i="1"/>
  <c r="C293" i="1"/>
  <c r="C294" i="1"/>
  <c r="G294" i="1" s="1"/>
  <c r="C295" i="1"/>
  <c r="C296" i="1"/>
  <c r="G296" i="1" s="1"/>
  <c r="C297" i="1"/>
  <c r="G297" i="1" s="1"/>
  <c r="M297" i="1" s="1"/>
  <c r="C298" i="1"/>
  <c r="G298" i="1" s="1"/>
  <c r="C299" i="1"/>
  <c r="C300" i="1"/>
  <c r="C301" i="1"/>
  <c r="G301" i="1" s="1"/>
  <c r="C302" i="1"/>
  <c r="C303" i="1"/>
  <c r="C304" i="1"/>
  <c r="G304" i="1" s="1"/>
  <c r="M304" i="1" s="1"/>
  <c r="C305" i="1"/>
  <c r="C306" i="1"/>
  <c r="G306" i="1" s="1"/>
  <c r="C307" i="1"/>
  <c r="C308" i="1"/>
  <c r="C309" i="1"/>
  <c r="C310" i="1"/>
  <c r="G310" i="1" s="1"/>
  <c r="M310" i="1" s="1"/>
  <c r="C311" i="1"/>
  <c r="G311" i="1" s="1"/>
  <c r="M311" i="1" s="1"/>
  <c r="C312" i="1"/>
  <c r="G312" i="1" s="1"/>
  <c r="C313" i="1"/>
  <c r="C314" i="1"/>
  <c r="C315" i="1"/>
  <c r="G315" i="1" s="1"/>
  <c r="C316" i="1"/>
  <c r="G316" i="1" s="1"/>
  <c r="C317" i="1"/>
  <c r="C318" i="1"/>
  <c r="G318" i="1" s="1"/>
  <c r="C319" i="1"/>
  <c r="C320" i="1"/>
  <c r="C321" i="1"/>
  <c r="C322" i="1"/>
  <c r="G322" i="1" s="1"/>
  <c r="C323" i="1"/>
  <c r="C324" i="1"/>
  <c r="G324" i="1" s="1"/>
  <c r="C1072" i="1"/>
  <c r="C1073" i="1"/>
  <c r="G1073" i="1" s="1"/>
  <c r="C325" i="1"/>
  <c r="C326" i="1"/>
  <c r="G326" i="1" s="1"/>
  <c r="C1074" i="1"/>
  <c r="C327" i="1"/>
  <c r="G327" i="1" s="1"/>
  <c r="M327" i="1" s="1"/>
  <c r="C1075" i="1"/>
  <c r="C328" i="1"/>
  <c r="G328" i="1" s="1"/>
  <c r="C1076" i="1"/>
  <c r="G1076" i="1" s="1"/>
  <c r="C1077" i="1"/>
  <c r="G1077" i="1" s="1"/>
  <c r="C329" i="1"/>
  <c r="G329" i="1" s="1"/>
  <c r="M329" i="1" s="1"/>
  <c r="C330" i="1"/>
  <c r="C331" i="1"/>
  <c r="C332" i="1"/>
  <c r="C333" i="1"/>
  <c r="C334" i="1"/>
  <c r="C335" i="1"/>
  <c r="C336" i="1"/>
  <c r="C337" i="1"/>
  <c r="G337" i="1" s="1"/>
  <c r="C338" i="1"/>
  <c r="G338" i="1" s="1"/>
  <c r="M338" i="1" s="1"/>
  <c r="C339" i="1"/>
  <c r="C340" i="1"/>
  <c r="G340" i="1" s="1"/>
  <c r="C341" i="1"/>
  <c r="C342" i="1"/>
  <c r="G342" i="1" s="1"/>
  <c r="C343" i="1"/>
  <c r="C344" i="1"/>
  <c r="G344" i="1" s="1"/>
  <c r="M344" i="1" s="1"/>
  <c r="C345" i="1"/>
  <c r="C346" i="1"/>
  <c r="G346" i="1" s="1"/>
  <c r="C347" i="1"/>
  <c r="G347" i="1" s="1"/>
  <c r="C348" i="1"/>
  <c r="C349" i="1"/>
  <c r="C350" i="1"/>
  <c r="C351" i="1"/>
  <c r="G351" i="1" s="1"/>
  <c r="C352" i="1"/>
  <c r="C353" i="1"/>
  <c r="C354" i="1"/>
  <c r="G354" i="1" s="1"/>
  <c r="M354" i="1" s="1"/>
  <c r="C355" i="1"/>
  <c r="G355" i="1" s="1"/>
  <c r="M355" i="1" s="1"/>
  <c r="C356" i="1"/>
  <c r="G356" i="1" s="1"/>
  <c r="C357" i="1"/>
  <c r="G357" i="1" s="1"/>
  <c r="M357" i="1" s="1"/>
  <c r="C358" i="1"/>
  <c r="G358" i="1" s="1"/>
  <c r="C359" i="1"/>
  <c r="C360" i="1"/>
  <c r="C361" i="1"/>
  <c r="G361" i="1" s="1"/>
  <c r="C362" i="1"/>
  <c r="G362" i="1" s="1"/>
  <c r="M362" i="1" s="1"/>
  <c r="C363" i="1"/>
  <c r="C364" i="1"/>
  <c r="G364" i="1" s="1"/>
  <c r="C365" i="1"/>
  <c r="C366" i="1"/>
  <c r="C367" i="1"/>
  <c r="G367" i="1" s="1"/>
  <c r="M367" i="1" s="1"/>
  <c r="C368" i="1"/>
  <c r="C369" i="1"/>
  <c r="G369" i="1" s="1"/>
  <c r="C370" i="1"/>
  <c r="C371" i="1"/>
  <c r="C372" i="1"/>
  <c r="C373" i="1"/>
  <c r="C374" i="1"/>
  <c r="C375" i="1"/>
  <c r="G375" i="1" s="1"/>
  <c r="M375" i="1" s="1"/>
  <c r="C376" i="1"/>
  <c r="G376" i="1" s="1"/>
  <c r="M376" i="1" s="1"/>
  <c r="C377" i="1"/>
  <c r="C378" i="1"/>
  <c r="G378" i="1" s="1"/>
  <c r="C379" i="1"/>
  <c r="G379" i="1" s="1"/>
  <c r="C380" i="1"/>
  <c r="C381" i="1"/>
  <c r="C382" i="1"/>
  <c r="C383" i="1"/>
  <c r="C384" i="1"/>
  <c r="C385" i="1"/>
  <c r="C386" i="1"/>
  <c r="C387" i="1"/>
  <c r="C388" i="1"/>
  <c r="G388" i="1" s="1"/>
  <c r="M388" i="1" s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1191" i="1"/>
  <c r="G1191" i="1" s="1"/>
  <c r="C403" i="1"/>
  <c r="C1192" i="1"/>
  <c r="G1192" i="1" s="1"/>
  <c r="M1192" i="1" s="1"/>
  <c r="C1193" i="1"/>
  <c r="C404" i="1"/>
  <c r="C1194" i="1"/>
  <c r="G1194" i="1" s="1"/>
  <c r="C405" i="1"/>
  <c r="G405" i="1" s="1"/>
  <c r="C1195" i="1"/>
  <c r="G1195" i="1" s="1"/>
  <c r="M1195" i="1" s="1"/>
  <c r="C1196" i="1"/>
  <c r="G1196" i="1" s="1"/>
  <c r="C1197" i="1"/>
  <c r="G1197" i="1" s="1"/>
  <c r="M1197" i="1" s="1"/>
  <c r="C406" i="1"/>
  <c r="G406" i="1" s="1"/>
  <c r="C407" i="1"/>
  <c r="C408" i="1"/>
  <c r="C409" i="1"/>
  <c r="C410" i="1"/>
  <c r="G410" i="1" s="1"/>
  <c r="C411" i="1"/>
  <c r="G411" i="1" s="1"/>
  <c r="C412" i="1"/>
  <c r="G412" i="1" s="1"/>
  <c r="C413" i="1"/>
  <c r="G413" i="1" s="1"/>
  <c r="C414" i="1"/>
  <c r="C415" i="1"/>
  <c r="C416" i="1"/>
  <c r="C417" i="1"/>
  <c r="C418" i="1"/>
  <c r="G418" i="1" s="1"/>
  <c r="C419" i="1"/>
  <c r="C420" i="1"/>
  <c r="C421" i="1"/>
  <c r="G421" i="1" s="1"/>
  <c r="M421" i="1" s="1"/>
  <c r="C422" i="1"/>
  <c r="C423" i="1"/>
  <c r="C424" i="1"/>
  <c r="C425" i="1"/>
  <c r="C426" i="1"/>
  <c r="C427" i="1"/>
  <c r="C428" i="1"/>
  <c r="C429" i="1"/>
  <c r="C430" i="1"/>
  <c r="G430" i="1" s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G445" i="1" s="1"/>
  <c r="C446" i="1"/>
  <c r="C447" i="1"/>
  <c r="C448" i="1"/>
  <c r="C449" i="1"/>
  <c r="C450" i="1"/>
  <c r="C451" i="1"/>
  <c r="C452" i="1"/>
  <c r="C453" i="1"/>
  <c r="G453" i="1" s="1"/>
  <c r="C454" i="1"/>
  <c r="G454" i="1" s="1"/>
  <c r="C455" i="1"/>
  <c r="G455" i="1" s="1"/>
  <c r="C456" i="1"/>
  <c r="C457" i="1"/>
  <c r="C458" i="1"/>
  <c r="G458" i="1" s="1"/>
  <c r="M458" i="1" s="1"/>
  <c r="C459" i="1"/>
  <c r="C460" i="1"/>
  <c r="G460" i="1" s="1"/>
  <c r="C461" i="1"/>
  <c r="G461" i="1" s="1"/>
  <c r="C462" i="1"/>
  <c r="G462" i="1" s="1"/>
  <c r="C463" i="1"/>
  <c r="G463" i="1" s="1"/>
  <c r="C464" i="1"/>
  <c r="G464" i="1" s="1"/>
  <c r="C465" i="1"/>
  <c r="C466" i="1"/>
  <c r="C467" i="1"/>
  <c r="G467" i="1" s="1"/>
  <c r="C468" i="1"/>
  <c r="G468" i="1" s="1"/>
  <c r="C469" i="1"/>
  <c r="G469" i="1" s="1"/>
  <c r="C470" i="1"/>
  <c r="C471" i="1"/>
  <c r="C472" i="1"/>
  <c r="G472" i="1" s="1"/>
  <c r="C473" i="1"/>
  <c r="C474" i="1"/>
  <c r="G474" i="1" s="1"/>
  <c r="M474" i="1" s="1"/>
  <c r="C475" i="1"/>
  <c r="G475" i="1" s="1"/>
  <c r="C476" i="1"/>
  <c r="G476" i="1" s="1"/>
  <c r="C477" i="1"/>
  <c r="G477" i="1" s="1"/>
  <c r="M477" i="1" s="1"/>
  <c r="C478" i="1"/>
  <c r="G478" i="1" s="1"/>
  <c r="C479" i="1"/>
  <c r="G479" i="1" s="1"/>
  <c r="C480" i="1"/>
  <c r="G480" i="1" s="1"/>
  <c r="C481" i="1"/>
  <c r="G481" i="1" s="1"/>
  <c r="C482" i="1"/>
  <c r="G482" i="1" s="1"/>
  <c r="M482" i="1" s="1"/>
  <c r="C483" i="1"/>
  <c r="G483" i="1" s="1"/>
  <c r="C484" i="1"/>
  <c r="G484" i="1" s="1"/>
  <c r="C485" i="1"/>
  <c r="G485" i="1" s="1"/>
  <c r="C486" i="1"/>
  <c r="G486" i="1" s="1"/>
  <c r="C487" i="1"/>
  <c r="G487" i="1" s="1"/>
  <c r="M487" i="1" s="1"/>
  <c r="C488" i="1"/>
  <c r="G488" i="1" s="1"/>
  <c r="C489" i="1"/>
  <c r="G489" i="1" s="1"/>
  <c r="C490" i="1"/>
  <c r="G490" i="1" s="1"/>
  <c r="C491" i="1"/>
  <c r="G491" i="1" s="1"/>
  <c r="C492" i="1"/>
  <c r="G492" i="1" s="1"/>
  <c r="C493" i="1"/>
  <c r="G493" i="1" s="1"/>
  <c r="C494" i="1"/>
  <c r="G494" i="1" s="1"/>
  <c r="C495" i="1"/>
  <c r="G495" i="1" s="1"/>
  <c r="C496" i="1"/>
  <c r="G496" i="1" s="1"/>
  <c r="C497" i="1"/>
  <c r="C498" i="1"/>
  <c r="C499" i="1"/>
  <c r="C500" i="1"/>
  <c r="C501" i="1"/>
  <c r="C1179" i="1"/>
  <c r="G1179" i="1" s="1"/>
  <c r="M1179" i="1" s="1"/>
  <c r="C502" i="1"/>
  <c r="C503" i="1"/>
  <c r="C1180" i="1"/>
  <c r="G1180" i="1" s="1"/>
  <c r="M1180" i="1" s="1"/>
  <c r="C1181" i="1"/>
  <c r="G1181" i="1" s="1"/>
  <c r="C504" i="1"/>
  <c r="C505" i="1"/>
  <c r="G505" i="1" s="1"/>
  <c r="C506" i="1"/>
  <c r="C1182" i="1"/>
  <c r="G1182" i="1" s="1"/>
  <c r="C507" i="1"/>
  <c r="C1183" i="1"/>
  <c r="G1183" i="1" s="1"/>
  <c r="C1184" i="1"/>
  <c r="G1184" i="1" s="1"/>
  <c r="M1184" i="1" s="1"/>
  <c r="C508" i="1"/>
  <c r="C509" i="1"/>
  <c r="C510" i="1"/>
  <c r="C511" i="1"/>
  <c r="G511" i="1" s="1"/>
  <c r="C512" i="1"/>
  <c r="G512" i="1" s="1"/>
  <c r="C513" i="1"/>
  <c r="G513" i="1" s="1"/>
  <c r="C514" i="1"/>
  <c r="G514" i="1" s="1"/>
  <c r="C515" i="1"/>
  <c r="C516" i="1"/>
  <c r="C517" i="1"/>
  <c r="C518" i="1"/>
  <c r="C519" i="1"/>
  <c r="C520" i="1"/>
  <c r="C521" i="1"/>
  <c r="C522" i="1"/>
  <c r="G522" i="1" s="1"/>
  <c r="C523" i="1"/>
  <c r="G523" i="1" s="1"/>
  <c r="C524" i="1"/>
  <c r="G524" i="1" s="1"/>
  <c r="C525" i="1"/>
  <c r="G525" i="1" s="1"/>
  <c r="C526" i="1"/>
  <c r="C527" i="1"/>
  <c r="C528" i="1"/>
  <c r="C529" i="1"/>
  <c r="C530" i="1"/>
  <c r="G530" i="1" s="1"/>
  <c r="C531" i="1"/>
  <c r="G531" i="1" s="1"/>
  <c r="C923" i="1"/>
  <c r="C924" i="1"/>
  <c r="C925" i="1"/>
  <c r="C532" i="1"/>
  <c r="G532" i="1" s="1"/>
  <c r="C926" i="1"/>
  <c r="C533" i="1"/>
  <c r="G533" i="1" s="1"/>
  <c r="M533" i="1" s="1"/>
  <c r="C927" i="1"/>
  <c r="G927" i="1" s="1"/>
  <c r="C928" i="1"/>
  <c r="C534" i="1"/>
  <c r="G534" i="1" s="1"/>
  <c r="M534" i="1" s="1"/>
  <c r="C929" i="1"/>
  <c r="C535" i="1"/>
  <c r="G535" i="1" s="1"/>
  <c r="C536" i="1"/>
  <c r="G536" i="1" s="1"/>
  <c r="C930" i="1"/>
  <c r="C537" i="1"/>
  <c r="C538" i="1"/>
  <c r="C539" i="1"/>
  <c r="C540" i="1"/>
  <c r="G540" i="1" s="1"/>
  <c r="C541" i="1"/>
  <c r="G541" i="1" s="1"/>
  <c r="C542" i="1"/>
  <c r="C543" i="1"/>
  <c r="G543" i="1" s="1"/>
  <c r="C544" i="1"/>
  <c r="G544" i="1" s="1"/>
  <c r="M544" i="1" s="1"/>
  <c r="C545" i="1"/>
  <c r="G545" i="1" s="1"/>
  <c r="C546" i="1"/>
  <c r="G546" i="1" s="1"/>
  <c r="M546" i="1" s="1"/>
  <c r="C547" i="1"/>
  <c r="C548" i="1"/>
  <c r="G548" i="1" s="1"/>
  <c r="C549" i="1"/>
  <c r="G549" i="1" s="1"/>
  <c r="C550" i="1"/>
  <c r="G550" i="1" s="1"/>
  <c r="M550" i="1" s="1"/>
  <c r="C551" i="1"/>
  <c r="G551" i="1" s="1"/>
  <c r="C552" i="1"/>
  <c r="G552" i="1" s="1"/>
  <c r="C553" i="1"/>
  <c r="G553" i="1" s="1"/>
  <c r="C554" i="1"/>
  <c r="G554" i="1" s="1"/>
  <c r="M554" i="1" s="1"/>
  <c r="C555" i="1"/>
  <c r="G555" i="1" s="1"/>
  <c r="C556" i="1"/>
  <c r="G556" i="1" s="1"/>
  <c r="C557" i="1"/>
  <c r="G557" i="1" s="1"/>
  <c r="C558" i="1"/>
  <c r="G558" i="1" s="1"/>
  <c r="C559" i="1"/>
  <c r="G559" i="1" s="1"/>
  <c r="C560" i="1"/>
  <c r="G560" i="1" s="1"/>
  <c r="M560" i="1" s="1"/>
  <c r="C561" i="1"/>
  <c r="G561" i="1" s="1"/>
  <c r="C562" i="1"/>
  <c r="G562" i="1" s="1"/>
  <c r="C563" i="1"/>
  <c r="G563" i="1" s="1"/>
  <c r="M563" i="1" s="1"/>
  <c r="C564" i="1"/>
  <c r="G564" i="1" s="1"/>
  <c r="C565" i="1"/>
  <c r="G565" i="1" s="1"/>
  <c r="C566" i="1"/>
  <c r="G566" i="1" s="1"/>
  <c r="C567" i="1"/>
  <c r="C568" i="1"/>
  <c r="G568" i="1" s="1"/>
  <c r="M568" i="1" s="1"/>
  <c r="C569" i="1"/>
  <c r="G569" i="1" s="1"/>
  <c r="C570" i="1"/>
  <c r="G570" i="1" s="1"/>
  <c r="M570" i="1" s="1"/>
  <c r="C571" i="1"/>
  <c r="G571" i="1" s="1"/>
  <c r="C572" i="1"/>
  <c r="G572" i="1" s="1"/>
  <c r="C573" i="1"/>
  <c r="G573" i="1" s="1"/>
  <c r="C574" i="1"/>
  <c r="C575" i="1"/>
  <c r="C576" i="1"/>
  <c r="C577" i="1"/>
  <c r="G577" i="1" s="1"/>
  <c r="C578" i="1"/>
  <c r="C579" i="1"/>
  <c r="C580" i="1"/>
  <c r="C581" i="1"/>
  <c r="G581" i="1" s="1"/>
  <c r="M581" i="1" s="1"/>
  <c r="C582" i="1"/>
  <c r="C583" i="1"/>
  <c r="G583" i="1" s="1"/>
  <c r="C584" i="1"/>
  <c r="C585" i="1"/>
  <c r="G585" i="1" s="1"/>
  <c r="C586" i="1"/>
  <c r="G586" i="1" s="1"/>
  <c r="M586" i="1" s="1"/>
  <c r="C587" i="1"/>
  <c r="C588" i="1"/>
  <c r="G588" i="1" s="1"/>
  <c r="M588" i="1" s="1"/>
  <c r="C589" i="1"/>
  <c r="C590" i="1"/>
  <c r="G590" i="1" s="1"/>
  <c r="C591" i="1"/>
  <c r="C592" i="1"/>
  <c r="G592" i="1" s="1"/>
  <c r="C593" i="1"/>
  <c r="G593" i="1" s="1"/>
  <c r="M593" i="1" s="1"/>
  <c r="C594" i="1"/>
  <c r="G594" i="1" s="1"/>
  <c r="C595" i="1"/>
  <c r="G595" i="1" s="1"/>
  <c r="C596" i="1"/>
  <c r="G596" i="1" s="1"/>
  <c r="C597" i="1"/>
  <c r="G597" i="1" s="1"/>
  <c r="C598" i="1"/>
  <c r="G598" i="1" s="1"/>
  <c r="C599" i="1"/>
  <c r="G599" i="1" s="1"/>
  <c r="C600" i="1"/>
  <c r="G600" i="1" s="1"/>
  <c r="C601" i="1"/>
  <c r="C602" i="1"/>
  <c r="G602" i="1" s="1"/>
  <c r="C603" i="1"/>
  <c r="G603" i="1" s="1"/>
  <c r="C604" i="1"/>
  <c r="G604" i="1" s="1"/>
  <c r="M604" i="1" s="1"/>
  <c r="C605" i="1"/>
  <c r="C606" i="1"/>
  <c r="C607" i="1"/>
  <c r="C608" i="1"/>
  <c r="C609" i="1"/>
  <c r="G609" i="1" s="1"/>
  <c r="M609" i="1" s="1"/>
  <c r="C610" i="1"/>
  <c r="C611" i="1"/>
  <c r="C612" i="1"/>
  <c r="C613" i="1"/>
  <c r="G613" i="1" s="1"/>
  <c r="M613" i="1" s="1"/>
  <c r="C614" i="1"/>
  <c r="G614" i="1" s="1"/>
  <c r="C615" i="1"/>
  <c r="C616" i="1"/>
  <c r="C617" i="1"/>
  <c r="G617" i="1" s="1"/>
  <c r="C618" i="1"/>
  <c r="C619" i="1"/>
  <c r="G619" i="1" s="1"/>
  <c r="C620" i="1"/>
  <c r="G620" i="1" s="1"/>
  <c r="C621" i="1"/>
  <c r="C622" i="1"/>
  <c r="C623" i="1"/>
  <c r="C624" i="1"/>
  <c r="C625" i="1"/>
  <c r="C626" i="1"/>
  <c r="C627" i="1"/>
  <c r="C628" i="1"/>
  <c r="C629" i="1"/>
  <c r="C630" i="1"/>
  <c r="G630" i="1" s="1"/>
  <c r="C631" i="1"/>
  <c r="C632" i="1"/>
  <c r="C846" i="1"/>
  <c r="C633" i="1"/>
  <c r="C634" i="1"/>
  <c r="C847" i="1"/>
  <c r="G847" i="1" s="1"/>
  <c r="C848" i="1"/>
  <c r="G848" i="1" s="1"/>
  <c r="M848" i="1" s="1"/>
  <c r="C635" i="1"/>
  <c r="C849" i="1"/>
  <c r="G849" i="1" s="1"/>
  <c r="C636" i="1"/>
  <c r="C850" i="1"/>
  <c r="G850" i="1" s="1"/>
  <c r="C851" i="1"/>
  <c r="G851" i="1" s="1"/>
  <c r="M851" i="1" s="1"/>
  <c r="C637" i="1"/>
  <c r="G637" i="1" s="1"/>
  <c r="M637" i="1" s="1"/>
  <c r="C852" i="1"/>
  <c r="G852" i="1" s="1"/>
  <c r="C853" i="1"/>
  <c r="G853" i="1" s="1"/>
  <c r="C638" i="1"/>
  <c r="G638" i="1" s="1"/>
  <c r="M638" i="1" s="1"/>
  <c r="C639" i="1"/>
  <c r="C640" i="1"/>
  <c r="C641" i="1"/>
  <c r="G641" i="1" s="1"/>
  <c r="C642" i="1"/>
  <c r="C643" i="1"/>
  <c r="G643" i="1" s="1"/>
  <c r="C644" i="1"/>
  <c r="G644" i="1" s="1"/>
  <c r="C645" i="1"/>
  <c r="G645" i="1" s="1"/>
  <c r="C646" i="1"/>
  <c r="C647" i="1"/>
  <c r="C648" i="1"/>
  <c r="C649" i="1"/>
  <c r="G649" i="1" s="1"/>
  <c r="C650" i="1"/>
  <c r="G650" i="1" s="1"/>
  <c r="C651" i="1"/>
  <c r="C652" i="1"/>
  <c r="C653" i="1"/>
  <c r="G653" i="1" s="1"/>
  <c r="C654" i="1"/>
  <c r="C655" i="1"/>
  <c r="G655" i="1" s="1"/>
  <c r="C656" i="1"/>
  <c r="C657" i="1"/>
  <c r="C658" i="1"/>
  <c r="G658" i="1" s="1"/>
  <c r="C659" i="1"/>
  <c r="C660" i="1"/>
  <c r="G660" i="1" s="1"/>
  <c r="C661" i="1"/>
  <c r="C662" i="1"/>
  <c r="G662" i="1" s="1"/>
  <c r="C663" i="1"/>
  <c r="G663" i="1" s="1"/>
  <c r="C664" i="1"/>
  <c r="C665" i="1"/>
  <c r="C666" i="1"/>
  <c r="G666" i="1" s="1"/>
  <c r="C667" i="1"/>
  <c r="G667" i="1" s="1"/>
  <c r="C668" i="1"/>
  <c r="G668" i="1" s="1"/>
  <c r="C669" i="1"/>
  <c r="C670" i="1"/>
  <c r="C671" i="1"/>
  <c r="G671" i="1" s="1"/>
  <c r="M671" i="1" s="1"/>
  <c r="C672" i="1"/>
  <c r="C673" i="1"/>
  <c r="C674" i="1"/>
  <c r="G674" i="1" s="1"/>
  <c r="C675" i="1"/>
  <c r="C676" i="1"/>
  <c r="G676" i="1" s="1"/>
  <c r="C677" i="1"/>
  <c r="C678" i="1"/>
  <c r="C679" i="1"/>
  <c r="C680" i="1"/>
  <c r="G680" i="1" s="1"/>
  <c r="C681" i="1"/>
  <c r="C682" i="1"/>
  <c r="C683" i="1"/>
  <c r="C684" i="1"/>
  <c r="C685" i="1"/>
  <c r="G685" i="1" s="1"/>
  <c r="M685" i="1" s="1"/>
  <c r="C686" i="1"/>
  <c r="C687" i="1"/>
  <c r="C688" i="1"/>
  <c r="G688" i="1" s="1"/>
  <c r="M688" i="1" s="1"/>
  <c r="C689" i="1"/>
  <c r="G689" i="1" s="1"/>
  <c r="M689" i="1" s="1"/>
  <c r="C1166" i="1"/>
  <c r="C690" i="1"/>
  <c r="G690" i="1" s="1"/>
  <c r="C1167" i="1"/>
  <c r="C1168" i="1"/>
  <c r="C691" i="1"/>
  <c r="G691" i="1" s="1"/>
  <c r="C692" i="1"/>
  <c r="C693" i="1"/>
  <c r="G693" i="1" s="1"/>
  <c r="C694" i="1"/>
  <c r="G694" i="1" s="1"/>
  <c r="C695" i="1"/>
  <c r="C696" i="1"/>
  <c r="G696" i="1" s="1"/>
  <c r="M696" i="1" s="1"/>
  <c r="C697" i="1"/>
  <c r="G697" i="1" s="1"/>
  <c r="M697" i="1" s="1"/>
  <c r="C698" i="1"/>
  <c r="G698" i="1" s="1"/>
  <c r="C699" i="1"/>
  <c r="G699" i="1" s="1"/>
  <c r="C700" i="1"/>
  <c r="C701" i="1"/>
  <c r="G701" i="1" s="1"/>
  <c r="C702" i="1"/>
  <c r="G702" i="1" s="1"/>
  <c r="M702" i="1" s="1"/>
  <c r="C703" i="1"/>
  <c r="G703" i="1" s="1"/>
  <c r="C704" i="1"/>
  <c r="G704" i="1" s="1"/>
  <c r="C705" i="1"/>
  <c r="G705" i="1" s="1"/>
  <c r="M705" i="1" s="1"/>
  <c r="C706" i="1"/>
  <c r="C707" i="1"/>
  <c r="G707" i="1" s="1"/>
  <c r="C708" i="1"/>
  <c r="G708" i="1" s="1"/>
  <c r="M708" i="1" s="1"/>
  <c r="C709" i="1"/>
  <c r="G709" i="1" s="1"/>
  <c r="C710" i="1"/>
  <c r="C711" i="1"/>
  <c r="G711" i="1" s="1"/>
  <c r="C712" i="1"/>
  <c r="G712" i="1" s="1"/>
  <c r="M712" i="1" s="1"/>
  <c r="C1220" i="1"/>
  <c r="C713" i="1"/>
  <c r="G713" i="1" s="1"/>
  <c r="C714" i="1"/>
  <c r="G714" i="1" s="1"/>
  <c r="C1221" i="1"/>
  <c r="C715" i="1"/>
  <c r="G715" i="1" s="1"/>
  <c r="M715" i="1" s="1"/>
  <c r="C716" i="1"/>
  <c r="G716" i="1" s="1"/>
  <c r="C717" i="1"/>
  <c r="G717" i="1" s="1"/>
  <c r="M717" i="1" s="1"/>
  <c r="C1222" i="1"/>
  <c r="G1222" i="1" s="1"/>
  <c r="C1223" i="1"/>
  <c r="G1223" i="1" s="1"/>
  <c r="C1224" i="1"/>
  <c r="C1225" i="1"/>
  <c r="C718" i="1"/>
  <c r="G718" i="1" s="1"/>
  <c r="C776" i="1"/>
  <c r="G776" i="1" s="1"/>
  <c r="C719" i="1"/>
  <c r="C777" i="1"/>
  <c r="G777" i="1" s="1"/>
  <c r="C720" i="1"/>
  <c r="G720" i="1" s="1"/>
  <c r="C721" i="1"/>
  <c r="G721" i="1" s="1"/>
  <c r="C778" i="1"/>
  <c r="C722" i="1"/>
  <c r="C779" i="1"/>
  <c r="G779" i="1" s="1"/>
  <c r="C780" i="1"/>
  <c r="G780" i="1" s="1"/>
  <c r="C781" i="1"/>
  <c r="G781" i="1" s="1"/>
  <c r="C782" i="1"/>
  <c r="C783" i="1"/>
  <c r="G783" i="1" s="1"/>
  <c r="C784" i="1"/>
  <c r="G784" i="1" s="1"/>
  <c r="C723" i="1"/>
  <c r="C724" i="1"/>
  <c r="C725" i="1"/>
  <c r="C726" i="1"/>
  <c r="C727" i="1"/>
  <c r="C728" i="1"/>
  <c r="G728" i="1" s="1"/>
  <c r="C729" i="1"/>
  <c r="C730" i="1"/>
  <c r="G730" i="1" s="1"/>
  <c r="C731" i="1"/>
  <c r="C732" i="1"/>
  <c r="C733" i="1"/>
  <c r="C734" i="1"/>
  <c r="G734" i="1" s="1"/>
  <c r="C735" i="1"/>
  <c r="C736" i="1"/>
  <c r="G736" i="1" s="1"/>
  <c r="M736" i="1" s="1"/>
  <c r="C737" i="1"/>
  <c r="G737" i="1" s="1"/>
  <c r="M737" i="1" s="1"/>
  <c r="C738" i="1"/>
  <c r="G738" i="1" s="1"/>
  <c r="C739" i="1"/>
  <c r="C740" i="1"/>
  <c r="G740" i="1" s="1"/>
  <c r="M740" i="1" s="1"/>
  <c r="C741" i="1"/>
  <c r="C742" i="1"/>
  <c r="G742" i="1" s="1"/>
  <c r="C743" i="1"/>
  <c r="C744" i="1"/>
  <c r="C745" i="1"/>
  <c r="C746" i="1"/>
  <c r="G746" i="1" s="1"/>
  <c r="M746" i="1" s="1"/>
  <c r="C747" i="1"/>
  <c r="G747" i="1" s="1"/>
  <c r="C748" i="1"/>
  <c r="G748" i="1" s="1"/>
  <c r="C749" i="1"/>
  <c r="G749" i="1" s="1"/>
  <c r="M749" i="1" s="1"/>
  <c r="C750" i="1"/>
  <c r="C751" i="1"/>
  <c r="C752" i="1"/>
  <c r="G752" i="1" s="1"/>
  <c r="M752" i="1" s="1"/>
  <c r="C753" i="1"/>
  <c r="C754" i="1"/>
  <c r="C755" i="1"/>
  <c r="C756" i="1"/>
  <c r="C757" i="1"/>
  <c r="C758" i="1"/>
  <c r="C759" i="1"/>
  <c r="G759" i="1" s="1"/>
  <c r="M759" i="1" s="1"/>
  <c r="C760" i="1"/>
  <c r="C761" i="1"/>
  <c r="C762" i="1"/>
  <c r="G762" i="1" s="1"/>
  <c r="M762" i="1" s="1"/>
  <c r="C763" i="1"/>
  <c r="C764" i="1"/>
  <c r="G764" i="1" s="1"/>
  <c r="C765" i="1"/>
  <c r="C766" i="1"/>
  <c r="C767" i="1"/>
  <c r="C768" i="1"/>
  <c r="G768" i="1" s="1"/>
  <c r="M768" i="1" s="1"/>
  <c r="C769" i="1"/>
  <c r="C770" i="1"/>
  <c r="G770" i="1" s="1"/>
  <c r="C771" i="1"/>
  <c r="C1160" i="1"/>
  <c r="G1160" i="1" s="1"/>
  <c r="C1161" i="1"/>
  <c r="C1162" i="1"/>
  <c r="C772" i="1"/>
  <c r="C1163" i="1"/>
  <c r="G1163" i="1" s="1"/>
  <c r="M1163" i="1" s="1"/>
  <c r="C1164" i="1"/>
  <c r="G1164" i="1" s="1"/>
  <c r="M1164" i="1" s="1"/>
  <c r="C773" i="1"/>
  <c r="G773" i="1" s="1"/>
  <c r="M773" i="1" s="1"/>
  <c r="C774" i="1"/>
  <c r="G774" i="1" s="1"/>
  <c r="M774" i="1" s="1"/>
  <c r="C1165" i="1"/>
  <c r="C775" i="1"/>
  <c r="C1204" i="1"/>
  <c r="C1205" i="1"/>
  <c r="G1205" i="1" s="1"/>
  <c r="C1206" i="1"/>
  <c r="G1206" i="1" s="1"/>
  <c r="C1207" i="1"/>
  <c r="G1207" i="1" s="1"/>
  <c r="C1208" i="1"/>
  <c r="G1208" i="1" s="1"/>
  <c r="C1209" i="1"/>
  <c r="G1209" i="1" s="1"/>
  <c r="C1210" i="1"/>
  <c r="G1210" i="1" s="1"/>
  <c r="C1211" i="1"/>
  <c r="G1211" i="1" s="1"/>
  <c r="C785" i="1"/>
  <c r="C786" i="1"/>
  <c r="G786" i="1" s="1"/>
  <c r="C787" i="1"/>
  <c r="C788" i="1"/>
  <c r="C789" i="1"/>
  <c r="G789" i="1" s="1"/>
  <c r="C790" i="1"/>
  <c r="G790" i="1" s="1"/>
  <c r="C791" i="1"/>
  <c r="G791" i="1" s="1"/>
  <c r="C792" i="1"/>
  <c r="G792" i="1" s="1"/>
  <c r="C793" i="1"/>
  <c r="G793" i="1" s="1"/>
  <c r="C794" i="1"/>
  <c r="G794" i="1" s="1"/>
  <c r="C795" i="1"/>
  <c r="G795" i="1" s="1"/>
  <c r="C796" i="1"/>
  <c r="C797" i="1"/>
  <c r="C798" i="1"/>
  <c r="C799" i="1"/>
  <c r="G799" i="1" s="1"/>
  <c r="C800" i="1"/>
  <c r="G800" i="1" s="1"/>
  <c r="C801" i="1"/>
  <c r="C802" i="1"/>
  <c r="G802" i="1" s="1"/>
  <c r="C803" i="1"/>
  <c r="G803" i="1" s="1"/>
  <c r="C804" i="1"/>
  <c r="G804" i="1" s="1"/>
  <c r="C805" i="1"/>
  <c r="G805" i="1" s="1"/>
  <c r="C806" i="1"/>
  <c r="G806" i="1" s="1"/>
  <c r="M806" i="1" s="1"/>
  <c r="C807" i="1"/>
  <c r="C808" i="1"/>
  <c r="G808" i="1" s="1"/>
  <c r="M808" i="1" s="1"/>
  <c r="C809" i="1"/>
  <c r="G809" i="1" s="1"/>
  <c r="M809" i="1" s="1"/>
  <c r="C810" i="1"/>
  <c r="G810" i="1" s="1"/>
  <c r="C811" i="1"/>
  <c r="C812" i="1"/>
  <c r="G812" i="1" s="1"/>
  <c r="C813" i="1"/>
  <c r="C814" i="1"/>
  <c r="C815" i="1"/>
  <c r="C816" i="1"/>
  <c r="G816" i="1" s="1"/>
  <c r="C817" i="1"/>
  <c r="C818" i="1"/>
  <c r="G818" i="1" s="1"/>
  <c r="C819" i="1"/>
  <c r="C820" i="1"/>
  <c r="C821" i="1"/>
  <c r="G821" i="1" s="1"/>
  <c r="C822" i="1"/>
  <c r="G822" i="1" s="1"/>
  <c r="C823" i="1"/>
  <c r="G823" i="1" s="1"/>
  <c r="C824" i="1"/>
  <c r="G824" i="1" s="1"/>
  <c r="C825" i="1"/>
  <c r="G825" i="1" s="1"/>
  <c r="M825" i="1" s="1"/>
  <c r="C826" i="1"/>
  <c r="C827" i="1"/>
  <c r="C828" i="1"/>
  <c r="C829" i="1"/>
  <c r="G829" i="1" s="1"/>
  <c r="M829" i="1" s="1"/>
  <c r="C830" i="1"/>
  <c r="C831" i="1"/>
  <c r="C832" i="1"/>
  <c r="C833" i="1"/>
  <c r="C834" i="1"/>
  <c r="G834" i="1" s="1"/>
  <c r="C835" i="1"/>
  <c r="G835" i="1" s="1"/>
  <c r="C836" i="1"/>
  <c r="G836" i="1" s="1"/>
  <c r="C837" i="1"/>
  <c r="C838" i="1"/>
  <c r="C839" i="1"/>
  <c r="G839" i="1" s="1"/>
  <c r="C840" i="1"/>
  <c r="G840" i="1" s="1"/>
  <c r="C841" i="1"/>
  <c r="C842" i="1"/>
  <c r="G842" i="1" s="1"/>
  <c r="C843" i="1"/>
  <c r="C844" i="1"/>
  <c r="G844" i="1" s="1"/>
  <c r="C845" i="1"/>
  <c r="C1185" i="1"/>
  <c r="C1186" i="1"/>
  <c r="C1187" i="1"/>
  <c r="G1187" i="1" s="1"/>
  <c r="C1188" i="1"/>
  <c r="C1189" i="1"/>
  <c r="C1190" i="1"/>
  <c r="C854" i="1"/>
  <c r="G854" i="1" s="1"/>
  <c r="M854" i="1" s="1"/>
  <c r="C855" i="1"/>
  <c r="C856" i="1"/>
  <c r="C857" i="1"/>
  <c r="C858" i="1"/>
  <c r="G858" i="1" s="1"/>
  <c r="M858" i="1" s="1"/>
  <c r="C859" i="1"/>
  <c r="C860" i="1"/>
  <c r="C861" i="1"/>
  <c r="G861" i="1" s="1"/>
  <c r="M861" i="1" s="1"/>
  <c r="C862" i="1"/>
  <c r="G862" i="1" s="1"/>
  <c r="M862" i="1" s="1"/>
  <c r="C863" i="1"/>
  <c r="C864" i="1"/>
  <c r="C865" i="1"/>
  <c r="G865" i="1" s="1"/>
  <c r="M865" i="1" s="1"/>
  <c r="C866" i="1"/>
  <c r="G866" i="1" s="1"/>
  <c r="C867" i="1"/>
  <c r="G867" i="1" s="1"/>
  <c r="C868" i="1"/>
  <c r="G868" i="1" s="1"/>
  <c r="C869" i="1"/>
  <c r="G869" i="1" s="1"/>
  <c r="C870" i="1"/>
  <c r="G870" i="1" s="1"/>
  <c r="C871" i="1"/>
  <c r="G871" i="1" s="1"/>
  <c r="C872" i="1"/>
  <c r="C873" i="1"/>
  <c r="C874" i="1"/>
  <c r="C875" i="1"/>
  <c r="G875" i="1" s="1"/>
  <c r="C876" i="1"/>
  <c r="G876" i="1" s="1"/>
  <c r="C877" i="1"/>
  <c r="G877" i="1" s="1"/>
  <c r="C878" i="1"/>
  <c r="G878" i="1" s="1"/>
  <c r="C879" i="1"/>
  <c r="G879" i="1" s="1"/>
  <c r="M879" i="1" s="1"/>
  <c r="C880" i="1"/>
  <c r="G880" i="1" s="1"/>
  <c r="C881" i="1"/>
  <c r="G881" i="1" s="1"/>
  <c r="C882" i="1"/>
  <c r="G882" i="1" s="1"/>
  <c r="M882" i="1" s="1"/>
  <c r="C883" i="1"/>
  <c r="G883" i="1" s="1"/>
  <c r="C884" i="1"/>
  <c r="G884" i="1" s="1"/>
  <c r="M884" i="1" s="1"/>
  <c r="C885" i="1"/>
  <c r="G885" i="1" s="1"/>
  <c r="M885" i="1" s="1"/>
  <c r="C886" i="1"/>
  <c r="C887" i="1"/>
  <c r="C888" i="1"/>
  <c r="G888" i="1" s="1"/>
  <c r="C889" i="1"/>
  <c r="C890" i="1"/>
  <c r="G890" i="1" s="1"/>
  <c r="M890" i="1" s="1"/>
  <c r="C891" i="1"/>
  <c r="C892" i="1"/>
  <c r="C893" i="1"/>
  <c r="C894" i="1"/>
  <c r="C895" i="1"/>
  <c r="G895" i="1" s="1"/>
  <c r="C896" i="1"/>
  <c r="C897" i="1"/>
  <c r="C898" i="1"/>
  <c r="G898" i="1" s="1"/>
  <c r="M898" i="1" s="1"/>
  <c r="C899" i="1"/>
  <c r="G899" i="1" s="1"/>
  <c r="C900" i="1"/>
  <c r="C901" i="1"/>
  <c r="G901" i="1" s="1"/>
  <c r="C902" i="1"/>
  <c r="G902" i="1" s="1"/>
  <c r="C903" i="1"/>
  <c r="C904" i="1"/>
  <c r="G904" i="1" s="1"/>
  <c r="C905" i="1"/>
  <c r="C906" i="1"/>
  <c r="C907" i="1"/>
  <c r="C908" i="1"/>
  <c r="C909" i="1"/>
  <c r="G909" i="1" s="1"/>
  <c r="M909" i="1" s="1"/>
  <c r="C910" i="1"/>
  <c r="G910" i="1" s="1"/>
  <c r="M910" i="1" s="1"/>
  <c r="C911" i="1"/>
  <c r="G911" i="1" s="1"/>
  <c r="M911" i="1" s="1"/>
  <c r="C912" i="1"/>
  <c r="C913" i="1"/>
  <c r="C914" i="1"/>
  <c r="C915" i="1"/>
  <c r="G915" i="1" s="1"/>
  <c r="C916" i="1"/>
  <c r="C917" i="1"/>
  <c r="C918" i="1"/>
  <c r="C919" i="1"/>
  <c r="G919" i="1" s="1"/>
  <c r="C920" i="1"/>
  <c r="C921" i="1"/>
  <c r="C922" i="1"/>
  <c r="C1169" i="1"/>
  <c r="C1170" i="1"/>
  <c r="C1171" i="1"/>
  <c r="G1171" i="1" s="1"/>
  <c r="C1172" i="1"/>
  <c r="G1172" i="1" s="1"/>
  <c r="C1173" i="1"/>
  <c r="G1173" i="1" s="1"/>
  <c r="C931" i="1"/>
  <c r="C932" i="1"/>
  <c r="C933" i="1"/>
  <c r="C934" i="1"/>
  <c r="G934" i="1" s="1"/>
  <c r="C935" i="1"/>
  <c r="G935" i="1" s="1"/>
  <c r="C936" i="1"/>
  <c r="C937" i="1"/>
  <c r="G937" i="1" s="1"/>
  <c r="C938" i="1"/>
  <c r="G938" i="1" s="1"/>
  <c r="C939" i="1"/>
  <c r="C940" i="1"/>
  <c r="C941" i="1"/>
  <c r="C942" i="1"/>
  <c r="C943" i="1"/>
  <c r="G943" i="1" s="1"/>
  <c r="M943" i="1" s="1"/>
  <c r="C944" i="1"/>
  <c r="G944" i="1" s="1"/>
  <c r="M944" i="1" s="1"/>
  <c r="C945" i="1"/>
  <c r="C946" i="1"/>
  <c r="G946" i="1" s="1"/>
  <c r="M946" i="1" s="1"/>
  <c r="C947" i="1"/>
  <c r="G947" i="1" s="1"/>
  <c r="M947" i="1" s="1"/>
  <c r="C948" i="1"/>
  <c r="G948" i="1" s="1"/>
  <c r="M948" i="1" s="1"/>
  <c r="C949" i="1"/>
  <c r="C950" i="1"/>
  <c r="G950" i="1" s="1"/>
  <c r="M950" i="1" s="1"/>
  <c r="C951" i="1"/>
  <c r="C952" i="1"/>
  <c r="C953" i="1"/>
  <c r="G953" i="1" s="1"/>
  <c r="M953" i="1" s="1"/>
  <c r="C954" i="1"/>
  <c r="G954" i="1" s="1"/>
  <c r="M954" i="1" s="1"/>
  <c r="C955" i="1"/>
  <c r="C956" i="1"/>
  <c r="C957" i="1"/>
  <c r="C958" i="1"/>
  <c r="M958" i="1" s="1"/>
  <c r="C959" i="1"/>
  <c r="C960" i="1"/>
  <c r="C961" i="1"/>
  <c r="C962" i="1"/>
  <c r="C963" i="1"/>
  <c r="C964" i="1"/>
  <c r="C965" i="1"/>
  <c r="C966" i="1"/>
  <c r="M966" i="1" s="1"/>
  <c r="C967" i="1"/>
  <c r="C968" i="1"/>
  <c r="C969" i="1"/>
  <c r="C970" i="1"/>
  <c r="C971" i="1"/>
  <c r="C972" i="1"/>
  <c r="G972" i="1" s="1"/>
  <c r="M972" i="1" s="1"/>
  <c r="C973" i="1"/>
  <c r="C974" i="1"/>
  <c r="C975" i="1"/>
  <c r="C976" i="1"/>
  <c r="G976" i="1" s="1"/>
  <c r="C977" i="1"/>
  <c r="C978" i="1"/>
  <c r="C979" i="1"/>
  <c r="C980" i="1"/>
  <c r="C981" i="1"/>
  <c r="C982" i="1"/>
  <c r="C983" i="1"/>
  <c r="G983" i="1" s="1"/>
  <c r="M983" i="1" s="1"/>
  <c r="C984" i="1"/>
  <c r="G984" i="1" s="1"/>
  <c r="M984" i="1" s="1"/>
  <c r="C985" i="1"/>
  <c r="C986" i="1"/>
  <c r="C987" i="1"/>
  <c r="C988" i="1"/>
  <c r="C989" i="1"/>
  <c r="C990" i="1"/>
  <c r="C991" i="1"/>
  <c r="G991" i="1" s="1"/>
  <c r="C992" i="1"/>
  <c r="G992" i="1" s="1"/>
  <c r="C993" i="1"/>
  <c r="G993" i="1" s="1"/>
  <c r="C994" i="1"/>
  <c r="C995" i="1"/>
  <c r="C996" i="1"/>
  <c r="G996" i="1" s="1"/>
  <c r="C997" i="1"/>
  <c r="G997" i="1" s="1"/>
  <c r="M997" i="1" s="1"/>
  <c r="C998" i="1"/>
  <c r="G998" i="1" s="1"/>
  <c r="M998" i="1" s="1"/>
  <c r="C999" i="1"/>
  <c r="G999" i="1" s="1"/>
  <c r="C1000" i="1"/>
  <c r="G1000" i="1" s="1"/>
  <c r="C1001" i="1"/>
  <c r="G1001" i="1" s="1"/>
  <c r="M1001" i="1" s="1"/>
  <c r="C1002" i="1"/>
  <c r="G1002" i="1" s="1"/>
  <c r="M1002" i="1" s="1"/>
  <c r="C1003" i="1"/>
  <c r="G1003" i="1" s="1"/>
  <c r="C1004" i="1"/>
  <c r="G1004" i="1" s="1"/>
  <c r="C1005" i="1"/>
  <c r="G1005" i="1" s="1"/>
  <c r="C1006" i="1"/>
  <c r="G1006" i="1" s="1"/>
  <c r="C1007" i="1"/>
  <c r="G1007" i="1" s="1"/>
  <c r="M1007" i="1" s="1"/>
  <c r="C1008" i="1"/>
  <c r="G1008" i="1" s="1"/>
  <c r="M1008" i="1" s="1"/>
  <c r="C1009" i="1"/>
  <c r="G1009" i="1" s="1"/>
  <c r="C1010" i="1"/>
  <c r="G1010" i="1" s="1"/>
  <c r="C1011" i="1"/>
  <c r="G1011" i="1" s="1"/>
  <c r="M1011" i="1" s="1"/>
  <c r="C1012" i="1"/>
  <c r="G1012" i="1" s="1"/>
  <c r="M1012" i="1" s="1"/>
  <c r="C1013" i="1"/>
  <c r="G1013" i="1" s="1"/>
  <c r="M1013" i="1" s="1"/>
  <c r="C1014" i="1"/>
  <c r="C1015" i="1"/>
  <c r="G1015" i="1" s="1"/>
  <c r="M1015" i="1" s="1"/>
  <c r="C1016" i="1"/>
  <c r="G1016" i="1" s="1"/>
  <c r="M1016" i="1" s="1"/>
  <c r="C1017" i="1"/>
  <c r="C1018" i="1"/>
  <c r="C1019" i="1"/>
  <c r="G1019" i="1" s="1"/>
  <c r="C1020" i="1"/>
  <c r="G1020" i="1" s="1"/>
  <c r="M1020" i="1" s="1"/>
  <c r="C1021" i="1"/>
  <c r="G1021" i="1" s="1"/>
  <c r="M1021" i="1" s="1"/>
  <c r="C1022" i="1"/>
  <c r="G1022" i="1" s="1"/>
  <c r="M1022" i="1" s="1"/>
  <c r="C1023" i="1"/>
  <c r="G1023" i="1" s="1"/>
  <c r="M1023" i="1" s="1"/>
  <c r="C1024" i="1"/>
  <c r="C1025" i="1"/>
  <c r="G1025" i="1" s="1"/>
  <c r="C1026" i="1"/>
  <c r="C1027" i="1"/>
  <c r="C1028" i="1"/>
  <c r="C1029" i="1"/>
  <c r="C1030" i="1"/>
  <c r="G1030" i="1" s="1"/>
  <c r="M1030" i="1" s="1"/>
  <c r="C1031" i="1"/>
  <c r="C1032" i="1"/>
  <c r="C1033" i="1"/>
  <c r="C1034" i="1"/>
  <c r="G1034" i="1" s="1"/>
  <c r="M1034" i="1" s="1"/>
  <c r="C1035" i="1"/>
  <c r="G1035" i="1" s="1"/>
  <c r="M1035" i="1" s="1"/>
  <c r="C1036" i="1"/>
  <c r="G1036" i="1" s="1"/>
  <c r="C1037" i="1"/>
  <c r="G1037" i="1" s="1"/>
  <c r="C1038" i="1"/>
  <c r="C1039" i="1"/>
  <c r="C1040" i="1"/>
  <c r="G1040" i="1" s="1"/>
  <c r="M1040" i="1" s="1"/>
  <c r="C1041" i="1"/>
  <c r="G1041" i="1" s="1"/>
  <c r="M1041" i="1" s="1"/>
  <c r="C1042" i="1"/>
  <c r="G1042" i="1" s="1"/>
  <c r="M1042" i="1" s="1"/>
  <c r="C1043" i="1"/>
  <c r="G1043" i="1" s="1"/>
  <c r="C1044" i="1"/>
  <c r="G1044" i="1" s="1"/>
  <c r="C1045" i="1"/>
  <c r="G1045" i="1" s="1"/>
  <c r="M1045" i="1" s="1"/>
  <c r="C1046" i="1"/>
  <c r="G1046" i="1" s="1"/>
  <c r="M1046" i="1" s="1"/>
  <c r="C1047" i="1"/>
  <c r="G1047" i="1" s="1"/>
  <c r="C1048" i="1"/>
  <c r="G1048" i="1" s="1"/>
  <c r="C1049" i="1"/>
  <c r="G1049" i="1" s="1"/>
  <c r="M1049" i="1" s="1"/>
  <c r="C1050" i="1"/>
  <c r="G1050" i="1" s="1"/>
  <c r="M1050" i="1" s="1"/>
  <c r="C1051" i="1"/>
  <c r="G1051" i="1" s="1"/>
  <c r="C1052" i="1"/>
  <c r="G1052" i="1" s="1"/>
  <c r="C1053" i="1"/>
  <c r="C1054" i="1"/>
  <c r="C1055" i="1"/>
  <c r="G1055" i="1" s="1"/>
  <c r="M1055" i="1" s="1"/>
  <c r="C1056" i="1"/>
  <c r="C1057" i="1"/>
  <c r="G1057" i="1" s="1"/>
  <c r="M1057" i="1" s="1"/>
  <c r="C1058" i="1"/>
  <c r="C1059" i="1"/>
  <c r="C1060" i="1"/>
  <c r="C1061" i="1"/>
  <c r="C1062" i="1"/>
  <c r="C1063" i="1"/>
  <c r="C1064" i="1"/>
  <c r="C1065" i="1"/>
  <c r="C1066" i="1"/>
  <c r="G1066" i="1" s="1"/>
  <c r="C1067" i="1"/>
  <c r="C1068" i="1"/>
  <c r="G1068" i="1" s="1"/>
  <c r="M1068" i="1" s="1"/>
  <c r="C1069" i="1"/>
  <c r="G1069" i="1" s="1"/>
  <c r="M1069" i="1" s="1"/>
  <c r="C1070" i="1"/>
  <c r="C1071" i="1"/>
  <c r="G1071" i="1" s="1"/>
  <c r="M1071" i="1" s="1"/>
  <c r="C1078" i="1"/>
  <c r="C1079" i="1"/>
  <c r="C1080" i="1"/>
  <c r="G1080" i="1" s="1"/>
  <c r="C1081" i="1"/>
  <c r="G1081" i="1" s="1"/>
  <c r="C1082" i="1"/>
  <c r="G1082" i="1" s="1"/>
  <c r="M1082" i="1" s="1"/>
  <c r="C1083" i="1"/>
  <c r="C1084" i="1"/>
  <c r="C1085" i="1"/>
  <c r="C1086" i="1"/>
  <c r="C1087" i="1"/>
  <c r="G1087" i="1" s="1"/>
  <c r="M1087" i="1" s="1"/>
  <c r="C1088" i="1"/>
  <c r="G1088" i="1" s="1"/>
  <c r="M1088" i="1" s="1"/>
  <c r="C1089" i="1"/>
  <c r="G1089" i="1" s="1"/>
  <c r="C1090" i="1"/>
  <c r="G1090" i="1" s="1"/>
  <c r="C1091" i="1"/>
  <c r="G1091" i="1" s="1"/>
  <c r="C1092" i="1"/>
  <c r="C1093" i="1"/>
  <c r="C1094" i="1"/>
  <c r="C1095" i="1"/>
  <c r="G1095" i="1" s="1"/>
  <c r="C1096" i="1"/>
  <c r="C1097" i="1"/>
  <c r="C1098" i="1"/>
  <c r="G1098" i="1" s="1"/>
  <c r="C1099" i="1"/>
  <c r="C1100" i="1"/>
  <c r="G1100" i="1" s="1"/>
  <c r="M1100" i="1" s="1"/>
  <c r="C1101" i="1"/>
  <c r="C1102" i="1"/>
  <c r="C1103" i="1"/>
  <c r="C1104" i="1"/>
  <c r="C1105" i="1"/>
  <c r="C1106" i="1"/>
  <c r="G1106" i="1" s="1"/>
  <c r="M1106" i="1" s="1"/>
  <c r="C1107" i="1"/>
  <c r="C1108" i="1"/>
  <c r="C1109" i="1"/>
  <c r="C1110" i="1"/>
  <c r="C1111" i="1"/>
  <c r="C1112" i="1"/>
  <c r="C1113" i="1"/>
  <c r="C1114" i="1"/>
  <c r="G1114" i="1" s="1"/>
  <c r="M1114" i="1" s="1"/>
  <c r="C1115" i="1"/>
  <c r="C1116" i="1"/>
  <c r="G1116" i="1" s="1"/>
  <c r="C1117" i="1"/>
  <c r="C1118" i="1"/>
  <c r="C1119" i="1"/>
  <c r="C1120" i="1"/>
  <c r="G1120" i="1" s="1"/>
  <c r="C1121" i="1"/>
  <c r="C1122" i="1"/>
  <c r="G1122" i="1" s="1"/>
  <c r="C1123" i="1"/>
  <c r="C1124" i="1"/>
  <c r="C1125" i="1"/>
  <c r="G1125" i="1" s="1"/>
  <c r="C1126" i="1"/>
  <c r="G1126" i="1" s="1"/>
  <c r="C1127" i="1"/>
  <c r="G1127" i="1" s="1"/>
  <c r="M1127" i="1" s="1"/>
  <c r="C1128" i="1"/>
  <c r="C1129" i="1"/>
  <c r="C1130" i="1"/>
  <c r="C1137" i="1"/>
  <c r="C1138" i="1"/>
  <c r="C1139" i="1"/>
  <c r="C1140" i="1"/>
  <c r="C1141" i="1"/>
  <c r="C1142" i="1"/>
  <c r="C1143" i="1"/>
  <c r="G1143" i="1" s="1"/>
  <c r="C1144" i="1"/>
  <c r="C1145" i="1"/>
  <c r="C1146" i="1"/>
  <c r="G1146" i="1" s="1"/>
  <c r="C1147" i="1"/>
  <c r="G1147" i="1" s="1"/>
  <c r="C1148" i="1"/>
  <c r="C1149" i="1"/>
  <c r="G1149" i="1" s="1"/>
  <c r="C1150" i="1"/>
  <c r="C1151" i="1"/>
  <c r="C1152" i="1"/>
  <c r="C1153" i="1"/>
  <c r="C1154" i="1"/>
  <c r="G1154" i="1" s="1"/>
  <c r="C1155" i="1"/>
  <c r="G1155" i="1" s="1"/>
  <c r="C1156" i="1"/>
  <c r="G1156" i="1" s="1"/>
  <c r="C1157" i="1"/>
  <c r="G1157" i="1" s="1"/>
  <c r="C1158" i="1"/>
  <c r="C1159" i="1"/>
  <c r="C2" i="1"/>
  <c r="M163" i="1" l="1"/>
  <c r="M184" i="1"/>
  <c r="M182" i="1"/>
  <c r="M178" i="1"/>
  <c r="M164" i="1"/>
  <c r="M179" i="1"/>
  <c r="M185" i="1"/>
  <c r="M167" i="1"/>
  <c r="M260" i="1"/>
  <c r="M256" i="1"/>
  <c r="M250" i="1"/>
  <c r="M242" i="1"/>
  <c r="M238" i="1"/>
  <c r="M261" i="1"/>
  <c r="M251" i="1"/>
  <c r="M243" i="1"/>
  <c r="M209" i="1"/>
  <c r="M201" i="1"/>
  <c r="M208" i="1"/>
  <c r="M271" i="1"/>
  <c r="M270" i="1"/>
  <c r="M232" i="1"/>
  <c r="M230" i="1"/>
  <c r="M233" i="1"/>
  <c r="M231" i="1"/>
  <c r="M193" i="1"/>
  <c r="M189" i="1"/>
  <c r="M190" i="1"/>
  <c r="M265" i="1"/>
  <c r="M266" i="1"/>
  <c r="M264" i="1"/>
  <c r="M535" i="1"/>
  <c r="M522" i="1"/>
  <c r="M536" i="1"/>
  <c r="M532" i="1"/>
  <c r="M523" i="1"/>
  <c r="M531" i="1"/>
  <c r="M525" i="1"/>
  <c r="M721" i="1"/>
  <c r="M530" i="1"/>
  <c r="M524" i="1"/>
  <c r="M540" i="1"/>
  <c r="M577" i="1"/>
  <c r="M573" i="1"/>
  <c r="M541" i="1"/>
  <c r="M720" i="1"/>
  <c r="M718" i="1"/>
  <c r="M690" i="1"/>
  <c r="M748" i="1"/>
  <c r="M742" i="1"/>
  <c r="M747" i="1"/>
  <c r="M1080" i="1"/>
  <c r="M1066" i="1"/>
  <c r="M1036" i="1"/>
  <c r="M996" i="1"/>
  <c r="M992" i="1"/>
  <c r="M976" i="1"/>
  <c r="M770" i="1"/>
  <c r="M764" i="1"/>
  <c r="M738" i="1"/>
  <c r="M1037" i="1"/>
  <c r="M1019" i="1"/>
  <c r="M993" i="1"/>
  <c r="M991" i="1"/>
  <c r="M1081" i="1"/>
  <c r="M1025" i="1"/>
  <c r="M961" i="1"/>
  <c r="M969" i="1"/>
  <c r="M959" i="1"/>
  <c r="M964" i="1"/>
  <c r="M968" i="1"/>
  <c r="M1010" i="1"/>
  <c r="M1009" i="1"/>
  <c r="M1005" i="1"/>
  <c r="M1003" i="1"/>
  <c r="M999" i="1"/>
  <c r="M937" i="1"/>
  <c r="M1052" i="1"/>
  <c r="M1048" i="1"/>
  <c r="M1044" i="1"/>
  <c r="M1006" i="1"/>
  <c r="M1004" i="1"/>
  <c r="M1000" i="1"/>
  <c r="M919" i="1"/>
  <c r="M915" i="1"/>
  <c r="M1051" i="1"/>
  <c r="M1047" i="1"/>
  <c r="M1043" i="1"/>
  <c r="M1120" i="1"/>
  <c r="M1116" i="1"/>
  <c r="M938" i="1"/>
  <c r="M934" i="1"/>
  <c r="M1210" i="1"/>
  <c r="M1206" i="1"/>
  <c r="M935" i="1"/>
  <c r="M904" i="1"/>
  <c r="M1157" i="1"/>
  <c r="M1155" i="1"/>
  <c r="M1149" i="1"/>
  <c r="M1125" i="1"/>
  <c r="M1156" i="1"/>
  <c r="M1154" i="1"/>
  <c r="M1146" i="1"/>
  <c r="M1126" i="1"/>
  <c r="M1122" i="1"/>
  <c r="M1202" i="1"/>
  <c r="M1198" i="1"/>
  <c r="M1214" i="1"/>
  <c r="M1147" i="1"/>
  <c r="M1143" i="1"/>
  <c r="M1095" i="1"/>
  <c r="M1209" i="1"/>
  <c r="M1205" i="1"/>
  <c r="M1089" i="1"/>
  <c r="M1194" i="1"/>
  <c r="M1203" i="1"/>
  <c r="M1199" i="1"/>
  <c r="M1215" i="1"/>
  <c r="M1213" i="1"/>
  <c r="M1098" i="1"/>
  <c r="M1212" i="1"/>
  <c r="M1208" i="1"/>
  <c r="M1211" i="1"/>
  <c r="M1207" i="1"/>
  <c r="M1183" i="1"/>
  <c r="M1196" i="1"/>
  <c r="M1191" i="1"/>
  <c r="M1200" i="1"/>
  <c r="M1182" i="1"/>
  <c r="M1181" i="1"/>
  <c r="M1187" i="1"/>
  <c r="M1171" i="1"/>
  <c r="M1173" i="1"/>
  <c r="M1172" i="1"/>
  <c r="M1160" i="1"/>
  <c r="M895" i="1"/>
  <c r="M883" i="1"/>
  <c r="M876" i="1"/>
  <c r="M902" i="1"/>
  <c r="M878" i="1"/>
  <c r="M1077" i="1"/>
  <c r="M1073" i="1"/>
  <c r="M1076" i="1"/>
  <c r="M1090" i="1"/>
  <c r="M1091" i="1"/>
  <c r="M901" i="1"/>
  <c r="M881" i="1"/>
  <c r="M899" i="1"/>
  <c r="M875" i="1"/>
  <c r="M867" i="1"/>
  <c r="M888" i="1"/>
  <c r="M877" i="1"/>
  <c r="M880" i="1"/>
  <c r="M871" i="1"/>
  <c r="M870" i="1"/>
  <c r="M824" i="1"/>
  <c r="M812" i="1"/>
  <c r="M868" i="1"/>
  <c r="M866" i="1"/>
  <c r="M35" i="1"/>
  <c r="M869" i="1"/>
  <c r="M847" i="1"/>
  <c r="M822" i="1"/>
  <c r="M802" i="1"/>
  <c r="M850" i="1"/>
  <c r="M805" i="1"/>
  <c r="M734" i="1"/>
  <c r="M709" i="1"/>
  <c r="M849" i="1"/>
  <c r="M818" i="1"/>
  <c r="M810" i="1"/>
  <c r="M853" i="1"/>
  <c r="M852" i="1"/>
  <c r="M821" i="1"/>
  <c r="M816" i="1"/>
  <c r="M823" i="1"/>
  <c r="M804" i="1"/>
  <c r="M800" i="1"/>
  <c r="M803" i="1"/>
  <c r="M799" i="1"/>
  <c r="M693" i="1"/>
  <c r="M698" i="1"/>
  <c r="M730" i="1"/>
  <c r="M701" i="1"/>
  <c r="M704" i="1"/>
  <c r="M728" i="1"/>
  <c r="M711" i="1"/>
  <c r="M703" i="1"/>
  <c r="M707" i="1"/>
  <c r="M694" i="1"/>
  <c r="M557" i="1"/>
  <c r="M699" i="1"/>
  <c r="M691" i="1"/>
  <c r="M645" i="1"/>
  <c r="M674" i="1"/>
  <c r="M676" i="1"/>
  <c r="M663" i="1"/>
  <c r="M655" i="1"/>
  <c r="M666" i="1"/>
  <c r="M668" i="1"/>
  <c r="M653" i="1"/>
  <c r="M658" i="1"/>
  <c r="M680" i="1"/>
  <c r="M667" i="1"/>
  <c r="M660" i="1"/>
  <c r="M662" i="1"/>
  <c r="M650" i="1"/>
  <c r="M649" i="1"/>
  <c r="M641" i="1"/>
  <c r="M644" i="1"/>
  <c r="M643" i="1"/>
  <c r="M617" i="1"/>
  <c r="M630" i="1"/>
  <c r="M600" i="1"/>
  <c r="M619" i="1"/>
  <c r="M599" i="1"/>
  <c r="M511" i="1"/>
  <c r="M620" i="1"/>
  <c r="M614" i="1"/>
  <c r="M603" i="1"/>
  <c r="M595" i="1"/>
  <c r="M583" i="1"/>
  <c r="M598" i="1"/>
  <c r="M597" i="1"/>
  <c r="M513" i="1"/>
  <c r="M602" i="1"/>
  <c r="M594" i="1"/>
  <c r="M596" i="1"/>
  <c r="M590" i="1"/>
  <c r="M585" i="1"/>
  <c r="M514" i="1"/>
  <c r="M592" i="1"/>
  <c r="M490" i="1"/>
  <c r="M512" i="1"/>
  <c r="M505" i="1"/>
  <c r="M475" i="1"/>
  <c r="M495" i="1"/>
  <c r="M479" i="1"/>
  <c r="M494" i="1"/>
  <c r="M486" i="1"/>
  <c r="M483" i="1"/>
  <c r="M467" i="1"/>
  <c r="M493" i="1"/>
  <c r="M469" i="1"/>
  <c r="M496" i="1"/>
  <c r="M488" i="1"/>
  <c r="M492" i="1"/>
  <c r="M484" i="1"/>
  <c r="M489" i="1"/>
  <c r="M485" i="1"/>
  <c r="M481" i="1"/>
  <c r="M476" i="1"/>
  <c r="M478" i="1"/>
  <c r="M480" i="1"/>
  <c r="M491" i="1"/>
  <c r="M411" i="1"/>
  <c r="M472" i="1"/>
  <c r="M468" i="1"/>
  <c r="M464" i="1"/>
  <c r="M463" i="1"/>
  <c r="M455" i="1"/>
  <c r="M462" i="1"/>
  <c r="M454" i="1"/>
  <c r="M453" i="1"/>
  <c r="M461" i="1"/>
  <c r="M460" i="1"/>
  <c r="M445" i="1"/>
  <c r="M412" i="1"/>
  <c r="M430" i="1"/>
  <c r="M405" i="1"/>
  <c r="M418" i="1"/>
  <c r="M406" i="1"/>
  <c r="M413" i="1"/>
  <c r="M410" i="1"/>
  <c r="M379" i="1"/>
  <c r="M378" i="1"/>
  <c r="M369" i="1"/>
  <c r="M337" i="1"/>
  <c r="M361" i="1"/>
  <c r="M322" i="1"/>
  <c r="M356" i="1"/>
  <c r="M364" i="1"/>
  <c r="M351" i="1"/>
  <c r="M358" i="1"/>
  <c r="M346" i="1"/>
  <c r="M347" i="1"/>
  <c r="M340" i="1"/>
  <c r="M342" i="1"/>
  <c r="M326" i="1"/>
  <c r="M328" i="1"/>
  <c r="M324" i="1"/>
  <c r="M316" i="1"/>
  <c r="M306" i="1"/>
  <c r="M301" i="1"/>
  <c r="M312" i="1"/>
  <c r="M318" i="1"/>
  <c r="M296" i="1"/>
  <c r="M315" i="1"/>
  <c r="M147" i="1"/>
  <c r="M286" i="1"/>
  <c r="M274" i="1"/>
  <c r="M298" i="1"/>
  <c r="M281" i="1"/>
  <c r="M294" i="1"/>
  <c r="M278" i="1"/>
  <c r="M277" i="1"/>
  <c r="M136" i="1"/>
  <c r="M280" i="1"/>
  <c r="M131" i="1"/>
  <c r="M289" i="1"/>
  <c r="M144" i="1"/>
  <c r="M135" i="1"/>
  <c r="M150" i="1"/>
  <c r="M151" i="1"/>
  <c r="M138" i="1"/>
  <c r="M154" i="1"/>
  <c r="M141" i="1"/>
  <c r="M139" i="1"/>
  <c r="M152" i="1"/>
  <c r="M149" i="1"/>
  <c r="M128" i="1"/>
  <c r="M137" i="1"/>
  <c r="M109" i="1"/>
  <c r="M113" i="1"/>
  <c r="M116" i="1"/>
  <c r="M119" i="1"/>
  <c r="M111" i="1"/>
  <c r="M110" i="1"/>
  <c r="M102" i="1"/>
  <c r="M101" i="1"/>
  <c r="M107" i="1"/>
  <c r="M98" i="1"/>
  <c r="M97" i="1"/>
  <c r="M105" i="1"/>
  <c r="M103" i="1"/>
  <c r="M95" i="1"/>
  <c r="M83" i="1"/>
  <c r="M91" i="1"/>
  <c r="M99" i="1"/>
  <c r="M96" i="1"/>
  <c r="M104" i="1"/>
  <c r="M106" i="1"/>
  <c r="M70" i="1"/>
  <c r="M74" i="1"/>
  <c r="M94" i="1"/>
  <c r="M100" i="1"/>
  <c r="M85" i="1"/>
  <c r="M87" i="1"/>
  <c r="M89" i="1"/>
  <c r="M86" i="1"/>
  <c r="M93" i="1"/>
  <c r="M88" i="1"/>
  <c r="M92" i="1"/>
  <c r="M82" i="1"/>
  <c r="L90" i="1"/>
  <c r="M90" i="1" s="1"/>
  <c r="L73" i="1"/>
  <c r="L68" i="1"/>
  <c r="M64" i="1"/>
  <c r="L34" i="1"/>
  <c r="M67" i="1"/>
  <c r="M71" i="1"/>
  <c r="L65" i="1"/>
  <c r="L33" i="1"/>
  <c r="L29" i="1"/>
  <c r="L75" i="1"/>
  <c r="M75" i="1" s="1"/>
  <c r="M63" i="1"/>
  <c r="M72" i="1"/>
  <c r="M66" i="1"/>
  <c r="M69" i="1"/>
  <c r="L26" i="1"/>
  <c r="L31" i="1"/>
  <c r="M30" i="1"/>
  <c r="M32" i="1"/>
  <c r="L28" i="1"/>
  <c r="L27" i="1"/>
  <c r="L129" i="1"/>
  <c r="M129" i="1" s="1"/>
  <c r="L130" i="1"/>
  <c r="L133" i="1"/>
  <c r="M133" i="1" s="1"/>
  <c r="L155" i="1"/>
  <c r="M155" i="1" s="1"/>
  <c r="L76" i="1"/>
  <c r="M76" i="1" s="1"/>
  <c r="M80" i="1"/>
  <c r="L132" i="1"/>
  <c r="M132" i="1" s="1"/>
  <c r="M78" i="1"/>
  <c r="M79" i="1"/>
  <c r="M213" i="1"/>
  <c r="M81" i="1"/>
  <c r="M77" i="1"/>
  <c r="M572" i="1"/>
  <c r="M927" i="1"/>
  <c r="M1175" i="1"/>
  <c r="E1221" i="1"/>
  <c r="M1178" i="1"/>
  <c r="M171" i="1"/>
  <c r="M121" i="1"/>
  <c r="E1204" i="1"/>
  <c r="E1220" i="1"/>
  <c r="M198" i="1"/>
  <c r="M1222" i="1"/>
  <c r="M196" i="1"/>
  <c r="M62" i="1"/>
  <c r="L58" i="1"/>
  <c r="M120" i="1"/>
  <c r="M170" i="1"/>
  <c r="M172" i="1"/>
  <c r="L61" i="1"/>
  <c r="L57" i="1"/>
  <c r="M173" i="1"/>
  <c r="M55" i="1"/>
  <c r="M59" i="1"/>
  <c r="M126" i="1"/>
  <c r="M124" i="1"/>
  <c r="M125" i="1"/>
  <c r="M1134" i="1"/>
  <c r="M38" i="1"/>
  <c r="M60" i="1"/>
  <c r="M56" i="1"/>
  <c r="M1223" i="1"/>
  <c r="M1174" i="1"/>
  <c r="M1133" i="1"/>
  <c r="M1177" i="1"/>
  <c r="L36" i="1"/>
  <c r="L37" i="1"/>
  <c r="M48" i="1"/>
  <c r="M783" i="1"/>
  <c r="M779" i="1"/>
  <c r="L51" i="1"/>
  <c r="L43" i="1"/>
  <c r="M49" i="1"/>
  <c r="M45" i="1"/>
  <c r="M41" i="1"/>
  <c r="M47" i="1"/>
  <c r="L39" i="1"/>
  <c r="L54" i="1"/>
  <c r="M54" i="1" s="1"/>
  <c r="L44" i="1"/>
  <c r="M780" i="1"/>
  <c r="M784" i="1"/>
  <c r="M776" i="1"/>
  <c r="M714" i="1"/>
  <c r="M777" i="1"/>
  <c r="M781" i="1"/>
  <c r="M713" i="1"/>
  <c r="M716" i="1"/>
  <c r="M564" i="1"/>
  <c r="M569" i="1"/>
  <c r="M565" i="1"/>
  <c r="M552" i="1"/>
  <c r="M559" i="1"/>
  <c r="M553" i="1"/>
  <c r="M549" i="1"/>
  <c r="M551" i="1"/>
  <c r="M543" i="1"/>
  <c r="M562" i="1"/>
  <c r="M561" i="1"/>
  <c r="M545" i="1"/>
  <c r="M571" i="1"/>
  <c r="M555" i="1"/>
  <c r="M558" i="1"/>
  <c r="E1225" i="1"/>
  <c r="M566" i="1"/>
  <c r="E1188" i="1"/>
  <c r="M556" i="1"/>
  <c r="M548" i="1"/>
  <c r="E1222" i="1"/>
  <c r="E1224" i="1"/>
  <c r="G1224" i="1"/>
  <c r="M1224" i="1" s="1"/>
  <c r="G1220" i="1"/>
  <c r="M1220" i="1" s="1"/>
  <c r="E1223" i="1"/>
  <c r="G1221" i="1"/>
  <c r="M1221" i="1" s="1"/>
  <c r="G1225" i="1"/>
  <c r="M1225" i="1" s="1"/>
  <c r="E1208" i="1"/>
  <c r="G1204" i="1"/>
  <c r="M1204" i="1" s="1"/>
  <c r="E1211" i="1"/>
  <c r="E1207" i="1"/>
  <c r="E1210" i="1"/>
  <c r="E1206" i="1"/>
  <c r="E1209" i="1"/>
  <c r="E1205" i="1"/>
  <c r="E782" i="1"/>
  <c r="E925" i="1"/>
  <c r="E1074" i="1"/>
  <c r="E1189" i="1"/>
  <c r="E778" i="1"/>
  <c r="E779" i="1"/>
  <c r="G778" i="1"/>
  <c r="M778" i="1" s="1"/>
  <c r="E783" i="1"/>
  <c r="G782" i="1"/>
  <c r="M782" i="1" s="1"/>
  <c r="E776" i="1"/>
  <c r="E780" i="1"/>
  <c r="E784" i="1"/>
  <c r="E1169" i="1"/>
  <c r="E777" i="1"/>
  <c r="E781" i="1"/>
  <c r="E1185" i="1"/>
  <c r="E924" i="1"/>
  <c r="G1185" i="1"/>
  <c r="M1185" i="1" s="1"/>
  <c r="E1187" i="1"/>
  <c r="E930" i="1"/>
  <c r="E926" i="1"/>
  <c r="E1190" i="1"/>
  <c r="E1186" i="1"/>
  <c r="G1190" i="1"/>
  <c r="M1190" i="1" s="1"/>
  <c r="G1186" i="1"/>
  <c r="M1186" i="1" s="1"/>
  <c r="G1189" i="1"/>
  <c r="M1189" i="1" s="1"/>
  <c r="G1188" i="1"/>
  <c r="M1188" i="1" s="1"/>
  <c r="E846" i="1"/>
  <c r="G846" i="1"/>
  <c r="M846" i="1" s="1"/>
  <c r="E850" i="1"/>
  <c r="E847" i="1"/>
  <c r="E851" i="1"/>
  <c r="E848" i="1"/>
  <c r="E852" i="1"/>
  <c r="E849" i="1"/>
  <c r="E853" i="1"/>
  <c r="E1170" i="1"/>
  <c r="G1170" i="1"/>
  <c r="M1170" i="1" s="1"/>
  <c r="E1173" i="1"/>
  <c r="E1072" i="1"/>
  <c r="G1169" i="1"/>
  <c r="M1169" i="1" s="1"/>
  <c r="E929" i="1"/>
  <c r="E1172" i="1"/>
  <c r="E1171" i="1"/>
  <c r="E928" i="1"/>
  <c r="E923" i="1"/>
  <c r="E1132" i="1"/>
  <c r="E1136" i="1"/>
  <c r="E255" i="1"/>
  <c r="E239" i="1"/>
  <c r="E212" i="1"/>
  <c r="E205" i="1"/>
  <c r="G923" i="1"/>
  <c r="M923" i="1" s="1"/>
  <c r="E927" i="1"/>
  <c r="G924" i="1"/>
  <c r="M924" i="1" s="1"/>
  <c r="G928" i="1"/>
  <c r="M928" i="1" s="1"/>
  <c r="G925" i="1"/>
  <c r="M925" i="1" s="1"/>
  <c r="G929" i="1"/>
  <c r="M929" i="1" s="1"/>
  <c r="G926" i="1"/>
  <c r="M926" i="1" s="1"/>
  <c r="G930" i="1"/>
  <c r="M930" i="1" s="1"/>
  <c r="E1131" i="1"/>
  <c r="E534" i="1"/>
  <c r="E533" i="1"/>
  <c r="E532" i="1"/>
  <c r="E535" i="1"/>
  <c r="E536" i="1"/>
  <c r="E1075" i="1"/>
  <c r="M835" i="1"/>
  <c r="E516" i="1"/>
  <c r="E442" i="1"/>
  <c r="E257" i="1"/>
  <c r="E203" i="1"/>
  <c r="E194" i="1"/>
  <c r="E159" i="1"/>
  <c r="G1074" i="1"/>
  <c r="M1074" i="1" s="1"/>
  <c r="E1073" i="1"/>
  <c r="E1077" i="1"/>
  <c r="G1075" i="1"/>
  <c r="M1075" i="1" s="1"/>
  <c r="E1076" i="1"/>
  <c r="G1072" i="1"/>
  <c r="M1072" i="1" s="1"/>
  <c r="E1135" i="1"/>
  <c r="E1133" i="1"/>
  <c r="G1135" i="1"/>
  <c r="M1135" i="1" s="1"/>
  <c r="G1131" i="1"/>
  <c r="M1131" i="1" s="1"/>
  <c r="E1134" i="1"/>
  <c r="G1132" i="1"/>
  <c r="M1132" i="1" s="1"/>
  <c r="G1136" i="1"/>
  <c r="M1136" i="1" s="1"/>
  <c r="M839" i="1"/>
  <c r="M1219" i="1"/>
  <c r="M1218" i="1"/>
  <c r="E1159" i="1"/>
  <c r="E1105" i="1"/>
  <c r="E1101" i="1"/>
  <c r="E176" i="1"/>
  <c r="E160" i="1"/>
  <c r="E140" i="1"/>
  <c r="E1176" i="1"/>
  <c r="E1177" i="1"/>
  <c r="G1176" i="1"/>
  <c r="M1176" i="1" s="1"/>
  <c r="M1216" i="1"/>
  <c r="E1174" i="1"/>
  <c r="E1178" i="1"/>
  <c r="E1175" i="1"/>
  <c r="M840" i="1"/>
  <c r="E134" i="1"/>
  <c r="M1217" i="1"/>
  <c r="E1216" i="1"/>
  <c r="M789" i="1"/>
  <c r="M795" i="1"/>
  <c r="L22" i="1"/>
  <c r="E1217" i="1"/>
  <c r="E1218" i="1"/>
  <c r="E1219" i="1"/>
  <c r="M23" i="1"/>
  <c r="L24" i="1"/>
  <c r="E1117" i="1"/>
  <c r="E1085" i="1"/>
  <c r="E1031" i="1"/>
  <c r="E987" i="1"/>
  <c r="E896" i="1"/>
  <c r="E872" i="1"/>
  <c r="M842" i="1"/>
  <c r="M794" i="1"/>
  <c r="M786" i="1"/>
  <c r="M792" i="1"/>
  <c r="M790" i="1"/>
  <c r="M793" i="1"/>
  <c r="M791" i="1"/>
  <c r="E1054" i="1"/>
  <c r="E903" i="1"/>
  <c r="E726" i="1"/>
  <c r="E664" i="1"/>
  <c r="E636" i="1"/>
  <c r="E1018" i="1"/>
  <c r="E660" i="1"/>
  <c r="E520" i="1"/>
  <c r="E990" i="1"/>
  <c r="E797" i="1"/>
  <c r="E656" i="1"/>
  <c r="E632" i="1"/>
  <c r="E1201" i="1"/>
  <c r="M834" i="1"/>
  <c r="E1153" i="1"/>
  <c r="M844" i="1"/>
  <c r="M836" i="1"/>
  <c r="E1161" i="1"/>
  <c r="L3" i="1"/>
  <c r="M3" i="1" s="1"/>
  <c r="L12" i="1"/>
  <c r="M12" i="1" s="1"/>
  <c r="M19" i="1"/>
  <c r="E1165" i="1"/>
  <c r="L17" i="1"/>
  <c r="E939" i="1"/>
  <c r="E931" i="1"/>
  <c r="E772" i="1"/>
  <c r="E727" i="1"/>
  <c r="E601" i="1"/>
  <c r="E521" i="1"/>
  <c r="E1059" i="1"/>
  <c r="E975" i="1"/>
  <c r="E710" i="1"/>
  <c r="E629" i="1"/>
  <c r="E589" i="1"/>
  <c r="E529" i="1"/>
  <c r="L21" i="1"/>
  <c r="L16" i="1"/>
  <c r="M20" i="1"/>
  <c r="L4" i="1"/>
  <c r="L10" i="1"/>
  <c r="L2" i="1"/>
  <c r="M2" i="1" s="1"/>
  <c r="L11" i="1"/>
  <c r="M11" i="1" s="1"/>
  <c r="L5" i="1"/>
  <c r="M5" i="1" s="1"/>
  <c r="L9" i="1"/>
  <c r="M9" i="1" s="1"/>
  <c r="L7" i="1"/>
  <c r="L14" i="1"/>
  <c r="L8" i="1"/>
  <c r="L15" i="1"/>
  <c r="L6" i="1"/>
  <c r="L13" i="1"/>
  <c r="E1119" i="1"/>
  <c r="E965" i="1"/>
  <c r="E886" i="1"/>
  <c r="E741" i="1"/>
  <c r="E627" i="1"/>
  <c r="E733" i="1"/>
  <c r="E651" i="1"/>
  <c r="E1118" i="1"/>
  <c r="E988" i="1"/>
  <c r="E980" i="1"/>
  <c r="E968" i="1"/>
  <c r="E960" i="1"/>
  <c r="E889" i="1"/>
  <c r="E819" i="1"/>
  <c r="E760" i="1"/>
  <c r="E756" i="1"/>
  <c r="E724" i="1"/>
  <c r="E1137" i="1"/>
  <c r="E1115" i="1"/>
  <c r="E989" i="1"/>
  <c r="E587" i="1"/>
  <c r="E897" i="1"/>
  <c r="E1033" i="1"/>
  <c r="E1024" i="1"/>
  <c r="E873" i="1"/>
  <c r="E1039" i="1"/>
  <c r="E912" i="1"/>
  <c r="E892" i="1"/>
  <c r="E864" i="1"/>
  <c r="E1158" i="1"/>
  <c r="E1150" i="1"/>
  <c r="E1104" i="1"/>
  <c r="E1038" i="1"/>
  <c r="E1162" i="1"/>
  <c r="E1102" i="1"/>
  <c r="E1096" i="1"/>
  <c r="E1099" i="1"/>
  <c r="G1162" i="1"/>
  <c r="M1162" i="1" s="1"/>
  <c r="E1164" i="1"/>
  <c r="E1097" i="1"/>
  <c r="E908" i="1"/>
  <c r="G1165" i="1"/>
  <c r="M1165" i="1" s="1"/>
  <c r="G1161" i="1"/>
  <c r="M1161" i="1" s="1"/>
  <c r="E1160" i="1"/>
  <c r="E1163" i="1"/>
  <c r="G1153" i="1"/>
  <c r="M1153" i="1" s="1"/>
  <c r="G1150" i="1"/>
  <c r="M1150" i="1" s="1"/>
  <c r="G1158" i="1"/>
  <c r="M1158" i="1" s="1"/>
  <c r="E1154" i="1"/>
  <c r="G1159" i="1"/>
  <c r="M1159" i="1" s="1"/>
  <c r="E1155" i="1"/>
  <c r="E863" i="1"/>
  <c r="E891" i="1"/>
  <c r="E1103" i="1"/>
  <c r="E914" i="1"/>
  <c r="E906" i="1"/>
  <c r="E894" i="1"/>
  <c r="G1102" i="1"/>
  <c r="M1102" i="1" s="1"/>
  <c r="G1096" i="1"/>
  <c r="M1096" i="1" s="1"/>
  <c r="G1097" i="1"/>
  <c r="M1097" i="1" s="1"/>
  <c r="G1103" i="1"/>
  <c r="M1103" i="1" s="1"/>
  <c r="G1031" i="1"/>
  <c r="M1031" i="1" s="1"/>
  <c r="G1099" i="1"/>
  <c r="M1099" i="1" s="1"/>
  <c r="G1104" i="1"/>
  <c r="M1104" i="1" s="1"/>
  <c r="G1038" i="1"/>
  <c r="M1038" i="1" s="1"/>
  <c r="G1101" i="1"/>
  <c r="M1101" i="1" s="1"/>
  <c r="G1105" i="1"/>
  <c r="M1105" i="1" s="1"/>
  <c r="E1035" i="1"/>
  <c r="G1033" i="1"/>
  <c r="M1033" i="1" s="1"/>
  <c r="G1039" i="1"/>
  <c r="M1039" i="1" s="1"/>
  <c r="E1037" i="1"/>
  <c r="E913" i="1"/>
  <c r="E905" i="1"/>
  <c r="G903" i="1"/>
  <c r="M903" i="1" s="1"/>
  <c r="G1018" i="1"/>
  <c r="M1018" i="1" s="1"/>
  <c r="G1024" i="1"/>
  <c r="M1024" i="1" s="1"/>
  <c r="E1019" i="1"/>
  <c r="G912" i="1"/>
  <c r="M912" i="1" s="1"/>
  <c r="E1021" i="1"/>
  <c r="E1022" i="1"/>
  <c r="E909" i="1"/>
  <c r="E843" i="1"/>
  <c r="G905" i="1"/>
  <c r="M905" i="1" s="1"/>
  <c r="G913" i="1"/>
  <c r="M913" i="1" s="1"/>
  <c r="E893" i="1"/>
  <c r="G908" i="1"/>
  <c r="M908" i="1" s="1"/>
  <c r="G914" i="1"/>
  <c r="M914" i="1" s="1"/>
  <c r="E811" i="1"/>
  <c r="E845" i="1"/>
  <c r="E837" i="1"/>
  <c r="E833" i="1"/>
  <c r="E839" i="1"/>
  <c r="G886" i="1"/>
  <c r="M886" i="1" s="1"/>
  <c r="G893" i="1"/>
  <c r="M893" i="1" s="1"/>
  <c r="G811" i="1"/>
  <c r="M811" i="1" s="1"/>
  <c r="G889" i="1"/>
  <c r="M889" i="1" s="1"/>
  <c r="G894" i="1"/>
  <c r="M894" i="1" s="1"/>
  <c r="G863" i="1"/>
  <c r="M863" i="1" s="1"/>
  <c r="G891" i="1"/>
  <c r="M891" i="1" s="1"/>
  <c r="G896" i="1"/>
  <c r="M896" i="1" s="1"/>
  <c r="G872" i="1"/>
  <c r="M872" i="1" s="1"/>
  <c r="G892" i="1"/>
  <c r="M892" i="1" s="1"/>
  <c r="G897" i="1"/>
  <c r="M897" i="1" s="1"/>
  <c r="E867" i="1"/>
  <c r="G843" i="1"/>
  <c r="M843" i="1" s="1"/>
  <c r="G864" i="1"/>
  <c r="M864" i="1" s="1"/>
  <c r="G873" i="1"/>
  <c r="M873" i="1" s="1"/>
  <c r="E871" i="1"/>
  <c r="E817" i="1"/>
  <c r="E822" i="1"/>
  <c r="G833" i="1"/>
  <c r="M833" i="1" s="1"/>
  <c r="G837" i="1"/>
  <c r="M837" i="1" s="1"/>
  <c r="G845" i="1"/>
  <c r="M845" i="1" s="1"/>
  <c r="E840" i="1"/>
  <c r="E1151" i="1"/>
  <c r="E814" i="1"/>
  <c r="E812" i="1"/>
  <c r="E824" i="1"/>
  <c r="G814" i="1"/>
  <c r="M814" i="1" s="1"/>
  <c r="G817" i="1"/>
  <c r="M817" i="1" s="1"/>
  <c r="E1152" i="1"/>
  <c r="E1156" i="1"/>
  <c r="G1151" i="1"/>
  <c r="M1151" i="1" s="1"/>
  <c r="E1149" i="1"/>
  <c r="E1157" i="1"/>
  <c r="G1152" i="1"/>
  <c r="M1152" i="1" s="1"/>
  <c r="E1094" i="1"/>
  <c r="G1094" i="1"/>
  <c r="M1094" i="1" s="1"/>
  <c r="E1095" i="1"/>
  <c r="E1098" i="1"/>
  <c r="E1100" i="1"/>
  <c r="E1032" i="1"/>
  <c r="G1032" i="1"/>
  <c r="M1032" i="1" s="1"/>
  <c r="E1034" i="1"/>
  <c r="E1036" i="1"/>
  <c r="E1040" i="1"/>
  <c r="E1017" i="1"/>
  <c r="G1017" i="1"/>
  <c r="M1017" i="1" s="1"/>
  <c r="E1020" i="1"/>
  <c r="E907" i="1"/>
  <c r="E1023" i="1"/>
  <c r="E1025" i="1"/>
  <c r="E904" i="1"/>
  <c r="E841" i="1"/>
  <c r="E911" i="1"/>
  <c r="E910" i="1"/>
  <c r="G906" i="1"/>
  <c r="M906" i="1" s="1"/>
  <c r="G907" i="1"/>
  <c r="M907" i="1" s="1"/>
  <c r="E887" i="1"/>
  <c r="G887" i="1"/>
  <c r="M887" i="1" s="1"/>
  <c r="E888" i="1"/>
  <c r="E890" i="1"/>
  <c r="E895" i="1"/>
  <c r="E868" i="1"/>
  <c r="E866" i="1"/>
  <c r="E862" i="1"/>
  <c r="E869" i="1"/>
  <c r="E865" i="1"/>
  <c r="E870" i="1"/>
  <c r="E835" i="1"/>
  <c r="E838" i="1"/>
  <c r="E1142" i="1"/>
  <c r="E1138" i="1"/>
  <c r="E813" i="1"/>
  <c r="G838" i="1"/>
  <c r="M838" i="1" s="1"/>
  <c r="E842" i="1"/>
  <c r="E834" i="1"/>
  <c r="E836" i="1"/>
  <c r="E844" i="1"/>
  <c r="G841" i="1"/>
  <c r="M841" i="1" s="1"/>
  <c r="E1140" i="1"/>
  <c r="E821" i="1"/>
  <c r="E1141" i="1"/>
  <c r="E820" i="1"/>
  <c r="E1070" i="1"/>
  <c r="E815" i="1"/>
  <c r="G813" i="1"/>
  <c r="M813" i="1" s="1"/>
  <c r="G819" i="1"/>
  <c r="M819" i="1" s="1"/>
  <c r="E816" i="1"/>
  <c r="E810" i="1"/>
  <c r="E818" i="1"/>
  <c r="E823" i="1"/>
  <c r="G815" i="1"/>
  <c r="M815" i="1" s="1"/>
  <c r="G820" i="1"/>
  <c r="M820" i="1" s="1"/>
  <c r="E1139" i="1"/>
  <c r="E1116" i="1"/>
  <c r="G1137" i="1"/>
  <c r="M1137" i="1" s="1"/>
  <c r="G1139" i="1"/>
  <c r="M1139" i="1" s="1"/>
  <c r="G1142" i="1"/>
  <c r="M1142" i="1" s="1"/>
  <c r="G1138" i="1"/>
  <c r="M1138" i="1" s="1"/>
  <c r="G1070" i="1"/>
  <c r="M1070" i="1" s="1"/>
  <c r="G1141" i="1"/>
  <c r="M1141" i="1" s="1"/>
  <c r="E1120" i="1"/>
  <c r="G1140" i="1"/>
  <c r="M1140" i="1" s="1"/>
  <c r="G1119" i="1"/>
  <c r="M1119" i="1" s="1"/>
  <c r="G1115" i="1"/>
  <c r="M1115" i="1" s="1"/>
  <c r="E1114" i="1"/>
  <c r="G1118" i="1"/>
  <c r="M1118" i="1" s="1"/>
  <c r="G1117" i="1"/>
  <c r="M1117" i="1" s="1"/>
  <c r="E1067" i="1"/>
  <c r="E1069" i="1"/>
  <c r="E1068" i="1"/>
  <c r="E999" i="1"/>
  <c r="E1071" i="1"/>
  <c r="G1067" i="1"/>
  <c r="M1067" i="1" s="1"/>
  <c r="E1002" i="1"/>
  <c r="E1006" i="1"/>
  <c r="E1009" i="1"/>
  <c r="E1004" i="1"/>
  <c r="E952" i="1"/>
  <c r="E1005" i="1"/>
  <c r="E1001" i="1"/>
  <c r="E1007" i="1"/>
  <c r="E998" i="1"/>
  <c r="E1008" i="1"/>
  <c r="E951" i="1"/>
  <c r="E1000" i="1"/>
  <c r="E955" i="1"/>
  <c r="E997" i="1"/>
  <c r="E1003" i="1"/>
  <c r="G987" i="1"/>
  <c r="M987" i="1" s="1"/>
  <c r="G990" i="1"/>
  <c r="M990" i="1" s="1"/>
  <c r="G989" i="1"/>
  <c r="M989" i="1" s="1"/>
  <c r="E941" i="1"/>
  <c r="E933" i="1"/>
  <c r="E936" i="1"/>
  <c r="G988" i="1"/>
  <c r="M988" i="1" s="1"/>
  <c r="E950" i="1"/>
  <c r="E1084" i="1"/>
  <c r="E855" i="1"/>
  <c r="E859" i="1"/>
  <c r="E785" i="1"/>
  <c r="E949" i="1"/>
  <c r="G952" i="1"/>
  <c r="M952" i="1" s="1"/>
  <c r="E954" i="1"/>
  <c r="G955" i="1"/>
  <c r="M955" i="1" s="1"/>
  <c r="G951" i="1"/>
  <c r="M951" i="1" s="1"/>
  <c r="E953" i="1"/>
  <c r="G949" i="1"/>
  <c r="M949" i="1" s="1"/>
  <c r="G941" i="1"/>
  <c r="M941" i="1" s="1"/>
  <c r="E937" i="1"/>
  <c r="E860" i="1"/>
  <c r="E856" i="1"/>
  <c r="G933" i="1"/>
  <c r="M933" i="1" s="1"/>
  <c r="E934" i="1"/>
  <c r="G936" i="1"/>
  <c r="M936" i="1" s="1"/>
  <c r="E938" i="1"/>
  <c r="E940" i="1"/>
  <c r="E932" i="1"/>
  <c r="E857" i="1"/>
  <c r="E771" i="1"/>
  <c r="E763" i="1"/>
  <c r="E673" i="1"/>
  <c r="E621" i="1"/>
  <c r="G931" i="1"/>
  <c r="M931" i="1" s="1"/>
  <c r="G939" i="1"/>
  <c r="M939" i="1" s="1"/>
  <c r="E935" i="1"/>
  <c r="G932" i="1"/>
  <c r="M932" i="1" s="1"/>
  <c r="G940" i="1"/>
  <c r="M940" i="1" s="1"/>
  <c r="G857" i="1"/>
  <c r="M857" i="1" s="1"/>
  <c r="E854" i="1"/>
  <c r="E861" i="1"/>
  <c r="E858" i="1"/>
  <c r="E1079" i="1"/>
  <c r="E729" i="1"/>
  <c r="G860" i="1"/>
  <c r="M860" i="1" s="1"/>
  <c r="G856" i="1"/>
  <c r="M856" i="1" s="1"/>
  <c r="E788" i="1"/>
  <c r="E1086" i="1"/>
  <c r="E1078" i="1"/>
  <c r="G859" i="1"/>
  <c r="M859" i="1" s="1"/>
  <c r="G855" i="1"/>
  <c r="M855" i="1" s="1"/>
  <c r="E1083" i="1"/>
  <c r="E796" i="1"/>
  <c r="E787" i="1"/>
  <c r="G1084" i="1"/>
  <c r="M1084" i="1" s="1"/>
  <c r="E1087" i="1"/>
  <c r="E1081" i="1"/>
  <c r="E1088" i="1"/>
  <c r="G1085" i="1"/>
  <c r="M1085" i="1" s="1"/>
  <c r="G1078" i="1"/>
  <c r="M1078" i="1" s="1"/>
  <c r="G1083" i="1"/>
  <c r="M1083" i="1" s="1"/>
  <c r="E1080" i="1"/>
  <c r="G1079" i="1"/>
  <c r="M1079" i="1" s="1"/>
  <c r="G1086" i="1"/>
  <c r="M1086" i="1" s="1"/>
  <c r="E1082" i="1"/>
  <c r="E731" i="1"/>
  <c r="E728" i="1"/>
  <c r="G785" i="1"/>
  <c r="M785" i="1" s="1"/>
  <c r="E735" i="1"/>
  <c r="E628" i="1"/>
  <c r="E584" i="1"/>
  <c r="E700" i="1"/>
  <c r="E692" i="1"/>
  <c r="E623" i="1"/>
  <c r="E615" i="1"/>
  <c r="E790" i="1"/>
  <c r="G787" i="1"/>
  <c r="M787" i="1" s="1"/>
  <c r="G796" i="1"/>
  <c r="M796" i="1" s="1"/>
  <c r="E792" i="1"/>
  <c r="G788" i="1"/>
  <c r="M788" i="1" s="1"/>
  <c r="G797" i="1"/>
  <c r="M797" i="1" s="1"/>
  <c r="G729" i="1"/>
  <c r="M729" i="1" s="1"/>
  <c r="G731" i="1"/>
  <c r="M731" i="1" s="1"/>
  <c r="E624" i="1"/>
  <c r="E679" i="1"/>
  <c r="E631" i="1"/>
  <c r="E591" i="1"/>
  <c r="E678" i="1"/>
  <c r="E670" i="1"/>
  <c r="E626" i="1"/>
  <c r="E618" i="1"/>
  <c r="G735" i="1"/>
  <c r="M735" i="1" s="1"/>
  <c r="E694" i="1"/>
  <c r="G692" i="1"/>
  <c r="M692" i="1" s="1"/>
  <c r="E696" i="1"/>
  <c r="E698" i="1"/>
  <c r="G700" i="1"/>
  <c r="M700" i="1" s="1"/>
  <c r="E622" i="1"/>
  <c r="G670" i="1"/>
  <c r="M670" i="1" s="1"/>
  <c r="G678" i="1"/>
  <c r="M678" i="1" s="1"/>
  <c r="E674" i="1"/>
  <c r="G673" i="1"/>
  <c r="M673" i="1" s="1"/>
  <c r="G679" i="1"/>
  <c r="M679" i="1" s="1"/>
  <c r="E676" i="1"/>
  <c r="E614" i="1"/>
  <c r="G622" i="1"/>
  <c r="M622" i="1" s="1"/>
  <c r="G627" i="1"/>
  <c r="M627" i="1" s="1"/>
  <c r="G623" i="1"/>
  <c r="M623" i="1" s="1"/>
  <c r="G628" i="1"/>
  <c r="M628" i="1" s="1"/>
  <c r="G624" i="1"/>
  <c r="M624" i="1" s="1"/>
  <c r="G631" i="1"/>
  <c r="M631" i="1" s="1"/>
  <c r="G615" i="1"/>
  <c r="M615" i="1" s="1"/>
  <c r="G626" i="1"/>
  <c r="M626" i="1" s="1"/>
  <c r="G632" i="1"/>
  <c r="M632" i="1" s="1"/>
  <c r="E581" i="1"/>
  <c r="E775" i="1"/>
  <c r="E757" i="1"/>
  <c r="G618" i="1"/>
  <c r="M618" i="1" s="1"/>
  <c r="E732" i="1"/>
  <c r="G584" i="1"/>
  <c r="M584" i="1" s="1"/>
  <c r="G621" i="1"/>
  <c r="M621" i="1" s="1"/>
  <c r="G589" i="1"/>
  <c r="M589" i="1" s="1"/>
  <c r="G591" i="1"/>
  <c r="M591" i="1" s="1"/>
  <c r="E791" i="1"/>
  <c r="E753" i="1"/>
  <c r="E793" i="1"/>
  <c r="E786" i="1"/>
  <c r="E794" i="1"/>
  <c r="E789" i="1"/>
  <c r="E795" i="1"/>
  <c r="E761" i="1"/>
  <c r="E770" i="1"/>
  <c r="E754" i="1"/>
  <c r="G772" i="1"/>
  <c r="M772" i="1" s="1"/>
  <c r="E774" i="1"/>
  <c r="G775" i="1"/>
  <c r="M775" i="1" s="1"/>
  <c r="G771" i="1"/>
  <c r="M771" i="1" s="1"/>
  <c r="E773" i="1"/>
  <c r="E755" i="1"/>
  <c r="E751" i="1"/>
  <c r="E758" i="1"/>
  <c r="G751" i="1"/>
  <c r="M751" i="1" s="1"/>
  <c r="E750" i="1"/>
  <c r="G758" i="1"/>
  <c r="M758" i="1" s="1"/>
  <c r="G753" i="1"/>
  <c r="M753" i="1" s="1"/>
  <c r="G760" i="1"/>
  <c r="M760" i="1" s="1"/>
  <c r="G754" i="1"/>
  <c r="M754" i="1" s="1"/>
  <c r="G761" i="1"/>
  <c r="M761" i="1" s="1"/>
  <c r="E759" i="1"/>
  <c r="G757" i="1"/>
  <c r="M757" i="1" s="1"/>
  <c r="G763" i="1"/>
  <c r="M763" i="1" s="1"/>
  <c r="G755" i="1"/>
  <c r="M755" i="1" s="1"/>
  <c r="E752" i="1"/>
  <c r="E762" i="1"/>
  <c r="G756" i="1"/>
  <c r="M756" i="1" s="1"/>
  <c r="E722" i="1"/>
  <c r="G750" i="1"/>
  <c r="M750" i="1" s="1"/>
  <c r="E719" i="1"/>
  <c r="E734" i="1"/>
  <c r="G732" i="1"/>
  <c r="M732" i="1" s="1"/>
  <c r="E730" i="1"/>
  <c r="E736" i="1"/>
  <c r="G733" i="1"/>
  <c r="M733" i="1" s="1"/>
  <c r="E695" i="1"/>
  <c r="E675" i="1"/>
  <c r="E639" i="1"/>
  <c r="G722" i="1"/>
  <c r="M722" i="1" s="1"/>
  <c r="E647" i="1"/>
  <c r="E686" i="1"/>
  <c r="E687" i="1"/>
  <c r="E720" i="1"/>
  <c r="G719" i="1"/>
  <c r="M719" i="1" s="1"/>
  <c r="E721" i="1"/>
  <c r="E718" i="1"/>
  <c r="E677" i="1"/>
  <c r="E669" i="1"/>
  <c r="G695" i="1"/>
  <c r="M695" i="1" s="1"/>
  <c r="G686" i="1"/>
  <c r="M686" i="1" s="1"/>
  <c r="E691" i="1"/>
  <c r="E697" i="1"/>
  <c r="E699" i="1"/>
  <c r="E693" i="1"/>
  <c r="E701" i="1"/>
  <c r="G687" i="1"/>
  <c r="M687" i="1" s="1"/>
  <c r="E690" i="1"/>
  <c r="E689" i="1"/>
  <c r="E688" i="1"/>
  <c r="E672" i="1"/>
  <c r="E668" i="1"/>
  <c r="E680" i="1"/>
  <c r="E671" i="1"/>
  <c r="G672" i="1"/>
  <c r="M672" i="1" s="1"/>
  <c r="G675" i="1"/>
  <c r="M675" i="1" s="1"/>
  <c r="G669" i="1"/>
  <c r="M669" i="1" s="1"/>
  <c r="G677" i="1"/>
  <c r="M677" i="1" s="1"/>
  <c r="E642" i="1"/>
  <c r="E643" i="1"/>
  <c r="E648" i="1"/>
  <c r="E640" i="1"/>
  <c r="G642" i="1"/>
  <c r="M642" i="1" s="1"/>
  <c r="E645" i="1"/>
  <c r="E641" i="1"/>
  <c r="E649" i="1"/>
  <c r="E646" i="1"/>
  <c r="E635" i="1"/>
  <c r="E644" i="1"/>
  <c r="E650" i="1"/>
  <c r="G646" i="1"/>
  <c r="M646" i="1" s="1"/>
  <c r="G639" i="1"/>
  <c r="M639" i="1" s="1"/>
  <c r="G647" i="1"/>
  <c r="M647" i="1" s="1"/>
  <c r="G640" i="1"/>
  <c r="M640" i="1" s="1"/>
  <c r="G648" i="1"/>
  <c r="M648" i="1" s="1"/>
  <c r="E633" i="1"/>
  <c r="E634" i="1"/>
  <c r="G633" i="1"/>
  <c r="M633" i="1" s="1"/>
  <c r="E637" i="1"/>
  <c r="E638" i="1"/>
  <c r="G634" i="1"/>
  <c r="M634" i="1" s="1"/>
  <c r="E625" i="1"/>
  <c r="G635" i="1"/>
  <c r="M635" i="1" s="1"/>
  <c r="G636" i="1"/>
  <c r="M636" i="1" s="1"/>
  <c r="E630" i="1"/>
  <c r="G625" i="1"/>
  <c r="M625" i="1" s="1"/>
  <c r="E616" i="1"/>
  <c r="G629" i="1"/>
  <c r="M629" i="1" s="1"/>
  <c r="E617" i="1"/>
  <c r="G616" i="1"/>
  <c r="M616" i="1" s="1"/>
  <c r="E619" i="1"/>
  <c r="E613" i="1"/>
  <c r="E620" i="1"/>
  <c r="E582" i="1"/>
  <c r="E594" i="1"/>
  <c r="E598" i="1"/>
  <c r="E600" i="1"/>
  <c r="E602" i="1"/>
  <c r="E597" i="1"/>
  <c r="E604" i="1"/>
  <c r="E596" i="1"/>
  <c r="E593" i="1"/>
  <c r="E599" i="1"/>
  <c r="G601" i="1"/>
  <c r="M601" i="1" s="1"/>
  <c r="E595" i="1"/>
  <c r="E603" i="1"/>
  <c r="G582" i="1"/>
  <c r="M582" i="1" s="1"/>
  <c r="G587" i="1"/>
  <c r="M587" i="1" s="1"/>
  <c r="E583" i="1"/>
  <c r="E588" i="1"/>
  <c r="E585" i="1"/>
  <c r="E590" i="1"/>
  <c r="E586" i="1"/>
  <c r="E592" i="1"/>
  <c r="E527" i="1"/>
  <c r="E519" i="1"/>
  <c r="E526" i="1"/>
  <c r="E1145" i="1"/>
  <c r="G519" i="1"/>
  <c r="M519" i="1" s="1"/>
  <c r="E1166" i="1"/>
  <c r="G520" i="1"/>
  <c r="M520" i="1" s="1"/>
  <c r="E1123" i="1"/>
  <c r="E1129" i="1"/>
  <c r="E1121" i="1"/>
  <c r="E1168" i="1"/>
  <c r="G527" i="1"/>
  <c r="M527" i="1" s="1"/>
  <c r="E522" i="1"/>
  <c r="E530" i="1"/>
  <c r="E523" i="1"/>
  <c r="G526" i="1"/>
  <c r="M526" i="1" s="1"/>
  <c r="E1167" i="1"/>
  <c r="E528" i="1"/>
  <c r="E524" i="1"/>
  <c r="G528" i="1"/>
  <c r="M528" i="1" s="1"/>
  <c r="E525" i="1"/>
  <c r="E531" i="1"/>
  <c r="G521" i="1"/>
  <c r="M521" i="1" s="1"/>
  <c r="G529" i="1"/>
  <c r="M529" i="1" s="1"/>
  <c r="G1166" i="1"/>
  <c r="M1166" i="1" s="1"/>
  <c r="E1148" i="1"/>
  <c r="E1144" i="1"/>
  <c r="G1168" i="1"/>
  <c r="M1168" i="1" s="1"/>
  <c r="E1130" i="1"/>
  <c r="G1167" i="1"/>
  <c r="M1167" i="1" s="1"/>
  <c r="E1128" i="1"/>
  <c r="G1145" i="1"/>
  <c r="M1145" i="1" s="1"/>
  <c r="E1143" i="1"/>
  <c r="E1124" i="1"/>
  <c r="E1147" i="1"/>
  <c r="G1148" i="1"/>
  <c r="M1148" i="1" s="1"/>
  <c r="G1144" i="1"/>
  <c r="M1144" i="1" s="1"/>
  <c r="E1146" i="1"/>
  <c r="G1128" i="1"/>
  <c r="M1128" i="1" s="1"/>
  <c r="E1126" i="1"/>
  <c r="E1093" i="1"/>
  <c r="G1123" i="1"/>
  <c r="M1123" i="1" s="1"/>
  <c r="G1129" i="1"/>
  <c r="M1129" i="1" s="1"/>
  <c r="E1112" i="1"/>
  <c r="E1108" i="1"/>
  <c r="E1092" i="1"/>
  <c r="E1111" i="1"/>
  <c r="E1107" i="1"/>
  <c r="G1124" i="1"/>
  <c r="M1124" i="1" s="1"/>
  <c r="G1130" i="1"/>
  <c r="M1130" i="1" s="1"/>
  <c r="G1121" i="1"/>
  <c r="M1121" i="1" s="1"/>
  <c r="E1122" i="1"/>
  <c r="E1061" i="1"/>
  <c r="E1125" i="1"/>
  <c r="E1127" i="1"/>
  <c r="E1110" i="1"/>
  <c r="E1113" i="1"/>
  <c r="E1109" i="1"/>
  <c r="E1091" i="1"/>
  <c r="G1113" i="1"/>
  <c r="M1113" i="1" s="1"/>
  <c r="G1109" i="1"/>
  <c r="M1109" i="1" s="1"/>
  <c r="G1110" i="1"/>
  <c r="M1110" i="1" s="1"/>
  <c r="E1106" i="1"/>
  <c r="G1112" i="1"/>
  <c r="M1112" i="1" s="1"/>
  <c r="G1108" i="1"/>
  <c r="M1108" i="1" s="1"/>
  <c r="G1093" i="1"/>
  <c r="M1093" i="1" s="1"/>
  <c r="G1111" i="1"/>
  <c r="M1111" i="1" s="1"/>
  <c r="G1107" i="1"/>
  <c r="M1107" i="1" s="1"/>
  <c r="G1092" i="1"/>
  <c r="M1092" i="1" s="1"/>
  <c r="E1089" i="1"/>
  <c r="E1090" i="1"/>
  <c r="E1056" i="1"/>
  <c r="E1060" i="1"/>
  <c r="E1062" i="1"/>
  <c r="E1058" i="1"/>
  <c r="E1065" i="1"/>
  <c r="E1064" i="1"/>
  <c r="G1059" i="1"/>
  <c r="M1059" i="1" s="1"/>
  <c r="E1055" i="1"/>
  <c r="G1060" i="1"/>
  <c r="M1060" i="1" s="1"/>
  <c r="E1057" i="1"/>
  <c r="E1066" i="1"/>
  <c r="G1062" i="1"/>
  <c r="M1062" i="1" s="1"/>
  <c r="G1064" i="1"/>
  <c r="M1064" i="1" s="1"/>
  <c r="E1063" i="1"/>
  <c r="G1054" i="1"/>
  <c r="M1054" i="1" s="1"/>
  <c r="G1061" i="1"/>
  <c r="M1061" i="1" s="1"/>
  <c r="G1056" i="1"/>
  <c r="M1056" i="1" s="1"/>
  <c r="G1063" i="1"/>
  <c r="M1063" i="1" s="1"/>
  <c r="G1058" i="1"/>
  <c r="M1058" i="1" s="1"/>
  <c r="G1065" i="1"/>
  <c r="M1065" i="1" s="1"/>
  <c r="E1041" i="1"/>
  <c r="E1049" i="1"/>
  <c r="E1043" i="1"/>
  <c r="E1042" i="1"/>
  <c r="E1051" i="1"/>
  <c r="E1053" i="1"/>
  <c r="E1050" i="1"/>
  <c r="E1045" i="1"/>
  <c r="E1052" i="1"/>
  <c r="E1047" i="1"/>
  <c r="G1053" i="1"/>
  <c r="M1053" i="1" s="1"/>
  <c r="E1044" i="1"/>
  <c r="E739" i="1"/>
  <c r="E1046" i="1"/>
  <c r="E1048" i="1"/>
  <c r="E744" i="1"/>
  <c r="E742" i="1"/>
  <c r="E982" i="1"/>
  <c r="E745" i="1"/>
  <c r="G739" i="1"/>
  <c r="M739" i="1" s="1"/>
  <c r="E1014" i="1"/>
  <c r="E970" i="1"/>
  <c r="E747" i="1"/>
  <c r="E1029" i="1"/>
  <c r="G744" i="1"/>
  <c r="M744" i="1" s="1"/>
  <c r="E740" i="1"/>
  <c r="E748" i="1"/>
  <c r="E1027" i="1"/>
  <c r="E743" i="1"/>
  <c r="E737" i="1"/>
  <c r="E1028" i="1"/>
  <c r="G745" i="1"/>
  <c r="M745" i="1" s="1"/>
  <c r="E1026" i="1"/>
  <c r="G741" i="1"/>
  <c r="M741" i="1" s="1"/>
  <c r="E746" i="1"/>
  <c r="E738" i="1"/>
  <c r="E749" i="1"/>
  <c r="G743" i="1"/>
  <c r="M743" i="1" s="1"/>
  <c r="E1030" i="1"/>
  <c r="E1010" i="1"/>
  <c r="G1029" i="1"/>
  <c r="M1029" i="1" s="1"/>
  <c r="G1028" i="1"/>
  <c r="M1028" i="1" s="1"/>
  <c r="E1015" i="1"/>
  <c r="E1011" i="1"/>
  <c r="E995" i="1"/>
  <c r="G1026" i="1"/>
  <c r="M1026" i="1" s="1"/>
  <c r="G1027" i="1"/>
  <c r="M1027" i="1" s="1"/>
  <c r="E993" i="1"/>
  <c r="E1013" i="1"/>
  <c r="G995" i="1"/>
  <c r="M995" i="1" s="1"/>
  <c r="G1014" i="1"/>
  <c r="M1014" i="1" s="1"/>
  <c r="E1016" i="1"/>
  <c r="E1012" i="1"/>
  <c r="E979" i="1"/>
  <c r="E994" i="1"/>
  <c r="E991" i="1"/>
  <c r="E996" i="1"/>
  <c r="E992" i="1"/>
  <c r="G994" i="1"/>
  <c r="M994" i="1" s="1"/>
  <c r="E977" i="1"/>
  <c r="E986" i="1"/>
  <c r="E974" i="1"/>
  <c r="E981" i="1"/>
  <c r="G977" i="1"/>
  <c r="M977" i="1" s="1"/>
  <c r="G979" i="1"/>
  <c r="M979" i="1" s="1"/>
  <c r="E972" i="1"/>
  <c r="E984" i="1"/>
  <c r="E978" i="1"/>
  <c r="E976" i="1"/>
  <c r="G981" i="1"/>
  <c r="M981" i="1" s="1"/>
  <c r="E985" i="1"/>
  <c r="E973" i="1"/>
  <c r="G975" i="1"/>
  <c r="M975" i="1" s="1"/>
  <c r="G982" i="1"/>
  <c r="M982" i="1" s="1"/>
  <c r="E983" i="1"/>
  <c r="E969" i="1"/>
  <c r="G973" i="1"/>
  <c r="M973" i="1" s="1"/>
  <c r="G978" i="1"/>
  <c r="M978" i="1" s="1"/>
  <c r="G985" i="1"/>
  <c r="M985" i="1" s="1"/>
  <c r="E961" i="1"/>
  <c r="E964" i="1"/>
  <c r="E921" i="1"/>
  <c r="E917" i="1"/>
  <c r="G974" i="1"/>
  <c r="M974" i="1" s="1"/>
  <c r="G980" i="1"/>
  <c r="M980" i="1" s="1"/>
  <c r="G986" i="1"/>
  <c r="M986" i="1" s="1"/>
  <c r="E967" i="1"/>
  <c r="E959" i="1"/>
  <c r="E966" i="1"/>
  <c r="E958" i="1"/>
  <c r="E956" i="1"/>
  <c r="E971" i="1"/>
  <c r="E963" i="1"/>
  <c r="E920" i="1"/>
  <c r="E916" i="1"/>
  <c r="E957" i="1"/>
  <c r="E945" i="1"/>
  <c r="E922" i="1"/>
  <c r="E918" i="1"/>
  <c r="E807" i="1"/>
  <c r="E830" i="1"/>
  <c r="E798" i="1"/>
  <c r="G957" i="1"/>
  <c r="M957" i="1" s="1"/>
  <c r="E900" i="1"/>
  <c r="E826" i="1"/>
  <c r="E962" i="1"/>
  <c r="E942" i="1"/>
  <c r="G965" i="1"/>
  <c r="M965" i="1" s="1"/>
  <c r="E902" i="1"/>
  <c r="E898" i="1"/>
  <c r="G960" i="1"/>
  <c r="M960" i="1" s="1"/>
  <c r="G967" i="1"/>
  <c r="M967" i="1" s="1"/>
  <c r="G962" i="1"/>
  <c r="M962" i="1" s="1"/>
  <c r="G970" i="1"/>
  <c r="M970" i="1" s="1"/>
  <c r="E948" i="1"/>
  <c r="G956" i="1"/>
  <c r="M956" i="1" s="1"/>
  <c r="G963" i="1"/>
  <c r="M963" i="1" s="1"/>
  <c r="G971" i="1"/>
  <c r="M971" i="1" s="1"/>
  <c r="E944" i="1"/>
  <c r="E946" i="1"/>
  <c r="E915" i="1"/>
  <c r="E919" i="1"/>
  <c r="G942" i="1"/>
  <c r="M942" i="1" s="1"/>
  <c r="G945" i="1"/>
  <c r="M945" i="1" s="1"/>
  <c r="E947" i="1"/>
  <c r="E943" i="1"/>
  <c r="G922" i="1"/>
  <c r="M922" i="1" s="1"/>
  <c r="G918" i="1"/>
  <c r="M918" i="1" s="1"/>
  <c r="G921" i="1"/>
  <c r="M921" i="1" s="1"/>
  <c r="G917" i="1"/>
  <c r="M917" i="1" s="1"/>
  <c r="G920" i="1"/>
  <c r="M920" i="1" s="1"/>
  <c r="G916" i="1"/>
  <c r="M916" i="1" s="1"/>
  <c r="E899" i="1"/>
  <c r="G900" i="1"/>
  <c r="M900" i="1" s="1"/>
  <c r="E901" i="1"/>
  <c r="E878" i="1"/>
  <c r="E874" i="1"/>
  <c r="E883" i="1"/>
  <c r="E884" i="1"/>
  <c r="E765" i="1"/>
  <c r="E879" i="1"/>
  <c r="E769" i="1"/>
  <c r="E831" i="1"/>
  <c r="E827" i="1"/>
  <c r="E881" i="1"/>
  <c r="E875" i="1"/>
  <c r="E882" i="1"/>
  <c r="E876" i="1"/>
  <c r="E885" i="1"/>
  <c r="E825" i="1"/>
  <c r="E829" i="1"/>
  <c r="G874" i="1"/>
  <c r="M874" i="1" s="1"/>
  <c r="E877" i="1"/>
  <c r="E880" i="1"/>
  <c r="E806" i="1"/>
  <c r="E801" i="1"/>
  <c r="E766" i="1"/>
  <c r="E832" i="1"/>
  <c r="E828" i="1"/>
  <c r="G832" i="1"/>
  <c r="M832" i="1" s="1"/>
  <c r="G828" i="1"/>
  <c r="M828" i="1" s="1"/>
  <c r="E767" i="1"/>
  <c r="G831" i="1"/>
  <c r="M831" i="1" s="1"/>
  <c r="G827" i="1"/>
  <c r="M827" i="1" s="1"/>
  <c r="E805" i="1"/>
  <c r="G830" i="1"/>
  <c r="M830" i="1" s="1"/>
  <c r="G826" i="1"/>
  <c r="M826" i="1" s="1"/>
  <c r="G807" i="1"/>
  <c r="M807" i="1" s="1"/>
  <c r="E809" i="1"/>
  <c r="E808" i="1"/>
  <c r="E800" i="1"/>
  <c r="E804" i="1"/>
  <c r="E802" i="1"/>
  <c r="E768" i="1"/>
  <c r="E723" i="1"/>
  <c r="G798" i="1"/>
  <c r="M798" i="1" s="1"/>
  <c r="G801" i="1"/>
  <c r="M801" i="1" s="1"/>
  <c r="E803" i="1"/>
  <c r="E799" i="1"/>
  <c r="G727" i="1"/>
  <c r="M727" i="1" s="1"/>
  <c r="G767" i="1"/>
  <c r="M767" i="1" s="1"/>
  <c r="E764" i="1"/>
  <c r="E725" i="1"/>
  <c r="G726" i="1"/>
  <c r="M726" i="1" s="1"/>
  <c r="G766" i="1"/>
  <c r="M766" i="1" s="1"/>
  <c r="G769" i="1"/>
  <c r="M769" i="1" s="1"/>
  <c r="G765" i="1"/>
  <c r="M765" i="1" s="1"/>
  <c r="G725" i="1"/>
  <c r="M725" i="1" s="1"/>
  <c r="E684" i="1"/>
  <c r="G723" i="1"/>
  <c r="M723" i="1" s="1"/>
  <c r="G724" i="1"/>
  <c r="M724" i="1" s="1"/>
  <c r="E711" i="1"/>
  <c r="E683" i="1"/>
  <c r="E703" i="1"/>
  <c r="E685" i="1"/>
  <c r="G710" i="1"/>
  <c r="M710" i="1" s="1"/>
  <c r="E705" i="1"/>
  <c r="E709" i="1"/>
  <c r="E706" i="1"/>
  <c r="E702" i="1"/>
  <c r="E708" i="1"/>
  <c r="G706" i="1"/>
  <c r="M706" i="1" s="1"/>
  <c r="E704" i="1"/>
  <c r="E707" i="1"/>
  <c r="E682" i="1"/>
  <c r="E681" i="1"/>
  <c r="G684" i="1"/>
  <c r="M684" i="1" s="1"/>
  <c r="E652" i="1"/>
  <c r="G683" i="1"/>
  <c r="M683" i="1" s="1"/>
  <c r="G681" i="1"/>
  <c r="M681" i="1" s="1"/>
  <c r="G682" i="1"/>
  <c r="M682" i="1" s="1"/>
  <c r="E657" i="1"/>
  <c r="E658" i="1"/>
  <c r="E612" i="1"/>
  <c r="E608" i="1"/>
  <c r="E659" i="1"/>
  <c r="E654" i="1"/>
  <c r="G657" i="1"/>
  <c r="M657" i="1" s="1"/>
  <c r="E653" i="1"/>
  <c r="E662" i="1"/>
  <c r="G651" i="1"/>
  <c r="M651" i="1" s="1"/>
  <c r="E665" i="1"/>
  <c r="E661" i="1"/>
  <c r="E605" i="1"/>
  <c r="E655" i="1"/>
  <c r="E663" i="1"/>
  <c r="E667" i="1"/>
  <c r="G652" i="1"/>
  <c r="M652" i="1" s="1"/>
  <c r="G659" i="1"/>
  <c r="M659" i="1" s="1"/>
  <c r="G654" i="1"/>
  <c r="M654" i="1" s="1"/>
  <c r="G661" i="1"/>
  <c r="M661" i="1" s="1"/>
  <c r="G656" i="1"/>
  <c r="M656" i="1" s="1"/>
  <c r="G664" i="1"/>
  <c r="M664" i="1" s="1"/>
  <c r="E611" i="1"/>
  <c r="E607" i="1"/>
  <c r="E579" i="1"/>
  <c r="E575" i="1"/>
  <c r="G665" i="1"/>
  <c r="M665" i="1" s="1"/>
  <c r="E666" i="1"/>
  <c r="E610" i="1"/>
  <c r="E606" i="1"/>
  <c r="E573" i="1"/>
  <c r="E577" i="1"/>
  <c r="G605" i="1"/>
  <c r="M605" i="1" s="1"/>
  <c r="E578" i="1"/>
  <c r="E574" i="1"/>
  <c r="E542" i="1"/>
  <c r="E538" i="1"/>
  <c r="E609" i="1"/>
  <c r="G612" i="1"/>
  <c r="M612" i="1" s="1"/>
  <c r="G608" i="1"/>
  <c r="M608" i="1" s="1"/>
  <c r="G611" i="1"/>
  <c r="M611" i="1" s="1"/>
  <c r="G607" i="1"/>
  <c r="M607" i="1" s="1"/>
  <c r="G610" i="1"/>
  <c r="M610" i="1" s="1"/>
  <c r="G606" i="1"/>
  <c r="M606" i="1" s="1"/>
  <c r="E580" i="1"/>
  <c r="E576" i="1"/>
  <c r="E537" i="1"/>
  <c r="E539" i="1"/>
  <c r="G580" i="1"/>
  <c r="M580" i="1" s="1"/>
  <c r="G576" i="1"/>
  <c r="M576" i="1" s="1"/>
  <c r="G579" i="1"/>
  <c r="M579" i="1" s="1"/>
  <c r="G575" i="1"/>
  <c r="M575" i="1" s="1"/>
  <c r="G578" i="1"/>
  <c r="M578" i="1" s="1"/>
  <c r="G574" i="1"/>
  <c r="M574" i="1" s="1"/>
  <c r="G537" i="1"/>
  <c r="M537" i="1" s="1"/>
  <c r="G539" i="1"/>
  <c r="M539" i="1" s="1"/>
  <c r="E541" i="1"/>
  <c r="G542" i="1"/>
  <c r="M542" i="1" s="1"/>
  <c r="G538" i="1"/>
  <c r="M538" i="1" s="1"/>
  <c r="E540" i="1"/>
  <c r="E393" i="1"/>
  <c r="E377" i="1"/>
  <c r="E373" i="1"/>
  <c r="E353" i="1"/>
  <c r="E349" i="1"/>
  <c r="E345" i="1"/>
  <c r="E323" i="1"/>
  <c r="E307" i="1"/>
  <c r="E299" i="1"/>
  <c r="E291" i="1"/>
  <c r="E287" i="1"/>
  <c r="E279" i="1"/>
  <c r="E407" i="1"/>
  <c r="E1193" i="1"/>
  <c r="E390" i="1"/>
  <c r="E288" i="1"/>
  <c r="G1193" i="1"/>
  <c r="M1193" i="1" s="1"/>
  <c r="E456" i="1"/>
  <c r="E1196" i="1"/>
  <c r="E497" i="1"/>
  <c r="E473" i="1"/>
  <c r="E441" i="1"/>
  <c r="E380" i="1"/>
  <c r="E348" i="1"/>
  <c r="E314" i="1"/>
  <c r="E302" i="1"/>
  <c r="G1201" i="1"/>
  <c r="M1201" i="1" s="1"/>
  <c r="E1213" i="1"/>
  <c r="E712" i="1"/>
  <c r="E716" i="1"/>
  <c r="E713" i="1"/>
  <c r="E717" i="1"/>
  <c r="E714" i="1"/>
  <c r="E715" i="1"/>
  <c r="E565" i="1"/>
  <c r="E567" i="1"/>
  <c r="E547" i="1"/>
  <c r="E552" i="1"/>
  <c r="E557" i="1"/>
  <c r="E544" i="1"/>
  <c r="E561" i="1"/>
  <c r="E549" i="1"/>
  <c r="E564" i="1"/>
  <c r="E554" i="1"/>
  <c r="E569" i="1"/>
  <c r="E555" i="1"/>
  <c r="E571" i="1"/>
  <c r="E545" i="1"/>
  <c r="E560" i="1"/>
  <c r="E572" i="1"/>
  <c r="E553" i="1"/>
  <c r="E563" i="1"/>
  <c r="E550" i="1"/>
  <c r="E570" i="1"/>
  <c r="E558" i="1"/>
  <c r="E517" i="1"/>
  <c r="E509" i="1"/>
  <c r="E551" i="1"/>
  <c r="E543" i="1"/>
  <c r="E562" i="1"/>
  <c r="E568" i="1"/>
  <c r="E548" i="1"/>
  <c r="E566" i="1"/>
  <c r="G567" i="1"/>
  <c r="M567" i="1" s="1"/>
  <c r="E556" i="1"/>
  <c r="G547" i="1"/>
  <c r="M547" i="1" s="1"/>
  <c r="E546" i="1"/>
  <c r="E559" i="1"/>
  <c r="E499" i="1"/>
  <c r="E515" i="1"/>
  <c r="G516" i="1"/>
  <c r="M516" i="1" s="1"/>
  <c r="E518" i="1"/>
  <c r="E510" i="1"/>
  <c r="E511" i="1"/>
  <c r="E503" i="1"/>
  <c r="G509" i="1"/>
  <c r="M509" i="1" s="1"/>
  <c r="G517" i="1"/>
  <c r="M517" i="1" s="1"/>
  <c r="E512" i="1"/>
  <c r="E507" i="1"/>
  <c r="G515" i="1"/>
  <c r="M515" i="1" s="1"/>
  <c r="E1179" i="1"/>
  <c r="E498" i="1"/>
  <c r="E513" i="1"/>
  <c r="E514" i="1"/>
  <c r="G510" i="1"/>
  <c r="M510" i="1" s="1"/>
  <c r="E466" i="1"/>
  <c r="G518" i="1"/>
  <c r="M518" i="1" s="1"/>
  <c r="E457" i="1"/>
  <c r="E504" i="1"/>
  <c r="E508" i="1"/>
  <c r="E1184" i="1"/>
  <c r="E1180" i="1"/>
  <c r="E501" i="1"/>
  <c r="E500" i="1"/>
  <c r="G501" i="1"/>
  <c r="M501" i="1" s="1"/>
  <c r="G500" i="1"/>
  <c r="M500" i="1" s="1"/>
  <c r="G499" i="1"/>
  <c r="M499" i="1" s="1"/>
  <c r="E502" i="1"/>
  <c r="G497" i="1"/>
  <c r="M497" i="1" s="1"/>
  <c r="G498" i="1"/>
  <c r="M498" i="1" s="1"/>
  <c r="G507" i="1"/>
  <c r="M507" i="1" s="1"/>
  <c r="E506" i="1"/>
  <c r="G502" i="1"/>
  <c r="M502" i="1" s="1"/>
  <c r="G503" i="1"/>
  <c r="M503" i="1" s="1"/>
  <c r="G506" i="1"/>
  <c r="M506" i="1" s="1"/>
  <c r="E505" i="1"/>
  <c r="E1183" i="1"/>
  <c r="E1181" i="1"/>
  <c r="G504" i="1"/>
  <c r="M504" i="1" s="1"/>
  <c r="G508" i="1"/>
  <c r="M508" i="1" s="1"/>
  <c r="E1182" i="1"/>
  <c r="E470" i="1"/>
  <c r="E471" i="1"/>
  <c r="E446" i="1"/>
  <c r="E467" i="1"/>
  <c r="E469" i="1"/>
  <c r="G471" i="1"/>
  <c r="M471" i="1" s="1"/>
  <c r="E443" i="1"/>
  <c r="E439" i="1"/>
  <c r="E435" i="1"/>
  <c r="E472" i="1"/>
  <c r="E468" i="1"/>
  <c r="G470" i="1"/>
  <c r="M470" i="1" s="1"/>
  <c r="G456" i="1"/>
  <c r="M456" i="1" s="1"/>
  <c r="E449" i="1"/>
  <c r="E447" i="1"/>
  <c r="E465" i="1"/>
  <c r="E437" i="1"/>
  <c r="E433" i="1"/>
  <c r="E452" i="1"/>
  <c r="E424" i="1"/>
  <c r="E459" i="1"/>
  <c r="E431" i="1"/>
  <c r="E458" i="1"/>
  <c r="G457" i="1"/>
  <c r="M457" i="1" s="1"/>
  <c r="G466" i="1"/>
  <c r="M466" i="1" s="1"/>
  <c r="E454" i="1"/>
  <c r="E462" i="1"/>
  <c r="G465" i="1"/>
  <c r="M465" i="1" s="1"/>
  <c r="E463" i="1"/>
  <c r="E460" i="1"/>
  <c r="E453" i="1"/>
  <c r="E461" i="1"/>
  <c r="E455" i="1"/>
  <c r="E464" i="1"/>
  <c r="G459" i="1"/>
  <c r="M459" i="1" s="1"/>
  <c r="E451" i="1"/>
  <c r="E450" i="1"/>
  <c r="E429" i="1"/>
  <c r="E444" i="1"/>
  <c r="E440" i="1"/>
  <c r="G447" i="1"/>
  <c r="M447" i="1" s="1"/>
  <c r="G441" i="1"/>
  <c r="M441" i="1" s="1"/>
  <c r="G446" i="1"/>
  <c r="M446" i="1" s="1"/>
  <c r="E445" i="1"/>
  <c r="G443" i="1"/>
  <c r="M443" i="1" s="1"/>
  <c r="G449" i="1"/>
  <c r="M449" i="1" s="1"/>
  <c r="G444" i="1"/>
  <c r="M444" i="1" s="1"/>
  <c r="G451" i="1"/>
  <c r="M451" i="1" s="1"/>
  <c r="E448" i="1"/>
  <c r="G448" i="1"/>
  <c r="M448" i="1" s="1"/>
  <c r="E432" i="1"/>
  <c r="G440" i="1"/>
  <c r="M440" i="1" s="1"/>
  <c r="G450" i="1"/>
  <c r="M450" i="1" s="1"/>
  <c r="E436" i="1"/>
  <c r="G442" i="1"/>
  <c r="M442" i="1" s="1"/>
  <c r="G452" i="1"/>
  <c r="M452" i="1" s="1"/>
  <c r="E422" i="1"/>
  <c r="E425" i="1"/>
  <c r="G432" i="1"/>
  <c r="M432" i="1" s="1"/>
  <c r="G436" i="1"/>
  <c r="M436" i="1" s="1"/>
  <c r="E438" i="1"/>
  <c r="E434" i="1"/>
  <c r="G439" i="1"/>
  <c r="M439" i="1" s="1"/>
  <c r="G435" i="1"/>
  <c r="M435" i="1" s="1"/>
  <c r="G438" i="1"/>
  <c r="M438" i="1" s="1"/>
  <c r="G434" i="1"/>
  <c r="M434" i="1" s="1"/>
  <c r="G437" i="1"/>
  <c r="M437" i="1" s="1"/>
  <c r="G433" i="1"/>
  <c r="M433" i="1" s="1"/>
  <c r="E423" i="1"/>
  <c r="E426" i="1"/>
  <c r="G425" i="1"/>
  <c r="M425" i="1" s="1"/>
  <c r="G426" i="1"/>
  <c r="M426" i="1" s="1"/>
  <c r="E428" i="1"/>
  <c r="E420" i="1"/>
  <c r="E427" i="1"/>
  <c r="E419" i="1"/>
  <c r="E415" i="1"/>
  <c r="G419" i="1"/>
  <c r="M419" i="1" s="1"/>
  <c r="G428" i="1"/>
  <c r="M428" i="1" s="1"/>
  <c r="E1192" i="1"/>
  <c r="G422" i="1"/>
  <c r="M422" i="1" s="1"/>
  <c r="G429" i="1"/>
  <c r="M429" i="1" s="1"/>
  <c r="E384" i="1"/>
  <c r="E421" i="1"/>
  <c r="G424" i="1"/>
  <c r="M424" i="1" s="1"/>
  <c r="G431" i="1"/>
  <c r="M431" i="1" s="1"/>
  <c r="E430" i="1"/>
  <c r="G423" i="1"/>
  <c r="M423" i="1" s="1"/>
  <c r="E409" i="1"/>
  <c r="E1197" i="1"/>
  <c r="E403" i="1"/>
  <c r="E418" i="1"/>
  <c r="G420" i="1"/>
  <c r="M420" i="1" s="1"/>
  <c r="G427" i="1"/>
  <c r="M427" i="1" s="1"/>
  <c r="E414" i="1"/>
  <c r="E416" i="1"/>
  <c r="E319" i="1"/>
  <c r="E417" i="1"/>
  <c r="G409" i="1"/>
  <c r="M409" i="1" s="1"/>
  <c r="G414" i="1"/>
  <c r="M414" i="1" s="1"/>
  <c r="E410" i="1"/>
  <c r="E411" i="1"/>
  <c r="G415" i="1"/>
  <c r="M415" i="1" s="1"/>
  <c r="E412" i="1"/>
  <c r="E408" i="1"/>
  <c r="E413" i="1"/>
  <c r="G416" i="1"/>
  <c r="M416" i="1" s="1"/>
  <c r="G408" i="1"/>
  <c r="M408" i="1" s="1"/>
  <c r="G417" i="1"/>
  <c r="M417" i="1" s="1"/>
  <c r="E404" i="1"/>
  <c r="G404" i="1"/>
  <c r="M404" i="1" s="1"/>
  <c r="E1194" i="1"/>
  <c r="E1191" i="1"/>
  <c r="E1195" i="1"/>
  <c r="G403" i="1"/>
  <c r="M403" i="1" s="1"/>
  <c r="G407" i="1"/>
  <c r="M407" i="1" s="1"/>
  <c r="E405" i="1"/>
  <c r="E406" i="1"/>
  <c r="E475" i="1"/>
  <c r="E483" i="1"/>
  <c r="E488" i="1"/>
  <c r="E476" i="1"/>
  <c r="E487" i="1"/>
  <c r="E474" i="1"/>
  <c r="E496" i="1"/>
  <c r="E481" i="1"/>
  <c r="E489" i="1"/>
  <c r="E484" i="1"/>
  <c r="E492" i="1"/>
  <c r="E480" i="1"/>
  <c r="E486" i="1"/>
  <c r="E493" i="1"/>
  <c r="E482" i="1"/>
  <c r="E485" i="1"/>
  <c r="E477" i="1"/>
  <c r="E490" i="1"/>
  <c r="E478" i="1"/>
  <c r="E479" i="1"/>
  <c r="E494" i="1"/>
  <c r="G473" i="1"/>
  <c r="M473" i="1" s="1"/>
  <c r="E491" i="1"/>
  <c r="E401" i="1"/>
  <c r="E381" i="1"/>
  <c r="E495" i="1"/>
  <c r="E284" i="1"/>
  <c r="E400" i="1"/>
  <c r="E396" i="1"/>
  <c r="E392" i="1"/>
  <c r="E350" i="1"/>
  <c r="E385" i="1"/>
  <c r="E399" i="1"/>
  <c r="E387" i="1"/>
  <c r="E391" i="1"/>
  <c r="E383" i="1"/>
  <c r="E402" i="1"/>
  <c r="E394" i="1"/>
  <c r="G381" i="1"/>
  <c r="M381" i="1" s="1"/>
  <c r="G387" i="1"/>
  <c r="M387" i="1" s="1"/>
  <c r="E398" i="1"/>
  <c r="E382" i="1"/>
  <c r="E374" i="1"/>
  <c r="G384" i="1"/>
  <c r="M384" i="1" s="1"/>
  <c r="G396" i="1"/>
  <c r="M396" i="1" s="1"/>
  <c r="E371" i="1"/>
  <c r="G398" i="1"/>
  <c r="M398" i="1" s="1"/>
  <c r="G380" i="1"/>
  <c r="M380" i="1" s="1"/>
  <c r="G401" i="1"/>
  <c r="M401" i="1" s="1"/>
  <c r="G390" i="1"/>
  <c r="M390" i="1" s="1"/>
  <c r="G399" i="1"/>
  <c r="M399" i="1" s="1"/>
  <c r="E397" i="1"/>
  <c r="E379" i="1"/>
  <c r="G377" i="1"/>
  <c r="M377" i="1" s="1"/>
  <c r="G393" i="1"/>
  <c r="M393" i="1" s="1"/>
  <c r="G400" i="1"/>
  <c r="M400" i="1" s="1"/>
  <c r="E386" i="1"/>
  <c r="E389" i="1"/>
  <c r="G383" i="1"/>
  <c r="M383" i="1" s="1"/>
  <c r="G394" i="1"/>
  <c r="M394" i="1" s="1"/>
  <c r="G402" i="1"/>
  <c r="M402" i="1" s="1"/>
  <c r="G392" i="1"/>
  <c r="M392" i="1" s="1"/>
  <c r="G385" i="1"/>
  <c r="M385" i="1" s="1"/>
  <c r="E388" i="1"/>
  <c r="E376" i="1"/>
  <c r="G389" i="1"/>
  <c r="M389" i="1" s="1"/>
  <c r="E395" i="1"/>
  <c r="E369" i="1"/>
  <c r="G391" i="1"/>
  <c r="M391" i="1" s="1"/>
  <c r="E378" i="1"/>
  <c r="G382" i="1"/>
  <c r="M382" i="1" s="1"/>
  <c r="G395" i="1"/>
  <c r="M395" i="1" s="1"/>
  <c r="G386" i="1"/>
  <c r="M386" i="1" s="1"/>
  <c r="G397" i="1"/>
  <c r="M397" i="1" s="1"/>
  <c r="E372" i="1"/>
  <c r="E368" i="1"/>
  <c r="E360" i="1"/>
  <c r="E352" i="1"/>
  <c r="E359" i="1"/>
  <c r="G368" i="1"/>
  <c r="M368" i="1" s="1"/>
  <c r="E375" i="1"/>
  <c r="E370" i="1"/>
  <c r="E366" i="1"/>
  <c r="G373" i="1"/>
  <c r="M373" i="1" s="1"/>
  <c r="G372" i="1"/>
  <c r="M372" i="1" s="1"/>
  <c r="E365" i="1"/>
  <c r="E367" i="1"/>
  <c r="G374" i="1"/>
  <c r="M374" i="1" s="1"/>
  <c r="G365" i="1"/>
  <c r="M365" i="1" s="1"/>
  <c r="G370" i="1"/>
  <c r="M370" i="1" s="1"/>
  <c r="E363" i="1"/>
  <c r="G366" i="1"/>
  <c r="M366" i="1" s="1"/>
  <c r="G371" i="1"/>
  <c r="M371" i="1" s="1"/>
  <c r="E358" i="1"/>
  <c r="G353" i="1"/>
  <c r="M353" i="1" s="1"/>
  <c r="E336" i="1"/>
  <c r="E332" i="1"/>
  <c r="G359" i="1"/>
  <c r="M359" i="1" s="1"/>
  <c r="E354" i="1"/>
  <c r="E355" i="1"/>
  <c r="G363" i="1"/>
  <c r="M363" i="1" s="1"/>
  <c r="E361" i="1"/>
  <c r="G352" i="1"/>
  <c r="M352" i="1" s="1"/>
  <c r="G360" i="1"/>
  <c r="M360" i="1" s="1"/>
  <c r="E356" i="1"/>
  <c r="E362" i="1"/>
  <c r="E351" i="1"/>
  <c r="E357" i="1"/>
  <c r="E364" i="1"/>
  <c r="E347" i="1"/>
  <c r="E341" i="1"/>
  <c r="G350" i="1"/>
  <c r="M350" i="1" s="1"/>
  <c r="E346" i="1"/>
  <c r="G349" i="1"/>
  <c r="M349" i="1" s="1"/>
  <c r="G348" i="1"/>
  <c r="M348" i="1" s="1"/>
  <c r="E339" i="1"/>
  <c r="E331" i="1"/>
  <c r="E337" i="1"/>
  <c r="E344" i="1"/>
  <c r="E342" i="1"/>
  <c r="E343" i="1"/>
  <c r="E335" i="1"/>
  <c r="G341" i="1"/>
  <c r="M341" i="1" s="1"/>
  <c r="G339" i="1"/>
  <c r="M339" i="1" s="1"/>
  <c r="E330" i="1"/>
  <c r="E333" i="1"/>
  <c r="G343" i="1"/>
  <c r="M343" i="1" s="1"/>
  <c r="G335" i="1"/>
  <c r="M335" i="1" s="1"/>
  <c r="E334" i="1"/>
  <c r="E338" i="1"/>
  <c r="G336" i="1"/>
  <c r="M336" i="1" s="1"/>
  <c r="G345" i="1"/>
  <c r="M345" i="1" s="1"/>
  <c r="E340" i="1"/>
  <c r="G333" i="1"/>
  <c r="M333" i="1" s="1"/>
  <c r="E325" i="1"/>
  <c r="G332" i="1"/>
  <c r="M332" i="1" s="1"/>
  <c r="E329" i="1"/>
  <c r="G331" i="1"/>
  <c r="M331" i="1" s="1"/>
  <c r="G334" i="1"/>
  <c r="M334" i="1" s="1"/>
  <c r="G330" i="1"/>
  <c r="M330" i="1" s="1"/>
  <c r="E326" i="1"/>
  <c r="G325" i="1"/>
  <c r="M325" i="1" s="1"/>
  <c r="E321" i="1"/>
  <c r="E327" i="1"/>
  <c r="E324" i="1"/>
  <c r="E328" i="1"/>
  <c r="E313" i="1"/>
  <c r="E317" i="1"/>
  <c r="E305" i="1"/>
  <c r="E315" i="1"/>
  <c r="E311" i="1"/>
  <c r="E320" i="1"/>
  <c r="E312" i="1"/>
  <c r="E300" i="1"/>
  <c r="G319" i="1"/>
  <c r="M319" i="1" s="1"/>
  <c r="E322" i="1"/>
  <c r="G317" i="1"/>
  <c r="M317" i="1" s="1"/>
  <c r="E309" i="1"/>
  <c r="E318" i="1"/>
  <c r="G320" i="1"/>
  <c r="M320" i="1" s="1"/>
  <c r="G314" i="1"/>
  <c r="M314" i="1" s="1"/>
  <c r="G321" i="1"/>
  <c r="M321" i="1" s="1"/>
  <c r="E310" i="1"/>
  <c r="E295" i="1"/>
  <c r="E275" i="1"/>
  <c r="G323" i="1"/>
  <c r="M323" i="1" s="1"/>
  <c r="E316" i="1"/>
  <c r="G313" i="1"/>
  <c r="M313" i="1" s="1"/>
  <c r="E303" i="1"/>
  <c r="E298" i="1"/>
  <c r="E304" i="1"/>
  <c r="G303" i="1"/>
  <c r="M303" i="1" s="1"/>
  <c r="E308" i="1"/>
  <c r="G308" i="1"/>
  <c r="M308" i="1" s="1"/>
  <c r="G305" i="1"/>
  <c r="M305" i="1" s="1"/>
  <c r="G309" i="1"/>
  <c r="M309" i="1" s="1"/>
  <c r="G300" i="1"/>
  <c r="M300" i="1" s="1"/>
  <c r="G307" i="1"/>
  <c r="M307" i="1" s="1"/>
  <c r="E301" i="1"/>
  <c r="E306" i="1"/>
  <c r="G302" i="1"/>
  <c r="M302" i="1" s="1"/>
  <c r="G299" i="1"/>
  <c r="M299" i="1" s="1"/>
  <c r="E292" i="1"/>
  <c r="E283" i="1"/>
  <c r="E290" i="1"/>
  <c r="E273" i="1"/>
  <c r="E297" i="1"/>
  <c r="G283" i="1"/>
  <c r="M283" i="1" s="1"/>
  <c r="G284" i="1"/>
  <c r="M284" i="1" s="1"/>
  <c r="G287" i="1"/>
  <c r="M287" i="1" s="1"/>
  <c r="G292" i="1"/>
  <c r="M292" i="1" s="1"/>
  <c r="G273" i="1"/>
  <c r="M273" i="1" s="1"/>
  <c r="E289" i="1"/>
  <c r="E1198" i="1"/>
  <c r="E293" i="1"/>
  <c r="E282" i="1"/>
  <c r="E294" i="1"/>
  <c r="G290" i="1"/>
  <c r="M290" i="1" s="1"/>
  <c r="E280" i="1"/>
  <c r="E286" i="1"/>
  <c r="E276" i="1"/>
  <c r="E274" i="1"/>
  <c r="G275" i="1"/>
  <c r="M275" i="1" s="1"/>
  <c r="G295" i="1"/>
  <c r="M295" i="1" s="1"/>
  <c r="E296" i="1"/>
  <c r="E285" i="1"/>
  <c r="E277" i="1"/>
  <c r="E272" i="1"/>
  <c r="G288" i="1"/>
  <c r="M288" i="1" s="1"/>
  <c r="G279" i="1"/>
  <c r="M279" i="1" s="1"/>
  <c r="G291" i="1"/>
  <c r="M291" i="1" s="1"/>
  <c r="E281" i="1"/>
  <c r="G285" i="1"/>
  <c r="M285" i="1" s="1"/>
  <c r="E278" i="1"/>
  <c r="E268" i="1"/>
  <c r="G272" i="1"/>
  <c r="M272" i="1" s="1"/>
  <c r="G276" i="1"/>
  <c r="M276" i="1" s="1"/>
  <c r="G293" i="1"/>
  <c r="M293" i="1" s="1"/>
  <c r="E1200" i="1"/>
  <c r="E1202" i="1"/>
  <c r="G268" i="1"/>
  <c r="M268" i="1" s="1"/>
  <c r="E269" i="1"/>
  <c r="E1199" i="1"/>
  <c r="E262" i="1"/>
  <c r="E270" i="1"/>
  <c r="E271" i="1"/>
  <c r="E1203" i="1"/>
  <c r="E267" i="1"/>
  <c r="E266" i="1"/>
  <c r="G267" i="1"/>
  <c r="M267" i="1" s="1"/>
  <c r="E259" i="1"/>
  <c r="E265" i="1"/>
  <c r="E263" i="1"/>
  <c r="E264" i="1"/>
  <c r="E252" i="1"/>
  <c r="E249" i="1"/>
  <c r="E260" i="1"/>
  <c r="E261" i="1"/>
  <c r="E254" i="1"/>
  <c r="G252" i="1"/>
  <c r="M252" i="1" s="1"/>
  <c r="G257" i="1"/>
  <c r="M257" i="1" s="1"/>
  <c r="G254" i="1"/>
  <c r="M254" i="1" s="1"/>
  <c r="E246" i="1"/>
  <c r="E251" i="1"/>
  <c r="E253" i="1"/>
  <c r="E256" i="1"/>
  <c r="E250" i="1"/>
  <c r="E258" i="1"/>
  <c r="G253" i="1"/>
  <c r="M253" i="1" s="1"/>
  <c r="G259" i="1"/>
  <c r="M259" i="1" s="1"/>
  <c r="G255" i="1"/>
  <c r="M255" i="1" s="1"/>
  <c r="G262" i="1"/>
  <c r="M262" i="1" s="1"/>
  <c r="E244" i="1"/>
  <c r="E245" i="1"/>
  <c r="E235" i="1"/>
  <c r="E242" i="1"/>
  <c r="G244" i="1"/>
  <c r="M244" i="1" s="1"/>
  <c r="E243" i="1"/>
  <c r="E237" i="1"/>
  <c r="E247" i="1"/>
  <c r="E236" i="1"/>
  <c r="E241" i="1"/>
  <c r="E229" i="1"/>
  <c r="E240" i="1"/>
  <c r="E248" i="1"/>
  <c r="E238" i="1"/>
  <c r="G245" i="1"/>
  <c r="M245" i="1" s="1"/>
  <c r="G239" i="1"/>
  <c r="M239" i="1" s="1"/>
  <c r="G246" i="1"/>
  <c r="M246" i="1" s="1"/>
  <c r="G229" i="1"/>
  <c r="M229" i="1" s="1"/>
  <c r="E234" i="1"/>
  <c r="E225" i="1"/>
  <c r="E230" i="1"/>
  <c r="E226" i="1"/>
  <c r="E231" i="1"/>
  <c r="E227" i="1"/>
  <c r="E232" i="1"/>
  <c r="E228" i="1"/>
  <c r="E233" i="1"/>
  <c r="E224" i="1"/>
  <c r="E221" i="1"/>
  <c r="E215" i="1"/>
  <c r="E220" i="1"/>
  <c r="E218" i="1"/>
  <c r="E223" i="1"/>
  <c r="E219" i="1"/>
  <c r="G220" i="1"/>
  <c r="M220" i="1" s="1"/>
  <c r="E222" i="1"/>
  <c r="E216" i="1"/>
  <c r="G223" i="1"/>
  <c r="M223" i="1" s="1"/>
  <c r="G219" i="1"/>
  <c r="M219" i="1" s="1"/>
  <c r="G222" i="1"/>
  <c r="M222" i="1" s="1"/>
  <c r="G221" i="1"/>
  <c r="M221" i="1" s="1"/>
  <c r="E214" i="1"/>
  <c r="E211" i="1"/>
  <c r="E213" i="1"/>
  <c r="E217" i="1"/>
  <c r="G215" i="1"/>
  <c r="M215" i="1" s="1"/>
  <c r="G214" i="1"/>
  <c r="M214" i="1" s="1"/>
  <c r="G211" i="1"/>
  <c r="M211" i="1" s="1"/>
  <c r="G212" i="1"/>
  <c r="M212" i="1" s="1"/>
  <c r="G216" i="1"/>
  <c r="M216" i="1" s="1"/>
  <c r="E1215" i="1"/>
  <c r="E1214" i="1"/>
  <c r="E207" i="1"/>
  <c r="E206" i="1"/>
  <c r="G205" i="1"/>
  <c r="M205" i="1" s="1"/>
  <c r="E208" i="1"/>
  <c r="E204" i="1"/>
  <c r="E201" i="1"/>
  <c r="E210" i="1"/>
  <c r="G203" i="1"/>
  <c r="M203" i="1" s="1"/>
  <c r="E202" i="1"/>
  <c r="E209" i="1"/>
  <c r="E1212" i="1"/>
  <c r="E197" i="1"/>
  <c r="E195" i="1"/>
  <c r="G197" i="1"/>
  <c r="M197" i="1" s="1"/>
  <c r="E196" i="1"/>
  <c r="E200" i="1"/>
  <c r="E199" i="1"/>
  <c r="G194" i="1"/>
  <c r="M194" i="1" s="1"/>
  <c r="E192" i="1"/>
  <c r="E188" i="1"/>
  <c r="G195" i="1"/>
  <c r="M195" i="1" s="1"/>
  <c r="G199" i="1"/>
  <c r="M199" i="1" s="1"/>
  <c r="E198" i="1"/>
  <c r="E191" i="1"/>
  <c r="E186" i="1"/>
  <c r="E130" i="1"/>
  <c r="E193" i="1"/>
  <c r="E189" i="1"/>
  <c r="E181" i="1"/>
  <c r="E177" i="1"/>
  <c r="E145" i="1"/>
  <c r="E174" i="1"/>
  <c r="E168" i="1"/>
  <c r="E148" i="1"/>
  <c r="E190" i="1"/>
  <c r="G192" i="1"/>
  <c r="M192" i="1" s="1"/>
  <c r="G188" i="1"/>
  <c r="M188" i="1" s="1"/>
  <c r="E187" i="1"/>
  <c r="G191" i="1"/>
  <c r="M191" i="1" s="1"/>
  <c r="G186" i="1"/>
  <c r="M186" i="1" s="1"/>
  <c r="E182" i="1"/>
  <c r="E180" i="1"/>
  <c r="E178" i="1"/>
  <c r="G176" i="1"/>
  <c r="M176" i="1" s="1"/>
  <c r="E179" i="1"/>
  <c r="E183" i="1"/>
  <c r="G181" i="1"/>
  <c r="M181" i="1" s="1"/>
  <c r="E184" i="1"/>
  <c r="G177" i="1"/>
  <c r="M177" i="1" s="1"/>
  <c r="E166" i="1"/>
  <c r="E175" i="1"/>
  <c r="G183" i="1"/>
  <c r="M183" i="1" s="1"/>
  <c r="E185" i="1"/>
  <c r="E169" i="1"/>
  <c r="E157" i="1"/>
  <c r="E161" i="1"/>
  <c r="E153" i="1"/>
  <c r="G174" i="1"/>
  <c r="M174" i="1" s="1"/>
  <c r="E173" i="1"/>
  <c r="E172" i="1"/>
  <c r="E170" i="1"/>
  <c r="E171" i="1"/>
  <c r="E165" i="1"/>
  <c r="G159" i="1"/>
  <c r="M159" i="1" s="1"/>
  <c r="G168" i="1"/>
  <c r="M168" i="1" s="1"/>
  <c r="E167" i="1"/>
  <c r="E164" i="1"/>
  <c r="E163" i="1"/>
  <c r="G161" i="1"/>
  <c r="M161" i="1" s="1"/>
  <c r="G169" i="1"/>
  <c r="M169" i="1" s="1"/>
  <c r="E156" i="1"/>
  <c r="E158" i="1"/>
  <c r="E162" i="1"/>
  <c r="G158" i="1"/>
  <c r="M158" i="1" s="1"/>
  <c r="G165" i="1"/>
  <c r="M165" i="1" s="1"/>
  <c r="G157" i="1"/>
  <c r="M157" i="1" s="1"/>
  <c r="G160" i="1"/>
  <c r="M160" i="1" s="1"/>
  <c r="G166" i="1"/>
  <c r="M166" i="1" s="1"/>
  <c r="E143" i="1"/>
  <c r="E127" i="1"/>
  <c r="E128" i="1"/>
  <c r="E146" i="1"/>
  <c r="E136" i="1"/>
  <c r="E133" i="1"/>
  <c r="G148" i="1"/>
  <c r="M148" i="1" s="1"/>
  <c r="E154" i="1"/>
  <c r="E129" i="1"/>
  <c r="E155" i="1"/>
  <c r="G134" i="1"/>
  <c r="M134" i="1" s="1"/>
  <c r="G153" i="1"/>
  <c r="M153" i="1" s="1"/>
  <c r="E137" i="1"/>
  <c r="E139" i="1"/>
  <c r="E131" i="1"/>
  <c r="E149" i="1"/>
  <c r="G140" i="1"/>
  <c r="M140" i="1" s="1"/>
  <c r="E138" i="1"/>
  <c r="E144" i="1"/>
  <c r="G143" i="1"/>
  <c r="M143" i="1" s="1"/>
  <c r="E152" i="1"/>
  <c r="G130" i="1"/>
  <c r="G145" i="1"/>
  <c r="M145" i="1" s="1"/>
  <c r="E123" i="1"/>
  <c r="G146" i="1"/>
  <c r="M146" i="1" s="1"/>
  <c r="E142" i="1"/>
  <c r="G127" i="1"/>
  <c r="M127" i="1" s="1"/>
  <c r="E135" i="1"/>
  <c r="E150" i="1"/>
  <c r="E132" i="1"/>
  <c r="E147" i="1"/>
  <c r="E141" i="1"/>
  <c r="E151" i="1"/>
  <c r="E124" i="1"/>
  <c r="E120" i="1"/>
  <c r="G123" i="1"/>
  <c r="M123" i="1" s="1"/>
  <c r="E121" i="1"/>
  <c r="E125" i="1"/>
  <c r="E122" i="1"/>
  <c r="E126" i="1"/>
  <c r="E112" i="1"/>
  <c r="E110" i="1"/>
  <c r="E109" i="1"/>
  <c r="E118" i="1"/>
  <c r="E114" i="1"/>
  <c r="E116" i="1"/>
  <c r="E108" i="1"/>
  <c r="G118" i="1"/>
  <c r="M118" i="1" s="1"/>
  <c r="E117" i="1"/>
  <c r="G112" i="1"/>
  <c r="M112" i="1" s="1"/>
  <c r="G115" i="1"/>
  <c r="M115" i="1" s="1"/>
  <c r="G108" i="1"/>
  <c r="M108" i="1" s="1"/>
  <c r="G114" i="1"/>
  <c r="M114" i="1" s="1"/>
  <c r="E111" i="1"/>
  <c r="E119" i="1"/>
  <c r="G117" i="1"/>
  <c r="M117" i="1" s="1"/>
  <c r="E113" i="1"/>
  <c r="M130" i="1" l="1"/>
</calcChain>
</file>

<file path=xl/sharedStrings.xml><?xml version="1.0" encoding="utf-8"?>
<sst xmlns="http://schemas.openxmlformats.org/spreadsheetml/2006/main" count="3192" uniqueCount="1249">
  <si>
    <t>CÓDIGO</t>
  </si>
  <si>
    <t>PATRÓN 1</t>
  </si>
  <si>
    <t>PATRÓN 2</t>
  </si>
  <si>
    <t>PATRÓN 3</t>
  </si>
  <si>
    <t>DONDE EMPIEZA</t>
  </si>
  <si>
    <t>1009</t>
  </si>
  <si>
    <t>1013</t>
  </si>
  <si>
    <t>1019</t>
  </si>
  <si>
    <t>1021</t>
  </si>
  <si>
    <t>1031</t>
  </si>
  <si>
    <t>1033</t>
  </si>
  <si>
    <t>1039</t>
  </si>
  <si>
    <t>1049</t>
  </si>
  <si>
    <t>1051</t>
  </si>
  <si>
    <t>1061</t>
  </si>
  <si>
    <t>1063</t>
  </si>
  <si>
    <t>1069</t>
  </si>
  <si>
    <t>1087</t>
  </si>
  <si>
    <t>1091</t>
  </si>
  <si>
    <t>1093</t>
  </si>
  <si>
    <t>1097</t>
  </si>
  <si>
    <t>1103</t>
  </si>
  <si>
    <t>1109</t>
  </si>
  <si>
    <t>1117</t>
  </si>
  <si>
    <t>1123</t>
  </si>
  <si>
    <t>1129</t>
  </si>
  <si>
    <t>1151</t>
  </si>
  <si>
    <t>1153</t>
  </si>
  <si>
    <t>1163</t>
  </si>
  <si>
    <t>1171</t>
  </si>
  <si>
    <t>1181</t>
  </si>
  <si>
    <t>1187</t>
  </si>
  <si>
    <t>1193</t>
  </si>
  <si>
    <t>1201</t>
  </si>
  <si>
    <t>1213</t>
  </si>
  <si>
    <t>1217</t>
  </si>
  <si>
    <t>1223</t>
  </si>
  <si>
    <t>1229</t>
  </si>
  <si>
    <t>1231</t>
  </si>
  <si>
    <t>1237</t>
  </si>
  <si>
    <t>1249</t>
  </si>
  <si>
    <t>1259</t>
  </si>
  <si>
    <t>1277</t>
  </si>
  <si>
    <t>1279</t>
  </si>
  <si>
    <t>1283</t>
  </si>
  <si>
    <t>1289</t>
  </si>
  <si>
    <t>1291</t>
  </si>
  <si>
    <t>1297</t>
  </si>
  <si>
    <t>1301</t>
  </si>
  <si>
    <t>1303</t>
  </si>
  <si>
    <t>1307</t>
  </si>
  <si>
    <t>1319</t>
  </si>
  <si>
    <t>1321</t>
  </si>
  <si>
    <t>1327</t>
  </si>
  <si>
    <t>1361</t>
  </si>
  <si>
    <t>1367</t>
  </si>
  <si>
    <t>1373</t>
  </si>
  <si>
    <t>1381</t>
  </si>
  <si>
    <t>1399</t>
  </si>
  <si>
    <t>1409</t>
  </si>
  <si>
    <t>1423</t>
  </si>
  <si>
    <t>1427</t>
  </si>
  <si>
    <t>1429</t>
  </si>
  <si>
    <t>1433</t>
  </si>
  <si>
    <t>1439</t>
  </si>
  <si>
    <t>1447</t>
  </si>
  <si>
    <t>1451</t>
  </si>
  <si>
    <t>1453</t>
  </si>
  <si>
    <t>1459</t>
  </si>
  <si>
    <t>1471</t>
  </si>
  <si>
    <t>1481</t>
  </si>
  <si>
    <t>1483</t>
  </si>
  <si>
    <t>1487</t>
  </si>
  <si>
    <t>1489</t>
  </si>
  <si>
    <t>1493</t>
  </si>
  <si>
    <t>1499</t>
  </si>
  <si>
    <t>1511</t>
  </si>
  <si>
    <t>1523</t>
  </si>
  <si>
    <t>1531</t>
  </si>
  <si>
    <t>1543</t>
  </si>
  <si>
    <t>1549</t>
  </si>
  <si>
    <t>1553</t>
  </si>
  <si>
    <t>1559</t>
  </si>
  <si>
    <t>1567</t>
  </si>
  <si>
    <t>1571</t>
  </si>
  <si>
    <t>1579</t>
  </si>
  <si>
    <t>1583</t>
  </si>
  <si>
    <t>1597</t>
  </si>
  <si>
    <t>1601</t>
  </si>
  <si>
    <t>1607</t>
  </si>
  <si>
    <t>1609</t>
  </si>
  <si>
    <t>1613</t>
  </si>
  <si>
    <t>1619</t>
  </si>
  <si>
    <t>1621</t>
  </si>
  <si>
    <t>1627</t>
  </si>
  <si>
    <t>1637</t>
  </si>
  <si>
    <t>1657</t>
  </si>
  <si>
    <t>1663</t>
  </si>
  <si>
    <t>1667</t>
  </si>
  <si>
    <t>1669</t>
  </si>
  <si>
    <t>1693</t>
  </si>
  <si>
    <t>1697</t>
  </si>
  <si>
    <t>1699</t>
  </si>
  <si>
    <t>1709</t>
  </si>
  <si>
    <t>1721</t>
  </si>
  <si>
    <t>1723</t>
  </si>
  <si>
    <t>1733</t>
  </si>
  <si>
    <t>1741</t>
  </si>
  <si>
    <t>1747</t>
  </si>
  <si>
    <t>1753</t>
  </si>
  <si>
    <t>1759</t>
  </si>
  <si>
    <t>1777</t>
  </si>
  <si>
    <t>1783</t>
  </si>
  <si>
    <t>1787</t>
  </si>
  <si>
    <t>1789</t>
  </si>
  <si>
    <t>1801</t>
  </si>
  <si>
    <t>1811</t>
  </si>
  <si>
    <t>1823</t>
  </si>
  <si>
    <t>1831</t>
  </si>
  <si>
    <t>1847</t>
  </si>
  <si>
    <t>1861</t>
  </si>
  <si>
    <t>1867</t>
  </si>
  <si>
    <t>1871</t>
  </si>
  <si>
    <t>1873</t>
  </si>
  <si>
    <t>1877</t>
  </si>
  <si>
    <t>1879</t>
  </si>
  <si>
    <t>1889</t>
  </si>
  <si>
    <t>1901</t>
  </si>
  <si>
    <t>1907</t>
  </si>
  <si>
    <t>1913</t>
  </si>
  <si>
    <t>1931</t>
  </si>
  <si>
    <t>1933</t>
  </si>
  <si>
    <t>1949</t>
  </si>
  <si>
    <t>1951</t>
  </si>
  <si>
    <t>1973</t>
  </si>
  <si>
    <t>1979</t>
  </si>
  <si>
    <t>1987</t>
  </si>
  <si>
    <t>1993</t>
  </si>
  <si>
    <t>1997</t>
  </si>
  <si>
    <t>1999</t>
  </si>
  <si>
    <t>2003</t>
  </si>
  <si>
    <t>2011</t>
  </si>
  <si>
    <t>2017</t>
  </si>
  <si>
    <t>2027</t>
  </si>
  <si>
    <t>2029</t>
  </si>
  <si>
    <t>2039</t>
  </si>
  <si>
    <t>2053</t>
  </si>
  <si>
    <t>2063</t>
  </si>
  <si>
    <t>2069</t>
  </si>
  <si>
    <t>2081</t>
  </si>
  <si>
    <t>2083</t>
  </si>
  <si>
    <t>2087</t>
  </si>
  <si>
    <t>2089</t>
  </si>
  <si>
    <t>2099</t>
  </si>
  <si>
    <t>2111</t>
  </si>
  <si>
    <t>2113</t>
  </si>
  <si>
    <t>2129</t>
  </si>
  <si>
    <t>2131</t>
  </si>
  <si>
    <t>2137</t>
  </si>
  <si>
    <t>2141</t>
  </si>
  <si>
    <t>2143</t>
  </si>
  <si>
    <t>2153</t>
  </si>
  <si>
    <t>2161</t>
  </si>
  <si>
    <t>2179</t>
  </si>
  <si>
    <t>2203</t>
  </si>
  <si>
    <t>2207</t>
  </si>
  <si>
    <t>2213</t>
  </si>
  <si>
    <t>2221</t>
  </si>
  <si>
    <t>2237</t>
  </si>
  <si>
    <t>2239</t>
  </si>
  <si>
    <t>2243</t>
  </si>
  <si>
    <t>2251</t>
  </si>
  <si>
    <t>2267</t>
  </si>
  <si>
    <t>2269</t>
  </si>
  <si>
    <t>2273</t>
  </si>
  <si>
    <t>2281</t>
  </si>
  <si>
    <t>2287</t>
  </si>
  <si>
    <t>2293</t>
  </si>
  <si>
    <t>2297</t>
  </si>
  <si>
    <t>2309</t>
  </si>
  <si>
    <t>2311</t>
  </si>
  <si>
    <t>2333</t>
  </si>
  <si>
    <t>2339</t>
  </si>
  <si>
    <t>2341</t>
  </si>
  <si>
    <t>2347</t>
  </si>
  <si>
    <t>2351</t>
  </si>
  <si>
    <t>2357</t>
  </si>
  <si>
    <t>2371</t>
  </si>
  <si>
    <t>2377</t>
  </si>
  <si>
    <t>2381</t>
  </si>
  <si>
    <t>2383</t>
  </si>
  <si>
    <t>2389</t>
  </si>
  <si>
    <t>2393</t>
  </si>
  <si>
    <t>2399</t>
  </si>
  <si>
    <t>2411</t>
  </si>
  <si>
    <t>2417</t>
  </si>
  <si>
    <t>2423</t>
  </si>
  <si>
    <t>2437</t>
  </si>
  <si>
    <t>2441</t>
  </si>
  <si>
    <t>2447</t>
  </si>
  <si>
    <t>2459</t>
  </si>
  <si>
    <t>2467</t>
  </si>
  <si>
    <t>2473</t>
  </si>
  <si>
    <t>2477</t>
  </si>
  <si>
    <t>2503</t>
  </si>
  <si>
    <t>2521</t>
  </si>
  <si>
    <t>2531</t>
  </si>
  <si>
    <t>2539</t>
  </si>
  <si>
    <t>2543</t>
  </si>
  <si>
    <t>2549</t>
  </si>
  <si>
    <t>2551</t>
  </si>
  <si>
    <t>2557</t>
  </si>
  <si>
    <t>2579</t>
  </si>
  <si>
    <t>2591</t>
  </si>
  <si>
    <t>2593</t>
  </si>
  <si>
    <t>2609</t>
  </si>
  <si>
    <t>2617</t>
  </si>
  <si>
    <t>2621</t>
  </si>
  <si>
    <t>2633</t>
  </si>
  <si>
    <t>2647</t>
  </si>
  <si>
    <t>2657</t>
  </si>
  <si>
    <t>2659</t>
  </si>
  <si>
    <t>2663</t>
  </si>
  <si>
    <t>2671</t>
  </si>
  <si>
    <t>2677</t>
  </si>
  <si>
    <t>2683</t>
  </si>
  <si>
    <t>2687</t>
  </si>
  <si>
    <t>2689</t>
  </si>
  <si>
    <t>2693</t>
  </si>
  <si>
    <t>2699</t>
  </si>
  <si>
    <t>2707</t>
  </si>
  <si>
    <t>2711</t>
  </si>
  <si>
    <t>2713</t>
  </si>
  <si>
    <t>2719</t>
  </si>
  <si>
    <t>2729</t>
  </si>
  <si>
    <t>2731</t>
  </si>
  <si>
    <t>2741</t>
  </si>
  <si>
    <t>2749</t>
  </si>
  <si>
    <t>2753</t>
  </si>
  <si>
    <t>2767</t>
  </si>
  <si>
    <t>2777</t>
  </si>
  <si>
    <t>2789</t>
  </si>
  <si>
    <t>2791</t>
  </si>
  <si>
    <t>2797</t>
  </si>
  <si>
    <t>2801</t>
  </si>
  <si>
    <t>2803</t>
  </si>
  <si>
    <t>2819</t>
  </si>
  <si>
    <t>2833</t>
  </si>
  <si>
    <t>2837</t>
  </si>
  <si>
    <t>2843</t>
  </si>
  <si>
    <t>2851</t>
  </si>
  <si>
    <t>2857</t>
  </si>
  <si>
    <t>2861</t>
  </si>
  <si>
    <t>2879</t>
  </si>
  <si>
    <t>2887</t>
  </si>
  <si>
    <t>2897</t>
  </si>
  <si>
    <t>2903</t>
  </si>
  <si>
    <t>2909</t>
  </si>
  <si>
    <t>2917</t>
  </si>
  <si>
    <t>2927</t>
  </si>
  <si>
    <t>2939</t>
  </si>
  <si>
    <t>2953</t>
  </si>
  <si>
    <t>2957</t>
  </si>
  <si>
    <t>2963</t>
  </si>
  <si>
    <t>2969</t>
  </si>
  <si>
    <t>2971</t>
  </si>
  <si>
    <t>2999</t>
  </si>
  <si>
    <t>3001</t>
  </si>
  <si>
    <t>3011</t>
  </si>
  <si>
    <t>3019</t>
  </si>
  <si>
    <t>3023</t>
  </si>
  <si>
    <t>3037</t>
  </si>
  <si>
    <t>3041</t>
  </si>
  <si>
    <t>3049</t>
  </si>
  <si>
    <t>3061</t>
  </si>
  <si>
    <t>3067</t>
  </si>
  <si>
    <t>3079</t>
  </si>
  <si>
    <t>3083</t>
  </si>
  <si>
    <t>3089</t>
  </si>
  <si>
    <t>3109</t>
  </si>
  <si>
    <t>3119</t>
  </si>
  <si>
    <t>3121</t>
  </si>
  <si>
    <t>3137</t>
  </si>
  <si>
    <t>3163</t>
  </si>
  <si>
    <t>3167</t>
  </si>
  <si>
    <t>3169</t>
  </si>
  <si>
    <t>3181</t>
  </si>
  <si>
    <t>3187</t>
  </si>
  <si>
    <t>3191</t>
  </si>
  <si>
    <t>3203</t>
  </si>
  <si>
    <t>3209</t>
  </si>
  <si>
    <t>3217</t>
  </si>
  <si>
    <t>3221</t>
  </si>
  <si>
    <t>3229</t>
  </si>
  <si>
    <t>3251</t>
  </si>
  <si>
    <t>3253</t>
  </si>
  <si>
    <t>3257</t>
  </si>
  <si>
    <t>3259</t>
  </si>
  <si>
    <t>3271</t>
  </si>
  <si>
    <t>3299</t>
  </si>
  <si>
    <t>3301</t>
  </si>
  <si>
    <t>3307</t>
  </si>
  <si>
    <t>3313</t>
  </si>
  <si>
    <t>3319</t>
  </si>
  <si>
    <t>3323</t>
  </si>
  <si>
    <t>3329</t>
  </si>
  <si>
    <t>3331</t>
  </si>
  <si>
    <t>3343</t>
  </si>
  <si>
    <t>3347</t>
  </si>
  <si>
    <t>3359</t>
  </si>
  <si>
    <t>3361</t>
  </si>
  <si>
    <t>3371</t>
  </si>
  <si>
    <t>3373</t>
  </si>
  <si>
    <t>3389</t>
  </si>
  <si>
    <t>3391</t>
  </si>
  <si>
    <t>3407</t>
  </si>
  <si>
    <t>3413</t>
  </si>
  <si>
    <t>3433</t>
  </si>
  <si>
    <t>3449</t>
  </si>
  <si>
    <t>3457</t>
  </si>
  <si>
    <t>3461</t>
  </si>
  <si>
    <t>3463</t>
  </si>
  <si>
    <t>3467</t>
  </si>
  <si>
    <t>3469</t>
  </si>
  <si>
    <t>3491</t>
  </si>
  <si>
    <t>3499</t>
  </si>
  <si>
    <t>3511</t>
  </si>
  <si>
    <t>3517</t>
  </si>
  <si>
    <t>3527</t>
  </si>
  <si>
    <t>3529</t>
  </si>
  <si>
    <t>3533</t>
  </si>
  <si>
    <t>3539</t>
  </si>
  <si>
    <t>3541</t>
  </si>
  <si>
    <t>3547</t>
  </si>
  <si>
    <t>3557</t>
  </si>
  <si>
    <t>3559</t>
  </si>
  <si>
    <t>3571</t>
  </si>
  <si>
    <t>3581</t>
  </si>
  <si>
    <t>3583</t>
  </si>
  <si>
    <t>3593</t>
  </si>
  <si>
    <t>3607</t>
  </si>
  <si>
    <t>3613</t>
  </si>
  <si>
    <t>3617</t>
  </si>
  <si>
    <t>3623</t>
  </si>
  <si>
    <t>3631</t>
  </si>
  <si>
    <t>3637</t>
  </si>
  <si>
    <t>3643</t>
  </si>
  <si>
    <t>3659</t>
  </si>
  <si>
    <t>3671</t>
  </si>
  <si>
    <t>3673</t>
  </si>
  <si>
    <t>3677</t>
  </si>
  <si>
    <t>3691</t>
  </si>
  <si>
    <t>3697</t>
  </si>
  <si>
    <t>3701</t>
  </si>
  <si>
    <t>3709</t>
  </si>
  <si>
    <t>3719</t>
  </si>
  <si>
    <t>3727</t>
  </si>
  <si>
    <t>3733</t>
  </si>
  <si>
    <t>3739</t>
  </si>
  <si>
    <t>3761</t>
  </si>
  <si>
    <t>3767</t>
  </si>
  <si>
    <t>3769</t>
  </si>
  <si>
    <t>3779</t>
  </si>
  <si>
    <t>3793</t>
  </si>
  <si>
    <t>3797</t>
  </si>
  <si>
    <t>3803</t>
  </si>
  <si>
    <t>3821</t>
  </si>
  <si>
    <t>3823</t>
  </si>
  <si>
    <t>3833</t>
  </si>
  <si>
    <t>3847</t>
  </si>
  <si>
    <t>3851</t>
  </si>
  <si>
    <t>3853</t>
  </si>
  <si>
    <t>3863</t>
  </si>
  <si>
    <t>3877</t>
  </si>
  <si>
    <t>3881</t>
  </si>
  <si>
    <t>3889</t>
  </si>
  <si>
    <t>3907</t>
  </si>
  <si>
    <t>3911</t>
  </si>
  <si>
    <t>3917</t>
  </si>
  <si>
    <t>3919</t>
  </si>
  <si>
    <t>3923</t>
  </si>
  <si>
    <t>3929</t>
  </si>
  <si>
    <t>3931</t>
  </si>
  <si>
    <t>3943</t>
  </si>
  <si>
    <t>3947</t>
  </si>
  <si>
    <t>3967</t>
  </si>
  <si>
    <t>3989</t>
  </si>
  <si>
    <t>4001</t>
  </si>
  <si>
    <t>4003</t>
  </si>
  <si>
    <t>4007</t>
  </si>
  <si>
    <t>4013</t>
  </si>
  <si>
    <t>4019</t>
  </si>
  <si>
    <t>4021</t>
  </si>
  <si>
    <t>4027</t>
  </si>
  <si>
    <t>4049</t>
  </si>
  <si>
    <t>4051</t>
  </si>
  <si>
    <t>4057</t>
  </si>
  <si>
    <t>4073</t>
  </si>
  <si>
    <t>4079</t>
  </si>
  <si>
    <t>4091</t>
  </si>
  <si>
    <t>4093</t>
  </si>
  <si>
    <t>4099</t>
  </si>
  <si>
    <t>4111</t>
  </si>
  <si>
    <t>4127</t>
  </si>
  <si>
    <t>4129</t>
  </si>
  <si>
    <t>4133</t>
  </si>
  <si>
    <t>4139</t>
  </si>
  <si>
    <t>4153</t>
  </si>
  <si>
    <t>4157</t>
  </si>
  <si>
    <t>4159</t>
  </si>
  <si>
    <t>4177</t>
  </si>
  <si>
    <t>4201</t>
  </si>
  <si>
    <t>4211</t>
  </si>
  <si>
    <t>4217</t>
  </si>
  <si>
    <t>4219</t>
  </si>
  <si>
    <t>4229</t>
  </si>
  <si>
    <t>4231</t>
  </si>
  <si>
    <t>4241</t>
  </si>
  <si>
    <t>4243</t>
  </si>
  <si>
    <t>4253</t>
  </si>
  <si>
    <t>4259</t>
  </si>
  <si>
    <t>4261</t>
  </si>
  <si>
    <t>4271</t>
  </si>
  <si>
    <t>4273</t>
  </si>
  <si>
    <t>4283</t>
  </si>
  <si>
    <t>4289</t>
  </si>
  <si>
    <t>4297</t>
  </si>
  <si>
    <t>4327</t>
  </si>
  <si>
    <t>4337</t>
  </si>
  <si>
    <t>4339</t>
  </si>
  <si>
    <t>4349</t>
  </si>
  <si>
    <t>4357</t>
  </si>
  <si>
    <t>4363</t>
  </si>
  <si>
    <t>4373</t>
  </si>
  <si>
    <t>4391</t>
  </si>
  <si>
    <t>4397</t>
  </si>
  <si>
    <t>4409</t>
  </si>
  <si>
    <t>4421</t>
  </si>
  <si>
    <t>4423</t>
  </si>
  <si>
    <t>4441</t>
  </si>
  <si>
    <t>4447</t>
  </si>
  <si>
    <t>4451</t>
  </si>
  <si>
    <t>4457</t>
  </si>
  <si>
    <t>4463</t>
  </si>
  <si>
    <t>4481</t>
  </si>
  <si>
    <t>4483</t>
  </si>
  <si>
    <t>4493</t>
  </si>
  <si>
    <t>4507</t>
  </si>
  <si>
    <t>4513</t>
  </si>
  <si>
    <t>4517</t>
  </si>
  <si>
    <t>4519</t>
  </si>
  <si>
    <t>4523</t>
  </si>
  <si>
    <t>4547</t>
  </si>
  <si>
    <t>4549</t>
  </si>
  <si>
    <t>4561</t>
  </si>
  <si>
    <t>4567</t>
  </si>
  <si>
    <t>4583</t>
  </si>
  <si>
    <t>4591</t>
  </si>
  <si>
    <t>4597</t>
  </si>
  <si>
    <t>4603</t>
  </si>
  <si>
    <t>4621</t>
  </si>
  <si>
    <t>4637</t>
  </si>
  <si>
    <t>4639</t>
  </si>
  <si>
    <t>4643</t>
  </si>
  <si>
    <t>4649</t>
  </si>
  <si>
    <t>4651</t>
  </si>
  <si>
    <t>4657</t>
  </si>
  <si>
    <t>4663</t>
  </si>
  <si>
    <t>4673</t>
  </si>
  <si>
    <t>4679</t>
  </si>
  <si>
    <t>4691</t>
  </si>
  <si>
    <t>4703</t>
  </si>
  <si>
    <t>4721</t>
  </si>
  <si>
    <t>4723</t>
  </si>
  <si>
    <t>4729</t>
  </si>
  <si>
    <t>4733</t>
  </si>
  <si>
    <t>4751</t>
  </si>
  <si>
    <t>4759</t>
  </si>
  <si>
    <t>4783</t>
  </si>
  <si>
    <t>4787</t>
  </si>
  <si>
    <t>4789</t>
  </si>
  <si>
    <t>4793</t>
  </si>
  <si>
    <t>4799</t>
  </si>
  <si>
    <t>4801</t>
  </si>
  <si>
    <t>4813</t>
  </si>
  <si>
    <t>4817</t>
  </si>
  <si>
    <t>4831</t>
  </si>
  <si>
    <t>4861</t>
  </si>
  <si>
    <t>4871</t>
  </si>
  <si>
    <t>4877</t>
  </si>
  <si>
    <t>4889</t>
  </si>
  <si>
    <t>4903</t>
  </si>
  <si>
    <t>4909</t>
  </si>
  <si>
    <t>4919</t>
  </si>
  <si>
    <t>4931</t>
  </si>
  <si>
    <t>4933</t>
  </si>
  <si>
    <t>4937</t>
  </si>
  <si>
    <t>4943</t>
  </si>
  <si>
    <t>4951</t>
  </si>
  <si>
    <t>4957</t>
  </si>
  <si>
    <t>4967</t>
  </si>
  <si>
    <t>4969</t>
  </si>
  <si>
    <t>4973</t>
  </si>
  <si>
    <t>4987</t>
  </si>
  <si>
    <t>4993</t>
  </si>
  <si>
    <t>4999</t>
  </si>
  <si>
    <t>5003</t>
  </si>
  <si>
    <t>5009</t>
  </si>
  <si>
    <t>5011</t>
  </si>
  <si>
    <t>5021</t>
  </si>
  <si>
    <t>5023</t>
  </si>
  <si>
    <t>5039</t>
  </si>
  <si>
    <t>5051</t>
  </si>
  <si>
    <t>5059</t>
  </si>
  <si>
    <t>5077</t>
  </si>
  <si>
    <t>5081</t>
  </si>
  <si>
    <t>5087</t>
  </si>
  <si>
    <t>5099</t>
  </si>
  <si>
    <t>5101</t>
  </si>
  <si>
    <t>5107</t>
  </si>
  <si>
    <t>5113</t>
  </si>
  <si>
    <t>5119</t>
  </si>
  <si>
    <t>5147</t>
  </si>
  <si>
    <t>5153</t>
  </si>
  <si>
    <t>5167</t>
  </si>
  <si>
    <t>5171</t>
  </si>
  <si>
    <t>5179</t>
  </si>
  <si>
    <t>5189</t>
  </si>
  <si>
    <t>5197</t>
  </si>
  <si>
    <t>5209</t>
  </si>
  <si>
    <t>5227</t>
  </si>
  <si>
    <t>5231</t>
  </si>
  <si>
    <t>5233</t>
  </si>
  <si>
    <t>5237</t>
  </si>
  <si>
    <t>5261</t>
  </si>
  <si>
    <t>5273</t>
  </si>
  <si>
    <t>5279</t>
  </si>
  <si>
    <t>5281</t>
  </si>
  <si>
    <t>5297</t>
  </si>
  <si>
    <t>5303</t>
  </si>
  <si>
    <t>5309</t>
  </si>
  <si>
    <t>5323</t>
  </si>
  <si>
    <t>5333</t>
  </si>
  <si>
    <t>5347</t>
  </si>
  <si>
    <t>5351</t>
  </si>
  <si>
    <t>5381</t>
  </si>
  <si>
    <t>5387</t>
  </si>
  <si>
    <t>5393</t>
  </si>
  <si>
    <t>5399</t>
  </si>
  <si>
    <t>5407</t>
  </si>
  <si>
    <t>5413</t>
  </si>
  <si>
    <t>5417</t>
  </si>
  <si>
    <t>5419</t>
  </si>
  <si>
    <t>5431</t>
  </si>
  <si>
    <t>5437</t>
  </si>
  <si>
    <t>5441</t>
  </si>
  <si>
    <t>5443</t>
  </si>
  <si>
    <t>5449</t>
  </si>
  <si>
    <t>5471</t>
  </si>
  <si>
    <t>5477</t>
  </si>
  <si>
    <t>5479</t>
  </si>
  <si>
    <t>5483</t>
  </si>
  <si>
    <t>5501</t>
  </si>
  <si>
    <t>5503</t>
  </si>
  <si>
    <t>5507</t>
  </si>
  <si>
    <t>5519</t>
  </si>
  <si>
    <t>5521</t>
  </si>
  <si>
    <t>5527</t>
  </si>
  <si>
    <t>5531</t>
  </si>
  <si>
    <t>5557</t>
  </si>
  <si>
    <t>5563</t>
  </si>
  <si>
    <t>5569</t>
  </si>
  <si>
    <t>5573</t>
  </si>
  <si>
    <t>5581</t>
  </si>
  <si>
    <t>5591</t>
  </si>
  <si>
    <t>5623</t>
  </si>
  <si>
    <t>5639</t>
  </si>
  <si>
    <t>5641</t>
  </si>
  <si>
    <t>5647</t>
  </si>
  <si>
    <t>5651</t>
  </si>
  <si>
    <t>5653</t>
  </si>
  <si>
    <t>5657</t>
  </si>
  <si>
    <t>5659</t>
  </si>
  <si>
    <t>5669</t>
  </si>
  <si>
    <t>5683</t>
  </si>
  <si>
    <t>5689</t>
  </si>
  <si>
    <t>5693</t>
  </si>
  <si>
    <t>5701</t>
  </si>
  <si>
    <t>5711</t>
  </si>
  <si>
    <t>5717</t>
  </si>
  <si>
    <t>5737</t>
  </si>
  <si>
    <t>5741</t>
  </si>
  <si>
    <t>5743</t>
  </si>
  <si>
    <t>5749</t>
  </si>
  <si>
    <t>5779</t>
  </si>
  <si>
    <t>5783</t>
  </si>
  <si>
    <t>5791</t>
  </si>
  <si>
    <t>5801</t>
  </si>
  <si>
    <t>5807</t>
  </si>
  <si>
    <t>5813</t>
  </si>
  <si>
    <t>5821</t>
  </si>
  <si>
    <t>5827</t>
  </si>
  <si>
    <t>5839</t>
  </si>
  <si>
    <t>5843</t>
  </si>
  <si>
    <t>5849</t>
  </si>
  <si>
    <t>5851</t>
  </si>
  <si>
    <t>5857</t>
  </si>
  <si>
    <t>5861</t>
  </si>
  <si>
    <t>5867</t>
  </si>
  <si>
    <t>5869</t>
  </si>
  <si>
    <t>5879</t>
  </si>
  <si>
    <t>5881</t>
  </si>
  <si>
    <t>5897</t>
  </si>
  <si>
    <t>5903</t>
  </si>
  <si>
    <t>5923</t>
  </si>
  <si>
    <t>5927</t>
  </si>
  <si>
    <t>5939</t>
  </si>
  <si>
    <t>5953</t>
  </si>
  <si>
    <t>5981</t>
  </si>
  <si>
    <t>5987</t>
  </si>
  <si>
    <t>6007</t>
  </si>
  <si>
    <t>6011</t>
  </si>
  <si>
    <t>6029</t>
  </si>
  <si>
    <t>6037</t>
  </si>
  <si>
    <t>6043</t>
  </si>
  <si>
    <t>6047</t>
  </si>
  <si>
    <t>6053</t>
  </si>
  <si>
    <t>6067</t>
  </si>
  <si>
    <t>6073</t>
  </si>
  <si>
    <t>6079</t>
  </si>
  <si>
    <t>6089</t>
  </si>
  <si>
    <t>6091</t>
  </si>
  <si>
    <t>6101</t>
  </si>
  <si>
    <t>6113</t>
  </si>
  <si>
    <t>6121</t>
  </si>
  <si>
    <t>6131</t>
  </si>
  <si>
    <t>6133</t>
  </si>
  <si>
    <t>6143</t>
  </si>
  <si>
    <t>6151</t>
  </si>
  <si>
    <t>6163</t>
  </si>
  <si>
    <t>6173</t>
  </si>
  <si>
    <t>6197</t>
  </si>
  <si>
    <t>6199</t>
  </si>
  <si>
    <t>6203</t>
  </si>
  <si>
    <t>6211</t>
  </si>
  <si>
    <t>6217</t>
  </si>
  <si>
    <t>6221</t>
  </si>
  <si>
    <t>6229</t>
  </si>
  <si>
    <t>6247</t>
  </si>
  <si>
    <t>6257</t>
  </si>
  <si>
    <t>6263</t>
  </si>
  <si>
    <t>6269</t>
  </si>
  <si>
    <t>6271</t>
  </si>
  <si>
    <t>6277</t>
  </si>
  <si>
    <t>6287</t>
  </si>
  <si>
    <t>6299</t>
  </si>
  <si>
    <t>6301</t>
  </si>
  <si>
    <t>6311</t>
  </si>
  <si>
    <t>6317</t>
  </si>
  <si>
    <t>6323</t>
  </si>
  <si>
    <t>6329</t>
  </si>
  <si>
    <t>6337</t>
  </si>
  <si>
    <t>6343</t>
  </si>
  <si>
    <t>6353</t>
  </si>
  <si>
    <t>6359</t>
  </si>
  <si>
    <t>6361</t>
  </si>
  <si>
    <t>6367</t>
  </si>
  <si>
    <t>6373</t>
  </si>
  <si>
    <t>6379</t>
  </si>
  <si>
    <t>6389</t>
  </si>
  <si>
    <t>6397</t>
  </si>
  <si>
    <t>6421</t>
  </si>
  <si>
    <t>6427</t>
  </si>
  <si>
    <t>6449</t>
  </si>
  <si>
    <t>6451</t>
  </si>
  <si>
    <t>6469</t>
  </si>
  <si>
    <t>6473</t>
  </si>
  <si>
    <t>6481</t>
  </si>
  <si>
    <t>6491</t>
  </si>
  <si>
    <t>6521</t>
  </si>
  <si>
    <t>6529</t>
  </si>
  <si>
    <t>6547</t>
  </si>
  <si>
    <t>6551</t>
  </si>
  <si>
    <t>6553</t>
  </si>
  <si>
    <t>6563</t>
  </si>
  <si>
    <t>6569</t>
  </si>
  <si>
    <t>6571</t>
  </si>
  <si>
    <t>6577</t>
  </si>
  <si>
    <t>6581</t>
  </si>
  <si>
    <t>6599</t>
  </si>
  <si>
    <t>6607</t>
  </si>
  <si>
    <t>6619</t>
  </si>
  <si>
    <t>6637</t>
  </si>
  <si>
    <t>6653</t>
  </si>
  <si>
    <t>6659</t>
  </si>
  <si>
    <t>6661</t>
  </si>
  <si>
    <t>6673</t>
  </si>
  <si>
    <t>6679</t>
  </si>
  <si>
    <t>6689</t>
  </si>
  <si>
    <t>6691</t>
  </si>
  <si>
    <t>6701</t>
  </si>
  <si>
    <t>6703</t>
  </si>
  <si>
    <t>6709</t>
  </si>
  <si>
    <t>6719</t>
  </si>
  <si>
    <t>6733</t>
  </si>
  <si>
    <t>6737</t>
  </si>
  <si>
    <t>6761</t>
  </si>
  <si>
    <t>6763</t>
  </si>
  <si>
    <t>6779</t>
  </si>
  <si>
    <t>6781</t>
  </si>
  <si>
    <t>6791</t>
  </si>
  <si>
    <t>6793</t>
  </si>
  <si>
    <t>6803</t>
  </si>
  <si>
    <t>6823</t>
  </si>
  <si>
    <t>6827</t>
  </si>
  <si>
    <t>6829</t>
  </si>
  <si>
    <t>6833</t>
  </si>
  <si>
    <t>6841</t>
  </si>
  <si>
    <t>6857</t>
  </si>
  <si>
    <t>6863</t>
  </si>
  <si>
    <t>6869</t>
  </si>
  <si>
    <t>6871</t>
  </si>
  <si>
    <t>6883</t>
  </si>
  <si>
    <t>6899</t>
  </si>
  <si>
    <t>6907</t>
  </si>
  <si>
    <t>6911</t>
  </si>
  <si>
    <t>6917</t>
  </si>
  <si>
    <t>6947</t>
  </si>
  <si>
    <t>6949</t>
  </si>
  <si>
    <t>6959</t>
  </si>
  <si>
    <t>6961</t>
  </si>
  <si>
    <t>6967</t>
  </si>
  <si>
    <t>6971</t>
  </si>
  <si>
    <t>6977</t>
  </si>
  <si>
    <t>6983</t>
  </si>
  <si>
    <t>6991</t>
  </si>
  <si>
    <t>6997</t>
  </si>
  <si>
    <t>7001</t>
  </si>
  <si>
    <t>7013</t>
  </si>
  <si>
    <t>7019</t>
  </si>
  <si>
    <t>7027</t>
  </si>
  <si>
    <t>7039</t>
  </si>
  <si>
    <t>7043</t>
  </si>
  <si>
    <t>7057</t>
  </si>
  <si>
    <t>7069</t>
  </si>
  <si>
    <t>7079</t>
  </si>
  <si>
    <t>7103</t>
  </si>
  <si>
    <t>7109</t>
  </si>
  <si>
    <t>7121</t>
  </si>
  <si>
    <t>7127</t>
  </si>
  <si>
    <t>7129</t>
  </si>
  <si>
    <t>7151</t>
  </si>
  <si>
    <t>7159</t>
  </si>
  <si>
    <t>7177</t>
  </si>
  <si>
    <t>7187</t>
  </si>
  <si>
    <t>7193</t>
  </si>
  <si>
    <t>7207</t>
  </si>
  <si>
    <t>7211</t>
  </si>
  <si>
    <t>7213</t>
  </si>
  <si>
    <t>7219</t>
  </si>
  <si>
    <t>7229</t>
  </si>
  <si>
    <t>7237</t>
  </si>
  <si>
    <t>7243</t>
  </si>
  <si>
    <t>7247</t>
  </si>
  <si>
    <t>7253</t>
  </si>
  <si>
    <t>7283</t>
  </si>
  <si>
    <t>7297</t>
  </si>
  <si>
    <t>7307</t>
  </si>
  <si>
    <t>7309</t>
  </si>
  <si>
    <t>7321</t>
  </si>
  <si>
    <t>7331</t>
  </si>
  <si>
    <t>7333</t>
  </si>
  <si>
    <t>7349</t>
  </si>
  <si>
    <t>7351</t>
  </si>
  <si>
    <t>7369</t>
  </si>
  <si>
    <t>7393</t>
  </si>
  <si>
    <t>7411</t>
  </si>
  <si>
    <t>7417</t>
  </si>
  <si>
    <t>7433</t>
  </si>
  <si>
    <t>7451</t>
  </si>
  <si>
    <t>7457</t>
  </si>
  <si>
    <t>7459</t>
  </si>
  <si>
    <t>7477</t>
  </si>
  <si>
    <t>7481</t>
  </si>
  <si>
    <t>7487</t>
  </si>
  <si>
    <t>7489</t>
  </si>
  <si>
    <t>7499</t>
  </si>
  <si>
    <t>7507</t>
  </si>
  <si>
    <t>7517</t>
  </si>
  <si>
    <t>7523</t>
  </si>
  <si>
    <t>7529</t>
  </si>
  <si>
    <t>7537</t>
  </si>
  <si>
    <t>7541</t>
  </si>
  <si>
    <t>7547</t>
  </si>
  <si>
    <t>7549</t>
  </si>
  <si>
    <t>7559</t>
  </si>
  <si>
    <t>7561</t>
  </si>
  <si>
    <t>7573</t>
  </si>
  <si>
    <t>7577</t>
  </si>
  <si>
    <t>7583</t>
  </si>
  <si>
    <t>7589</t>
  </si>
  <si>
    <t>7591</t>
  </si>
  <si>
    <t>7603</t>
  </si>
  <si>
    <t>7607</t>
  </si>
  <si>
    <t>7621</t>
  </si>
  <si>
    <t>7639</t>
  </si>
  <si>
    <t>7643</t>
  </si>
  <si>
    <t>7649</t>
  </si>
  <si>
    <t>7669</t>
  </si>
  <si>
    <t>7673</t>
  </si>
  <si>
    <t>7681</t>
  </si>
  <si>
    <t>7687</t>
  </si>
  <si>
    <t>7691</t>
  </si>
  <si>
    <t>7699</t>
  </si>
  <si>
    <t>7703</t>
  </si>
  <si>
    <t>7717</t>
  </si>
  <si>
    <t>7723</t>
  </si>
  <si>
    <t>7727</t>
  </si>
  <si>
    <t>7741</t>
  </si>
  <si>
    <t>7753</t>
  </si>
  <si>
    <t>7757</t>
  </si>
  <si>
    <t>7759</t>
  </si>
  <si>
    <t>7789</t>
  </si>
  <si>
    <t>7793</t>
  </si>
  <si>
    <t>7817</t>
  </si>
  <si>
    <t>7823</t>
  </si>
  <si>
    <t>7829</t>
  </si>
  <si>
    <t>7841</t>
  </si>
  <si>
    <t>7853</t>
  </si>
  <si>
    <t>7867</t>
  </si>
  <si>
    <t>7873</t>
  </si>
  <si>
    <t>7877</t>
  </si>
  <si>
    <t>7879</t>
  </si>
  <si>
    <t>7883</t>
  </si>
  <si>
    <t>7901</t>
  </si>
  <si>
    <t>7907</t>
  </si>
  <si>
    <t>7919</t>
  </si>
  <si>
    <t>7927</t>
  </si>
  <si>
    <t>7933</t>
  </si>
  <si>
    <t>7937</t>
  </si>
  <si>
    <t>7949</t>
  </si>
  <si>
    <t>7951</t>
  </si>
  <si>
    <t>7963</t>
  </si>
  <si>
    <t>7993</t>
  </si>
  <si>
    <t>8009</t>
  </si>
  <si>
    <t>8011</t>
  </si>
  <si>
    <t>8017</t>
  </si>
  <si>
    <t>8039</t>
  </si>
  <si>
    <t>8053</t>
  </si>
  <si>
    <t>8059</t>
  </si>
  <si>
    <t>8069</t>
  </si>
  <si>
    <t>8081</t>
  </si>
  <si>
    <t>8087</t>
  </si>
  <si>
    <t>8089</t>
  </si>
  <si>
    <t>8093</t>
  </si>
  <si>
    <t>8101</t>
  </si>
  <si>
    <t>8111</t>
  </si>
  <si>
    <t>8117</t>
  </si>
  <si>
    <t>8123</t>
  </si>
  <si>
    <t>8147</t>
  </si>
  <si>
    <t>8161</t>
  </si>
  <si>
    <t>8167</t>
  </si>
  <si>
    <t>8171</t>
  </si>
  <si>
    <t>8179</t>
  </si>
  <si>
    <t>8191</t>
  </si>
  <si>
    <t>8209</t>
  </si>
  <si>
    <t>8219</t>
  </si>
  <si>
    <t>8221</t>
  </si>
  <si>
    <t>8231</t>
  </si>
  <si>
    <t>8233</t>
  </si>
  <si>
    <t>8237</t>
  </si>
  <si>
    <t>8243</t>
  </si>
  <si>
    <t>8263</t>
  </si>
  <si>
    <t>8269</t>
  </si>
  <si>
    <t>8273</t>
  </si>
  <si>
    <t>8287</t>
  </si>
  <si>
    <t>8291</t>
  </si>
  <si>
    <t>8293</t>
  </si>
  <si>
    <t>8297</t>
  </si>
  <si>
    <t>8311</t>
  </si>
  <si>
    <t>8317</t>
  </si>
  <si>
    <t>8329</t>
  </si>
  <si>
    <t>8353</t>
  </si>
  <si>
    <t>8363</t>
  </si>
  <si>
    <t>8369</t>
  </si>
  <si>
    <t>8377</t>
  </si>
  <si>
    <t>8387</t>
  </si>
  <si>
    <t>8389</t>
  </si>
  <si>
    <t>8419</t>
  </si>
  <si>
    <t>8423</t>
  </si>
  <si>
    <t>8429</t>
  </si>
  <si>
    <t>8431</t>
  </si>
  <si>
    <t>8443</t>
  </si>
  <si>
    <t>8447</t>
  </si>
  <si>
    <t>8461</t>
  </si>
  <si>
    <t>8467</t>
  </si>
  <si>
    <t>8501</t>
  </si>
  <si>
    <t>8513</t>
  </si>
  <si>
    <t>8521</t>
  </si>
  <si>
    <t>8527</t>
  </si>
  <si>
    <t>8537</t>
  </si>
  <si>
    <t>8539</t>
  </si>
  <si>
    <t>8543</t>
  </si>
  <si>
    <t>8563</t>
  </si>
  <si>
    <t>8573</t>
  </si>
  <si>
    <t>8581</t>
  </si>
  <si>
    <t>8597</t>
  </si>
  <si>
    <t>8599</t>
  </si>
  <si>
    <t>8609</t>
  </si>
  <si>
    <t>8623</t>
  </si>
  <si>
    <t>8627</t>
  </si>
  <si>
    <t>8629</t>
  </si>
  <si>
    <t>8641</t>
  </si>
  <si>
    <t>8647</t>
  </si>
  <si>
    <t>8663</t>
  </si>
  <si>
    <t>8669</t>
  </si>
  <si>
    <t>8677</t>
  </si>
  <si>
    <t>8681</t>
  </si>
  <si>
    <t>8689</t>
  </si>
  <si>
    <t>8693</t>
  </si>
  <si>
    <t>8699</t>
  </si>
  <si>
    <t>8707</t>
  </si>
  <si>
    <t>8713</t>
  </si>
  <si>
    <t>8719</t>
  </si>
  <si>
    <t>8731</t>
  </si>
  <si>
    <t>8737</t>
  </si>
  <si>
    <t>8741</t>
  </si>
  <si>
    <t>8747</t>
  </si>
  <si>
    <t>8753</t>
  </si>
  <si>
    <t>8761</t>
  </si>
  <si>
    <t>8779</t>
  </si>
  <si>
    <t>8783</t>
  </si>
  <si>
    <t>8803</t>
  </si>
  <si>
    <t>8807</t>
  </si>
  <si>
    <t>8819</t>
  </si>
  <si>
    <t>8821</t>
  </si>
  <si>
    <t>8831</t>
  </si>
  <si>
    <t>8837</t>
  </si>
  <si>
    <t>8839</t>
  </si>
  <si>
    <t>8849</t>
  </si>
  <si>
    <t>8861</t>
  </si>
  <si>
    <t>8863</t>
  </si>
  <si>
    <t>8867</t>
  </si>
  <si>
    <t>8887</t>
  </si>
  <si>
    <t>8893</t>
  </si>
  <si>
    <t>8923</t>
  </si>
  <si>
    <t>8929</t>
  </si>
  <si>
    <t>8933</t>
  </si>
  <si>
    <t>8941</t>
  </si>
  <si>
    <t>8951</t>
  </si>
  <si>
    <t>8963</t>
  </si>
  <si>
    <t>8969</t>
  </si>
  <si>
    <t>8971</t>
  </si>
  <si>
    <t>8999</t>
  </si>
  <si>
    <t>9001</t>
  </si>
  <si>
    <t>9007</t>
  </si>
  <si>
    <t>9011</t>
  </si>
  <si>
    <t>9013</t>
  </si>
  <si>
    <t>9029</t>
  </si>
  <si>
    <t>9041</t>
  </si>
  <si>
    <t>9043</t>
  </si>
  <si>
    <t>9049</t>
  </si>
  <si>
    <t>9059</t>
  </si>
  <si>
    <t>9067</t>
  </si>
  <si>
    <t>9091</t>
  </si>
  <si>
    <t>9103</t>
  </si>
  <si>
    <t>9109</t>
  </si>
  <si>
    <t>9127</t>
  </si>
  <si>
    <t>9133</t>
  </si>
  <si>
    <t>9137</t>
  </si>
  <si>
    <t>9151</t>
  </si>
  <si>
    <t>9157</t>
  </si>
  <si>
    <t>9161</t>
  </si>
  <si>
    <t>9173</t>
  </si>
  <si>
    <t>9181</t>
  </si>
  <si>
    <t>9187</t>
  </si>
  <si>
    <t>9199</t>
  </si>
  <si>
    <t>9203</t>
  </si>
  <si>
    <t>9209</t>
  </si>
  <si>
    <t>9221</t>
  </si>
  <si>
    <t>9227</t>
  </si>
  <si>
    <t>9239</t>
  </si>
  <si>
    <t>9241</t>
  </si>
  <si>
    <t>9257</t>
  </si>
  <si>
    <t>9277</t>
  </si>
  <si>
    <t>9281</t>
  </si>
  <si>
    <t>9283</t>
  </si>
  <si>
    <t>9293</t>
  </si>
  <si>
    <t>9311</t>
  </si>
  <si>
    <t>9319</t>
  </si>
  <si>
    <t>9323</t>
  </si>
  <si>
    <t>9337</t>
  </si>
  <si>
    <t>9341</t>
  </si>
  <si>
    <t>9343</t>
  </si>
  <si>
    <t>9349</t>
  </si>
  <si>
    <t>9371</t>
  </si>
  <si>
    <t>9377</t>
  </si>
  <si>
    <t>9391</t>
  </si>
  <si>
    <t>9397</t>
  </si>
  <si>
    <t>9403</t>
  </si>
  <si>
    <t>9413</t>
  </si>
  <si>
    <t>9419</t>
  </si>
  <si>
    <t>9421</t>
  </si>
  <si>
    <t>9431</t>
  </si>
  <si>
    <t>9433</t>
  </si>
  <si>
    <t>9437</t>
  </si>
  <si>
    <t>9439</t>
  </si>
  <si>
    <t>9461</t>
  </si>
  <si>
    <t>9463</t>
  </si>
  <si>
    <t>9467</t>
  </si>
  <si>
    <t>9473</t>
  </si>
  <si>
    <t>9479</t>
  </si>
  <si>
    <t>9491</t>
  </si>
  <si>
    <t>9497</t>
  </si>
  <si>
    <t>9511</t>
  </si>
  <si>
    <t>9521</t>
  </si>
  <si>
    <t>9533</t>
  </si>
  <si>
    <t>9539</t>
  </si>
  <si>
    <t>9547</t>
  </si>
  <si>
    <t>9551</t>
  </si>
  <si>
    <t>9587</t>
  </si>
  <si>
    <t>9601</t>
  </si>
  <si>
    <t>9613</t>
  </si>
  <si>
    <t>9619</t>
  </si>
  <si>
    <t>9623</t>
  </si>
  <si>
    <t>9629</t>
  </si>
  <si>
    <t>9631</t>
  </si>
  <si>
    <t>9643</t>
  </si>
  <si>
    <t>9649</t>
  </si>
  <si>
    <t>9661</t>
  </si>
  <si>
    <t>9677</t>
  </si>
  <si>
    <t>9679</t>
  </si>
  <si>
    <t>9689</t>
  </si>
  <si>
    <t>9697</t>
  </si>
  <si>
    <t>9719</t>
  </si>
  <si>
    <t>9721</t>
  </si>
  <si>
    <t>9733</t>
  </si>
  <si>
    <t>9739</t>
  </si>
  <si>
    <t>9743</t>
  </si>
  <si>
    <t>9749</t>
  </si>
  <si>
    <t>9767</t>
  </si>
  <si>
    <t>9769</t>
  </si>
  <si>
    <t>9781</t>
  </si>
  <si>
    <t>9787</t>
  </si>
  <si>
    <t>9791</t>
  </si>
  <si>
    <t>9803</t>
  </si>
  <si>
    <t>9811</t>
  </si>
  <si>
    <t>9817</t>
  </si>
  <si>
    <t>9829</t>
  </si>
  <si>
    <t>9833</t>
  </si>
  <si>
    <t>9839</t>
  </si>
  <si>
    <t>9851</t>
  </si>
  <si>
    <t>9857</t>
  </si>
  <si>
    <t>9859</t>
  </si>
  <si>
    <t>9871</t>
  </si>
  <si>
    <t>9883</t>
  </si>
  <si>
    <t>9887</t>
  </si>
  <si>
    <t>9901</t>
  </si>
  <si>
    <t>9907</t>
  </si>
  <si>
    <t>9923</t>
  </si>
  <si>
    <t>9929</t>
  </si>
  <si>
    <t>9931</t>
  </si>
  <si>
    <t>9941</t>
  </si>
  <si>
    <t>9949</t>
  </si>
  <si>
    <t>9967</t>
  </si>
  <si>
    <t>9973</t>
  </si>
  <si>
    <t>MULTIPLICADOR</t>
  </si>
  <si>
    <t>0013</t>
  </si>
  <si>
    <t>0017</t>
  </si>
  <si>
    <t>0019</t>
  </si>
  <si>
    <t>0023</t>
  </si>
  <si>
    <t>0029</t>
  </si>
  <si>
    <t>0031</t>
  </si>
  <si>
    <t>0037</t>
  </si>
  <si>
    <t>0041</t>
  </si>
  <si>
    <t>0043</t>
  </si>
  <si>
    <t>0047</t>
  </si>
  <si>
    <t>0053</t>
  </si>
  <si>
    <t>0059</t>
  </si>
  <si>
    <t>0061</t>
  </si>
  <si>
    <t>0067</t>
  </si>
  <si>
    <t>0071</t>
  </si>
  <si>
    <t>0073</t>
  </si>
  <si>
    <t>0079</t>
  </si>
  <si>
    <t>0083</t>
  </si>
  <si>
    <t>0089</t>
  </si>
  <si>
    <t>0097</t>
  </si>
  <si>
    <t>0101</t>
  </si>
  <si>
    <t>0103</t>
  </si>
  <si>
    <t>0107</t>
  </si>
  <si>
    <t>0109</t>
  </si>
  <si>
    <t>0113</t>
  </si>
  <si>
    <t>0127</t>
  </si>
  <si>
    <t>0131</t>
  </si>
  <si>
    <t>0137</t>
  </si>
  <si>
    <t>0139</t>
  </si>
  <si>
    <t>0149</t>
  </si>
  <si>
    <t>0151</t>
  </si>
  <si>
    <t>0157</t>
  </si>
  <si>
    <t>0163</t>
  </si>
  <si>
    <t>0167</t>
  </si>
  <si>
    <t>0173</t>
  </si>
  <si>
    <t>0179</t>
  </si>
  <si>
    <t>0181</t>
  </si>
  <si>
    <t>0191</t>
  </si>
  <si>
    <t>0193</t>
  </si>
  <si>
    <t>0197</t>
  </si>
  <si>
    <t>0199</t>
  </si>
  <si>
    <t>0211</t>
  </si>
  <si>
    <t>0223</t>
  </si>
  <si>
    <t>0227</t>
  </si>
  <si>
    <t>0229</t>
  </si>
  <si>
    <t>0233</t>
  </si>
  <si>
    <t>0239</t>
  </si>
  <si>
    <t>0241</t>
  </si>
  <si>
    <t>0251</t>
  </si>
  <si>
    <t>0257</t>
  </si>
  <si>
    <t>0263</t>
  </si>
  <si>
    <t>0269</t>
  </si>
  <si>
    <t>0271</t>
  </si>
  <si>
    <t>0277</t>
  </si>
  <si>
    <t>0281</t>
  </si>
  <si>
    <t>0283</t>
  </si>
  <si>
    <t>0293</t>
  </si>
  <si>
    <t>0307</t>
  </si>
  <si>
    <t>0311</t>
  </si>
  <si>
    <t>0313</t>
  </si>
  <si>
    <t>0317</t>
  </si>
  <si>
    <t>0331</t>
  </si>
  <si>
    <t>0337</t>
  </si>
  <si>
    <t>0347</t>
  </si>
  <si>
    <t>0349</t>
  </si>
  <si>
    <t>0353</t>
  </si>
  <si>
    <t>0359</t>
  </si>
  <si>
    <t>0367</t>
  </si>
  <si>
    <t>0373</t>
  </si>
  <si>
    <t>0379</t>
  </si>
  <si>
    <t>0383</t>
  </si>
  <si>
    <t>0389</t>
  </si>
  <si>
    <t>0397</t>
  </si>
  <si>
    <t>0401</t>
  </si>
  <si>
    <t>0409</t>
  </si>
  <si>
    <t>0419</t>
  </si>
  <si>
    <t>0421</t>
  </si>
  <si>
    <t>0431</t>
  </si>
  <si>
    <t>0433</t>
  </si>
  <si>
    <t>0439</t>
  </si>
  <si>
    <t>0443</t>
  </si>
  <si>
    <t>0449</t>
  </si>
  <si>
    <t>0457</t>
  </si>
  <si>
    <t>0461</t>
  </si>
  <si>
    <t>0463</t>
  </si>
  <si>
    <t>0467</t>
  </si>
  <si>
    <t>0479</t>
  </si>
  <si>
    <t>0487</t>
  </si>
  <si>
    <t>0491</t>
  </si>
  <si>
    <t>0499</t>
  </si>
  <si>
    <t>0503</t>
  </si>
  <si>
    <t>0509</t>
  </si>
  <si>
    <t>0521</t>
  </si>
  <si>
    <t>0523</t>
  </si>
  <si>
    <t>0541</t>
  </si>
  <si>
    <t>0547</t>
  </si>
  <si>
    <t>0557</t>
  </si>
  <si>
    <t>0563</t>
  </si>
  <si>
    <t>0569</t>
  </si>
  <si>
    <t>0571</t>
  </si>
  <si>
    <t>0577</t>
  </si>
  <si>
    <t>0587</t>
  </si>
  <si>
    <t>0593</t>
  </si>
  <si>
    <t>0599</t>
  </si>
  <si>
    <t>0601</t>
  </si>
  <si>
    <t>0607</t>
  </si>
  <si>
    <t>0613</t>
  </si>
  <si>
    <t>0617</t>
  </si>
  <si>
    <t>0619</t>
  </si>
  <si>
    <t>0631</t>
  </si>
  <si>
    <t>0641</t>
  </si>
  <si>
    <t>0643</t>
  </si>
  <si>
    <t>0647</t>
  </si>
  <si>
    <t>0653</t>
  </si>
  <si>
    <t>0659</t>
  </si>
  <si>
    <t>0661</t>
  </si>
  <si>
    <t>0673</t>
  </si>
  <si>
    <t>0677</t>
  </si>
  <si>
    <t>0683</t>
  </si>
  <si>
    <t>0691</t>
  </si>
  <si>
    <t>0701</t>
  </si>
  <si>
    <t>0709</t>
  </si>
  <si>
    <t>0719</t>
  </si>
  <si>
    <t>0727</t>
  </si>
  <si>
    <t>0733</t>
  </si>
  <si>
    <t>0739</t>
  </si>
  <si>
    <t>0743</t>
  </si>
  <si>
    <t>0751</t>
  </si>
  <si>
    <t>0757</t>
  </si>
  <si>
    <t>0761</t>
  </si>
  <si>
    <t>0769</t>
  </si>
  <si>
    <t>0773</t>
  </si>
  <si>
    <t>0787</t>
  </si>
  <si>
    <t>0797</t>
  </si>
  <si>
    <t>0809</t>
  </si>
  <si>
    <t>0811</t>
  </si>
  <si>
    <t>0821</t>
  </si>
  <si>
    <t>0823</t>
  </si>
  <si>
    <t>0827</t>
  </si>
  <si>
    <t>0829</t>
  </si>
  <si>
    <t>0839</t>
  </si>
  <si>
    <t>0853</t>
  </si>
  <si>
    <t>0857</t>
  </si>
  <si>
    <t>0859</t>
  </si>
  <si>
    <t>0863</t>
  </si>
  <si>
    <t>0877</t>
  </si>
  <si>
    <t>0881</t>
  </si>
  <si>
    <t>0883</t>
  </si>
  <si>
    <t>0887</t>
  </si>
  <si>
    <t>0907</t>
  </si>
  <si>
    <t>0911</t>
  </si>
  <si>
    <t>0919</t>
  </si>
  <si>
    <t>0929</t>
  </si>
  <si>
    <t>0937</t>
  </si>
  <si>
    <t>0941</t>
  </si>
  <si>
    <t>0947</t>
  </si>
  <si>
    <t>0953</t>
  </si>
  <si>
    <t>0967</t>
  </si>
  <si>
    <t>0971</t>
  </si>
  <si>
    <t>0977</t>
  </si>
  <si>
    <t>0983</t>
  </si>
  <si>
    <t>0991</t>
  </si>
  <si>
    <t>0997</t>
  </si>
  <si>
    <t>DURACIÓN TOTAL NB</t>
  </si>
  <si>
    <t>NÚMERO BASE (NB)</t>
  </si>
  <si>
    <t>TERMINACIONES</t>
  </si>
  <si>
    <t>A</t>
  </si>
  <si>
    <t>B</t>
  </si>
  <si>
    <t>-</t>
  </si>
  <si>
    <t>En la Hoja1 hay una tabla completa con todos los números primos mayores a 12 y menores a 10000 (no utilizamos números pares ni divisibles por 5). Cada número primo tiene un color diferente y multiplicador definido que genera su número base para rangos, tiene 2 números (A y B que sumados juntos dan el número base) para explorar otros rangos a partir de un prefijo inicial de rango, 3 patrones (positivos en azul y negativos en rojo) para empezar otro nuevo rango. A continuación se muestran y explican las categorías de colores con que están identificados los números primos.</t>
  </si>
  <si>
    <t>Los números con este color tienen multiplicadores pares o impares múltiplos de 3 y tienen 2 patrones positivos (azul) o negativos (rojo) para empezar más rangos.</t>
  </si>
  <si>
    <t>Los números con este color tienen multiplicadores impares múltiplos de 5 y solo tienen 1 patrón positivo (azul) o negativo (rojo) para empezar más rangos.</t>
  </si>
  <si>
    <t>Los números con este color tienen multiplicadores pares o impares múltiplos de 7 y tienen 2 patrones positivos (azul) o negativos (rojo) para empezar más rangos.</t>
  </si>
  <si>
    <t>Los números con este color tienen multiplicadores pares o impares múltiplos de 11 y tienen 2 patrones positivos (azul) o negativos (rojo) para empezar más rangos.</t>
  </si>
  <si>
    <t>Los números con este color tienen multiplicadores pares o impares múltiplos combinados por (3 y 7), (3 y 11), o (7 y11) y tienen 3 patrones positivos (azul) o negativos (rojo) para empezar más rangos.</t>
  </si>
  <si>
    <t>Los números con este color tienen multiplicadores pares o impares que no son múltiplos de 3, 5, 7 ni 11 y solo tienen un patrón positivo (azul) o negativo (rojo) para empezar más rangos.</t>
  </si>
  <si>
    <t>1302</t>
  </si>
  <si>
    <t>179300</t>
  </si>
  <si>
    <t>2926200</t>
  </si>
  <si>
    <t>740300</t>
  </si>
  <si>
    <t>55300</t>
  </si>
  <si>
    <t>4019200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</si>
</sst>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7200E4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/>
      <right style="double">
        <color rgb="FFFF0000"/>
      </right>
      <top/>
      <bottom/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 style="mediumDashDotDot">
        <color theme="9" tint="-0.499984740745262"/>
      </left>
      <right/>
      <top style="mediumDashDotDot">
        <color theme="9" tint="-0.499984740745262"/>
      </top>
      <bottom/>
      <diagonal/>
    </border>
    <border>
      <left/>
      <right/>
      <top style="mediumDashDotDot">
        <color theme="9" tint="-0.499984740745262"/>
      </top>
      <bottom/>
      <diagonal/>
    </border>
    <border>
      <left/>
      <right style="mediumDashDotDot">
        <color theme="9" tint="-0.499984740745262"/>
      </right>
      <top style="mediumDashDotDot">
        <color theme="9" tint="-0.499984740745262"/>
      </top>
      <bottom/>
      <diagonal/>
    </border>
    <border>
      <left style="mediumDashDotDot">
        <color theme="9" tint="-0.499984740745262"/>
      </left>
      <right/>
      <top/>
      <bottom style="mediumDashDotDot">
        <color theme="9" tint="-0.499984740745262"/>
      </bottom>
      <diagonal/>
    </border>
    <border>
      <left/>
      <right/>
      <top/>
      <bottom style="mediumDashDotDot">
        <color theme="9" tint="-0.499984740745262"/>
      </bottom>
      <diagonal/>
    </border>
    <border>
      <left/>
      <right style="mediumDashDotDot">
        <color theme="9" tint="-0.499984740745262"/>
      </right>
      <top/>
      <bottom style="mediumDashDotDot">
        <color theme="9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0" fillId="0" borderId="1" xfId="0" applyBorder="1" applyAlignment="1">
      <alignment horizontal="center"/>
    </xf>
    <xf numFmtId="49" fontId="0" fillId="4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0" fillId="6" borderId="1" xfId="0" applyNumberForma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49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4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19" xfId="0" applyBorder="1" applyAlignment="1">
      <alignment horizontal="center"/>
    </xf>
    <xf numFmtId="49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49" fontId="0" fillId="0" borderId="20" xfId="0" applyNumberFormat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8" borderId="18" xfId="0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9" borderId="2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0" xfId="0" applyFill="1" applyAlignment="1">
      <alignment horizontal="center" vertical="center" wrapText="1"/>
    </xf>
    <xf numFmtId="0" fontId="0" fillId="9" borderId="6" xfId="0" applyFill="1" applyBorder="1" applyAlignment="1">
      <alignment horizontal="center" vertical="center" wrapText="1"/>
    </xf>
    <xf numFmtId="0" fontId="0" fillId="9" borderId="7" xfId="0" applyFill="1" applyBorder="1" applyAlignment="1">
      <alignment horizontal="center" vertical="center" wrapText="1"/>
    </xf>
    <xf numFmtId="0" fontId="0" fillId="9" borderId="8" xfId="0" applyFill="1" applyBorder="1" applyAlignment="1">
      <alignment horizontal="center" vertical="center" wrapText="1"/>
    </xf>
    <xf numFmtId="0" fontId="0" fillId="9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00FF00"/>
      <color rgb="FFFF00FF"/>
      <color rgb="FFFFFF99"/>
      <color rgb="FFFF6600"/>
      <color rgb="FF7200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49398-A692-4C04-AF26-712623BA00B7}">
  <dimension ref="A1:M1232"/>
  <sheetViews>
    <sheetView tabSelected="1" workbookViewId="0">
      <pane ySplit="1" topLeftCell="A2" activePane="bottomLeft" state="frozen"/>
      <selection pane="bottomLeft"/>
    </sheetView>
  </sheetViews>
  <sheetFormatPr baseColWidth="10" defaultRowHeight="15" x14ac:dyDescent="0.25"/>
  <cols>
    <col min="2" max="2" width="15.28515625" bestFit="1" customWidth="1"/>
    <col min="3" max="3" width="18.42578125" bestFit="1" customWidth="1"/>
    <col min="4" max="4" width="10.7109375" style="2" bestFit="1" customWidth="1"/>
    <col min="5" max="5" width="10.7109375" customWidth="1"/>
    <col min="6" max="6" width="15.7109375" bestFit="1" customWidth="1"/>
    <col min="7" max="7" width="19.7109375" bestFit="1" customWidth="1"/>
    <col min="8" max="8" width="11.42578125" style="1"/>
    <col min="11" max="11" width="8" bestFit="1" customWidth="1"/>
    <col min="12" max="13" width="9" bestFit="1" customWidth="1"/>
  </cols>
  <sheetData>
    <row r="1" spans="1:13" x14ac:dyDescent="0.25">
      <c r="A1" s="12" t="s">
        <v>0</v>
      </c>
      <c r="B1" s="12" t="s">
        <v>1066</v>
      </c>
      <c r="C1" s="12" t="s">
        <v>1231</v>
      </c>
      <c r="D1" s="12" t="s">
        <v>1233</v>
      </c>
      <c r="E1" s="12" t="s">
        <v>1234</v>
      </c>
      <c r="F1" s="12" t="s">
        <v>1232</v>
      </c>
      <c r="G1" s="12" t="s">
        <v>1230</v>
      </c>
      <c r="H1" s="12" t="s">
        <v>1</v>
      </c>
      <c r="I1" s="12" t="s">
        <v>2</v>
      </c>
      <c r="J1" s="12" t="s">
        <v>3</v>
      </c>
      <c r="K1" s="24" t="s">
        <v>4</v>
      </c>
      <c r="L1" s="25"/>
      <c r="M1" s="26"/>
    </row>
    <row r="2" spans="1:13" x14ac:dyDescent="0.25">
      <c r="A2" s="4" t="s">
        <v>1229</v>
      </c>
      <c r="B2" s="3">
        <v>1</v>
      </c>
      <c r="C2" s="5">
        <f t="shared" ref="C2:C65" si="0">A2*B2</f>
        <v>997</v>
      </c>
      <c r="D2" s="3" t="s">
        <v>1229</v>
      </c>
      <c r="E2" s="5" t="s">
        <v>1235</v>
      </c>
      <c r="F2" s="3" t="str">
        <f t="shared" ref="F2:F65" si="1">RIGHT(A2, 3)</f>
        <v>997</v>
      </c>
      <c r="G2" s="5">
        <f>A2*33</f>
        <v>32901</v>
      </c>
      <c r="H2" s="6">
        <f>A2*300</f>
        <v>299100</v>
      </c>
      <c r="I2" s="3" t="s">
        <v>1235</v>
      </c>
      <c r="J2" s="3" t="s">
        <v>1235</v>
      </c>
      <c r="K2" s="3">
        <v>36300</v>
      </c>
      <c r="L2" s="5">
        <f>K2+G2+H2</f>
        <v>368301</v>
      </c>
      <c r="M2" s="5">
        <f>L2+G2+H2+997</f>
        <v>701299</v>
      </c>
    </row>
    <row r="3" spans="1:13" x14ac:dyDescent="0.25">
      <c r="A3" s="4" t="s">
        <v>138</v>
      </c>
      <c r="B3" s="3">
        <v>1</v>
      </c>
      <c r="C3" s="5">
        <f t="shared" si="0"/>
        <v>1997</v>
      </c>
      <c r="D3" s="3" t="s">
        <v>138</v>
      </c>
      <c r="E3" s="5" t="s">
        <v>1235</v>
      </c>
      <c r="F3" s="3" t="str">
        <f t="shared" si="1"/>
        <v>997</v>
      </c>
      <c r="G3" s="5">
        <f>A3*33</f>
        <v>65901</v>
      </c>
      <c r="H3" s="6">
        <f>A3*300</f>
        <v>599100</v>
      </c>
      <c r="I3" s="3" t="s">
        <v>1235</v>
      </c>
      <c r="J3" s="3" t="s">
        <v>1235</v>
      </c>
      <c r="K3" s="3">
        <v>346299</v>
      </c>
      <c r="L3" s="5">
        <f>K3+G3+H3</f>
        <v>1011300</v>
      </c>
      <c r="M3" s="5">
        <f>L3+G3+H3</f>
        <v>1676301</v>
      </c>
    </row>
    <row r="4" spans="1:13" x14ac:dyDescent="0.25">
      <c r="A4" s="4" t="s">
        <v>139</v>
      </c>
      <c r="B4" s="3">
        <v>1</v>
      </c>
      <c r="C4" s="5">
        <f t="shared" si="0"/>
        <v>1999</v>
      </c>
      <c r="D4" s="3" t="s">
        <v>139</v>
      </c>
      <c r="E4" s="5" t="s">
        <v>1235</v>
      </c>
      <c r="F4" s="3" t="str">
        <f t="shared" si="1"/>
        <v>999</v>
      </c>
      <c r="G4" s="3">
        <f>A4*100</f>
        <v>199900</v>
      </c>
      <c r="H4" s="6">
        <f>A4*900</f>
        <v>1799100</v>
      </c>
      <c r="I4" s="3" t="s">
        <v>1235</v>
      </c>
      <c r="J4" s="3" t="s">
        <v>1235</v>
      </c>
      <c r="K4" s="3">
        <v>318300</v>
      </c>
      <c r="L4" s="3">
        <f>K4+G4+H4</f>
        <v>2317300</v>
      </c>
      <c r="M4" s="3" t="s">
        <v>1235</v>
      </c>
    </row>
    <row r="5" spans="1:13" x14ac:dyDescent="0.25">
      <c r="A5" s="4" t="s">
        <v>140</v>
      </c>
      <c r="B5" s="3">
        <v>1</v>
      </c>
      <c r="C5" s="5">
        <f t="shared" si="0"/>
        <v>2003</v>
      </c>
      <c r="D5" s="3" t="s">
        <v>140</v>
      </c>
      <c r="E5" s="5" t="s">
        <v>1235</v>
      </c>
      <c r="F5" s="3" t="str">
        <f t="shared" si="1"/>
        <v>003</v>
      </c>
      <c r="G5" s="5">
        <f>A5*33</f>
        <v>66099</v>
      </c>
      <c r="H5" s="6">
        <f>A5*300</f>
        <v>600900</v>
      </c>
      <c r="I5" s="3" t="s">
        <v>1235</v>
      </c>
      <c r="J5" s="3" t="s">
        <v>1235</v>
      </c>
      <c r="K5" s="3">
        <v>13199</v>
      </c>
      <c r="L5" s="5">
        <f>K5+G5+H5+2003</f>
        <v>682201</v>
      </c>
      <c r="M5" s="5">
        <f>L5+G5+H5</f>
        <v>1349200</v>
      </c>
    </row>
    <row r="6" spans="1:13" x14ac:dyDescent="0.25">
      <c r="A6" s="4" t="s">
        <v>266</v>
      </c>
      <c r="B6" s="3">
        <v>1</v>
      </c>
      <c r="C6" s="5">
        <f t="shared" si="0"/>
        <v>2999</v>
      </c>
      <c r="D6" s="3" t="s">
        <v>266</v>
      </c>
      <c r="E6" s="5" t="s">
        <v>1235</v>
      </c>
      <c r="F6" s="3" t="str">
        <f t="shared" si="1"/>
        <v>999</v>
      </c>
      <c r="G6" s="3">
        <f>A6*100</f>
        <v>299900</v>
      </c>
      <c r="H6" s="6">
        <f>A6*900</f>
        <v>2699100</v>
      </c>
      <c r="I6" s="3" t="s">
        <v>1235</v>
      </c>
      <c r="J6" s="3" t="s">
        <v>1235</v>
      </c>
      <c r="K6" s="3">
        <v>1167300</v>
      </c>
      <c r="L6" s="3">
        <f t="shared" ref="L6:L11" si="2">K6+G6+H6</f>
        <v>4166300</v>
      </c>
      <c r="M6" s="3" t="s">
        <v>1235</v>
      </c>
    </row>
    <row r="7" spans="1:13" x14ac:dyDescent="0.25">
      <c r="A7" s="4" t="s">
        <v>267</v>
      </c>
      <c r="B7" s="3">
        <v>1</v>
      </c>
      <c r="C7" s="5">
        <f t="shared" si="0"/>
        <v>3001</v>
      </c>
      <c r="D7" s="3" t="s">
        <v>267</v>
      </c>
      <c r="E7" s="5" t="s">
        <v>1235</v>
      </c>
      <c r="F7" s="3" t="str">
        <f t="shared" si="1"/>
        <v>001</v>
      </c>
      <c r="G7" s="3">
        <f>A7*100</f>
        <v>300100</v>
      </c>
      <c r="H7" s="6">
        <f>A7*900</f>
        <v>2700900</v>
      </c>
      <c r="I7" s="3" t="s">
        <v>1235</v>
      </c>
      <c r="J7" s="3" t="s">
        <v>1235</v>
      </c>
      <c r="K7" s="3">
        <v>2673200</v>
      </c>
      <c r="L7" s="3">
        <f t="shared" si="2"/>
        <v>5674200</v>
      </c>
      <c r="M7" s="3" t="s">
        <v>1235</v>
      </c>
    </row>
    <row r="8" spans="1:13" x14ac:dyDescent="0.25">
      <c r="A8" s="4" t="s">
        <v>387</v>
      </c>
      <c r="B8" s="3">
        <v>1</v>
      </c>
      <c r="C8" s="5">
        <f t="shared" si="0"/>
        <v>4001</v>
      </c>
      <c r="D8" s="3" t="s">
        <v>387</v>
      </c>
      <c r="E8" s="5" t="s">
        <v>1235</v>
      </c>
      <c r="F8" s="3" t="str">
        <f t="shared" si="1"/>
        <v>001</v>
      </c>
      <c r="G8" s="3">
        <f>A8*100</f>
        <v>400100</v>
      </c>
      <c r="H8" s="6">
        <f>A8*900</f>
        <v>3600900</v>
      </c>
      <c r="I8" s="3" t="s">
        <v>1235</v>
      </c>
      <c r="J8" s="3" t="s">
        <v>1235</v>
      </c>
      <c r="K8" s="3">
        <v>483200</v>
      </c>
      <c r="L8" s="3">
        <f t="shared" si="2"/>
        <v>4484200</v>
      </c>
      <c r="M8" s="3" t="s">
        <v>1235</v>
      </c>
    </row>
    <row r="9" spans="1:13" x14ac:dyDescent="0.25">
      <c r="A9" s="4" t="s">
        <v>388</v>
      </c>
      <c r="B9" s="3">
        <v>1</v>
      </c>
      <c r="C9" s="5">
        <f t="shared" si="0"/>
        <v>4003</v>
      </c>
      <c r="D9" s="3" t="s">
        <v>388</v>
      </c>
      <c r="E9" s="5" t="s">
        <v>1235</v>
      </c>
      <c r="F9" s="3" t="str">
        <f t="shared" si="1"/>
        <v>003</v>
      </c>
      <c r="G9" s="5">
        <f>A9*33</f>
        <v>132099</v>
      </c>
      <c r="H9" s="6">
        <f>A9*300</f>
        <v>1200900</v>
      </c>
      <c r="I9" s="3" t="s">
        <v>1235</v>
      </c>
      <c r="J9" s="3" t="s">
        <v>1235</v>
      </c>
      <c r="K9" s="3">
        <v>1123201</v>
      </c>
      <c r="L9" s="5">
        <f t="shared" si="2"/>
        <v>2456200</v>
      </c>
      <c r="M9" s="5">
        <f>L9+G9+H9</f>
        <v>3789199</v>
      </c>
    </row>
    <row r="10" spans="1:13" x14ac:dyDescent="0.25">
      <c r="A10" s="4" t="s">
        <v>505</v>
      </c>
      <c r="B10" s="3">
        <v>1</v>
      </c>
      <c r="C10" s="5">
        <f t="shared" si="0"/>
        <v>4999</v>
      </c>
      <c r="D10" s="3" t="s">
        <v>505</v>
      </c>
      <c r="E10" s="5" t="s">
        <v>1235</v>
      </c>
      <c r="F10" s="3" t="str">
        <f t="shared" si="1"/>
        <v>999</v>
      </c>
      <c r="G10" s="3">
        <f>A10*100</f>
        <v>499900</v>
      </c>
      <c r="H10" s="6">
        <f>A10*900</f>
        <v>4499100</v>
      </c>
      <c r="I10" s="3" t="s">
        <v>1235</v>
      </c>
      <c r="J10" s="3" t="s">
        <v>1235</v>
      </c>
      <c r="K10" s="3">
        <v>4245300</v>
      </c>
      <c r="L10" s="3">
        <f t="shared" si="2"/>
        <v>9244300</v>
      </c>
      <c r="M10" s="3" t="s">
        <v>1235</v>
      </c>
    </row>
    <row r="11" spans="1:13" x14ac:dyDescent="0.25">
      <c r="A11" s="4" t="s">
        <v>506</v>
      </c>
      <c r="B11" s="3">
        <v>1</v>
      </c>
      <c r="C11" s="5">
        <f t="shared" si="0"/>
        <v>5003</v>
      </c>
      <c r="D11" s="3" t="s">
        <v>506</v>
      </c>
      <c r="E11" s="5" t="s">
        <v>1235</v>
      </c>
      <c r="F11" s="3" t="str">
        <f t="shared" si="1"/>
        <v>003</v>
      </c>
      <c r="G11" s="5">
        <f>A11*33</f>
        <v>165099</v>
      </c>
      <c r="H11" s="6">
        <f>A11*300</f>
        <v>1500900</v>
      </c>
      <c r="I11" s="3" t="s">
        <v>1235</v>
      </c>
      <c r="J11" s="3" t="s">
        <v>1235</v>
      </c>
      <c r="K11" s="3">
        <v>418200</v>
      </c>
      <c r="L11" s="5">
        <f t="shared" si="2"/>
        <v>2084199</v>
      </c>
      <c r="M11" s="5">
        <f>L11+G11+H11+5003</f>
        <v>3755201</v>
      </c>
    </row>
    <row r="12" spans="1:13" x14ac:dyDescent="0.25">
      <c r="A12" s="4" t="s">
        <v>736</v>
      </c>
      <c r="B12" s="3">
        <v>1</v>
      </c>
      <c r="C12" s="5">
        <f t="shared" si="0"/>
        <v>6997</v>
      </c>
      <c r="D12" s="3" t="s">
        <v>736</v>
      </c>
      <c r="E12" s="5" t="s">
        <v>1235</v>
      </c>
      <c r="F12" s="3" t="str">
        <f t="shared" si="1"/>
        <v>997</v>
      </c>
      <c r="G12" s="5">
        <f>A12*33</f>
        <v>230901</v>
      </c>
      <c r="H12" s="6">
        <f>A12*300</f>
        <v>2099100</v>
      </c>
      <c r="I12" s="3" t="s">
        <v>1235</v>
      </c>
      <c r="J12" s="3" t="s">
        <v>1235</v>
      </c>
      <c r="K12" s="3">
        <v>1325301</v>
      </c>
      <c r="L12" s="5">
        <f>K12+G12+H12+6997</f>
        <v>3662299</v>
      </c>
      <c r="M12" s="5">
        <f>L12+G12+H12</f>
        <v>5992300</v>
      </c>
    </row>
    <row r="13" spans="1:13" x14ac:dyDescent="0.25">
      <c r="A13" s="4" t="s">
        <v>737</v>
      </c>
      <c r="B13" s="3">
        <v>1</v>
      </c>
      <c r="C13" s="5">
        <f t="shared" si="0"/>
        <v>7001</v>
      </c>
      <c r="D13" s="3" t="s">
        <v>737</v>
      </c>
      <c r="E13" s="5" t="s">
        <v>1235</v>
      </c>
      <c r="F13" s="3" t="str">
        <f t="shared" si="1"/>
        <v>001</v>
      </c>
      <c r="G13" s="3">
        <f>A13*100</f>
        <v>700100</v>
      </c>
      <c r="H13" s="6">
        <f>A13*900</f>
        <v>6300900</v>
      </c>
      <c r="I13" s="3" t="s">
        <v>1235</v>
      </c>
      <c r="J13" s="3" t="s">
        <v>1235</v>
      </c>
      <c r="K13" s="3">
        <v>5676200</v>
      </c>
      <c r="L13" s="3">
        <f t="shared" ref="L13:L18" si="3">K13+G13+H13</f>
        <v>12677200</v>
      </c>
      <c r="M13" s="3" t="s">
        <v>1235</v>
      </c>
    </row>
    <row r="14" spans="1:13" x14ac:dyDescent="0.25">
      <c r="A14" s="4" t="s">
        <v>953</v>
      </c>
      <c r="B14" s="3">
        <v>1</v>
      </c>
      <c r="C14" s="5">
        <f t="shared" si="0"/>
        <v>8999</v>
      </c>
      <c r="D14" s="3" t="s">
        <v>953</v>
      </c>
      <c r="E14" s="5" t="s">
        <v>1235</v>
      </c>
      <c r="F14" s="3" t="str">
        <f t="shared" si="1"/>
        <v>999</v>
      </c>
      <c r="G14" s="3">
        <f>A14*100</f>
        <v>899900</v>
      </c>
      <c r="H14" s="6">
        <f>A14*900</f>
        <v>8099100</v>
      </c>
      <c r="I14" s="3" t="s">
        <v>1235</v>
      </c>
      <c r="J14" s="3" t="s">
        <v>1235</v>
      </c>
      <c r="K14" s="3">
        <v>6922300</v>
      </c>
      <c r="L14" s="3">
        <f t="shared" si="3"/>
        <v>15921300</v>
      </c>
      <c r="M14" s="3" t="s">
        <v>1235</v>
      </c>
    </row>
    <row r="15" spans="1:13" x14ac:dyDescent="0.25">
      <c r="A15" s="4" t="s">
        <v>954</v>
      </c>
      <c r="B15" s="3">
        <v>1</v>
      </c>
      <c r="C15" s="5">
        <f t="shared" si="0"/>
        <v>9001</v>
      </c>
      <c r="D15" s="3" t="s">
        <v>954</v>
      </c>
      <c r="E15" s="5" t="s">
        <v>1235</v>
      </c>
      <c r="F15" s="3" t="str">
        <f t="shared" si="1"/>
        <v>001</v>
      </c>
      <c r="G15" s="3">
        <f>A15*100</f>
        <v>900100</v>
      </c>
      <c r="H15" s="6">
        <f>A15*900</f>
        <v>8100900</v>
      </c>
      <c r="I15" s="3" t="s">
        <v>1235</v>
      </c>
      <c r="J15" s="3" t="s">
        <v>1235</v>
      </c>
      <c r="K15" s="3">
        <v>2437200</v>
      </c>
      <c r="L15" s="3">
        <f t="shared" si="3"/>
        <v>11438200</v>
      </c>
      <c r="M15" s="3" t="s">
        <v>1235</v>
      </c>
    </row>
    <row r="16" spans="1:13" x14ac:dyDescent="0.25">
      <c r="A16" s="4" t="s">
        <v>1156</v>
      </c>
      <c r="B16" s="3">
        <v>2</v>
      </c>
      <c r="C16" s="5">
        <f t="shared" si="0"/>
        <v>998</v>
      </c>
      <c r="D16" s="5">
        <v>998</v>
      </c>
      <c r="E16" s="5" t="s">
        <v>1235</v>
      </c>
      <c r="F16" s="3" t="str">
        <f t="shared" si="1"/>
        <v>499</v>
      </c>
      <c r="G16" s="5">
        <f t="shared" ref="G16:G21" si="4">C16*50</f>
        <v>49900</v>
      </c>
      <c r="H16" s="4">
        <f t="shared" ref="H16:H21" si="5">A16*399</f>
        <v>199101</v>
      </c>
      <c r="I16" s="3" t="s">
        <v>1235</v>
      </c>
      <c r="J16" s="3" t="s">
        <v>1235</v>
      </c>
      <c r="K16" s="3">
        <v>157299</v>
      </c>
      <c r="L16" s="5">
        <f t="shared" si="3"/>
        <v>406300</v>
      </c>
      <c r="M16" s="3" t="s">
        <v>1235</v>
      </c>
    </row>
    <row r="17" spans="1:13" x14ac:dyDescent="0.25">
      <c r="A17" s="4" t="s">
        <v>75</v>
      </c>
      <c r="B17" s="3">
        <v>2</v>
      </c>
      <c r="C17" s="5">
        <f t="shared" si="0"/>
        <v>2998</v>
      </c>
      <c r="D17" s="5">
        <v>2998</v>
      </c>
      <c r="E17" s="5" t="s">
        <v>1235</v>
      </c>
      <c r="F17" s="3" t="str">
        <f t="shared" si="1"/>
        <v>499</v>
      </c>
      <c r="G17" s="5">
        <f t="shared" si="4"/>
        <v>149900</v>
      </c>
      <c r="H17" s="4">
        <f t="shared" si="5"/>
        <v>598101</v>
      </c>
      <c r="I17" s="3" t="s">
        <v>1235</v>
      </c>
      <c r="J17" s="3" t="s">
        <v>1235</v>
      </c>
      <c r="K17" s="3">
        <v>66300</v>
      </c>
      <c r="L17" s="5">
        <f t="shared" si="3"/>
        <v>814301</v>
      </c>
      <c r="M17" s="3" t="s">
        <v>1235</v>
      </c>
    </row>
    <row r="18" spans="1:13" x14ac:dyDescent="0.25">
      <c r="A18" s="4" t="s">
        <v>325</v>
      </c>
      <c r="B18" s="3">
        <v>2</v>
      </c>
      <c r="C18" s="5">
        <f t="shared" si="0"/>
        <v>6998</v>
      </c>
      <c r="D18" s="5">
        <v>6998</v>
      </c>
      <c r="E18" s="5" t="s">
        <v>1235</v>
      </c>
      <c r="F18" s="3" t="str">
        <f t="shared" si="1"/>
        <v>499</v>
      </c>
      <c r="G18" s="5">
        <f t="shared" si="4"/>
        <v>349900</v>
      </c>
      <c r="H18" s="4">
        <f t="shared" si="5"/>
        <v>1396101</v>
      </c>
      <c r="I18" s="3" t="s">
        <v>1235</v>
      </c>
      <c r="J18" s="3" t="s">
        <v>1235</v>
      </c>
      <c r="K18" s="3">
        <v>18299</v>
      </c>
      <c r="L18" s="5">
        <f t="shared" si="3"/>
        <v>1764300</v>
      </c>
      <c r="M18" s="3" t="s">
        <v>1235</v>
      </c>
    </row>
    <row r="19" spans="1:13" x14ac:dyDescent="0.25">
      <c r="A19" s="4" t="s">
        <v>562</v>
      </c>
      <c r="B19" s="3">
        <v>2</v>
      </c>
      <c r="C19" s="5">
        <f t="shared" si="0"/>
        <v>11002</v>
      </c>
      <c r="D19" s="5">
        <v>11002</v>
      </c>
      <c r="E19" s="5" t="s">
        <v>1235</v>
      </c>
      <c r="F19" s="3" t="str">
        <f t="shared" si="1"/>
        <v>501</v>
      </c>
      <c r="G19" s="5">
        <f t="shared" si="4"/>
        <v>550100</v>
      </c>
      <c r="H19" s="4">
        <f t="shared" si="5"/>
        <v>2194899</v>
      </c>
      <c r="I19" s="3" t="s">
        <v>1235</v>
      </c>
      <c r="J19" s="3" t="s">
        <v>1235</v>
      </c>
      <c r="K19" s="3">
        <v>4235</v>
      </c>
      <c r="L19" s="5">
        <f>K19+363066+H19</f>
        <v>2562200</v>
      </c>
      <c r="M19" s="5">
        <f>L19+G19+H19</f>
        <v>5307199</v>
      </c>
    </row>
    <row r="20" spans="1:13" x14ac:dyDescent="0.25">
      <c r="A20" s="4" t="s">
        <v>786</v>
      </c>
      <c r="B20" s="3">
        <v>2</v>
      </c>
      <c r="C20" s="5">
        <f t="shared" si="0"/>
        <v>14998</v>
      </c>
      <c r="D20" s="5">
        <v>14998</v>
      </c>
      <c r="E20" s="5" t="s">
        <v>1235</v>
      </c>
      <c r="F20" s="3" t="str">
        <f t="shared" si="1"/>
        <v>499</v>
      </c>
      <c r="G20" s="5">
        <f t="shared" si="4"/>
        <v>749900</v>
      </c>
      <c r="H20" s="4">
        <f t="shared" si="5"/>
        <v>2992101</v>
      </c>
      <c r="I20" s="3" t="s">
        <v>1235</v>
      </c>
      <c r="J20" s="3" t="s">
        <v>1235</v>
      </c>
      <c r="K20" s="3">
        <v>9223</v>
      </c>
      <c r="L20" s="5">
        <f>K20+179976+H20</f>
        <v>3181300</v>
      </c>
      <c r="M20" s="5">
        <f>L20+G20+H20</f>
        <v>6923301</v>
      </c>
    </row>
    <row r="21" spans="1:13" x14ac:dyDescent="0.25">
      <c r="A21" s="4" t="s">
        <v>896</v>
      </c>
      <c r="B21" s="3">
        <v>2</v>
      </c>
      <c r="C21" s="5">
        <f t="shared" si="0"/>
        <v>17002</v>
      </c>
      <c r="D21" s="5">
        <v>17002</v>
      </c>
      <c r="E21" s="5" t="s">
        <v>1235</v>
      </c>
      <c r="F21" s="3" t="str">
        <f t="shared" si="1"/>
        <v>501</v>
      </c>
      <c r="G21" s="5">
        <f t="shared" si="4"/>
        <v>850100</v>
      </c>
      <c r="H21" s="4">
        <f t="shared" si="5"/>
        <v>3391899</v>
      </c>
      <c r="I21" s="3" t="s">
        <v>1235</v>
      </c>
      <c r="J21" s="3" t="s">
        <v>1235</v>
      </c>
      <c r="K21" s="3">
        <v>1324200</v>
      </c>
      <c r="L21" s="5">
        <f>K21+G21+H21</f>
        <v>5566199</v>
      </c>
      <c r="M21" s="3" t="s">
        <v>1235</v>
      </c>
    </row>
    <row r="22" spans="1:13" x14ac:dyDescent="0.25">
      <c r="A22" s="7" t="s">
        <v>98</v>
      </c>
      <c r="B22" s="3">
        <v>3</v>
      </c>
      <c r="C22" s="5">
        <f t="shared" si="0"/>
        <v>5001</v>
      </c>
      <c r="D22" s="3">
        <v>5001</v>
      </c>
      <c r="E22" s="5" t="s">
        <v>1235</v>
      </c>
      <c r="F22" s="3" t="str">
        <f t="shared" si="1"/>
        <v>667</v>
      </c>
      <c r="G22" s="5">
        <f>C22*100</f>
        <v>500100</v>
      </c>
      <c r="H22" s="4">
        <f>A22*700</f>
        <v>1166900</v>
      </c>
      <c r="I22" s="4">
        <f>A22*1700</f>
        <v>2833900</v>
      </c>
      <c r="J22" s="3" t="s">
        <v>1235</v>
      </c>
      <c r="K22" s="3">
        <v>87200</v>
      </c>
      <c r="L22" s="7">
        <f>K22+G22+H22</f>
        <v>1754200</v>
      </c>
      <c r="M22" s="3" t="s">
        <v>1235</v>
      </c>
    </row>
    <row r="23" spans="1:13" x14ac:dyDescent="0.25">
      <c r="A23" s="7" t="s">
        <v>181</v>
      </c>
      <c r="B23" s="3">
        <v>3</v>
      </c>
      <c r="C23" s="5">
        <f t="shared" si="0"/>
        <v>6999</v>
      </c>
      <c r="D23" s="3">
        <v>6999</v>
      </c>
      <c r="E23" s="5" t="s">
        <v>1235</v>
      </c>
      <c r="F23" s="3" t="str">
        <f t="shared" si="1"/>
        <v>333</v>
      </c>
      <c r="G23" s="5">
        <f>C23*100</f>
        <v>699900</v>
      </c>
      <c r="H23" s="4">
        <f>A23*700</f>
        <v>1633100</v>
      </c>
      <c r="I23" s="4">
        <f>A23*1700</f>
        <v>3966100</v>
      </c>
      <c r="J23" s="3" t="s">
        <v>1235</v>
      </c>
      <c r="K23" s="3">
        <v>6275</v>
      </c>
      <c r="L23" s="7">
        <f>K23+524925+H23</f>
        <v>2164300</v>
      </c>
      <c r="M23" s="5">
        <f>L23+G23+H23</f>
        <v>4497300</v>
      </c>
    </row>
    <row r="24" spans="1:13" x14ac:dyDescent="0.25">
      <c r="A24" s="7" t="s">
        <v>542</v>
      </c>
      <c r="B24" s="3">
        <v>3</v>
      </c>
      <c r="C24" s="5">
        <f t="shared" si="0"/>
        <v>15999</v>
      </c>
      <c r="D24" s="3">
        <v>15999</v>
      </c>
      <c r="E24" s="5" t="s">
        <v>1235</v>
      </c>
      <c r="F24" s="3" t="str">
        <f t="shared" si="1"/>
        <v>333</v>
      </c>
      <c r="G24" s="5">
        <f>C24*100</f>
        <v>1599900</v>
      </c>
      <c r="H24" s="4">
        <f>A24*700</f>
        <v>3733100</v>
      </c>
      <c r="I24" s="4">
        <f>A24*1700</f>
        <v>9066100</v>
      </c>
      <c r="J24" s="3" t="s">
        <v>1235</v>
      </c>
      <c r="K24" s="3">
        <v>734300</v>
      </c>
      <c r="L24" s="7">
        <f t="shared" ref="L24:L29" si="6">K24+G24+H24</f>
        <v>6067300</v>
      </c>
      <c r="M24" s="3" t="s">
        <v>1235</v>
      </c>
    </row>
    <row r="25" spans="1:13" x14ac:dyDescent="0.25">
      <c r="A25" s="7" t="s">
        <v>771</v>
      </c>
      <c r="B25" s="3">
        <v>3</v>
      </c>
      <c r="C25" s="5">
        <f t="shared" si="0"/>
        <v>21999</v>
      </c>
      <c r="D25" s="3">
        <v>21999</v>
      </c>
      <c r="E25" s="5" t="s">
        <v>1235</v>
      </c>
      <c r="F25" s="3" t="str">
        <f t="shared" si="1"/>
        <v>333</v>
      </c>
      <c r="G25" s="5">
        <f>C25*100</f>
        <v>2199900</v>
      </c>
      <c r="H25" s="4">
        <f>A25*700</f>
        <v>5133100</v>
      </c>
      <c r="I25" s="4">
        <f>A25*1700</f>
        <v>12466100</v>
      </c>
      <c r="J25" s="3" t="s">
        <v>1235</v>
      </c>
      <c r="K25" s="3">
        <v>2036300</v>
      </c>
      <c r="L25" s="5">
        <f t="shared" si="6"/>
        <v>9369300</v>
      </c>
      <c r="M25" s="3" t="s">
        <v>1235</v>
      </c>
    </row>
    <row r="26" spans="1:13" x14ac:dyDescent="0.25">
      <c r="A26" s="4" t="s">
        <v>1115</v>
      </c>
      <c r="B26" s="3">
        <v>4</v>
      </c>
      <c r="C26" s="5">
        <f t="shared" si="0"/>
        <v>1004</v>
      </c>
      <c r="D26" s="3">
        <v>1004</v>
      </c>
      <c r="E26" s="5" t="s">
        <v>1235</v>
      </c>
      <c r="F26" s="3" t="str">
        <f t="shared" si="1"/>
        <v>251</v>
      </c>
      <c r="G26" s="5">
        <f t="shared" ref="G26:G34" si="7">C26*25</f>
        <v>25100</v>
      </c>
      <c r="H26" s="4">
        <f>A26*151</f>
        <v>37901</v>
      </c>
      <c r="I26" s="3" t="s">
        <v>1235</v>
      </c>
      <c r="J26" s="3" t="s">
        <v>1235</v>
      </c>
      <c r="K26" s="3">
        <v>33199</v>
      </c>
      <c r="L26" s="5">
        <f t="shared" si="6"/>
        <v>96200</v>
      </c>
      <c r="M26" s="3" t="s">
        <v>1235</v>
      </c>
    </row>
    <row r="27" spans="1:13" x14ac:dyDescent="0.25">
      <c r="A27" s="4" t="s">
        <v>1194</v>
      </c>
      <c r="B27" s="3">
        <v>4</v>
      </c>
      <c r="C27" s="5">
        <f t="shared" si="0"/>
        <v>3004</v>
      </c>
      <c r="D27" s="3">
        <v>3004</v>
      </c>
      <c r="E27" s="5" t="s">
        <v>1235</v>
      </c>
      <c r="F27" s="3" t="str">
        <f t="shared" si="1"/>
        <v>751</v>
      </c>
      <c r="G27" s="5">
        <f t="shared" si="7"/>
        <v>75100</v>
      </c>
      <c r="H27" s="4">
        <f>A27*149</f>
        <v>111899</v>
      </c>
      <c r="I27" s="3" t="s">
        <v>1235</v>
      </c>
      <c r="J27" s="3" t="s">
        <v>1235</v>
      </c>
      <c r="K27" s="3">
        <v>202</v>
      </c>
      <c r="L27" s="5">
        <f t="shared" si="6"/>
        <v>187201</v>
      </c>
      <c r="M27" s="3" t="s">
        <v>1235</v>
      </c>
    </row>
    <row r="28" spans="1:13" x14ac:dyDescent="0.25">
      <c r="A28" s="4" t="s">
        <v>40</v>
      </c>
      <c r="B28" s="3">
        <v>4</v>
      </c>
      <c r="C28" s="5">
        <f t="shared" si="0"/>
        <v>4996</v>
      </c>
      <c r="D28" s="3">
        <v>4996</v>
      </c>
      <c r="E28" s="5" t="s">
        <v>1235</v>
      </c>
      <c r="F28" s="3" t="str">
        <f t="shared" si="1"/>
        <v>249</v>
      </c>
      <c r="G28" s="5">
        <f t="shared" si="7"/>
        <v>124900</v>
      </c>
      <c r="H28" s="4">
        <f>A28*149</f>
        <v>186101</v>
      </c>
      <c r="I28" s="3" t="s">
        <v>1235</v>
      </c>
      <c r="J28" s="3" t="s">
        <v>1235</v>
      </c>
      <c r="K28" s="3">
        <v>138301</v>
      </c>
      <c r="L28" s="5">
        <f t="shared" si="6"/>
        <v>449302</v>
      </c>
      <c r="M28" s="3" t="s">
        <v>1235</v>
      </c>
    </row>
    <row r="29" spans="1:13" x14ac:dyDescent="0.25">
      <c r="A29" s="4" t="s">
        <v>171</v>
      </c>
      <c r="B29" s="3">
        <v>4</v>
      </c>
      <c r="C29" s="5">
        <f t="shared" si="0"/>
        <v>9004</v>
      </c>
      <c r="D29" s="3">
        <v>9004</v>
      </c>
      <c r="E29" s="5" t="s">
        <v>1235</v>
      </c>
      <c r="F29" s="3" t="str">
        <f t="shared" si="1"/>
        <v>251</v>
      </c>
      <c r="G29" s="5">
        <f t="shared" si="7"/>
        <v>225100</v>
      </c>
      <c r="H29" s="4">
        <f>A29*151</f>
        <v>339901</v>
      </c>
      <c r="I29" s="3" t="s">
        <v>1235</v>
      </c>
      <c r="J29" s="3" t="s">
        <v>1235</v>
      </c>
      <c r="K29" s="3">
        <v>212201</v>
      </c>
      <c r="L29" s="5">
        <f t="shared" si="6"/>
        <v>777202</v>
      </c>
      <c r="M29" s="3" t="s">
        <v>1235</v>
      </c>
    </row>
    <row r="30" spans="1:13" x14ac:dyDescent="0.25">
      <c r="A30" s="4" t="s">
        <v>237</v>
      </c>
      <c r="B30" s="3">
        <v>4</v>
      </c>
      <c r="C30" s="5">
        <f t="shared" si="0"/>
        <v>10996</v>
      </c>
      <c r="D30" s="3">
        <v>10996</v>
      </c>
      <c r="E30" s="5" t="s">
        <v>1235</v>
      </c>
      <c r="F30" s="3" t="str">
        <f t="shared" si="1"/>
        <v>749</v>
      </c>
      <c r="G30" s="5">
        <f t="shared" si="7"/>
        <v>274900</v>
      </c>
      <c r="H30" s="4">
        <f>A30*151</f>
        <v>415099</v>
      </c>
      <c r="I30" s="3" t="s">
        <v>1235</v>
      </c>
      <c r="J30" s="3" t="s">
        <v>1235</v>
      </c>
      <c r="K30" s="3">
        <v>10253</v>
      </c>
      <c r="L30" s="5">
        <f>K30+142948+H30</f>
        <v>568300</v>
      </c>
      <c r="M30" s="5">
        <f>L30+G30+H30</f>
        <v>1258299</v>
      </c>
    </row>
    <row r="31" spans="1:13" x14ac:dyDescent="0.25">
      <c r="A31" s="4" t="s">
        <v>294</v>
      </c>
      <c r="B31" s="3">
        <v>4</v>
      </c>
      <c r="C31" s="5">
        <f t="shared" si="0"/>
        <v>13004</v>
      </c>
      <c r="D31" s="3">
        <v>13004</v>
      </c>
      <c r="E31" s="5" t="s">
        <v>1235</v>
      </c>
      <c r="F31" s="3" t="str">
        <f t="shared" si="1"/>
        <v>251</v>
      </c>
      <c r="G31" s="5">
        <f t="shared" si="7"/>
        <v>325100</v>
      </c>
      <c r="H31" s="4">
        <f>A31*151</f>
        <v>490901</v>
      </c>
      <c r="I31" s="3" t="s">
        <v>1235</v>
      </c>
      <c r="J31" s="3" t="s">
        <v>1235</v>
      </c>
      <c r="K31" s="3">
        <v>238200</v>
      </c>
      <c r="L31" s="5">
        <f>K31+G31+H31</f>
        <v>1054201</v>
      </c>
      <c r="M31" s="3" t="s">
        <v>1235</v>
      </c>
    </row>
    <row r="32" spans="1:13" x14ac:dyDescent="0.25">
      <c r="A32" s="4" t="s">
        <v>476</v>
      </c>
      <c r="B32" s="3">
        <v>4</v>
      </c>
      <c r="C32" s="5">
        <f t="shared" si="0"/>
        <v>19004</v>
      </c>
      <c r="D32" s="3">
        <v>19004</v>
      </c>
      <c r="E32" s="5" t="s">
        <v>1235</v>
      </c>
      <c r="F32" s="3" t="str">
        <f t="shared" si="1"/>
        <v>751</v>
      </c>
      <c r="G32" s="5">
        <f t="shared" si="7"/>
        <v>475100</v>
      </c>
      <c r="H32" s="4">
        <f>A32*149</f>
        <v>707899</v>
      </c>
      <c r="I32" s="3" t="s">
        <v>1235</v>
      </c>
      <c r="J32" s="3" t="s">
        <v>1235</v>
      </c>
      <c r="K32" s="3">
        <v>1282</v>
      </c>
      <c r="L32" s="5">
        <f>K32+95020+H32</f>
        <v>804201</v>
      </c>
      <c r="M32" s="5">
        <f>L32+G32+H32</f>
        <v>1987200</v>
      </c>
    </row>
    <row r="33" spans="1:13" x14ac:dyDescent="0.25">
      <c r="A33" s="4" t="s">
        <v>593</v>
      </c>
      <c r="B33" s="3">
        <v>4</v>
      </c>
      <c r="C33" s="5">
        <f t="shared" si="0"/>
        <v>22996</v>
      </c>
      <c r="D33" s="3">
        <v>22996</v>
      </c>
      <c r="E33" s="5" t="s">
        <v>1235</v>
      </c>
      <c r="F33" s="3" t="str">
        <f t="shared" si="1"/>
        <v>749</v>
      </c>
      <c r="G33" s="5">
        <f t="shared" si="7"/>
        <v>574900</v>
      </c>
      <c r="H33" s="4">
        <f>A33*151</f>
        <v>868099</v>
      </c>
      <c r="I33" s="3" t="s">
        <v>1235</v>
      </c>
      <c r="J33" s="3" t="s">
        <v>1235</v>
      </c>
      <c r="K33" s="3">
        <v>849299</v>
      </c>
      <c r="L33" s="5">
        <f>K33+G33+H33</f>
        <v>2292298</v>
      </c>
      <c r="M33" s="3" t="s">
        <v>1235</v>
      </c>
    </row>
    <row r="34" spans="1:13" x14ac:dyDescent="0.25">
      <c r="A34" s="4" t="s">
        <v>1039</v>
      </c>
      <c r="B34" s="3">
        <v>4</v>
      </c>
      <c r="C34" s="5">
        <f t="shared" si="0"/>
        <v>38996</v>
      </c>
      <c r="D34" s="3">
        <v>38996</v>
      </c>
      <c r="E34" s="5" t="s">
        <v>1235</v>
      </c>
      <c r="F34" s="3" t="str">
        <f t="shared" si="1"/>
        <v>749</v>
      </c>
      <c r="G34" s="5">
        <f t="shared" si="7"/>
        <v>974900</v>
      </c>
      <c r="H34" s="4">
        <f>A34*151</f>
        <v>1472099</v>
      </c>
      <c r="I34" s="3" t="s">
        <v>1235</v>
      </c>
      <c r="J34" s="3" t="s">
        <v>1235</v>
      </c>
      <c r="K34" s="3">
        <v>660299</v>
      </c>
      <c r="L34" s="5">
        <f>K34+G34+H34</f>
        <v>3107298</v>
      </c>
      <c r="M34" s="3" t="s">
        <v>1235</v>
      </c>
    </row>
    <row r="35" spans="1:13" x14ac:dyDescent="0.25">
      <c r="A35" s="8" t="s">
        <v>1107</v>
      </c>
      <c r="B35" s="3">
        <v>5</v>
      </c>
      <c r="C35" s="5">
        <f t="shared" si="0"/>
        <v>995</v>
      </c>
      <c r="D35" s="3">
        <v>995</v>
      </c>
      <c r="E35" s="5" t="s">
        <v>1235</v>
      </c>
      <c r="F35" s="3" t="str">
        <f t="shared" si="1"/>
        <v>199</v>
      </c>
      <c r="G35" s="5">
        <f t="shared" ref="G35:G54" si="8">C35*20</f>
        <v>19900</v>
      </c>
      <c r="H35" s="4">
        <f>A35*101</f>
        <v>20099</v>
      </c>
      <c r="I35" s="3" t="s">
        <v>1235</v>
      </c>
      <c r="J35" s="3" t="s">
        <v>1235</v>
      </c>
      <c r="K35" s="3">
        <v>244</v>
      </c>
      <c r="L35" s="3">
        <v>29298</v>
      </c>
      <c r="M35" s="5">
        <f>L35+G35+H35</f>
        <v>69297</v>
      </c>
    </row>
    <row r="36" spans="1:13" x14ac:dyDescent="0.25">
      <c r="A36" s="8" t="s">
        <v>1140</v>
      </c>
      <c r="B36" s="3">
        <v>5</v>
      </c>
      <c r="C36" s="5">
        <f t="shared" si="0"/>
        <v>2005</v>
      </c>
      <c r="D36" s="3">
        <v>2005</v>
      </c>
      <c r="E36" s="5" t="s">
        <v>1235</v>
      </c>
      <c r="F36" s="3" t="str">
        <f t="shared" si="1"/>
        <v>401</v>
      </c>
      <c r="G36" s="5">
        <f t="shared" si="8"/>
        <v>40100</v>
      </c>
      <c r="H36" s="4">
        <f>A36*102</f>
        <v>40902</v>
      </c>
      <c r="I36" s="3" t="s">
        <v>1235</v>
      </c>
      <c r="J36" s="3" t="s">
        <v>1235</v>
      </c>
      <c r="K36" s="3">
        <v>37200</v>
      </c>
      <c r="L36" s="5">
        <f>K36+G36+H36</f>
        <v>118202</v>
      </c>
      <c r="M36" s="3" t="s">
        <v>1235</v>
      </c>
    </row>
    <row r="37" spans="1:13" x14ac:dyDescent="0.25">
      <c r="A37" s="8" t="s">
        <v>1170</v>
      </c>
      <c r="B37" s="3">
        <v>5</v>
      </c>
      <c r="C37" s="5">
        <f t="shared" si="0"/>
        <v>2995</v>
      </c>
      <c r="D37" s="3">
        <v>2995</v>
      </c>
      <c r="E37" s="5" t="s">
        <v>1235</v>
      </c>
      <c r="F37" s="3" t="str">
        <f t="shared" si="1"/>
        <v>599</v>
      </c>
      <c r="G37" s="5">
        <f t="shared" si="8"/>
        <v>59900</v>
      </c>
      <c r="H37" s="4">
        <f>A37*102</f>
        <v>61098</v>
      </c>
      <c r="I37" s="3" t="s">
        <v>1235</v>
      </c>
      <c r="J37" s="3" t="s">
        <v>1235</v>
      </c>
      <c r="K37" s="3">
        <v>22300</v>
      </c>
      <c r="L37" s="5">
        <f>K37+G37+H37</f>
        <v>143298</v>
      </c>
      <c r="M37" s="3" t="s">
        <v>1235</v>
      </c>
    </row>
    <row r="38" spans="1:13" x14ac:dyDescent="0.25">
      <c r="A38" s="8" t="s">
        <v>1171</v>
      </c>
      <c r="B38" s="3">
        <v>5</v>
      </c>
      <c r="C38" s="5">
        <f t="shared" si="0"/>
        <v>3005</v>
      </c>
      <c r="D38" s="3">
        <v>3005</v>
      </c>
      <c r="E38" s="5" t="s">
        <v>1235</v>
      </c>
      <c r="F38" s="3" t="str">
        <f t="shared" si="1"/>
        <v>601</v>
      </c>
      <c r="G38" s="5">
        <f t="shared" si="8"/>
        <v>60100</v>
      </c>
      <c r="H38" s="4">
        <f>A38*98</f>
        <v>58898</v>
      </c>
      <c r="I38" s="3" t="s">
        <v>1235</v>
      </c>
      <c r="J38" s="3" t="s">
        <v>1235</v>
      </c>
      <c r="K38" s="3">
        <v>2265</v>
      </c>
      <c r="L38" s="3">
        <v>82198</v>
      </c>
      <c r="M38" s="5">
        <f>L38+G38+H38+C38</f>
        <v>204201</v>
      </c>
    </row>
    <row r="39" spans="1:13" x14ac:dyDescent="0.25">
      <c r="A39" s="8" t="s">
        <v>33</v>
      </c>
      <c r="B39" s="3">
        <v>5</v>
      </c>
      <c r="C39" s="5">
        <f t="shared" si="0"/>
        <v>6005</v>
      </c>
      <c r="D39" s="3">
        <v>6005</v>
      </c>
      <c r="E39" s="5" t="s">
        <v>1235</v>
      </c>
      <c r="F39" s="3" t="str">
        <f t="shared" si="1"/>
        <v>201</v>
      </c>
      <c r="G39" s="5">
        <f t="shared" si="8"/>
        <v>120100</v>
      </c>
      <c r="H39" s="4">
        <f>A39*99</f>
        <v>118899</v>
      </c>
      <c r="I39" s="3" t="s">
        <v>1235</v>
      </c>
      <c r="J39" s="3" t="s">
        <v>1235</v>
      </c>
      <c r="K39" s="3">
        <v>92200</v>
      </c>
      <c r="L39" s="5">
        <f>K39+G39+H39</f>
        <v>331199</v>
      </c>
      <c r="M39" s="3" t="s">
        <v>1235</v>
      </c>
    </row>
    <row r="40" spans="1:13" x14ac:dyDescent="0.25">
      <c r="A40" s="8" t="s">
        <v>58</v>
      </c>
      <c r="B40" s="3">
        <v>5</v>
      </c>
      <c r="C40" s="5">
        <f t="shared" si="0"/>
        <v>6995</v>
      </c>
      <c r="D40" s="3">
        <v>6995</v>
      </c>
      <c r="E40" s="5" t="s">
        <v>1235</v>
      </c>
      <c r="F40" s="3" t="str">
        <f t="shared" si="1"/>
        <v>399</v>
      </c>
      <c r="G40" s="5">
        <f t="shared" si="8"/>
        <v>139900</v>
      </c>
      <c r="H40" s="4">
        <f>A40*98</f>
        <v>137102</v>
      </c>
      <c r="I40" s="3" t="s">
        <v>1235</v>
      </c>
      <c r="J40" s="3" t="s">
        <v>1235</v>
      </c>
      <c r="K40" s="3">
        <v>28301</v>
      </c>
      <c r="L40" s="5">
        <f>K40+G40+H40+C40</f>
        <v>312298</v>
      </c>
      <c r="M40" s="3" t="s">
        <v>1235</v>
      </c>
    </row>
    <row r="41" spans="1:13" x14ac:dyDescent="0.25">
      <c r="A41" s="8" t="s">
        <v>88</v>
      </c>
      <c r="B41" s="3">
        <v>5</v>
      </c>
      <c r="C41" s="5">
        <f t="shared" si="0"/>
        <v>8005</v>
      </c>
      <c r="D41" s="3">
        <v>8005</v>
      </c>
      <c r="E41" s="5" t="s">
        <v>1235</v>
      </c>
      <c r="F41" s="3" t="str">
        <f t="shared" si="1"/>
        <v>601</v>
      </c>
      <c r="G41" s="5">
        <f t="shared" si="8"/>
        <v>160100</v>
      </c>
      <c r="H41" s="4">
        <f>A41*98</f>
        <v>156898</v>
      </c>
      <c r="I41" s="3" t="s">
        <v>1235</v>
      </c>
      <c r="J41" s="3" t="s">
        <v>1235</v>
      </c>
      <c r="K41" s="3">
        <v>1232</v>
      </c>
      <c r="L41" s="3">
        <v>270200</v>
      </c>
      <c r="M41" s="5">
        <f>L41+G41+H41</f>
        <v>587198</v>
      </c>
    </row>
    <row r="42" spans="1:13" x14ac:dyDescent="0.25">
      <c r="A42" s="8" t="s">
        <v>115</v>
      </c>
      <c r="B42" s="3">
        <v>5</v>
      </c>
      <c r="C42" s="5">
        <f t="shared" si="0"/>
        <v>9005</v>
      </c>
      <c r="D42" s="3">
        <v>9005</v>
      </c>
      <c r="E42" s="5" t="s">
        <v>1235</v>
      </c>
      <c r="F42" s="3" t="str">
        <f t="shared" si="1"/>
        <v>801</v>
      </c>
      <c r="G42" s="5">
        <f t="shared" si="8"/>
        <v>180100</v>
      </c>
      <c r="H42" s="4">
        <f>A42*101</f>
        <v>181901</v>
      </c>
      <c r="I42" s="3" t="s">
        <v>1235</v>
      </c>
      <c r="J42" s="3" t="s">
        <v>1235</v>
      </c>
      <c r="K42" s="3">
        <v>30202</v>
      </c>
      <c r="L42" s="3">
        <v>383198</v>
      </c>
      <c r="M42" s="5">
        <f>L42+G42+H42</f>
        <v>745199</v>
      </c>
    </row>
    <row r="43" spans="1:13" x14ac:dyDescent="0.25">
      <c r="A43" s="8" t="s">
        <v>193</v>
      </c>
      <c r="B43" s="3">
        <v>5</v>
      </c>
      <c r="C43" s="5">
        <f t="shared" si="0"/>
        <v>11995</v>
      </c>
      <c r="D43" s="3">
        <v>11995</v>
      </c>
      <c r="E43" s="5" t="s">
        <v>1235</v>
      </c>
      <c r="F43" s="3" t="str">
        <f t="shared" si="1"/>
        <v>399</v>
      </c>
      <c r="G43" s="5">
        <f t="shared" si="8"/>
        <v>239900</v>
      </c>
      <c r="H43" s="4">
        <f>A43*98</f>
        <v>235102</v>
      </c>
      <c r="I43" s="3" t="s">
        <v>1235</v>
      </c>
      <c r="J43" s="3" t="s">
        <v>1235</v>
      </c>
      <c r="K43" s="3">
        <v>125299</v>
      </c>
      <c r="L43" s="5">
        <f>K43+G43+H43</f>
        <v>600301</v>
      </c>
      <c r="M43" s="3" t="s">
        <v>1235</v>
      </c>
    </row>
    <row r="44" spans="1:13" x14ac:dyDescent="0.25">
      <c r="A44" s="8" t="s">
        <v>244</v>
      </c>
      <c r="B44" s="3">
        <v>5</v>
      </c>
      <c r="C44" s="5">
        <f t="shared" si="0"/>
        <v>14005</v>
      </c>
      <c r="D44" s="3">
        <v>14005</v>
      </c>
      <c r="E44" s="5" t="s">
        <v>1235</v>
      </c>
      <c r="F44" s="3" t="str">
        <f t="shared" si="1"/>
        <v>801</v>
      </c>
      <c r="G44" s="5">
        <f t="shared" si="8"/>
        <v>280100</v>
      </c>
      <c r="H44" s="4">
        <f>A44*101</f>
        <v>282901</v>
      </c>
      <c r="I44" s="3" t="s">
        <v>1235</v>
      </c>
      <c r="J44" s="3" t="s">
        <v>1235</v>
      </c>
      <c r="K44" s="3">
        <v>128201</v>
      </c>
      <c r="L44" s="5">
        <f>K44+G44+H44</f>
        <v>691202</v>
      </c>
      <c r="M44" s="3" t="s">
        <v>1235</v>
      </c>
    </row>
    <row r="45" spans="1:13" x14ac:dyDescent="0.25">
      <c r="A45" s="8" t="s">
        <v>411</v>
      </c>
      <c r="B45" s="3">
        <v>5</v>
      </c>
      <c r="C45" s="5">
        <f t="shared" si="0"/>
        <v>21005</v>
      </c>
      <c r="D45" s="3">
        <v>21005</v>
      </c>
      <c r="E45" s="5" t="s">
        <v>1235</v>
      </c>
      <c r="F45" s="3" t="str">
        <f t="shared" si="1"/>
        <v>201</v>
      </c>
      <c r="G45" s="5">
        <f t="shared" si="8"/>
        <v>420100</v>
      </c>
      <c r="H45" s="4">
        <f>A45*99</f>
        <v>415899</v>
      </c>
      <c r="I45" s="3" t="s">
        <v>1235</v>
      </c>
      <c r="J45" s="3" t="s">
        <v>1235</v>
      </c>
      <c r="K45" s="3">
        <v>3234</v>
      </c>
      <c r="L45" s="3">
        <v>692198</v>
      </c>
      <c r="M45" s="5">
        <f>L45+G45+H45</f>
        <v>1528197</v>
      </c>
    </row>
    <row r="46" spans="1:13" x14ac:dyDescent="0.25">
      <c r="A46" s="8" t="s">
        <v>482</v>
      </c>
      <c r="B46" s="3">
        <v>5</v>
      </c>
      <c r="C46" s="5">
        <f t="shared" si="0"/>
        <v>23995</v>
      </c>
      <c r="D46" s="3">
        <v>23995</v>
      </c>
      <c r="E46" s="5" t="s">
        <v>1235</v>
      </c>
      <c r="F46" s="3" t="str">
        <f t="shared" si="1"/>
        <v>799</v>
      </c>
      <c r="G46" s="5">
        <f t="shared" si="8"/>
        <v>479900</v>
      </c>
      <c r="H46" s="4">
        <f>A46*99</f>
        <v>475101</v>
      </c>
      <c r="I46" s="3" t="s">
        <v>1235</v>
      </c>
      <c r="J46" s="3" t="s">
        <v>1235</v>
      </c>
      <c r="K46" s="3">
        <v>20299</v>
      </c>
      <c r="L46" s="5">
        <f>K46+G46+H46</f>
        <v>975300</v>
      </c>
      <c r="M46" s="3" t="s">
        <v>1235</v>
      </c>
    </row>
    <row r="47" spans="1:13" x14ac:dyDescent="0.25">
      <c r="A47" s="8" t="s">
        <v>483</v>
      </c>
      <c r="B47" s="3">
        <v>5</v>
      </c>
      <c r="C47" s="5">
        <f t="shared" si="0"/>
        <v>24005</v>
      </c>
      <c r="D47" s="3">
        <v>24005</v>
      </c>
      <c r="E47" s="5" t="s">
        <v>1235</v>
      </c>
      <c r="F47" s="3" t="str">
        <f t="shared" si="1"/>
        <v>801</v>
      </c>
      <c r="G47" s="5">
        <f t="shared" si="8"/>
        <v>480100</v>
      </c>
      <c r="H47" s="4">
        <f>A47*101</f>
        <v>484901</v>
      </c>
      <c r="I47" s="3" t="s">
        <v>1235</v>
      </c>
      <c r="J47" s="3" t="s">
        <v>1235</v>
      </c>
      <c r="K47" s="3">
        <v>13298</v>
      </c>
      <c r="L47" s="3">
        <v>498199</v>
      </c>
      <c r="M47" s="5">
        <f>L47+G47+H47</f>
        <v>1463200</v>
      </c>
    </row>
    <row r="48" spans="1:13" x14ac:dyDescent="0.25">
      <c r="A48" s="8" t="s">
        <v>548</v>
      </c>
      <c r="B48" s="3">
        <v>5</v>
      </c>
      <c r="C48" s="5">
        <f t="shared" si="0"/>
        <v>26995</v>
      </c>
      <c r="D48" s="3">
        <v>26995</v>
      </c>
      <c r="E48" s="5" t="s">
        <v>1235</v>
      </c>
      <c r="F48" s="3" t="str">
        <f t="shared" si="1"/>
        <v>399</v>
      </c>
      <c r="G48" s="5">
        <f t="shared" si="8"/>
        <v>539900</v>
      </c>
      <c r="H48" s="4">
        <f>A48*98</f>
        <v>529102</v>
      </c>
      <c r="I48" s="3" t="s">
        <v>1235</v>
      </c>
      <c r="J48" s="3" t="s">
        <v>1235</v>
      </c>
      <c r="K48" s="3">
        <v>1241</v>
      </c>
      <c r="L48" s="3">
        <v>773298</v>
      </c>
      <c r="M48" s="5">
        <f>L48+G48+H48</f>
        <v>1842300</v>
      </c>
    </row>
    <row r="49" spans="1:13" x14ac:dyDescent="0.25">
      <c r="A49" s="8" t="s">
        <v>597</v>
      </c>
      <c r="B49" s="3">
        <v>5</v>
      </c>
      <c r="C49" s="5">
        <f t="shared" si="0"/>
        <v>29005</v>
      </c>
      <c r="D49" s="3">
        <v>29005</v>
      </c>
      <c r="E49" s="5" t="s">
        <v>1235</v>
      </c>
      <c r="F49" s="3" t="str">
        <f t="shared" si="1"/>
        <v>801</v>
      </c>
      <c r="G49" s="5">
        <f t="shared" si="8"/>
        <v>580100</v>
      </c>
      <c r="H49" s="4">
        <f>A49*101</f>
        <v>585901</v>
      </c>
      <c r="I49" s="3" t="s">
        <v>1235</v>
      </c>
      <c r="J49" s="3" t="s">
        <v>1235</v>
      </c>
      <c r="K49" s="3">
        <v>10267</v>
      </c>
      <c r="L49" s="3">
        <v>770198</v>
      </c>
      <c r="M49" s="5">
        <f t="shared" ref="M49:M50" si="9">L49+G49+H49</f>
        <v>1936199</v>
      </c>
    </row>
    <row r="50" spans="1:13" x14ac:dyDescent="0.25">
      <c r="A50" s="8" t="s">
        <v>642</v>
      </c>
      <c r="B50" s="3">
        <v>5</v>
      </c>
      <c r="C50" s="5">
        <f t="shared" si="0"/>
        <v>30995</v>
      </c>
      <c r="D50" s="3">
        <v>30995</v>
      </c>
      <c r="E50" s="5" t="s">
        <v>1235</v>
      </c>
      <c r="F50" s="3" t="str">
        <f t="shared" si="1"/>
        <v>199</v>
      </c>
      <c r="G50" s="5">
        <f t="shared" si="8"/>
        <v>619900</v>
      </c>
      <c r="H50" s="4">
        <f>A50*101</f>
        <v>626099</v>
      </c>
      <c r="I50" s="3" t="s">
        <v>1235</v>
      </c>
      <c r="J50" s="3" t="s">
        <v>1235</v>
      </c>
      <c r="K50" s="3">
        <v>26221</v>
      </c>
      <c r="L50" s="3">
        <v>776300</v>
      </c>
      <c r="M50" s="5">
        <f t="shared" si="9"/>
        <v>2022299</v>
      </c>
    </row>
    <row r="51" spans="1:13" x14ac:dyDescent="0.25">
      <c r="A51" s="8" t="s">
        <v>689</v>
      </c>
      <c r="B51" s="3">
        <v>5</v>
      </c>
      <c r="C51" s="5">
        <f t="shared" si="0"/>
        <v>32995</v>
      </c>
      <c r="D51" s="3">
        <v>32995</v>
      </c>
      <c r="E51" s="5" t="s">
        <v>1235</v>
      </c>
      <c r="F51" s="3" t="str">
        <f t="shared" si="1"/>
        <v>599</v>
      </c>
      <c r="G51" s="5">
        <f t="shared" si="8"/>
        <v>659900</v>
      </c>
      <c r="H51" s="4">
        <f>A51*102</f>
        <v>673098</v>
      </c>
      <c r="I51" s="3" t="s">
        <v>1235</v>
      </c>
      <c r="J51" s="3" t="s">
        <v>1235</v>
      </c>
      <c r="K51" s="3">
        <v>120299</v>
      </c>
      <c r="L51" s="5">
        <f>K51+G51+H51</f>
        <v>1453297</v>
      </c>
      <c r="M51" s="3" t="s">
        <v>1235</v>
      </c>
    </row>
    <row r="52" spans="1:13" x14ac:dyDescent="0.25">
      <c r="A52" s="8" t="s">
        <v>907</v>
      </c>
      <c r="B52" s="3">
        <v>5</v>
      </c>
      <c r="C52" s="5">
        <f t="shared" si="0"/>
        <v>42995</v>
      </c>
      <c r="D52" s="3">
        <v>42995</v>
      </c>
      <c r="E52" s="5" t="s">
        <v>1235</v>
      </c>
      <c r="F52" s="3" t="str">
        <f t="shared" si="1"/>
        <v>599</v>
      </c>
      <c r="G52" s="5">
        <f t="shared" si="8"/>
        <v>859900</v>
      </c>
      <c r="H52" s="4">
        <f>A52*102</f>
        <v>877098</v>
      </c>
      <c r="I52" s="3" t="s">
        <v>1235</v>
      </c>
      <c r="J52" s="3" t="s">
        <v>1235</v>
      </c>
      <c r="K52" s="3">
        <v>681298</v>
      </c>
      <c r="L52" s="5">
        <f>K52+G52+H52-C52</f>
        <v>2375301</v>
      </c>
      <c r="M52" s="3" t="s">
        <v>1235</v>
      </c>
    </row>
    <row r="53" spans="1:13" x14ac:dyDescent="0.25">
      <c r="A53" s="8" t="s">
        <v>976</v>
      </c>
      <c r="B53" s="3">
        <v>5</v>
      </c>
      <c r="C53" s="5">
        <f t="shared" si="0"/>
        <v>45995</v>
      </c>
      <c r="D53" s="3">
        <v>45995</v>
      </c>
      <c r="E53" s="5" t="s">
        <v>1235</v>
      </c>
      <c r="F53" s="3" t="str">
        <f t="shared" si="1"/>
        <v>199</v>
      </c>
      <c r="G53" s="5">
        <f t="shared" si="8"/>
        <v>919900</v>
      </c>
      <c r="H53" s="4">
        <f>A53*101</f>
        <v>929099</v>
      </c>
      <c r="I53" s="3" t="s">
        <v>1235</v>
      </c>
      <c r="J53" s="3" t="s">
        <v>1235</v>
      </c>
      <c r="K53" s="3">
        <v>149299</v>
      </c>
      <c r="L53" s="5">
        <f>K53+G53+H53</f>
        <v>1998298</v>
      </c>
      <c r="M53" s="3" t="s">
        <v>1235</v>
      </c>
    </row>
    <row r="54" spans="1:13" x14ac:dyDescent="0.25">
      <c r="A54" s="8" t="s">
        <v>1021</v>
      </c>
      <c r="B54" s="3">
        <v>5</v>
      </c>
      <c r="C54" s="5">
        <f t="shared" si="0"/>
        <v>48005</v>
      </c>
      <c r="D54" s="3">
        <v>48005</v>
      </c>
      <c r="E54" s="5" t="s">
        <v>1235</v>
      </c>
      <c r="F54" s="3" t="str">
        <f t="shared" si="1"/>
        <v>601</v>
      </c>
      <c r="G54" s="5">
        <f t="shared" si="8"/>
        <v>960100</v>
      </c>
      <c r="H54" s="4">
        <f>A54*98</f>
        <v>940898</v>
      </c>
      <c r="I54" s="3" t="s">
        <v>1235</v>
      </c>
      <c r="J54" s="3" t="s">
        <v>1235</v>
      </c>
      <c r="K54" s="3">
        <v>84200</v>
      </c>
      <c r="L54" s="5">
        <f>K54+G54+H54</f>
        <v>1985198</v>
      </c>
      <c r="M54" s="5">
        <f>L54+G54+H54+C54</f>
        <v>3934201</v>
      </c>
    </row>
    <row r="55" spans="1:13" x14ac:dyDescent="0.25">
      <c r="A55" s="7" t="s">
        <v>1100</v>
      </c>
      <c r="B55" s="3">
        <v>6</v>
      </c>
      <c r="C55" s="5">
        <f t="shared" si="0"/>
        <v>1002</v>
      </c>
      <c r="D55" s="3">
        <v>1002</v>
      </c>
      <c r="E55" s="5" t="s">
        <v>1235</v>
      </c>
      <c r="F55" s="3" t="str">
        <f t="shared" si="1"/>
        <v>167</v>
      </c>
      <c r="G55" s="5">
        <f t="shared" ref="G55:G62" si="10">C55*50</f>
        <v>50100</v>
      </c>
      <c r="H55" s="4">
        <f t="shared" ref="H55:H62" si="11">A55*197</f>
        <v>32899</v>
      </c>
      <c r="I55" s="4">
        <f t="shared" ref="I55:I62" si="12">A55*700</f>
        <v>116900</v>
      </c>
      <c r="J55" s="3" t="s">
        <v>1235</v>
      </c>
      <c r="K55" s="3">
        <v>218</v>
      </c>
      <c r="L55" s="5">
        <f>K55+41082+H55</f>
        <v>74199</v>
      </c>
      <c r="M55" s="7">
        <f>L55+G55+H55+C55</f>
        <v>158200</v>
      </c>
    </row>
    <row r="56" spans="1:13" x14ac:dyDescent="0.25">
      <c r="A56" s="7" t="s">
        <v>247</v>
      </c>
      <c r="B56" s="3">
        <v>6</v>
      </c>
      <c r="C56" s="5">
        <f t="shared" si="0"/>
        <v>16998</v>
      </c>
      <c r="D56" s="3">
        <v>16998</v>
      </c>
      <c r="E56" s="5" t="s">
        <v>1235</v>
      </c>
      <c r="F56" s="3" t="str">
        <f t="shared" si="1"/>
        <v>833</v>
      </c>
      <c r="G56" s="5">
        <f t="shared" si="10"/>
        <v>849900</v>
      </c>
      <c r="H56" s="4">
        <f t="shared" si="11"/>
        <v>558101</v>
      </c>
      <c r="I56" s="4">
        <f t="shared" si="12"/>
        <v>1983100</v>
      </c>
      <c r="J56" s="3" t="s">
        <v>1235</v>
      </c>
      <c r="K56" s="3">
        <v>13286</v>
      </c>
      <c r="L56" s="7">
        <f>K56+730914+H56</f>
        <v>1302301</v>
      </c>
      <c r="M56" s="5">
        <f>L56+G56+H56+C56</f>
        <v>2727300</v>
      </c>
    </row>
    <row r="57" spans="1:13" x14ac:dyDescent="0.25">
      <c r="A57" s="7" t="s">
        <v>284</v>
      </c>
      <c r="B57" s="3">
        <v>6</v>
      </c>
      <c r="C57" s="5">
        <f t="shared" si="0"/>
        <v>19002</v>
      </c>
      <c r="D57" s="3">
        <v>19002</v>
      </c>
      <c r="E57" s="5" t="s">
        <v>1235</v>
      </c>
      <c r="F57" s="3" t="str">
        <f t="shared" si="1"/>
        <v>167</v>
      </c>
      <c r="G57" s="5">
        <f t="shared" si="10"/>
        <v>950100</v>
      </c>
      <c r="H57" s="4">
        <f t="shared" si="11"/>
        <v>623899</v>
      </c>
      <c r="I57" s="4">
        <f t="shared" si="12"/>
        <v>2216900</v>
      </c>
      <c r="J57" s="3" t="s">
        <v>1235</v>
      </c>
      <c r="K57" s="3">
        <v>498200</v>
      </c>
      <c r="L57" s="5">
        <f>K57+G57+H57</f>
        <v>2072199</v>
      </c>
      <c r="M57" s="3" t="s">
        <v>1235</v>
      </c>
    </row>
    <row r="58" spans="1:13" x14ac:dyDescent="0.25">
      <c r="A58" s="7" t="s">
        <v>368</v>
      </c>
      <c r="B58" s="3">
        <v>6</v>
      </c>
      <c r="C58" s="5">
        <f t="shared" si="0"/>
        <v>22998</v>
      </c>
      <c r="D58" s="3">
        <v>22998</v>
      </c>
      <c r="E58" s="5" t="s">
        <v>1235</v>
      </c>
      <c r="F58" s="3" t="str">
        <f t="shared" si="1"/>
        <v>833</v>
      </c>
      <c r="G58" s="5">
        <f t="shared" si="10"/>
        <v>1149900</v>
      </c>
      <c r="H58" s="4">
        <f t="shared" si="11"/>
        <v>755101</v>
      </c>
      <c r="I58" s="4">
        <f t="shared" si="12"/>
        <v>2683100</v>
      </c>
      <c r="J58" s="3" t="s">
        <v>1235</v>
      </c>
      <c r="K58" s="3">
        <v>125300</v>
      </c>
      <c r="L58" s="5">
        <f>K58+G58+H58</f>
        <v>2030301</v>
      </c>
      <c r="M58" s="3" t="s">
        <v>1235</v>
      </c>
    </row>
    <row r="59" spans="1:13" x14ac:dyDescent="0.25">
      <c r="A59" s="7" t="s">
        <v>524</v>
      </c>
      <c r="B59" s="3">
        <v>6</v>
      </c>
      <c r="C59" s="5">
        <f t="shared" si="0"/>
        <v>31002</v>
      </c>
      <c r="D59" s="3">
        <v>31002</v>
      </c>
      <c r="E59" s="5" t="s">
        <v>1235</v>
      </c>
      <c r="F59" s="3" t="str">
        <f t="shared" si="1"/>
        <v>167</v>
      </c>
      <c r="G59" s="5">
        <f t="shared" si="10"/>
        <v>1550100</v>
      </c>
      <c r="H59" s="4">
        <f t="shared" si="11"/>
        <v>1017899</v>
      </c>
      <c r="I59" s="4">
        <f t="shared" si="12"/>
        <v>3616900</v>
      </c>
      <c r="J59" s="3" t="s">
        <v>1235</v>
      </c>
      <c r="K59" s="3">
        <v>22269</v>
      </c>
      <c r="L59" s="5">
        <f>K59+496032+H59</f>
        <v>1536200</v>
      </c>
      <c r="M59" s="5">
        <f>L59+G59+H59</f>
        <v>4104199</v>
      </c>
    </row>
    <row r="60" spans="1:13" x14ac:dyDescent="0.25">
      <c r="A60" s="7" t="s">
        <v>716</v>
      </c>
      <c r="B60" s="3">
        <v>6</v>
      </c>
      <c r="C60" s="5">
        <f t="shared" si="0"/>
        <v>40998</v>
      </c>
      <c r="D60" s="3">
        <v>40998</v>
      </c>
      <c r="E60" s="5" t="s">
        <v>1235</v>
      </c>
      <c r="F60" s="3" t="str">
        <f t="shared" si="1"/>
        <v>833</v>
      </c>
      <c r="G60" s="5">
        <f t="shared" si="10"/>
        <v>2049900</v>
      </c>
      <c r="H60" s="4">
        <f t="shared" si="11"/>
        <v>1346101</v>
      </c>
      <c r="I60" s="4">
        <f t="shared" si="12"/>
        <v>4783100</v>
      </c>
      <c r="J60" s="3" t="s">
        <v>1235</v>
      </c>
      <c r="K60" s="19">
        <v>25213</v>
      </c>
      <c r="L60" s="5">
        <f>K60+286986+H60</f>
        <v>1658300</v>
      </c>
      <c r="M60" s="5">
        <f>L60+G60+H60</f>
        <v>5054301</v>
      </c>
    </row>
    <row r="61" spans="1:13" x14ac:dyDescent="0.25">
      <c r="A61" s="7" t="s">
        <v>861</v>
      </c>
      <c r="B61" s="3">
        <v>6</v>
      </c>
      <c r="C61" s="5">
        <f t="shared" si="0"/>
        <v>49002</v>
      </c>
      <c r="D61" s="3">
        <v>49002</v>
      </c>
      <c r="E61" s="5" t="s">
        <v>1235</v>
      </c>
      <c r="F61" s="3" t="str">
        <f t="shared" si="1"/>
        <v>167</v>
      </c>
      <c r="G61" s="5">
        <f t="shared" si="10"/>
        <v>2450100</v>
      </c>
      <c r="H61" s="4">
        <f t="shared" si="11"/>
        <v>1608899</v>
      </c>
      <c r="I61" s="4">
        <f t="shared" si="12"/>
        <v>5716900</v>
      </c>
      <c r="J61" s="3" t="s">
        <v>1235</v>
      </c>
      <c r="K61" s="3">
        <v>35199</v>
      </c>
      <c r="L61" s="5">
        <f>K61+G61+H61+C61</f>
        <v>4143200</v>
      </c>
      <c r="M61" s="3" t="s">
        <v>1235</v>
      </c>
    </row>
    <row r="62" spans="1:13" x14ac:dyDescent="0.25">
      <c r="A62" s="7" t="s">
        <v>1049</v>
      </c>
      <c r="B62" s="3">
        <v>6</v>
      </c>
      <c r="C62" s="5">
        <f t="shared" si="0"/>
        <v>58998</v>
      </c>
      <c r="D62" s="3">
        <v>58998</v>
      </c>
      <c r="E62" s="5" t="s">
        <v>1235</v>
      </c>
      <c r="F62" s="3" t="str">
        <f t="shared" si="1"/>
        <v>833</v>
      </c>
      <c r="G62" s="5">
        <f t="shared" si="10"/>
        <v>2949900</v>
      </c>
      <c r="H62" s="4">
        <f t="shared" si="11"/>
        <v>1937101</v>
      </c>
      <c r="I62" s="4">
        <f t="shared" si="12"/>
        <v>6883100</v>
      </c>
      <c r="J62" s="3" t="s">
        <v>1235</v>
      </c>
      <c r="K62" s="19">
        <v>36283</v>
      </c>
      <c r="L62" s="5">
        <f>K62+2477916+H62</f>
        <v>4451300</v>
      </c>
      <c r="M62" s="5">
        <f>L62+G62+H62</f>
        <v>9338301</v>
      </c>
    </row>
    <row r="63" spans="1:13" x14ac:dyDescent="0.25">
      <c r="A63" s="9" t="s">
        <v>1166</v>
      </c>
      <c r="B63" s="3">
        <v>7</v>
      </c>
      <c r="C63" s="5">
        <f t="shared" si="0"/>
        <v>3997</v>
      </c>
      <c r="D63" s="3">
        <v>3997</v>
      </c>
      <c r="E63" s="5" t="s">
        <v>1235</v>
      </c>
      <c r="F63" s="3" t="str">
        <f t="shared" si="1"/>
        <v>571</v>
      </c>
      <c r="G63" s="5">
        <f>C63*33</f>
        <v>131901</v>
      </c>
      <c r="H63" s="4">
        <f>A63*100</f>
        <v>57100</v>
      </c>
      <c r="I63" s="4">
        <f>A63*431</f>
        <v>246101</v>
      </c>
      <c r="J63" s="3" t="s">
        <v>1235</v>
      </c>
      <c r="K63" s="3">
        <v>2209</v>
      </c>
      <c r="L63" s="5">
        <f>K63+11991+H63</f>
        <v>71300</v>
      </c>
      <c r="M63" s="5">
        <f>L63+G63+H63</f>
        <v>260301</v>
      </c>
    </row>
    <row r="64" spans="1:13" x14ac:dyDescent="0.25">
      <c r="A64" s="9" t="s">
        <v>1209</v>
      </c>
      <c r="B64" s="3">
        <v>7</v>
      </c>
      <c r="C64" s="5">
        <f t="shared" si="0"/>
        <v>5999</v>
      </c>
      <c r="D64" s="3">
        <v>5999</v>
      </c>
      <c r="E64" s="5" t="s">
        <v>1235</v>
      </c>
      <c r="F64" s="3" t="str">
        <f t="shared" si="1"/>
        <v>857</v>
      </c>
      <c r="G64" s="5">
        <f>C64*100</f>
        <v>599900</v>
      </c>
      <c r="H64" s="4">
        <f>A64*300</f>
        <v>257100</v>
      </c>
      <c r="I64" s="4">
        <f>A64*1300</f>
        <v>1114100</v>
      </c>
      <c r="J64" s="3" t="s">
        <v>1235</v>
      </c>
      <c r="K64" s="3">
        <v>2236</v>
      </c>
      <c r="L64" s="7">
        <f>K64+215964+H64</f>
        <v>475300</v>
      </c>
      <c r="M64" s="5">
        <f>L64+G64+H64</f>
        <v>1332300</v>
      </c>
    </row>
    <row r="65" spans="1:13" x14ac:dyDescent="0.25">
      <c r="A65" s="9" t="s">
        <v>62</v>
      </c>
      <c r="B65" s="3">
        <v>7</v>
      </c>
      <c r="C65" s="5">
        <f t="shared" si="0"/>
        <v>10003</v>
      </c>
      <c r="D65" s="3">
        <v>10003</v>
      </c>
      <c r="E65" s="5" t="s">
        <v>1235</v>
      </c>
      <c r="F65" s="3" t="str">
        <f t="shared" si="1"/>
        <v>429</v>
      </c>
      <c r="G65" s="5">
        <f>C65*33</f>
        <v>330099</v>
      </c>
      <c r="H65" s="4">
        <f>A65*100</f>
        <v>142900</v>
      </c>
      <c r="I65" s="4">
        <f>A65*431</f>
        <v>615899</v>
      </c>
      <c r="J65" s="3" t="s">
        <v>1235</v>
      </c>
      <c r="K65" s="3">
        <v>50200</v>
      </c>
      <c r="L65" s="5">
        <f>K65+G65+H65</f>
        <v>523199</v>
      </c>
      <c r="M65" s="3" t="s">
        <v>1235</v>
      </c>
    </row>
    <row r="66" spans="1:13" x14ac:dyDescent="0.25">
      <c r="A66" s="9" t="s">
        <v>84</v>
      </c>
      <c r="B66" s="3">
        <v>7</v>
      </c>
      <c r="C66" s="5">
        <f t="shared" ref="C66:C129" si="13">A66*B66</f>
        <v>10997</v>
      </c>
      <c r="D66" s="3">
        <v>10997</v>
      </c>
      <c r="E66" s="5" t="s">
        <v>1235</v>
      </c>
      <c r="F66" s="3" t="str">
        <f t="shared" ref="F66:F129" si="14">RIGHT(A66, 3)</f>
        <v>571</v>
      </c>
      <c r="G66" s="5">
        <f>C66*33</f>
        <v>362901</v>
      </c>
      <c r="H66" s="4">
        <f>A66*100</f>
        <v>157100</v>
      </c>
      <c r="I66" s="4">
        <f>A66*431</f>
        <v>677101</v>
      </c>
      <c r="J66" s="3" t="s">
        <v>1235</v>
      </c>
      <c r="K66" s="3">
        <v>9221</v>
      </c>
      <c r="L66" s="5">
        <f>K66+76979+H66</f>
        <v>243300</v>
      </c>
      <c r="M66" s="7">
        <f>L66+G66+H66</f>
        <v>763301</v>
      </c>
    </row>
    <row r="67" spans="1:13" x14ac:dyDescent="0.25">
      <c r="A67" s="9" t="s">
        <v>160</v>
      </c>
      <c r="B67" s="3">
        <v>7</v>
      </c>
      <c r="C67" s="5">
        <f t="shared" si="13"/>
        <v>15001</v>
      </c>
      <c r="D67" s="3">
        <v>15001</v>
      </c>
      <c r="E67" s="5" t="s">
        <v>1235</v>
      </c>
      <c r="F67" s="3" t="str">
        <f t="shared" si="14"/>
        <v>143</v>
      </c>
      <c r="G67" s="5">
        <f>C67*100</f>
        <v>1500100</v>
      </c>
      <c r="H67" s="4">
        <f>A67*300</f>
        <v>642900</v>
      </c>
      <c r="I67" s="4">
        <f>A67*1300</f>
        <v>2785900</v>
      </c>
      <c r="J67" s="3" t="s">
        <v>1235</v>
      </c>
      <c r="K67" s="3">
        <v>7264</v>
      </c>
      <c r="L67" s="5">
        <f>K67+540036+H67</f>
        <v>1190200</v>
      </c>
      <c r="M67" s="5">
        <f>L67+G67+H67</f>
        <v>3333200</v>
      </c>
    </row>
    <row r="68" spans="1:13" x14ac:dyDescent="0.25">
      <c r="A68" s="9" t="s">
        <v>251</v>
      </c>
      <c r="B68" s="3">
        <v>7</v>
      </c>
      <c r="C68" s="5">
        <f t="shared" si="13"/>
        <v>19999</v>
      </c>
      <c r="D68" s="3">
        <v>19999</v>
      </c>
      <c r="E68" s="5" t="s">
        <v>1235</v>
      </c>
      <c r="F68" s="3" t="str">
        <f t="shared" si="14"/>
        <v>857</v>
      </c>
      <c r="G68" s="5">
        <f>C68*100</f>
        <v>1999900</v>
      </c>
      <c r="H68" s="4">
        <f>A68*300</f>
        <v>857100</v>
      </c>
      <c r="I68" s="4">
        <f>A68*1300</f>
        <v>3714100</v>
      </c>
      <c r="J68" s="3" t="s">
        <v>1235</v>
      </c>
      <c r="K68" s="3">
        <v>270300</v>
      </c>
      <c r="L68" s="5">
        <f>K68+G68+H68</f>
        <v>3127300</v>
      </c>
      <c r="M68" s="3" t="s">
        <v>1235</v>
      </c>
    </row>
    <row r="69" spans="1:13" x14ac:dyDescent="0.25">
      <c r="A69" s="9" t="s">
        <v>336</v>
      </c>
      <c r="B69" s="3">
        <v>7</v>
      </c>
      <c r="C69" s="5">
        <f t="shared" si="13"/>
        <v>24997</v>
      </c>
      <c r="D69" s="3">
        <v>24997</v>
      </c>
      <c r="E69" s="5" t="s">
        <v>1235</v>
      </c>
      <c r="F69" s="3" t="str">
        <f t="shared" si="14"/>
        <v>571</v>
      </c>
      <c r="G69" s="5">
        <f>C69*33</f>
        <v>824901</v>
      </c>
      <c r="H69" s="4">
        <f>A69*100</f>
        <v>357100</v>
      </c>
      <c r="I69" s="4">
        <f>A69*431</f>
        <v>1539101</v>
      </c>
      <c r="J69" s="3" t="s">
        <v>1235</v>
      </c>
      <c r="K69" s="19">
        <v>10248</v>
      </c>
      <c r="L69" s="5">
        <f>K69+399952+H69</f>
        <v>767300</v>
      </c>
      <c r="M69" s="5">
        <f>L69+G69+H69</f>
        <v>1949301</v>
      </c>
    </row>
    <row r="70" spans="1:13" x14ac:dyDescent="0.25">
      <c r="A70" s="9" t="s">
        <v>606</v>
      </c>
      <c r="B70" s="3">
        <v>7</v>
      </c>
      <c r="C70" s="5">
        <f t="shared" si="13"/>
        <v>40999</v>
      </c>
      <c r="D70" s="3">
        <v>40999</v>
      </c>
      <c r="E70" s="5" t="s">
        <v>1235</v>
      </c>
      <c r="F70" s="3" t="str">
        <f t="shared" si="14"/>
        <v>857</v>
      </c>
      <c r="G70" s="5">
        <f>C70*100</f>
        <v>4099900</v>
      </c>
      <c r="H70" s="4">
        <f>A70*300</f>
        <v>1757100</v>
      </c>
      <c r="I70" s="4">
        <f>A70*1300</f>
        <v>7614100</v>
      </c>
      <c r="J70" s="3" t="s">
        <v>1235</v>
      </c>
      <c r="K70" s="3">
        <v>15286</v>
      </c>
      <c r="L70" s="7">
        <f>K70+3525914+H70</f>
        <v>5298300</v>
      </c>
      <c r="M70" s="5">
        <f>L70+G70+H70</f>
        <v>11155300</v>
      </c>
    </row>
    <row r="71" spans="1:13" x14ac:dyDescent="0.25">
      <c r="A71" s="9" t="s">
        <v>637</v>
      </c>
      <c r="B71" s="3">
        <v>7</v>
      </c>
      <c r="C71" s="5">
        <f t="shared" si="13"/>
        <v>43001</v>
      </c>
      <c r="D71" s="3">
        <v>43001</v>
      </c>
      <c r="E71" s="5" t="s">
        <v>1235</v>
      </c>
      <c r="F71" s="3" t="str">
        <f t="shared" si="14"/>
        <v>143</v>
      </c>
      <c r="G71" s="5">
        <f>C71*100</f>
        <v>4300100</v>
      </c>
      <c r="H71" s="4">
        <f>A71*300</f>
        <v>1842900</v>
      </c>
      <c r="I71" s="4">
        <f>A71*1300</f>
        <v>7985900</v>
      </c>
      <c r="J71" s="3" t="s">
        <v>1235</v>
      </c>
      <c r="K71" s="3">
        <v>39253</v>
      </c>
      <c r="L71" s="7">
        <f>K71+2021047+H71</f>
        <v>3903200</v>
      </c>
      <c r="M71" s="5">
        <f>L71+G71+H71</f>
        <v>10046200</v>
      </c>
    </row>
    <row r="72" spans="1:13" x14ac:dyDescent="0.25">
      <c r="A72" s="9" t="s">
        <v>686</v>
      </c>
      <c r="B72" s="3">
        <v>7</v>
      </c>
      <c r="C72" s="5">
        <f t="shared" si="13"/>
        <v>45997</v>
      </c>
      <c r="D72" s="3">
        <v>45997</v>
      </c>
      <c r="E72" s="5" t="s">
        <v>1235</v>
      </c>
      <c r="F72" s="3" t="str">
        <f t="shared" si="14"/>
        <v>571</v>
      </c>
      <c r="G72" s="5">
        <f>C72*33</f>
        <v>1517901</v>
      </c>
      <c r="H72" s="4">
        <f>A72*100</f>
        <v>657100</v>
      </c>
      <c r="I72" s="4">
        <f>A72*431</f>
        <v>2832101</v>
      </c>
      <c r="J72" s="3" t="s">
        <v>1235</v>
      </c>
      <c r="K72" s="3">
        <v>12287</v>
      </c>
      <c r="L72" s="5">
        <f>K72+1333913+H72</f>
        <v>2003300</v>
      </c>
      <c r="M72" s="5">
        <f>L72+G72+H72</f>
        <v>4178301</v>
      </c>
    </row>
    <row r="73" spans="1:13" x14ac:dyDescent="0.25">
      <c r="A73" s="9" t="s">
        <v>718</v>
      </c>
      <c r="B73" s="3">
        <v>7</v>
      </c>
      <c r="C73" s="5">
        <f t="shared" si="13"/>
        <v>47999</v>
      </c>
      <c r="D73" s="3">
        <v>47999</v>
      </c>
      <c r="E73" s="5" t="s">
        <v>1235</v>
      </c>
      <c r="F73" s="3" t="str">
        <f t="shared" si="14"/>
        <v>857</v>
      </c>
      <c r="G73" s="5">
        <f>C73*100</f>
        <v>4799900</v>
      </c>
      <c r="H73" s="4">
        <f>A73*300</f>
        <v>2057100</v>
      </c>
      <c r="I73" s="4">
        <f>A73*1300</f>
        <v>8914100</v>
      </c>
      <c r="J73" s="3" t="s">
        <v>1235</v>
      </c>
      <c r="K73" s="3">
        <v>1197300</v>
      </c>
      <c r="L73" s="5">
        <f>K73+G73+H73</f>
        <v>8054300</v>
      </c>
      <c r="M73" s="3" t="s">
        <v>1235</v>
      </c>
    </row>
    <row r="74" spans="1:13" x14ac:dyDescent="0.25">
      <c r="A74" s="9" t="s">
        <v>890</v>
      </c>
      <c r="B74" s="3">
        <v>7</v>
      </c>
      <c r="C74" s="5">
        <f t="shared" si="13"/>
        <v>59003</v>
      </c>
      <c r="D74" s="3">
        <v>59003</v>
      </c>
      <c r="E74" s="5" t="s">
        <v>1235</v>
      </c>
      <c r="F74" s="3" t="str">
        <f t="shared" si="14"/>
        <v>429</v>
      </c>
      <c r="G74" s="5">
        <f>C74*33</f>
        <v>1947099</v>
      </c>
      <c r="H74" s="4">
        <f>A74*100</f>
        <v>842900</v>
      </c>
      <c r="I74" s="4">
        <f>A74*431</f>
        <v>3632899</v>
      </c>
      <c r="J74" s="3" t="s">
        <v>1235</v>
      </c>
      <c r="K74" s="3">
        <v>43240</v>
      </c>
      <c r="L74" s="5">
        <f>K74+1180060+H74</f>
        <v>2066200</v>
      </c>
      <c r="M74" s="5">
        <f>L74+G74+H74</f>
        <v>4856199</v>
      </c>
    </row>
    <row r="75" spans="1:13" x14ac:dyDescent="0.25">
      <c r="A75" s="9" t="s">
        <v>1052</v>
      </c>
      <c r="B75" s="3">
        <v>7</v>
      </c>
      <c r="C75" s="5">
        <f t="shared" si="13"/>
        <v>68999</v>
      </c>
      <c r="D75" s="3">
        <v>68999</v>
      </c>
      <c r="E75" s="5" t="s">
        <v>1235</v>
      </c>
      <c r="F75" s="3" t="str">
        <f t="shared" si="14"/>
        <v>857</v>
      </c>
      <c r="G75" s="5">
        <f t="shared" ref="G75:G81" si="15">C75*100</f>
        <v>6899900</v>
      </c>
      <c r="H75" s="4">
        <f>A75*300</f>
        <v>2957100</v>
      </c>
      <c r="I75" s="4">
        <f>A75*1300</f>
        <v>12814100</v>
      </c>
      <c r="J75" s="3" t="s">
        <v>1235</v>
      </c>
      <c r="K75" s="3">
        <v>55297</v>
      </c>
      <c r="L75" s="5">
        <f>K75+G75-206997+H75</f>
        <v>9705300</v>
      </c>
      <c r="M75" s="5">
        <f>L75+G75+H75</f>
        <v>19562300</v>
      </c>
    </row>
    <row r="76" spans="1:13" x14ac:dyDescent="0.25">
      <c r="A76" s="7" t="s">
        <v>126</v>
      </c>
      <c r="B76" s="3">
        <v>9</v>
      </c>
      <c r="C76" s="5">
        <f t="shared" si="13"/>
        <v>17001</v>
      </c>
      <c r="D76" s="3">
        <v>17001</v>
      </c>
      <c r="E76" s="5" t="s">
        <v>1235</v>
      </c>
      <c r="F76" s="3" t="str">
        <f t="shared" si="14"/>
        <v>889</v>
      </c>
      <c r="G76" s="5">
        <f t="shared" si="15"/>
        <v>1700100</v>
      </c>
      <c r="H76" s="4">
        <f t="shared" ref="H76:H81" si="16">A76*100</f>
        <v>188900</v>
      </c>
      <c r="I76" s="4">
        <f t="shared" ref="I76:I81" si="17">A76*1100</f>
        <v>2077900</v>
      </c>
      <c r="J76" s="3" t="s">
        <v>1235</v>
      </c>
      <c r="K76" s="3">
        <v>11201</v>
      </c>
      <c r="L76" s="7">
        <f>K76+G76-C76+H76</f>
        <v>1883200</v>
      </c>
      <c r="M76" s="5">
        <f t="shared" ref="M76:M81" si="18">L76+G76+H76</f>
        <v>3772200</v>
      </c>
    </row>
    <row r="77" spans="1:13" x14ac:dyDescent="0.25">
      <c r="A77" s="7" t="s">
        <v>154</v>
      </c>
      <c r="B77" s="3">
        <v>9</v>
      </c>
      <c r="C77" s="5">
        <f t="shared" si="13"/>
        <v>18999</v>
      </c>
      <c r="D77" s="3">
        <v>18999</v>
      </c>
      <c r="E77" s="5" t="s">
        <v>1235</v>
      </c>
      <c r="F77" s="3" t="str">
        <f t="shared" si="14"/>
        <v>111</v>
      </c>
      <c r="G77" s="5">
        <f t="shared" si="15"/>
        <v>1899900</v>
      </c>
      <c r="H77" s="4">
        <f t="shared" si="16"/>
        <v>211100</v>
      </c>
      <c r="I77" s="4">
        <f t="shared" si="17"/>
        <v>2322100</v>
      </c>
      <c r="J77" s="3" t="s">
        <v>1235</v>
      </c>
      <c r="K77" s="3">
        <v>2258</v>
      </c>
      <c r="L77" s="7">
        <f>K77+1101942+H77</f>
        <v>1315300</v>
      </c>
      <c r="M77" s="5">
        <f t="shared" si="18"/>
        <v>3426300</v>
      </c>
    </row>
    <row r="78" spans="1:13" x14ac:dyDescent="0.25">
      <c r="A78" s="7" t="s">
        <v>375</v>
      </c>
      <c r="B78" s="3">
        <v>9</v>
      </c>
      <c r="C78" s="5">
        <f t="shared" si="13"/>
        <v>35001</v>
      </c>
      <c r="D78" s="3">
        <v>35001</v>
      </c>
      <c r="E78" s="5" t="s">
        <v>1235</v>
      </c>
      <c r="F78" s="3" t="str">
        <f t="shared" si="14"/>
        <v>889</v>
      </c>
      <c r="G78" s="5">
        <f t="shared" si="15"/>
        <v>3500100</v>
      </c>
      <c r="H78" s="4">
        <f t="shared" si="16"/>
        <v>388900</v>
      </c>
      <c r="I78" s="4">
        <f t="shared" si="17"/>
        <v>4277900</v>
      </c>
      <c r="J78" s="3" t="s">
        <v>1235</v>
      </c>
      <c r="K78" s="19">
        <v>15283</v>
      </c>
      <c r="L78" s="5">
        <f>K78+595017+H78</f>
        <v>999200</v>
      </c>
      <c r="M78" s="5">
        <f t="shared" si="18"/>
        <v>4888200</v>
      </c>
    </row>
    <row r="79" spans="1:13" x14ac:dyDescent="0.25">
      <c r="A79" s="7" t="s">
        <v>402</v>
      </c>
      <c r="B79" s="3">
        <v>9</v>
      </c>
      <c r="C79" s="5">
        <f t="shared" si="13"/>
        <v>36999</v>
      </c>
      <c r="D79" s="3">
        <v>36999</v>
      </c>
      <c r="E79" s="5" t="s">
        <v>1235</v>
      </c>
      <c r="F79" s="3" t="str">
        <f t="shared" si="14"/>
        <v>111</v>
      </c>
      <c r="G79" s="5">
        <f t="shared" si="15"/>
        <v>3699900</v>
      </c>
      <c r="H79" s="4">
        <f t="shared" si="16"/>
        <v>411100</v>
      </c>
      <c r="I79" s="4">
        <f t="shared" si="17"/>
        <v>4522100</v>
      </c>
      <c r="J79" s="3" t="s">
        <v>1235</v>
      </c>
      <c r="K79" s="3">
        <v>287</v>
      </c>
      <c r="L79" s="5">
        <f>K79+3218913+H79</f>
        <v>3630300</v>
      </c>
      <c r="M79" s="7">
        <f t="shared" si="18"/>
        <v>7741300</v>
      </c>
    </row>
    <row r="80" spans="1:13" x14ac:dyDescent="0.25">
      <c r="A80" s="7" t="s">
        <v>490</v>
      </c>
      <c r="B80" s="3">
        <v>9</v>
      </c>
      <c r="C80" s="5">
        <f t="shared" si="13"/>
        <v>44001</v>
      </c>
      <c r="D80" s="3">
        <v>44001</v>
      </c>
      <c r="E80" s="5" t="s">
        <v>1235</v>
      </c>
      <c r="F80" s="3" t="str">
        <f t="shared" si="14"/>
        <v>889</v>
      </c>
      <c r="G80" s="5">
        <f t="shared" si="15"/>
        <v>4400100</v>
      </c>
      <c r="H80" s="4">
        <f t="shared" si="16"/>
        <v>488900</v>
      </c>
      <c r="I80" s="4">
        <f t="shared" si="17"/>
        <v>5377900</v>
      </c>
      <c r="J80" s="3" t="s">
        <v>1235</v>
      </c>
      <c r="K80" s="19">
        <v>19213</v>
      </c>
      <c r="L80" s="5">
        <f>K80+3828087+H80</f>
        <v>4336200</v>
      </c>
      <c r="M80" s="5">
        <f t="shared" si="18"/>
        <v>9225200</v>
      </c>
    </row>
    <row r="81" spans="1:13" x14ac:dyDescent="0.25">
      <c r="A81" s="7" t="s">
        <v>856</v>
      </c>
      <c r="B81" s="3">
        <v>9</v>
      </c>
      <c r="C81" s="5">
        <f t="shared" si="13"/>
        <v>72999</v>
      </c>
      <c r="D81" s="3">
        <v>72999</v>
      </c>
      <c r="E81" s="5" t="s">
        <v>1235</v>
      </c>
      <c r="F81" s="3" t="str">
        <f t="shared" si="14"/>
        <v>111</v>
      </c>
      <c r="G81" s="5">
        <f t="shared" si="15"/>
        <v>7299900</v>
      </c>
      <c r="H81" s="4">
        <f t="shared" si="16"/>
        <v>811100</v>
      </c>
      <c r="I81" s="4">
        <f t="shared" si="17"/>
        <v>8922100</v>
      </c>
      <c r="J81" s="3" t="s">
        <v>1235</v>
      </c>
      <c r="K81" s="3">
        <v>49233</v>
      </c>
      <c r="L81" s="5">
        <f>K81+2408967+H81</f>
        <v>3269300</v>
      </c>
      <c r="M81" s="7">
        <f t="shared" si="18"/>
        <v>11380300</v>
      </c>
    </row>
    <row r="82" spans="1:13" x14ac:dyDescent="0.25">
      <c r="A82" s="10" t="s">
        <v>1190</v>
      </c>
      <c r="B82" s="3">
        <v>11</v>
      </c>
      <c r="C82" s="5">
        <f t="shared" si="13"/>
        <v>7997</v>
      </c>
      <c r="D82" s="3">
        <v>7997</v>
      </c>
      <c r="E82" s="5" t="s">
        <v>1235</v>
      </c>
      <c r="F82" s="3" t="str">
        <f t="shared" si="14"/>
        <v>727</v>
      </c>
      <c r="G82" s="5">
        <f>C82*33</f>
        <v>263901</v>
      </c>
      <c r="H82" s="7">
        <f>A82*37</f>
        <v>26899</v>
      </c>
      <c r="I82" s="4">
        <f>A82*300</f>
        <v>218100</v>
      </c>
      <c r="J82" s="3" t="s">
        <v>1235</v>
      </c>
      <c r="K82" s="19">
        <v>3278</v>
      </c>
      <c r="L82" s="5">
        <f>K82+207922-H82</f>
        <v>184301</v>
      </c>
      <c r="M82" s="5">
        <f>L82+G82-H82+C82</f>
        <v>429300</v>
      </c>
    </row>
    <row r="83" spans="1:13" x14ac:dyDescent="0.25">
      <c r="A83" s="10" t="s">
        <v>18</v>
      </c>
      <c r="B83" s="3">
        <v>11</v>
      </c>
      <c r="C83" s="5">
        <f t="shared" si="13"/>
        <v>12001</v>
      </c>
      <c r="D83" s="3">
        <v>12001</v>
      </c>
      <c r="E83" s="5" t="s">
        <v>1235</v>
      </c>
      <c r="F83" s="3" t="str">
        <f t="shared" si="14"/>
        <v>091</v>
      </c>
      <c r="G83" s="5">
        <f>C83*100</f>
        <v>1200100</v>
      </c>
      <c r="H83" s="7">
        <f>A83*100</f>
        <v>109100</v>
      </c>
      <c r="I83" s="4">
        <f>A83*900</f>
        <v>981900</v>
      </c>
      <c r="J83" s="3" t="s">
        <v>1235</v>
      </c>
      <c r="K83" s="19">
        <v>9240</v>
      </c>
      <c r="L83" s="5">
        <f>K83+720060-H83</f>
        <v>620200</v>
      </c>
      <c r="M83" s="5">
        <f>L83+G83-H83</f>
        <v>1711200</v>
      </c>
    </row>
    <row r="84" spans="1:13" x14ac:dyDescent="0.25">
      <c r="A84" s="10" t="s">
        <v>174</v>
      </c>
      <c r="B84" s="3">
        <v>11</v>
      </c>
      <c r="C84" s="5">
        <f t="shared" si="13"/>
        <v>25003</v>
      </c>
      <c r="D84" s="3">
        <v>25003</v>
      </c>
      <c r="E84" s="5" t="s">
        <v>1235</v>
      </c>
      <c r="F84" s="3" t="str">
        <f t="shared" si="14"/>
        <v>273</v>
      </c>
      <c r="G84" s="5">
        <f>C84*33</f>
        <v>825099</v>
      </c>
      <c r="H84" s="7">
        <f>A84*37</f>
        <v>84101</v>
      </c>
      <c r="I84" s="4">
        <f>A84*300</f>
        <v>681900</v>
      </c>
      <c r="J84" s="3" t="s">
        <v>1235</v>
      </c>
      <c r="K84" s="3">
        <v>19297</v>
      </c>
      <c r="L84" s="3">
        <v>726200</v>
      </c>
      <c r="M84" s="5">
        <f>L84+G84-H84+C84</f>
        <v>1492201</v>
      </c>
    </row>
    <row r="85" spans="1:13" x14ac:dyDescent="0.25">
      <c r="A85" s="10" t="s">
        <v>257</v>
      </c>
      <c r="B85" s="3">
        <v>11</v>
      </c>
      <c r="C85" s="5">
        <f t="shared" si="13"/>
        <v>31999</v>
      </c>
      <c r="D85" s="3">
        <v>31999</v>
      </c>
      <c r="E85" s="5" t="s">
        <v>1235</v>
      </c>
      <c r="F85" s="3" t="str">
        <f t="shared" si="14"/>
        <v>909</v>
      </c>
      <c r="G85" s="5">
        <f>C85*100</f>
        <v>3199900</v>
      </c>
      <c r="H85" s="7">
        <f>A85*100</f>
        <v>290900</v>
      </c>
      <c r="I85" s="4">
        <f>A85*900</f>
        <v>2618100</v>
      </c>
      <c r="J85" s="3" t="s">
        <v>1235</v>
      </c>
      <c r="K85" s="3">
        <v>10268</v>
      </c>
      <c r="L85" s="7">
        <f>K85+2175932-H85</f>
        <v>1895300</v>
      </c>
      <c r="M85" s="5">
        <f>L85+G85-H85</f>
        <v>4804300</v>
      </c>
    </row>
    <row r="86" spans="1:13" x14ac:dyDescent="0.25">
      <c r="A86" s="10" t="s">
        <v>356</v>
      </c>
      <c r="B86" s="3">
        <v>11</v>
      </c>
      <c r="C86" s="5">
        <f t="shared" si="13"/>
        <v>40997</v>
      </c>
      <c r="D86" s="3">
        <v>40997</v>
      </c>
      <c r="E86" s="5" t="s">
        <v>1235</v>
      </c>
      <c r="F86" s="3" t="str">
        <f t="shared" si="14"/>
        <v>727</v>
      </c>
      <c r="G86" s="5">
        <f>C86*33</f>
        <v>1352901</v>
      </c>
      <c r="H86" s="7">
        <f>A86*37</f>
        <v>137899</v>
      </c>
      <c r="I86" s="4">
        <f>A86*300</f>
        <v>1118100</v>
      </c>
      <c r="J86" s="3" t="s">
        <v>1235</v>
      </c>
      <c r="K86" s="3">
        <v>24262</v>
      </c>
      <c r="L86" s="5">
        <f>K86+860937-H86</f>
        <v>747300</v>
      </c>
      <c r="M86" s="5">
        <f>L86+G86-H86+C86</f>
        <v>2003299</v>
      </c>
    </row>
    <row r="87" spans="1:13" x14ac:dyDescent="0.25">
      <c r="A87" s="10" t="s">
        <v>399</v>
      </c>
      <c r="B87" s="3">
        <v>11</v>
      </c>
      <c r="C87" s="5">
        <f t="shared" si="13"/>
        <v>45001</v>
      </c>
      <c r="D87" s="3">
        <v>45001</v>
      </c>
      <c r="E87" s="5" t="s">
        <v>1235</v>
      </c>
      <c r="F87" s="3" t="str">
        <f t="shared" si="14"/>
        <v>091</v>
      </c>
      <c r="G87" s="5">
        <f>C87*100</f>
        <v>4500100</v>
      </c>
      <c r="H87" s="7">
        <f>A87*100</f>
        <v>409100</v>
      </c>
      <c r="I87" s="4">
        <f>A87*900</f>
        <v>3681900</v>
      </c>
      <c r="J87" s="3" t="s">
        <v>1235</v>
      </c>
      <c r="K87" s="3">
        <v>18286</v>
      </c>
      <c r="L87" s="5">
        <f>K87+630014-H87</f>
        <v>239200</v>
      </c>
      <c r="M87" s="5">
        <f>L87+G87-H87</f>
        <v>4330200</v>
      </c>
    </row>
    <row r="88" spans="1:13" x14ac:dyDescent="0.25">
      <c r="A88" s="10" t="s">
        <v>423</v>
      </c>
      <c r="B88" s="3">
        <v>11</v>
      </c>
      <c r="C88" s="5">
        <f t="shared" si="13"/>
        <v>47003</v>
      </c>
      <c r="D88" s="3">
        <v>47003</v>
      </c>
      <c r="E88" s="5" t="s">
        <v>1235</v>
      </c>
      <c r="F88" s="3" t="str">
        <f t="shared" si="14"/>
        <v>273</v>
      </c>
      <c r="G88" s="5">
        <f>C88*33</f>
        <v>1551099</v>
      </c>
      <c r="H88" s="7">
        <f>A88*37</f>
        <v>158101</v>
      </c>
      <c r="I88" s="4">
        <f>A88*300</f>
        <v>1281900</v>
      </c>
      <c r="J88" s="3" t="s">
        <v>1235</v>
      </c>
      <c r="K88" s="3">
        <v>36277</v>
      </c>
      <c r="L88" s="5">
        <f>K88+376024-H88</f>
        <v>254200</v>
      </c>
      <c r="M88" s="5">
        <f>L88+G88-H88+C88</f>
        <v>1694201</v>
      </c>
    </row>
    <row r="89" spans="1:13" x14ac:dyDescent="0.25">
      <c r="A89" s="10" t="s">
        <v>492</v>
      </c>
      <c r="B89" s="3">
        <v>11</v>
      </c>
      <c r="C89" s="5">
        <f t="shared" si="13"/>
        <v>53999</v>
      </c>
      <c r="D89" s="3">
        <v>53999</v>
      </c>
      <c r="E89" s="5" t="s">
        <v>1235</v>
      </c>
      <c r="F89" s="3" t="str">
        <f t="shared" si="14"/>
        <v>909</v>
      </c>
      <c r="G89" s="5">
        <f>C89*100</f>
        <v>5399900</v>
      </c>
      <c r="H89" s="7">
        <f>A89*100</f>
        <v>490900</v>
      </c>
      <c r="I89" s="4">
        <f>A89*900</f>
        <v>4418100</v>
      </c>
      <c r="J89" s="3" t="s">
        <v>1235</v>
      </c>
      <c r="K89" s="3">
        <v>22237</v>
      </c>
      <c r="L89" s="5">
        <f>K89+1997963-H89</f>
        <v>1529300</v>
      </c>
      <c r="M89" s="7">
        <f>L89+G89-H89</f>
        <v>6438300</v>
      </c>
    </row>
    <row r="90" spans="1:13" x14ac:dyDescent="0.25">
      <c r="A90" s="10" t="s">
        <v>535</v>
      </c>
      <c r="B90" s="3">
        <v>11</v>
      </c>
      <c r="C90" s="5">
        <f t="shared" si="13"/>
        <v>58003</v>
      </c>
      <c r="D90" s="3">
        <v>58003</v>
      </c>
      <c r="E90" s="5" t="s">
        <v>1235</v>
      </c>
      <c r="F90" s="3" t="str">
        <f t="shared" si="14"/>
        <v>273</v>
      </c>
      <c r="G90" s="5">
        <f>C90*33</f>
        <v>1914099</v>
      </c>
      <c r="H90" s="7">
        <f>A90*37</f>
        <v>195101</v>
      </c>
      <c r="I90" s="4">
        <f>A90*300</f>
        <v>1581900</v>
      </c>
      <c r="J90" s="3" t="s">
        <v>1235</v>
      </c>
      <c r="K90" s="19">
        <v>34221</v>
      </c>
      <c r="L90" s="5">
        <f>K90+1508078-H90+C90</f>
        <v>1405201</v>
      </c>
      <c r="M90" s="3">
        <f>L90+G90-H90</f>
        <v>3124199</v>
      </c>
    </row>
    <row r="91" spans="1:13" x14ac:dyDescent="0.25">
      <c r="A91" s="10" t="s">
        <v>631</v>
      </c>
      <c r="B91" s="3">
        <v>11</v>
      </c>
      <c r="C91" s="5">
        <f t="shared" si="13"/>
        <v>67001</v>
      </c>
      <c r="D91" s="3">
        <v>67001</v>
      </c>
      <c r="E91" s="5" t="s">
        <v>1235</v>
      </c>
      <c r="F91" s="3" t="str">
        <f t="shared" si="14"/>
        <v>091</v>
      </c>
      <c r="G91" s="5">
        <f>C91*100</f>
        <v>6700100</v>
      </c>
      <c r="H91" s="7">
        <f>A91*100</f>
        <v>609100</v>
      </c>
      <c r="I91" s="4">
        <f>A91*900</f>
        <v>5481900</v>
      </c>
      <c r="J91" s="3" t="s">
        <v>1235</v>
      </c>
      <c r="K91" s="3">
        <v>27226</v>
      </c>
      <c r="L91" s="5">
        <f>K91+4958074-H91</f>
        <v>4376200</v>
      </c>
      <c r="M91" s="5">
        <f>L91+G91-H91</f>
        <v>10467200</v>
      </c>
    </row>
    <row r="92" spans="1:13" x14ac:dyDescent="0.25">
      <c r="A92" s="10" t="s">
        <v>817</v>
      </c>
      <c r="B92" s="3">
        <v>11</v>
      </c>
      <c r="C92" s="5">
        <f t="shared" si="13"/>
        <v>84997</v>
      </c>
      <c r="D92" s="3">
        <v>84997</v>
      </c>
      <c r="E92" s="5" t="s">
        <v>1235</v>
      </c>
      <c r="F92" s="3" t="str">
        <f t="shared" si="14"/>
        <v>727</v>
      </c>
      <c r="G92" s="5">
        <f>C92*33</f>
        <v>2804901</v>
      </c>
      <c r="H92" s="7">
        <f>A92*37</f>
        <v>285899</v>
      </c>
      <c r="I92" s="4">
        <f>A92*300</f>
        <v>2318100</v>
      </c>
      <c r="J92" s="3" t="s">
        <v>1235</v>
      </c>
      <c r="K92" s="3">
        <v>81210</v>
      </c>
      <c r="L92" s="5">
        <f>K92+339988-H92</f>
        <v>135299</v>
      </c>
      <c r="M92" s="3">
        <f t="shared" ref="M92" si="19">L92+G92-H92</f>
        <v>2654301</v>
      </c>
    </row>
    <row r="93" spans="1:13" x14ac:dyDescent="0.25">
      <c r="A93" s="10" t="s">
        <v>874</v>
      </c>
      <c r="B93" s="3">
        <v>11</v>
      </c>
      <c r="C93" s="5">
        <f t="shared" si="13"/>
        <v>91003</v>
      </c>
      <c r="D93" s="3">
        <v>91003</v>
      </c>
      <c r="E93" s="5" t="s">
        <v>1235</v>
      </c>
      <c r="F93" s="3" t="str">
        <f t="shared" si="14"/>
        <v>273</v>
      </c>
      <c r="G93" s="5">
        <f>C93*33</f>
        <v>3003099</v>
      </c>
      <c r="H93" s="7">
        <f>A93*37</f>
        <v>306101</v>
      </c>
      <c r="I93" s="4">
        <f>A93*300</f>
        <v>2481900</v>
      </c>
      <c r="J93" s="3" t="s">
        <v>1235</v>
      </c>
      <c r="K93" s="3">
        <v>70237</v>
      </c>
      <c r="L93" s="5">
        <f>K93+1911063-H93</f>
        <v>1675199</v>
      </c>
      <c r="M93" s="5">
        <f>L93+G93-H93+C93</f>
        <v>4463200</v>
      </c>
    </row>
    <row r="94" spans="1:13" x14ac:dyDescent="0.25">
      <c r="A94" s="10" t="s">
        <v>964</v>
      </c>
      <c r="B94" s="3">
        <v>11</v>
      </c>
      <c r="C94" s="5">
        <f t="shared" si="13"/>
        <v>100001</v>
      </c>
      <c r="D94" s="3">
        <v>100001</v>
      </c>
      <c r="E94" s="5" t="s">
        <v>1235</v>
      </c>
      <c r="F94" s="3" t="str">
        <f t="shared" si="14"/>
        <v>091</v>
      </c>
      <c r="G94" s="5">
        <f>C94*100</f>
        <v>10000100</v>
      </c>
      <c r="H94" s="7">
        <f>A94*100</f>
        <v>909100</v>
      </c>
      <c r="I94" s="4">
        <f>A94*900</f>
        <v>8181900</v>
      </c>
      <c r="J94" s="3" t="s">
        <v>1235</v>
      </c>
      <c r="K94" s="3">
        <v>4272</v>
      </c>
      <c r="L94" s="5">
        <f>K94+2800028-H94</f>
        <v>1895200</v>
      </c>
      <c r="M94" s="5">
        <f>L94+G94-H94</f>
        <v>10986200</v>
      </c>
    </row>
    <row r="95" spans="1:13" x14ac:dyDescent="0.25">
      <c r="A95" s="7" t="s">
        <v>1084</v>
      </c>
      <c r="B95" s="3">
        <v>12</v>
      </c>
      <c r="C95" s="5">
        <f t="shared" si="13"/>
        <v>996</v>
      </c>
      <c r="D95" s="3">
        <v>996</v>
      </c>
      <c r="E95" s="5" t="s">
        <v>1235</v>
      </c>
      <c r="F95" s="3" t="str">
        <f t="shared" si="14"/>
        <v>083</v>
      </c>
      <c r="G95" s="5">
        <f t="shared" ref="G95:G107" si="20">C95*25</f>
        <v>24900</v>
      </c>
      <c r="H95" s="7">
        <f>A95*47</f>
        <v>3901</v>
      </c>
      <c r="I95" s="4">
        <f>A95*206</f>
        <v>17098</v>
      </c>
      <c r="J95" s="3" t="s">
        <v>1235</v>
      </c>
      <c r="K95" s="3">
        <v>264</v>
      </c>
      <c r="L95" s="5">
        <f>K95+15936-H95</f>
        <v>12299</v>
      </c>
      <c r="M95" s="7">
        <f>L95+G95-H95</f>
        <v>33298</v>
      </c>
    </row>
    <row r="96" spans="1:13" x14ac:dyDescent="0.25">
      <c r="A96" s="7" t="s">
        <v>86</v>
      </c>
      <c r="B96" s="3">
        <v>12</v>
      </c>
      <c r="C96" s="5">
        <f t="shared" si="13"/>
        <v>18996</v>
      </c>
      <c r="D96" s="3">
        <v>18996</v>
      </c>
      <c r="E96" s="5" t="s">
        <v>1235</v>
      </c>
      <c r="F96" s="3" t="str">
        <f t="shared" si="14"/>
        <v>583</v>
      </c>
      <c r="G96" s="5">
        <f t="shared" si="20"/>
        <v>474900</v>
      </c>
      <c r="H96" s="7">
        <f>A96*53</f>
        <v>83899</v>
      </c>
      <c r="I96" s="4">
        <f>A96*194</f>
        <v>307102</v>
      </c>
      <c r="J96" s="3" t="s">
        <v>1235</v>
      </c>
      <c r="K96" s="19">
        <v>8215</v>
      </c>
      <c r="L96" s="5">
        <f>K96+75984-H96</f>
        <v>300</v>
      </c>
      <c r="M96" s="5">
        <f>L96+G96-H96</f>
        <v>391301</v>
      </c>
    </row>
    <row r="97" spans="1:13" x14ac:dyDescent="0.25">
      <c r="A97" s="7" t="s">
        <v>150</v>
      </c>
      <c r="B97" s="3">
        <v>12</v>
      </c>
      <c r="C97" s="5">
        <f t="shared" si="13"/>
        <v>24996</v>
      </c>
      <c r="D97" s="3">
        <v>24996</v>
      </c>
      <c r="E97" s="5" t="s">
        <v>1235</v>
      </c>
      <c r="F97" s="3" t="str">
        <f t="shared" si="14"/>
        <v>083</v>
      </c>
      <c r="G97" s="5">
        <f t="shared" si="20"/>
        <v>624900</v>
      </c>
      <c r="H97" s="7">
        <f>A97*47</f>
        <v>97901</v>
      </c>
      <c r="I97" s="4">
        <f>A97*206</f>
        <v>429098</v>
      </c>
      <c r="J97" s="3" t="s">
        <v>1235</v>
      </c>
      <c r="K97" s="3">
        <v>21225</v>
      </c>
      <c r="L97" s="7">
        <f>K97+149976-H97</f>
        <v>73300</v>
      </c>
      <c r="M97" s="5">
        <f>L97+G97-H97</f>
        <v>600299</v>
      </c>
    </row>
    <row r="98" spans="1:13" x14ac:dyDescent="0.25">
      <c r="A98" s="7" t="s">
        <v>195</v>
      </c>
      <c r="B98" s="3">
        <v>12</v>
      </c>
      <c r="C98" s="5">
        <f t="shared" si="13"/>
        <v>29004</v>
      </c>
      <c r="D98" s="3">
        <v>29004</v>
      </c>
      <c r="E98" s="5" t="s">
        <v>1235</v>
      </c>
      <c r="F98" s="3" t="str">
        <f t="shared" si="14"/>
        <v>417</v>
      </c>
      <c r="G98" s="5">
        <f t="shared" si="20"/>
        <v>725100</v>
      </c>
      <c r="H98" s="7">
        <f>A98*53</f>
        <v>128101</v>
      </c>
      <c r="I98" s="4">
        <f>A98*194</f>
        <v>468898</v>
      </c>
      <c r="J98" s="3" t="s">
        <v>1235</v>
      </c>
      <c r="K98" s="3">
        <v>21293</v>
      </c>
      <c r="L98" s="3">
        <v>548199</v>
      </c>
      <c r="M98" s="5">
        <f>L98+G98-H98</f>
        <v>1145198</v>
      </c>
    </row>
    <row r="99" spans="1:13" x14ac:dyDescent="0.25">
      <c r="A99" s="7" t="s">
        <v>258</v>
      </c>
      <c r="B99" s="3">
        <v>12</v>
      </c>
      <c r="C99" s="5">
        <f t="shared" si="13"/>
        <v>35004</v>
      </c>
      <c r="D99" s="3">
        <v>35004</v>
      </c>
      <c r="E99" s="5" t="s">
        <v>1235</v>
      </c>
      <c r="F99" s="3" t="str">
        <f t="shared" si="14"/>
        <v>917</v>
      </c>
      <c r="G99" s="5">
        <f t="shared" si="20"/>
        <v>875100</v>
      </c>
      <c r="H99" s="7">
        <f>A99*47</f>
        <v>137099</v>
      </c>
      <c r="I99" s="4">
        <f>A99*206</f>
        <v>600902</v>
      </c>
      <c r="J99" s="3" t="s">
        <v>1235</v>
      </c>
      <c r="K99" s="3">
        <v>5279</v>
      </c>
      <c r="L99" s="5">
        <f>K99+175020-H99</f>
        <v>43200</v>
      </c>
      <c r="M99" s="7">
        <f t="shared" ref="M99:M100" si="21">L99+G99-H99</f>
        <v>781201</v>
      </c>
    </row>
    <row r="100" spans="1:13" x14ac:dyDescent="0.25">
      <c r="A100" s="7" t="s">
        <v>277</v>
      </c>
      <c r="B100" s="3">
        <v>12</v>
      </c>
      <c r="C100" s="5">
        <f t="shared" si="13"/>
        <v>36996</v>
      </c>
      <c r="D100" s="3">
        <v>36996</v>
      </c>
      <c r="E100" s="5" t="s">
        <v>1235</v>
      </c>
      <c r="F100" s="3" t="str">
        <f t="shared" si="14"/>
        <v>083</v>
      </c>
      <c r="G100" s="5">
        <f t="shared" si="20"/>
        <v>924900</v>
      </c>
      <c r="H100" s="7">
        <f>A100*47</f>
        <v>144901</v>
      </c>
      <c r="I100" s="4">
        <f>A100*206</f>
        <v>635098</v>
      </c>
      <c r="J100" s="3" t="s">
        <v>1235</v>
      </c>
      <c r="K100" s="19">
        <v>25249</v>
      </c>
      <c r="L100" s="5">
        <f>K100+443952-H100</f>
        <v>324300</v>
      </c>
      <c r="M100" s="5">
        <f t="shared" si="21"/>
        <v>1104299</v>
      </c>
    </row>
    <row r="101" spans="1:13" x14ac:dyDescent="0.25">
      <c r="A101" s="7" t="s">
        <v>338</v>
      </c>
      <c r="B101" s="3">
        <v>12</v>
      </c>
      <c r="C101" s="5">
        <f t="shared" si="13"/>
        <v>42996</v>
      </c>
      <c r="D101" s="3">
        <v>42996</v>
      </c>
      <c r="E101" s="5" t="s">
        <v>1235</v>
      </c>
      <c r="F101" s="3" t="str">
        <f t="shared" si="14"/>
        <v>583</v>
      </c>
      <c r="G101" s="5">
        <f t="shared" si="20"/>
        <v>1074900</v>
      </c>
      <c r="H101" s="7">
        <f>A101*53</f>
        <v>189899</v>
      </c>
      <c r="I101" s="4">
        <f>A101*194</f>
        <v>695102</v>
      </c>
      <c r="J101" s="3" t="s">
        <v>1235</v>
      </c>
      <c r="K101" s="3">
        <v>4263</v>
      </c>
      <c r="L101" s="7">
        <f>K101+687936-H101</f>
        <v>502300</v>
      </c>
      <c r="M101" s="5">
        <f>L101+G101-H101</f>
        <v>1387301</v>
      </c>
    </row>
    <row r="102" spans="1:13" x14ac:dyDescent="0.25">
      <c r="A102" s="7" t="s">
        <v>378</v>
      </c>
      <c r="B102" s="3">
        <v>12</v>
      </c>
      <c r="C102" s="5">
        <f t="shared" si="13"/>
        <v>47004</v>
      </c>
      <c r="D102" s="3">
        <v>47004</v>
      </c>
      <c r="E102" s="5" t="s">
        <v>1235</v>
      </c>
      <c r="F102" s="3" t="str">
        <f t="shared" si="14"/>
        <v>917</v>
      </c>
      <c r="G102" s="5">
        <f t="shared" si="20"/>
        <v>1175100</v>
      </c>
      <c r="H102" s="7">
        <f>A102*47</f>
        <v>184099</v>
      </c>
      <c r="I102" s="4">
        <f>A102*206</f>
        <v>806902</v>
      </c>
      <c r="J102" s="3" t="s">
        <v>1235</v>
      </c>
      <c r="K102" s="3">
        <v>46259</v>
      </c>
      <c r="L102" s="7">
        <f>K102+470040-H102</f>
        <v>332200</v>
      </c>
      <c r="M102" s="5">
        <f>L102+G102-H102</f>
        <v>1323201</v>
      </c>
    </row>
    <row r="103" spans="1:13" x14ac:dyDescent="0.25">
      <c r="A103" s="7" t="s">
        <v>456</v>
      </c>
      <c r="B103" s="3">
        <v>12</v>
      </c>
      <c r="C103" s="5">
        <f t="shared" si="13"/>
        <v>54996</v>
      </c>
      <c r="D103" s="3">
        <v>54996</v>
      </c>
      <c r="E103" s="5" t="s">
        <v>1235</v>
      </c>
      <c r="F103" s="3" t="str">
        <f t="shared" si="14"/>
        <v>583</v>
      </c>
      <c r="G103" s="5">
        <f t="shared" si="20"/>
        <v>1374900</v>
      </c>
      <c r="H103" s="7">
        <f>A103*53</f>
        <v>242899</v>
      </c>
      <c r="I103" s="4">
        <f>A103*194</f>
        <v>889102</v>
      </c>
      <c r="J103" s="3" t="s">
        <v>1235</v>
      </c>
      <c r="K103" s="19">
        <v>51283</v>
      </c>
      <c r="L103" s="5">
        <f>K103+1154916-H103</f>
        <v>963300</v>
      </c>
      <c r="M103" s="5">
        <f t="shared" ref="M103:M104" si="22">L103+G103-H103</f>
        <v>2095301</v>
      </c>
    </row>
    <row r="104" spans="1:13" x14ac:dyDescent="0.25">
      <c r="A104" s="7" t="s">
        <v>551</v>
      </c>
      <c r="B104" s="3">
        <v>12</v>
      </c>
      <c r="C104" s="5">
        <f t="shared" si="13"/>
        <v>65004</v>
      </c>
      <c r="D104" s="3">
        <v>65004</v>
      </c>
      <c r="E104" s="5" t="s">
        <v>1235</v>
      </c>
      <c r="F104" s="3" t="str">
        <f t="shared" si="14"/>
        <v>417</v>
      </c>
      <c r="G104" s="5">
        <f t="shared" si="20"/>
        <v>1625100</v>
      </c>
      <c r="H104" s="7">
        <f>A104*53</f>
        <v>287101</v>
      </c>
      <c r="I104" s="4">
        <f>A104*194</f>
        <v>1050898</v>
      </c>
      <c r="J104" s="3" t="s">
        <v>1235</v>
      </c>
      <c r="K104" s="3">
        <v>15221</v>
      </c>
      <c r="L104" s="7">
        <f>K104+1300080-H104</f>
        <v>1028200</v>
      </c>
      <c r="M104" s="5">
        <f t="shared" si="22"/>
        <v>2366199</v>
      </c>
    </row>
    <row r="105" spans="1:13" x14ac:dyDescent="0.25">
      <c r="A105" s="7" t="s">
        <v>726</v>
      </c>
      <c r="B105" s="3">
        <v>12</v>
      </c>
      <c r="C105" s="5">
        <f t="shared" si="13"/>
        <v>83004</v>
      </c>
      <c r="D105" s="3">
        <v>83004</v>
      </c>
      <c r="E105" s="5" t="s">
        <v>1235</v>
      </c>
      <c r="F105" s="3" t="str">
        <f t="shared" si="14"/>
        <v>917</v>
      </c>
      <c r="G105" s="5">
        <f t="shared" si="20"/>
        <v>2075100</v>
      </c>
      <c r="H105" s="7">
        <f>A105*47</f>
        <v>325099</v>
      </c>
      <c r="I105" s="4">
        <f>A105*206</f>
        <v>1424902</v>
      </c>
      <c r="J105" s="3" t="s">
        <v>1235</v>
      </c>
      <c r="K105" s="3">
        <v>33270</v>
      </c>
      <c r="L105" s="5">
        <f>K105+581028-H105</f>
        <v>289199</v>
      </c>
      <c r="M105" s="7">
        <f>L105+G105-H105</f>
        <v>2039200</v>
      </c>
    </row>
    <row r="106" spans="1:13" x14ac:dyDescent="0.25">
      <c r="A106" s="7" t="s">
        <v>777</v>
      </c>
      <c r="B106" s="3">
        <v>12</v>
      </c>
      <c r="C106" s="5">
        <f t="shared" si="13"/>
        <v>89004</v>
      </c>
      <c r="D106" s="3">
        <v>89004</v>
      </c>
      <c r="E106" s="5" t="s">
        <v>1235</v>
      </c>
      <c r="F106" s="3" t="str">
        <f t="shared" si="14"/>
        <v>417</v>
      </c>
      <c r="G106" s="5">
        <f t="shared" si="20"/>
        <v>2225100</v>
      </c>
      <c r="H106" s="7">
        <f>A106*53</f>
        <v>393101</v>
      </c>
      <c r="I106" s="4">
        <f>A106*194</f>
        <v>1438898</v>
      </c>
      <c r="J106" s="3" t="s">
        <v>1235</v>
      </c>
      <c r="K106" s="19">
        <v>28258</v>
      </c>
      <c r="L106" s="5">
        <f>K106+979044-H106</f>
        <v>614201</v>
      </c>
      <c r="M106" s="5">
        <f t="shared" ref="M106:M107" si="23">L106+G106-H106</f>
        <v>2446200</v>
      </c>
    </row>
    <row r="107" spans="1:13" x14ac:dyDescent="0.25">
      <c r="A107" s="7" t="s">
        <v>799</v>
      </c>
      <c r="B107" s="3">
        <v>12</v>
      </c>
      <c r="C107" s="5">
        <f t="shared" si="13"/>
        <v>90996</v>
      </c>
      <c r="D107" s="3">
        <v>90996</v>
      </c>
      <c r="E107" s="5" t="s">
        <v>1235</v>
      </c>
      <c r="F107" s="3" t="str">
        <f t="shared" si="14"/>
        <v>583</v>
      </c>
      <c r="G107" s="5">
        <f t="shared" si="20"/>
        <v>2274900</v>
      </c>
      <c r="H107" s="7">
        <f>A107*53</f>
        <v>401899</v>
      </c>
      <c r="I107" s="4">
        <f>A107*194</f>
        <v>1471102</v>
      </c>
      <c r="J107" s="3" t="s">
        <v>1235</v>
      </c>
      <c r="K107" s="3">
        <v>77270</v>
      </c>
      <c r="L107" s="7">
        <f>K107+1637928-H107</f>
        <v>1313299</v>
      </c>
      <c r="M107" s="5">
        <f t="shared" si="23"/>
        <v>3186300</v>
      </c>
    </row>
    <row r="108" spans="1:13" x14ac:dyDescent="0.25">
      <c r="A108" s="4" t="s">
        <v>1197</v>
      </c>
      <c r="B108" s="3">
        <v>13</v>
      </c>
      <c r="C108" s="5">
        <f t="shared" si="13"/>
        <v>9997</v>
      </c>
      <c r="D108" s="5">
        <f>A108*9</f>
        <v>6921</v>
      </c>
      <c r="E108" s="5">
        <f t="shared" ref="E108:E171" si="24">C108-D108</f>
        <v>3076</v>
      </c>
      <c r="F108" s="3" t="str">
        <f t="shared" si="14"/>
        <v>769</v>
      </c>
      <c r="G108" s="5">
        <f>C108*33</f>
        <v>329901</v>
      </c>
      <c r="H108" s="7">
        <f>A108*100</f>
        <v>76900</v>
      </c>
      <c r="I108" s="3" t="s">
        <v>1235</v>
      </c>
      <c r="J108" s="3" t="s">
        <v>1235</v>
      </c>
      <c r="K108" s="3">
        <v>253</v>
      </c>
      <c r="L108" s="5">
        <f>K108+179946-H108</f>
        <v>103299</v>
      </c>
      <c r="M108" s="5">
        <f>L108+G108-H108</f>
        <v>356300</v>
      </c>
    </row>
    <row r="109" spans="1:13" x14ac:dyDescent="0.25">
      <c r="A109" s="4" t="s">
        <v>38</v>
      </c>
      <c r="B109" s="3">
        <v>13</v>
      </c>
      <c r="C109" s="5">
        <f t="shared" si="13"/>
        <v>16003</v>
      </c>
      <c r="D109" s="5">
        <f>A109*9</f>
        <v>11079</v>
      </c>
      <c r="E109" s="5">
        <f t="shared" si="24"/>
        <v>4924</v>
      </c>
      <c r="F109" s="3" t="str">
        <f t="shared" si="14"/>
        <v>231</v>
      </c>
      <c r="G109" s="5">
        <f>C109*33</f>
        <v>528099</v>
      </c>
      <c r="H109" s="7">
        <f>A109*100</f>
        <v>123100</v>
      </c>
      <c r="I109" s="3" t="s">
        <v>1235</v>
      </c>
      <c r="J109" s="3" t="s">
        <v>1235</v>
      </c>
      <c r="K109" s="3">
        <v>3286</v>
      </c>
      <c r="L109" s="3">
        <v>365200</v>
      </c>
      <c r="M109" s="5">
        <f>L109+G109-H109</f>
        <v>770199</v>
      </c>
    </row>
    <row r="110" spans="1:13" x14ac:dyDescent="0.25">
      <c r="A110" s="4" t="s">
        <v>361</v>
      </c>
      <c r="B110" s="3">
        <v>13</v>
      </c>
      <c r="C110" s="5">
        <f t="shared" si="13"/>
        <v>48997</v>
      </c>
      <c r="D110" s="5">
        <f>A110*9</f>
        <v>33921</v>
      </c>
      <c r="E110" s="5">
        <f t="shared" si="24"/>
        <v>15076</v>
      </c>
      <c r="F110" s="3" t="str">
        <f t="shared" si="14"/>
        <v>769</v>
      </c>
      <c r="G110" s="5">
        <f>C110*33</f>
        <v>1616901</v>
      </c>
      <c r="H110" s="7">
        <f>A110*100</f>
        <v>376900</v>
      </c>
      <c r="I110" s="3" t="s">
        <v>1235</v>
      </c>
      <c r="J110" s="3" t="s">
        <v>1235</v>
      </c>
      <c r="K110" s="3">
        <v>1243</v>
      </c>
      <c r="L110" s="5">
        <f>K110+685958-H110</f>
        <v>310301</v>
      </c>
      <c r="M110" s="5">
        <f>L110+G110-H110+C110</f>
        <v>1599299</v>
      </c>
    </row>
    <row r="111" spans="1:13" x14ac:dyDescent="0.25">
      <c r="A111" s="4" t="s">
        <v>380</v>
      </c>
      <c r="B111" s="3">
        <v>13</v>
      </c>
      <c r="C111" s="5">
        <f t="shared" si="13"/>
        <v>50999</v>
      </c>
      <c r="D111" s="5">
        <f>A111*1</f>
        <v>3923</v>
      </c>
      <c r="E111" s="5">
        <f t="shared" si="24"/>
        <v>47076</v>
      </c>
      <c r="F111" s="3" t="str">
        <f t="shared" si="14"/>
        <v>923</v>
      </c>
      <c r="G111" s="5">
        <f>C111*100</f>
        <v>5099900</v>
      </c>
      <c r="H111" s="7">
        <f>A111*300</f>
        <v>1176900</v>
      </c>
      <c r="I111" s="3" t="s">
        <v>1235</v>
      </c>
      <c r="J111" s="3" t="s">
        <v>1235</v>
      </c>
      <c r="K111" s="3">
        <v>35267</v>
      </c>
      <c r="L111" s="5">
        <f>K111+3416933-H111</f>
        <v>2275300</v>
      </c>
      <c r="M111" s="5">
        <f t="shared" ref="M111:M120" si="25">L111+G111-H111</f>
        <v>6198300</v>
      </c>
    </row>
    <row r="112" spans="1:13" x14ac:dyDescent="0.25">
      <c r="A112" s="4" t="s">
        <v>416</v>
      </c>
      <c r="B112" s="3">
        <v>13</v>
      </c>
      <c r="C112" s="5">
        <f t="shared" si="13"/>
        <v>55003</v>
      </c>
      <c r="D112" s="5">
        <f>A112*9</f>
        <v>38079</v>
      </c>
      <c r="E112" s="5">
        <f t="shared" si="24"/>
        <v>16924</v>
      </c>
      <c r="F112" s="3" t="str">
        <f t="shared" si="14"/>
        <v>231</v>
      </c>
      <c r="G112" s="5">
        <f>C112*33</f>
        <v>1815099</v>
      </c>
      <c r="H112" s="7">
        <f>A112*100</f>
        <v>423100</v>
      </c>
      <c r="I112" s="3" t="s">
        <v>1235</v>
      </c>
      <c r="J112" s="3" t="s">
        <v>1235</v>
      </c>
      <c r="K112" s="3">
        <v>11296</v>
      </c>
      <c r="L112" s="3">
        <v>1090201</v>
      </c>
      <c r="M112" s="5">
        <f t="shared" si="25"/>
        <v>2482200</v>
      </c>
    </row>
    <row r="113" spans="1:13" x14ac:dyDescent="0.25">
      <c r="A113" s="4" t="s">
        <v>514</v>
      </c>
      <c r="B113" s="3">
        <v>13</v>
      </c>
      <c r="C113" s="5">
        <f t="shared" si="13"/>
        <v>66001</v>
      </c>
      <c r="D113" s="5">
        <f>A113*1</f>
        <v>5077</v>
      </c>
      <c r="E113" s="5">
        <f t="shared" si="24"/>
        <v>60924</v>
      </c>
      <c r="F113" s="3" t="str">
        <f t="shared" si="14"/>
        <v>077</v>
      </c>
      <c r="G113" s="5">
        <f>C113*100</f>
        <v>6600100</v>
      </c>
      <c r="H113" s="7">
        <f>A113*300</f>
        <v>1523100</v>
      </c>
      <c r="I113" s="3" t="s">
        <v>1235</v>
      </c>
      <c r="J113" s="3" t="s">
        <v>1235</v>
      </c>
      <c r="K113" s="3">
        <v>15281</v>
      </c>
      <c r="L113" s="3">
        <v>4823200</v>
      </c>
      <c r="M113" s="5">
        <f t="shared" si="25"/>
        <v>9900200</v>
      </c>
    </row>
    <row r="114" spans="1:13" x14ac:dyDescent="0.25">
      <c r="A114" s="4" t="s">
        <v>531</v>
      </c>
      <c r="B114" s="3">
        <v>13</v>
      </c>
      <c r="C114" s="5">
        <f t="shared" si="13"/>
        <v>68003</v>
      </c>
      <c r="D114" s="5">
        <f>A114*9</f>
        <v>47079</v>
      </c>
      <c r="E114" s="5">
        <f t="shared" si="24"/>
        <v>20924</v>
      </c>
      <c r="F114" s="3" t="str">
        <f t="shared" si="14"/>
        <v>231</v>
      </c>
      <c r="G114" s="5">
        <f>C114*33</f>
        <v>2244099</v>
      </c>
      <c r="H114" s="7">
        <f>A114*100</f>
        <v>523100</v>
      </c>
      <c r="I114" s="3" t="s">
        <v>1235</v>
      </c>
      <c r="J114" s="3" t="s">
        <v>1235</v>
      </c>
      <c r="K114" s="3">
        <v>66276</v>
      </c>
      <c r="L114" s="5">
        <f>K114+544024-H114</f>
        <v>87200</v>
      </c>
      <c r="M114" s="5">
        <f t="shared" si="25"/>
        <v>1808199</v>
      </c>
    </row>
    <row r="115" spans="1:13" x14ac:dyDescent="0.25">
      <c r="A115" s="4" t="s">
        <v>614</v>
      </c>
      <c r="B115" s="3">
        <v>13</v>
      </c>
      <c r="C115" s="5">
        <f t="shared" si="13"/>
        <v>76999</v>
      </c>
      <c r="D115" s="5">
        <f>A115*1</f>
        <v>5923</v>
      </c>
      <c r="E115" s="5">
        <f t="shared" si="24"/>
        <v>71076</v>
      </c>
      <c r="F115" s="3" t="str">
        <f t="shared" si="14"/>
        <v>923</v>
      </c>
      <c r="G115" s="5">
        <f>C115*100</f>
        <v>7699900</v>
      </c>
      <c r="H115" s="7">
        <f>A115*300</f>
        <v>1776900</v>
      </c>
      <c r="I115" s="3" t="s">
        <v>1235</v>
      </c>
      <c r="J115" s="3" t="s">
        <v>1235</v>
      </c>
      <c r="K115" s="3">
        <v>53247</v>
      </c>
      <c r="L115" s="5">
        <f>K115+3618953-H115</f>
        <v>1895300</v>
      </c>
      <c r="M115" s="5">
        <f t="shared" si="25"/>
        <v>7818300</v>
      </c>
    </row>
    <row r="116" spans="1:13" x14ac:dyDescent="0.25">
      <c r="A116" s="4" t="s">
        <v>868</v>
      </c>
      <c r="B116" s="3">
        <v>13</v>
      </c>
      <c r="C116" s="5">
        <f t="shared" si="13"/>
        <v>107003</v>
      </c>
      <c r="D116" s="5">
        <f>A116*9</f>
        <v>74079</v>
      </c>
      <c r="E116" s="5">
        <f t="shared" si="24"/>
        <v>32924</v>
      </c>
      <c r="F116" s="3" t="str">
        <f t="shared" si="14"/>
        <v>231</v>
      </c>
      <c r="G116" s="5">
        <f>C116*33</f>
        <v>3531099</v>
      </c>
      <c r="H116" s="7">
        <f>A116*100</f>
        <v>823100</v>
      </c>
      <c r="I116" s="3" t="s">
        <v>1235</v>
      </c>
      <c r="J116" s="3" t="s">
        <v>1235</v>
      </c>
      <c r="K116" s="3">
        <v>104286</v>
      </c>
      <c r="L116" s="3">
        <v>2524200</v>
      </c>
      <c r="M116" s="5">
        <f t="shared" si="25"/>
        <v>5232199</v>
      </c>
    </row>
    <row r="117" spans="1:13" x14ac:dyDescent="0.25">
      <c r="A117" s="4" t="s">
        <v>945</v>
      </c>
      <c r="B117" s="3">
        <v>13</v>
      </c>
      <c r="C117" s="5">
        <f t="shared" si="13"/>
        <v>115999</v>
      </c>
      <c r="D117" s="5">
        <f>A117*1</f>
        <v>8923</v>
      </c>
      <c r="E117" s="5">
        <f t="shared" si="24"/>
        <v>107076</v>
      </c>
      <c r="F117" s="3" t="str">
        <f t="shared" si="14"/>
        <v>923</v>
      </c>
      <c r="G117" s="5">
        <f>C117*100</f>
        <v>11599900</v>
      </c>
      <c r="H117" s="7">
        <f>A117*300</f>
        <v>2676900</v>
      </c>
      <c r="I117" s="3" t="s">
        <v>1235</v>
      </c>
      <c r="J117" s="3" t="s">
        <v>1235</v>
      </c>
      <c r="K117" s="3">
        <v>80217</v>
      </c>
      <c r="L117" s="3">
        <v>8298300</v>
      </c>
      <c r="M117" s="5">
        <f t="shared" si="25"/>
        <v>17221300</v>
      </c>
    </row>
    <row r="118" spans="1:13" x14ac:dyDescent="0.25">
      <c r="A118" s="4" t="s">
        <v>1041</v>
      </c>
      <c r="B118" s="3">
        <v>13</v>
      </c>
      <c r="C118" s="5">
        <f t="shared" si="13"/>
        <v>126997</v>
      </c>
      <c r="D118" s="5">
        <f>A118*9</f>
        <v>87921</v>
      </c>
      <c r="E118" s="5">
        <f t="shared" si="24"/>
        <v>39076</v>
      </c>
      <c r="F118" s="3" t="str">
        <f t="shared" si="14"/>
        <v>769</v>
      </c>
      <c r="G118" s="5">
        <f>C118*33</f>
        <v>4190901</v>
      </c>
      <c r="H118" s="7">
        <f>A118*100</f>
        <v>976900</v>
      </c>
      <c r="I118" s="3" t="s">
        <v>1235</v>
      </c>
      <c r="J118" s="3" t="s">
        <v>1235</v>
      </c>
      <c r="K118" s="3">
        <v>3223</v>
      </c>
      <c r="L118" s="5">
        <f>K118+1015976-H118</f>
        <v>42299</v>
      </c>
      <c r="M118" s="5">
        <f t="shared" si="25"/>
        <v>3256300</v>
      </c>
    </row>
    <row r="119" spans="1:13" x14ac:dyDescent="0.25">
      <c r="A119" s="4" t="s">
        <v>1059</v>
      </c>
      <c r="B119" s="3">
        <v>13</v>
      </c>
      <c r="C119" s="5">
        <f t="shared" si="13"/>
        <v>128999</v>
      </c>
      <c r="D119" s="5">
        <f>A119*1</f>
        <v>9923</v>
      </c>
      <c r="E119" s="5">
        <f t="shared" si="24"/>
        <v>119076</v>
      </c>
      <c r="F119" s="3" t="str">
        <f t="shared" si="14"/>
        <v>923</v>
      </c>
      <c r="G119" s="5">
        <f>C119*100</f>
        <v>12899900</v>
      </c>
      <c r="H119" s="7">
        <f>A119*300</f>
        <v>2976900</v>
      </c>
      <c r="I119" s="3" t="s">
        <v>1235</v>
      </c>
      <c r="J119" s="3" t="s">
        <v>1235</v>
      </c>
      <c r="K119" s="3">
        <v>89207</v>
      </c>
      <c r="L119" s="3">
        <v>7938300</v>
      </c>
      <c r="M119" s="5">
        <f t="shared" si="25"/>
        <v>17861300</v>
      </c>
    </row>
    <row r="120" spans="1:13" x14ac:dyDescent="0.25">
      <c r="A120" s="9" t="s">
        <v>1178</v>
      </c>
      <c r="B120" s="3">
        <v>14</v>
      </c>
      <c r="C120" s="5">
        <f t="shared" si="13"/>
        <v>9002</v>
      </c>
      <c r="D120" s="5">
        <f t="shared" ref="D120:D126" si="26">A120*11</f>
        <v>7073</v>
      </c>
      <c r="E120" s="5">
        <f t="shared" si="24"/>
        <v>1929</v>
      </c>
      <c r="F120" s="3" t="str">
        <f t="shared" si="14"/>
        <v>643</v>
      </c>
      <c r="G120" s="5">
        <f t="shared" ref="G120:G126" si="27">C120*50</f>
        <v>450100</v>
      </c>
      <c r="H120" s="7">
        <f t="shared" ref="H120:H126" si="28">A120*207</f>
        <v>133101</v>
      </c>
      <c r="I120" s="4">
        <f t="shared" ref="I120:I126" si="29">A120*300</f>
        <v>192900</v>
      </c>
      <c r="J120" s="3" t="s">
        <v>1235</v>
      </c>
      <c r="K120" s="3">
        <v>250</v>
      </c>
      <c r="L120" s="5">
        <f>K120+225050-H120</f>
        <v>92199</v>
      </c>
      <c r="M120" s="5">
        <f t="shared" si="25"/>
        <v>409198</v>
      </c>
    </row>
    <row r="121" spans="1:13" x14ac:dyDescent="0.25">
      <c r="A121" s="9" t="s">
        <v>186</v>
      </c>
      <c r="B121" s="3">
        <v>14</v>
      </c>
      <c r="C121" s="5">
        <f t="shared" si="13"/>
        <v>32998</v>
      </c>
      <c r="D121" s="5">
        <f t="shared" si="26"/>
        <v>25927</v>
      </c>
      <c r="E121" s="5">
        <f t="shared" si="24"/>
        <v>7071</v>
      </c>
      <c r="F121" s="3" t="str">
        <f t="shared" si="14"/>
        <v>357</v>
      </c>
      <c r="G121" s="5">
        <f t="shared" si="27"/>
        <v>1649900</v>
      </c>
      <c r="H121" s="7">
        <f t="shared" si="28"/>
        <v>487899</v>
      </c>
      <c r="I121" s="4">
        <f t="shared" si="29"/>
        <v>707100</v>
      </c>
      <c r="J121" s="3" t="s">
        <v>1235</v>
      </c>
      <c r="K121" s="3">
        <v>13222</v>
      </c>
      <c r="L121" s="3">
        <v>1083300</v>
      </c>
      <c r="M121" s="5">
        <f t="shared" ref="M121:M126" si="30">L121+G121-H121</f>
        <v>2245301</v>
      </c>
    </row>
    <row r="122" spans="1:13" x14ac:dyDescent="0.25">
      <c r="A122" s="9" t="s">
        <v>346</v>
      </c>
      <c r="B122" s="3">
        <v>14</v>
      </c>
      <c r="C122" s="5">
        <f t="shared" si="13"/>
        <v>51002</v>
      </c>
      <c r="D122" s="5">
        <f t="shared" si="26"/>
        <v>40073</v>
      </c>
      <c r="E122" s="5">
        <f t="shared" si="24"/>
        <v>10929</v>
      </c>
      <c r="F122" s="3" t="str">
        <f t="shared" si="14"/>
        <v>643</v>
      </c>
      <c r="G122" s="5">
        <f t="shared" si="27"/>
        <v>2550100</v>
      </c>
      <c r="H122" s="7">
        <f t="shared" si="28"/>
        <v>754101</v>
      </c>
      <c r="I122" s="4">
        <f t="shared" si="29"/>
        <v>1092900</v>
      </c>
      <c r="J122" s="3" t="s">
        <v>1235</v>
      </c>
      <c r="K122" s="3">
        <v>23278</v>
      </c>
      <c r="L122" s="19">
        <v>1677200</v>
      </c>
      <c r="M122" s="5">
        <f t="shared" si="30"/>
        <v>3473199</v>
      </c>
    </row>
    <row r="123" spans="1:13" x14ac:dyDescent="0.25">
      <c r="A123" s="9" t="s">
        <v>431</v>
      </c>
      <c r="B123" s="3">
        <v>14</v>
      </c>
      <c r="C123" s="5">
        <f t="shared" si="13"/>
        <v>60998</v>
      </c>
      <c r="D123" s="5">
        <f t="shared" si="26"/>
        <v>47927</v>
      </c>
      <c r="E123" s="5">
        <f t="shared" si="24"/>
        <v>13071</v>
      </c>
      <c r="F123" s="3" t="str">
        <f t="shared" si="14"/>
        <v>357</v>
      </c>
      <c r="G123" s="5">
        <f t="shared" si="27"/>
        <v>3049900</v>
      </c>
      <c r="H123" s="7">
        <f t="shared" si="28"/>
        <v>901899</v>
      </c>
      <c r="I123" s="4">
        <f t="shared" si="29"/>
        <v>1307100</v>
      </c>
      <c r="J123" s="3" t="s">
        <v>1235</v>
      </c>
      <c r="K123" s="3">
        <v>46227</v>
      </c>
      <c r="L123" s="3">
        <v>2207299</v>
      </c>
      <c r="M123" s="5">
        <f t="shared" si="30"/>
        <v>4355300</v>
      </c>
    </row>
    <row r="124" spans="1:13" x14ac:dyDescent="0.25">
      <c r="A124" s="9" t="s">
        <v>463</v>
      </c>
      <c r="B124" s="3">
        <v>14</v>
      </c>
      <c r="C124" s="5">
        <f t="shared" si="13"/>
        <v>65002</v>
      </c>
      <c r="D124" s="5">
        <f t="shared" si="26"/>
        <v>51073</v>
      </c>
      <c r="E124" s="5">
        <f t="shared" si="24"/>
        <v>13929</v>
      </c>
      <c r="F124" s="3" t="str">
        <f t="shared" si="14"/>
        <v>643</v>
      </c>
      <c r="G124" s="5">
        <f t="shared" si="27"/>
        <v>3250100</v>
      </c>
      <c r="H124" s="7">
        <f t="shared" si="28"/>
        <v>961101</v>
      </c>
      <c r="I124" s="4">
        <f t="shared" si="29"/>
        <v>1392900</v>
      </c>
      <c r="J124" s="3" t="s">
        <v>1235</v>
      </c>
      <c r="K124" s="3">
        <v>48240</v>
      </c>
      <c r="L124" s="5">
        <f>K124+1950060-H124</f>
        <v>1037199</v>
      </c>
      <c r="M124" s="5">
        <f t="shared" si="30"/>
        <v>3326198</v>
      </c>
    </row>
    <row r="125" spans="1:13" x14ac:dyDescent="0.25">
      <c r="A125" s="9" t="s">
        <v>806</v>
      </c>
      <c r="B125" s="3">
        <v>14</v>
      </c>
      <c r="C125" s="5">
        <f t="shared" si="13"/>
        <v>107002</v>
      </c>
      <c r="D125" s="5">
        <f t="shared" si="26"/>
        <v>84073</v>
      </c>
      <c r="E125" s="5">
        <f t="shared" si="24"/>
        <v>22929</v>
      </c>
      <c r="F125" s="3" t="str">
        <f t="shared" si="14"/>
        <v>643</v>
      </c>
      <c r="G125" s="5">
        <f t="shared" si="27"/>
        <v>5350100</v>
      </c>
      <c r="H125" s="7">
        <f t="shared" si="28"/>
        <v>1582101</v>
      </c>
      <c r="I125" s="4">
        <f t="shared" si="29"/>
        <v>2292900</v>
      </c>
      <c r="J125" s="3" t="s">
        <v>1235</v>
      </c>
      <c r="K125" s="3">
        <v>18266</v>
      </c>
      <c r="L125" s="7">
        <f>K125+1819034-H125</f>
        <v>255199</v>
      </c>
      <c r="M125" s="5">
        <f t="shared" si="30"/>
        <v>4023198</v>
      </c>
    </row>
    <row r="126" spans="1:13" x14ac:dyDescent="0.25">
      <c r="A126" s="9" t="s">
        <v>1027</v>
      </c>
      <c r="B126" s="3">
        <v>14</v>
      </c>
      <c r="C126" s="5">
        <f t="shared" si="13"/>
        <v>135002</v>
      </c>
      <c r="D126" s="5">
        <f t="shared" si="26"/>
        <v>106073</v>
      </c>
      <c r="E126" s="5">
        <f t="shared" si="24"/>
        <v>28929</v>
      </c>
      <c r="F126" s="3" t="str">
        <f t="shared" si="14"/>
        <v>643</v>
      </c>
      <c r="G126" s="5">
        <f t="shared" si="27"/>
        <v>6750100</v>
      </c>
      <c r="H126" s="7">
        <f t="shared" si="28"/>
        <v>1996101</v>
      </c>
      <c r="I126" s="4">
        <f t="shared" si="29"/>
        <v>2892900</v>
      </c>
      <c r="J126" s="3" t="s">
        <v>1235</v>
      </c>
      <c r="K126" s="3">
        <v>71261</v>
      </c>
      <c r="L126" s="5">
        <f>K126+2700040-H126</f>
        <v>775200</v>
      </c>
      <c r="M126" s="5">
        <f t="shared" si="30"/>
        <v>5529199</v>
      </c>
    </row>
    <row r="127" spans="1:13" x14ac:dyDescent="0.25">
      <c r="A127" s="7" t="s">
        <v>1080</v>
      </c>
      <c r="B127" s="3">
        <v>15</v>
      </c>
      <c r="C127" s="5">
        <f t="shared" si="13"/>
        <v>1005</v>
      </c>
      <c r="D127" s="5">
        <f>A127*1</f>
        <v>67</v>
      </c>
      <c r="E127" s="5">
        <f t="shared" si="24"/>
        <v>938</v>
      </c>
      <c r="F127" s="3" t="str">
        <f t="shared" si="14"/>
        <v>067</v>
      </c>
      <c r="G127" s="5">
        <f t="shared" ref="G127:G155" si="31">C127*20</f>
        <v>20100</v>
      </c>
      <c r="H127" s="7">
        <f>A127*106</f>
        <v>7102</v>
      </c>
      <c r="I127" s="4">
        <f>A127*103</f>
        <v>6901</v>
      </c>
      <c r="J127" s="3" t="s">
        <v>1235</v>
      </c>
      <c r="K127" s="3">
        <v>288</v>
      </c>
      <c r="L127" s="19">
        <v>9199</v>
      </c>
      <c r="M127" s="5">
        <f>L127+G127-H127+C127</f>
        <v>23202</v>
      </c>
    </row>
    <row r="128" spans="1:13" x14ac:dyDescent="0.25">
      <c r="A128" s="7" t="s">
        <v>1152</v>
      </c>
      <c r="B128" s="3">
        <v>15</v>
      </c>
      <c r="C128" s="5">
        <f t="shared" si="13"/>
        <v>7005</v>
      </c>
      <c r="D128" s="5">
        <f>A128*13</f>
        <v>6071</v>
      </c>
      <c r="E128" s="5">
        <f t="shared" si="24"/>
        <v>934</v>
      </c>
      <c r="F128" s="3" t="str">
        <f t="shared" si="14"/>
        <v>467</v>
      </c>
      <c r="G128" s="5">
        <f t="shared" si="31"/>
        <v>140100</v>
      </c>
      <c r="H128" s="7">
        <f>A128*103</f>
        <v>48101</v>
      </c>
      <c r="I128" s="4">
        <f>A128*94</f>
        <v>43898</v>
      </c>
      <c r="J128" s="3" t="s">
        <v>1235</v>
      </c>
      <c r="K128" s="19">
        <v>5281</v>
      </c>
      <c r="L128" s="3">
        <v>77199</v>
      </c>
      <c r="M128" s="7">
        <f t="shared" ref="M128:M135" si="32">L128+G128-H128</f>
        <v>169198</v>
      </c>
    </row>
    <row r="129" spans="1:13" x14ac:dyDescent="0.25">
      <c r="A129" s="7" t="s">
        <v>1191</v>
      </c>
      <c r="B129" s="3">
        <v>15</v>
      </c>
      <c r="C129" s="5">
        <f t="shared" si="13"/>
        <v>10995</v>
      </c>
      <c r="D129" s="5">
        <f>A129*4</f>
        <v>2932</v>
      </c>
      <c r="E129" s="5">
        <f t="shared" si="24"/>
        <v>8063</v>
      </c>
      <c r="F129" s="3" t="str">
        <f t="shared" si="14"/>
        <v>733</v>
      </c>
      <c r="G129" s="5">
        <f t="shared" si="31"/>
        <v>219900</v>
      </c>
      <c r="H129" s="7">
        <f>A129*94</f>
        <v>68902</v>
      </c>
      <c r="I129" s="4">
        <f>A129*97</f>
        <v>71101</v>
      </c>
      <c r="J129" s="3" t="s">
        <v>1235</v>
      </c>
      <c r="K129" s="3">
        <v>1238</v>
      </c>
      <c r="L129" s="7">
        <f>K129+87960-H129-C129</f>
        <v>9301</v>
      </c>
      <c r="M129" s="5">
        <f t="shared" si="32"/>
        <v>160299</v>
      </c>
    </row>
    <row r="130" spans="1:13" x14ac:dyDescent="0.25">
      <c r="A130" s="7" t="s">
        <v>106</v>
      </c>
      <c r="B130" s="3">
        <v>15</v>
      </c>
      <c r="C130" s="5">
        <f t="shared" ref="C130:C193" si="33">A130*B130</f>
        <v>25995</v>
      </c>
      <c r="D130" s="5">
        <f>A130*4</f>
        <v>6932</v>
      </c>
      <c r="E130" s="5">
        <f t="shared" si="24"/>
        <v>19063</v>
      </c>
      <c r="F130" s="3" t="str">
        <f t="shared" ref="F130:F193" si="34">RIGHT(A130, 3)</f>
        <v>733</v>
      </c>
      <c r="G130" s="5">
        <f t="shared" si="31"/>
        <v>519900</v>
      </c>
      <c r="H130" s="7">
        <f>A130*94</f>
        <v>162902</v>
      </c>
      <c r="I130" s="4">
        <f>A130*97</f>
        <v>168101</v>
      </c>
      <c r="J130" s="3" t="s">
        <v>1235</v>
      </c>
      <c r="K130" s="3">
        <v>20258</v>
      </c>
      <c r="L130" s="5">
        <f>K130+311940-H130-C130</f>
        <v>143301</v>
      </c>
      <c r="M130" s="19">
        <f t="shared" si="32"/>
        <v>500299</v>
      </c>
    </row>
    <row r="131" spans="1:13" x14ac:dyDescent="0.25">
      <c r="A131" s="7" t="s">
        <v>121</v>
      </c>
      <c r="B131" s="3">
        <v>15</v>
      </c>
      <c r="C131" s="5">
        <f t="shared" si="33"/>
        <v>28005</v>
      </c>
      <c r="D131" s="5">
        <f>A131*7</f>
        <v>13069</v>
      </c>
      <c r="E131" s="5">
        <f t="shared" si="24"/>
        <v>14936</v>
      </c>
      <c r="F131" s="3" t="str">
        <f t="shared" si="34"/>
        <v>867</v>
      </c>
      <c r="G131" s="5">
        <f t="shared" si="31"/>
        <v>560100</v>
      </c>
      <c r="H131" s="7">
        <f>A131*97</f>
        <v>181099</v>
      </c>
      <c r="I131" s="4">
        <f>A131*106</f>
        <v>197902</v>
      </c>
      <c r="J131" s="3" t="s">
        <v>1235</v>
      </c>
      <c r="K131" s="3">
        <v>19248</v>
      </c>
      <c r="L131" s="5">
        <f>K131+280050-H131</f>
        <v>118199</v>
      </c>
      <c r="M131" s="7">
        <f t="shared" si="32"/>
        <v>497200</v>
      </c>
    </row>
    <row r="132" spans="1:13" x14ac:dyDescent="0.25">
      <c r="A132" s="7" t="s">
        <v>131</v>
      </c>
      <c r="B132" s="3">
        <v>15</v>
      </c>
      <c r="C132" s="5">
        <f t="shared" si="33"/>
        <v>28995</v>
      </c>
      <c r="D132" s="5">
        <f>A132*1</f>
        <v>1933</v>
      </c>
      <c r="E132" s="5">
        <f t="shared" si="24"/>
        <v>27062</v>
      </c>
      <c r="F132" s="3" t="str">
        <f t="shared" si="34"/>
        <v>933</v>
      </c>
      <c r="G132" s="5">
        <f t="shared" si="31"/>
        <v>579900</v>
      </c>
      <c r="H132" s="7">
        <f>A132*106</f>
        <v>204898</v>
      </c>
      <c r="I132" s="4">
        <f>A132*103</f>
        <v>199099</v>
      </c>
      <c r="J132" s="3" t="s">
        <v>1235</v>
      </c>
      <c r="K132" s="3">
        <v>3266</v>
      </c>
      <c r="L132" s="7">
        <f>K132+376935-H132+C132</f>
        <v>204298</v>
      </c>
      <c r="M132" s="5">
        <f t="shared" si="32"/>
        <v>579300</v>
      </c>
    </row>
    <row r="133" spans="1:13" x14ac:dyDescent="0.25">
      <c r="A133" s="7" t="s">
        <v>172</v>
      </c>
      <c r="B133" s="3">
        <v>15</v>
      </c>
      <c r="C133" s="5">
        <f t="shared" si="33"/>
        <v>34005</v>
      </c>
      <c r="D133" s="5">
        <f>A133*4</f>
        <v>9068</v>
      </c>
      <c r="E133" s="5">
        <f t="shared" si="24"/>
        <v>24937</v>
      </c>
      <c r="F133" s="3" t="str">
        <f t="shared" si="34"/>
        <v>267</v>
      </c>
      <c r="G133" s="5">
        <f t="shared" si="31"/>
        <v>680100</v>
      </c>
      <c r="H133" s="7">
        <f>A133*94</f>
        <v>213098</v>
      </c>
      <c r="I133" s="4">
        <f>A133*97</f>
        <v>219899</v>
      </c>
      <c r="J133" s="3" t="s">
        <v>1235</v>
      </c>
      <c r="K133" s="19">
        <v>5236</v>
      </c>
      <c r="L133" s="5">
        <f>K133+442065-H133-C133</f>
        <v>200198</v>
      </c>
      <c r="M133" s="5">
        <f t="shared" si="32"/>
        <v>667200</v>
      </c>
    </row>
    <row r="134" spans="1:13" x14ac:dyDescent="0.25">
      <c r="A134" s="7" t="s">
        <v>201</v>
      </c>
      <c r="B134" s="3">
        <v>15</v>
      </c>
      <c r="C134" s="5">
        <f t="shared" si="33"/>
        <v>37005</v>
      </c>
      <c r="D134" s="5">
        <f>A134*13</f>
        <v>32071</v>
      </c>
      <c r="E134" s="5">
        <f t="shared" si="24"/>
        <v>4934</v>
      </c>
      <c r="F134" s="3" t="str">
        <f t="shared" si="34"/>
        <v>467</v>
      </c>
      <c r="G134" s="5">
        <f t="shared" si="31"/>
        <v>740100</v>
      </c>
      <c r="H134" s="7">
        <f>A134*103</f>
        <v>254101</v>
      </c>
      <c r="I134" s="4">
        <f>A134*94</f>
        <v>231898</v>
      </c>
      <c r="J134" s="3" t="s">
        <v>1235</v>
      </c>
      <c r="K134" s="3">
        <v>3231</v>
      </c>
      <c r="L134" s="5">
        <f>K134+518070-H134</f>
        <v>267200</v>
      </c>
      <c r="M134" s="7">
        <f t="shared" si="32"/>
        <v>753199</v>
      </c>
    </row>
    <row r="135" spans="1:13" x14ac:dyDescent="0.25">
      <c r="A135" s="7" t="s">
        <v>275</v>
      </c>
      <c r="B135" s="3">
        <v>15</v>
      </c>
      <c r="C135" s="5">
        <f t="shared" si="33"/>
        <v>46005</v>
      </c>
      <c r="D135" s="5">
        <f>A135*1</f>
        <v>3067</v>
      </c>
      <c r="E135" s="5">
        <f t="shared" si="24"/>
        <v>42938</v>
      </c>
      <c r="F135" s="3" t="str">
        <f t="shared" si="34"/>
        <v>067</v>
      </c>
      <c r="G135" s="5">
        <f t="shared" si="31"/>
        <v>920100</v>
      </c>
      <c r="H135" s="7">
        <f>A135*106</f>
        <v>325102</v>
      </c>
      <c r="I135" s="4">
        <f>A135*103</f>
        <v>315901</v>
      </c>
      <c r="J135" s="3" t="s">
        <v>1235</v>
      </c>
      <c r="K135" s="19">
        <v>16285</v>
      </c>
      <c r="L135" s="3">
        <v>470201</v>
      </c>
      <c r="M135" s="7">
        <f t="shared" si="32"/>
        <v>1065199</v>
      </c>
    </row>
    <row r="136" spans="1:13" x14ac:dyDescent="0.25">
      <c r="A136" s="7" t="s">
        <v>322</v>
      </c>
      <c r="B136" s="3">
        <v>15</v>
      </c>
      <c r="C136" s="5">
        <f t="shared" si="33"/>
        <v>52005</v>
      </c>
      <c r="D136" s="5">
        <f>A136*13</f>
        <v>45071</v>
      </c>
      <c r="E136" s="5">
        <f t="shared" si="24"/>
        <v>6934</v>
      </c>
      <c r="F136" s="3" t="str">
        <f t="shared" si="34"/>
        <v>467</v>
      </c>
      <c r="G136" s="5">
        <f t="shared" si="31"/>
        <v>1040100</v>
      </c>
      <c r="H136" s="7">
        <f>A136*103</f>
        <v>357101</v>
      </c>
      <c r="I136" s="4">
        <f>A136*94</f>
        <v>325898</v>
      </c>
      <c r="J136" s="3" t="s">
        <v>1235</v>
      </c>
      <c r="K136" s="3">
        <v>32277</v>
      </c>
      <c r="L136" s="3">
        <v>618200</v>
      </c>
      <c r="M136" s="5">
        <f t="shared" ref="M136:M137" si="35">L136+G136-H136</f>
        <v>1301199</v>
      </c>
    </row>
    <row r="137" spans="1:13" x14ac:dyDescent="0.25">
      <c r="A137" s="7" t="s">
        <v>330</v>
      </c>
      <c r="B137" s="3">
        <v>15</v>
      </c>
      <c r="C137" s="5">
        <f t="shared" si="33"/>
        <v>52995</v>
      </c>
      <c r="D137" s="5">
        <f>A137*13</f>
        <v>45929</v>
      </c>
      <c r="E137" s="5">
        <f t="shared" si="24"/>
        <v>7066</v>
      </c>
      <c r="F137" s="3" t="str">
        <f t="shared" si="34"/>
        <v>533</v>
      </c>
      <c r="G137" s="5">
        <f t="shared" si="31"/>
        <v>1059900</v>
      </c>
      <c r="H137" s="7">
        <f>A137*103</f>
        <v>363899</v>
      </c>
      <c r="I137" s="4">
        <f>A137*94</f>
        <v>332102</v>
      </c>
      <c r="J137" s="3" t="s">
        <v>1235</v>
      </c>
      <c r="K137" s="19">
        <v>34234</v>
      </c>
      <c r="L137" s="5">
        <f>K137+370965-H137</f>
        <v>41300</v>
      </c>
      <c r="M137" s="5">
        <f t="shared" si="35"/>
        <v>737301</v>
      </c>
    </row>
    <row r="138" spans="1:13" x14ac:dyDescent="0.25">
      <c r="A138" s="7" t="s">
        <v>357</v>
      </c>
      <c r="B138" s="3">
        <v>15</v>
      </c>
      <c r="C138" s="5">
        <f t="shared" si="33"/>
        <v>55995</v>
      </c>
      <c r="D138" s="5">
        <f>A138*4</f>
        <v>14932</v>
      </c>
      <c r="E138" s="5">
        <f t="shared" si="24"/>
        <v>41063</v>
      </c>
      <c r="F138" s="3" t="str">
        <f t="shared" si="34"/>
        <v>733</v>
      </c>
      <c r="G138" s="5">
        <f t="shared" si="31"/>
        <v>1119900</v>
      </c>
      <c r="H138" s="7">
        <f>A138*94</f>
        <v>350902</v>
      </c>
      <c r="I138" s="4">
        <f>A138*97</f>
        <v>362101</v>
      </c>
      <c r="J138" s="3" t="s">
        <v>1235</v>
      </c>
      <c r="K138" s="3">
        <v>21240</v>
      </c>
      <c r="L138" s="5">
        <f>K138+447960-H138</f>
        <v>118298</v>
      </c>
      <c r="M138" s="7">
        <f>L138+G138-H138+C138</f>
        <v>943291</v>
      </c>
    </row>
    <row r="139" spans="1:13" x14ac:dyDescent="0.25">
      <c r="A139" s="7" t="s">
        <v>405</v>
      </c>
      <c r="B139" s="3">
        <v>15</v>
      </c>
      <c r="C139" s="5">
        <f t="shared" si="33"/>
        <v>61995</v>
      </c>
      <c r="D139" s="5">
        <f>A139*7</f>
        <v>28931</v>
      </c>
      <c r="E139" s="5">
        <f t="shared" si="24"/>
        <v>33064</v>
      </c>
      <c r="F139" s="3" t="str">
        <f t="shared" si="34"/>
        <v>133</v>
      </c>
      <c r="G139" s="5">
        <f t="shared" si="31"/>
        <v>1239900</v>
      </c>
      <c r="H139" s="7">
        <f>A139*97</f>
        <v>400901</v>
      </c>
      <c r="I139" s="4">
        <f>A139*106</f>
        <v>438098</v>
      </c>
      <c r="J139" s="3" t="s">
        <v>1235</v>
      </c>
      <c r="K139" s="19">
        <v>15250</v>
      </c>
      <c r="L139" s="5">
        <f>K139+619950-H139</f>
        <v>234299</v>
      </c>
      <c r="M139" s="5">
        <f>L139+G139-H139</f>
        <v>1073298</v>
      </c>
    </row>
    <row r="140" spans="1:13" x14ac:dyDescent="0.25">
      <c r="A140" s="7" t="s">
        <v>475</v>
      </c>
      <c r="B140" s="3">
        <v>15</v>
      </c>
      <c r="C140" s="5">
        <f t="shared" si="33"/>
        <v>70995</v>
      </c>
      <c r="D140" s="5">
        <f>A140*4</f>
        <v>18932</v>
      </c>
      <c r="E140" s="5">
        <f t="shared" si="24"/>
        <v>52063</v>
      </c>
      <c r="F140" s="3" t="str">
        <f t="shared" si="34"/>
        <v>733</v>
      </c>
      <c r="G140" s="5">
        <f t="shared" si="31"/>
        <v>1419900</v>
      </c>
      <c r="H140" s="7">
        <f>A140*94</f>
        <v>444902</v>
      </c>
      <c r="I140" s="4">
        <f>A140*97</f>
        <v>459101</v>
      </c>
      <c r="J140" s="3" t="s">
        <v>1235</v>
      </c>
      <c r="K140" s="19">
        <v>3265</v>
      </c>
      <c r="L140" s="5">
        <f>K140+922935-H140</f>
        <v>481298</v>
      </c>
      <c r="M140" s="5">
        <f>L140+G140-H140+C140</f>
        <v>1527291</v>
      </c>
    </row>
    <row r="141" spans="1:13" x14ac:dyDescent="0.25">
      <c r="A141" s="7" t="s">
        <v>495</v>
      </c>
      <c r="B141" s="3">
        <v>15</v>
      </c>
      <c r="C141" s="5">
        <f t="shared" si="33"/>
        <v>73995</v>
      </c>
      <c r="D141" s="5">
        <f>A141*1</f>
        <v>4933</v>
      </c>
      <c r="E141" s="5">
        <f t="shared" si="24"/>
        <v>69062</v>
      </c>
      <c r="F141" s="3" t="str">
        <f t="shared" si="34"/>
        <v>933</v>
      </c>
      <c r="G141" s="5">
        <f t="shared" si="31"/>
        <v>1479900</v>
      </c>
      <c r="H141" s="7">
        <f>A141*106</f>
        <v>522898</v>
      </c>
      <c r="I141" s="4">
        <f>A141*103</f>
        <v>508099</v>
      </c>
      <c r="J141" s="3" t="s">
        <v>1235</v>
      </c>
      <c r="K141" s="19">
        <v>18202</v>
      </c>
      <c r="L141" s="3">
        <v>526301</v>
      </c>
      <c r="M141" s="7">
        <f>L141+G141-H141+C141</f>
        <v>1557298</v>
      </c>
    </row>
    <row r="142" spans="1:13" x14ac:dyDescent="0.25">
      <c r="A142" s="7" t="s">
        <v>608</v>
      </c>
      <c r="B142" s="3">
        <v>15</v>
      </c>
      <c r="C142" s="5">
        <f t="shared" si="33"/>
        <v>88005</v>
      </c>
      <c r="D142" s="5">
        <f>A142*7</f>
        <v>41069</v>
      </c>
      <c r="E142" s="5">
        <f t="shared" si="24"/>
        <v>46936</v>
      </c>
      <c r="F142" s="3" t="str">
        <f t="shared" si="34"/>
        <v>867</v>
      </c>
      <c r="G142" s="5">
        <f t="shared" si="31"/>
        <v>1760100</v>
      </c>
      <c r="H142" s="7">
        <f>A142*97</f>
        <v>569099</v>
      </c>
      <c r="I142" s="4">
        <f>A142*106</f>
        <v>621902</v>
      </c>
      <c r="J142" s="3" t="s">
        <v>1235</v>
      </c>
      <c r="K142" s="3">
        <v>25286</v>
      </c>
      <c r="L142" s="19">
        <v>823198</v>
      </c>
      <c r="M142" s="5">
        <f>L142+G142-H142</f>
        <v>2014199</v>
      </c>
    </row>
    <row r="143" spans="1:13" x14ac:dyDescent="0.25">
      <c r="A143" s="7" t="s">
        <v>627</v>
      </c>
      <c r="B143" s="3">
        <v>15</v>
      </c>
      <c r="C143" s="5">
        <f t="shared" si="33"/>
        <v>91005</v>
      </c>
      <c r="D143" s="5">
        <f>A143*1</f>
        <v>6067</v>
      </c>
      <c r="E143" s="5">
        <f t="shared" si="24"/>
        <v>84938</v>
      </c>
      <c r="F143" s="3" t="str">
        <f t="shared" si="34"/>
        <v>067</v>
      </c>
      <c r="G143" s="5">
        <f t="shared" si="31"/>
        <v>1820100</v>
      </c>
      <c r="H143" s="7">
        <f>A143*106</f>
        <v>643102</v>
      </c>
      <c r="I143" s="4">
        <f>A143*103</f>
        <v>624901</v>
      </c>
      <c r="J143" s="3" t="s">
        <v>1235</v>
      </c>
      <c r="K143" s="3">
        <v>38282</v>
      </c>
      <c r="L143" s="3">
        <v>936198</v>
      </c>
      <c r="M143" s="5">
        <f>L143+G143-H143+C143</f>
        <v>2204201</v>
      </c>
    </row>
    <row r="144" spans="1:13" x14ac:dyDescent="0.25">
      <c r="A144" s="7" t="s">
        <v>636</v>
      </c>
      <c r="B144" s="3">
        <v>15</v>
      </c>
      <c r="C144" s="5">
        <f t="shared" si="33"/>
        <v>91995</v>
      </c>
      <c r="D144" s="5">
        <f>A144*7</f>
        <v>42931</v>
      </c>
      <c r="E144" s="5">
        <f t="shared" si="24"/>
        <v>49064</v>
      </c>
      <c r="F144" s="3" t="str">
        <f t="shared" si="34"/>
        <v>133</v>
      </c>
      <c r="G144" s="5">
        <f t="shared" si="31"/>
        <v>1839900</v>
      </c>
      <c r="H144" s="7">
        <f>A144*97</f>
        <v>594901</v>
      </c>
      <c r="I144" s="4">
        <f>A144*106</f>
        <v>650098</v>
      </c>
      <c r="J144" s="3" t="s">
        <v>1235</v>
      </c>
      <c r="K144" s="19">
        <v>4231</v>
      </c>
      <c r="L144" s="3">
        <v>1206299</v>
      </c>
      <c r="M144" s="7">
        <f>L144+G144-H144</f>
        <v>2451298</v>
      </c>
    </row>
    <row r="145" spans="1:13" x14ac:dyDescent="0.25">
      <c r="A145" s="7" t="s">
        <v>704</v>
      </c>
      <c r="B145" s="3">
        <v>15</v>
      </c>
      <c r="C145" s="5">
        <f t="shared" si="33"/>
        <v>100995</v>
      </c>
      <c r="D145" s="5">
        <f>A145*4</f>
        <v>26932</v>
      </c>
      <c r="E145" s="5">
        <f t="shared" si="24"/>
        <v>74063</v>
      </c>
      <c r="F145" s="3" t="str">
        <f t="shared" si="34"/>
        <v>733</v>
      </c>
      <c r="G145" s="5">
        <f t="shared" si="31"/>
        <v>2019900</v>
      </c>
      <c r="H145" s="7">
        <f>A145*94</f>
        <v>632902</v>
      </c>
      <c r="I145" s="4">
        <f>A145*97</f>
        <v>653101</v>
      </c>
      <c r="J145" s="3" t="s">
        <v>1235</v>
      </c>
      <c r="K145" s="19">
        <v>65242</v>
      </c>
      <c r="L145" s="5">
        <f>K145+807960-H145</f>
        <v>240300</v>
      </c>
      <c r="M145" s="5">
        <f>L145+G145-H145</f>
        <v>1627298</v>
      </c>
    </row>
    <row r="146" spans="1:13" x14ac:dyDescent="0.25">
      <c r="A146" s="7" t="s">
        <v>829</v>
      </c>
      <c r="B146" s="3">
        <v>15</v>
      </c>
      <c r="C146" s="5">
        <f t="shared" si="33"/>
        <v>118005</v>
      </c>
      <c r="D146" s="5">
        <f>A146*7</f>
        <v>55069</v>
      </c>
      <c r="E146" s="5">
        <f t="shared" si="24"/>
        <v>62936</v>
      </c>
      <c r="F146" s="3" t="str">
        <f t="shared" si="34"/>
        <v>867</v>
      </c>
      <c r="G146" s="5">
        <f t="shared" si="31"/>
        <v>2360100</v>
      </c>
      <c r="H146" s="7">
        <f>A146*97</f>
        <v>763099</v>
      </c>
      <c r="I146" s="4">
        <f>A146*106</f>
        <v>833902</v>
      </c>
      <c r="J146" s="3" t="s">
        <v>1235</v>
      </c>
      <c r="K146" s="3">
        <v>73241</v>
      </c>
      <c r="L146" s="7">
        <f>K146+1416060-H146</f>
        <v>726202</v>
      </c>
      <c r="M146" s="5">
        <f>L146+G146-H146-C146</f>
        <v>2205198</v>
      </c>
    </row>
    <row r="147" spans="1:13" x14ac:dyDescent="0.25">
      <c r="A147" s="7" t="s">
        <v>838</v>
      </c>
      <c r="B147" s="3">
        <v>15</v>
      </c>
      <c r="C147" s="5">
        <f t="shared" si="33"/>
        <v>118995</v>
      </c>
      <c r="D147" s="5">
        <f>A147*1</f>
        <v>7933</v>
      </c>
      <c r="E147" s="5">
        <f t="shared" si="24"/>
        <v>111062</v>
      </c>
      <c r="F147" s="3" t="str">
        <f t="shared" si="34"/>
        <v>933</v>
      </c>
      <c r="G147" s="5">
        <f t="shared" si="31"/>
        <v>2379900</v>
      </c>
      <c r="H147" s="7">
        <f>A147*106</f>
        <v>840898</v>
      </c>
      <c r="I147" s="4">
        <f>A147*103</f>
        <v>817099</v>
      </c>
      <c r="J147" s="3" t="s">
        <v>1235</v>
      </c>
      <c r="K147" s="3">
        <v>37205</v>
      </c>
      <c r="L147" s="3">
        <v>973299</v>
      </c>
      <c r="M147" s="5">
        <f>L147+G147-H147</f>
        <v>2512301</v>
      </c>
    </row>
    <row r="148" spans="1:13" x14ac:dyDescent="0.25">
      <c r="A148" s="7" t="s">
        <v>895</v>
      </c>
      <c r="B148" s="3">
        <v>15</v>
      </c>
      <c r="C148" s="5">
        <f t="shared" si="33"/>
        <v>127005</v>
      </c>
      <c r="D148" s="5">
        <f>A148*13</f>
        <v>110071</v>
      </c>
      <c r="E148" s="5">
        <f t="shared" si="24"/>
        <v>16934</v>
      </c>
      <c r="F148" s="3" t="str">
        <f t="shared" si="34"/>
        <v>467</v>
      </c>
      <c r="G148" s="5">
        <f t="shared" si="31"/>
        <v>2540100</v>
      </c>
      <c r="H148" s="7">
        <f>A148*103</f>
        <v>872101</v>
      </c>
      <c r="I148" s="4">
        <f>A148*94</f>
        <v>795898</v>
      </c>
      <c r="J148" s="3" t="s">
        <v>1235</v>
      </c>
      <c r="K148" s="3">
        <v>87294</v>
      </c>
      <c r="L148" s="19">
        <v>1137202</v>
      </c>
      <c r="M148" s="5">
        <f>L148+G148-H148</f>
        <v>2805201</v>
      </c>
    </row>
    <row r="149" spans="1:13" x14ac:dyDescent="0.25">
      <c r="A149" s="7" t="s">
        <v>942</v>
      </c>
      <c r="B149" s="3">
        <v>15</v>
      </c>
      <c r="C149" s="5">
        <f t="shared" si="33"/>
        <v>133005</v>
      </c>
      <c r="D149" s="5">
        <f>A149*7</f>
        <v>62069</v>
      </c>
      <c r="E149" s="5">
        <f t="shared" si="24"/>
        <v>70936</v>
      </c>
      <c r="F149" s="3" t="str">
        <f t="shared" si="34"/>
        <v>867</v>
      </c>
      <c r="G149" s="5">
        <f t="shared" si="31"/>
        <v>2660100</v>
      </c>
      <c r="H149" s="7">
        <f>A149*97</f>
        <v>860099</v>
      </c>
      <c r="I149" s="4">
        <f>A149*106</f>
        <v>939902</v>
      </c>
      <c r="J149" s="3" t="s">
        <v>1235</v>
      </c>
      <c r="K149" s="3">
        <v>100285</v>
      </c>
      <c r="L149" s="3">
        <v>1439202</v>
      </c>
      <c r="M149" s="7">
        <f>L149+G149-H149-C149</f>
        <v>3106198</v>
      </c>
    </row>
    <row r="150" spans="1:13" x14ac:dyDescent="0.25">
      <c r="A150" s="7" t="s">
        <v>947</v>
      </c>
      <c r="B150" s="3">
        <v>15</v>
      </c>
      <c r="C150" s="5">
        <f t="shared" si="33"/>
        <v>133995</v>
      </c>
      <c r="D150" s="5">
        <f>A150*1</f>
        <v>8933</v>
      </c>
      <c r="E150" s="5">
        <f t="shared" si="24"/>
        <v>125062</v>
      </c>
      <c r="F150" s="3" t="str">
        <f t="shared" si="34"/>
        <v>933</v>
      </c>
      <c r="G150" s="5">
        <f t="shared" si="31"/>
        <v>2679900</v>
      </c>
      <c r="H150" s="7">
        <f>A150*106</f>
        <v>946898</v>
      </c>
      <c r="I150" s="4">
        <f>A150*103</f>
        <v>920099</v>
      </c>
      <c r="J150" s="3" t="s">
        <v>1235</v>
      </c>
      <c r="K150" s="3">
        <v>131225</v>
      </c>
      <c r="L150" s="19">
        <v>1721299</v>
      </c>
      <c r="M150" s="5">
        <f t="shared" ref="M150:M151" si="36">L150+G150-H150</f>
        <v>3454301</v>
      </c>
    </row>
    <row r="151" spans="1:13" x14ac:dyDescent="0.25">
      <c r="A151" s="7" t="s">
        <v>963</v>
      </c>
      <c r="B151" s="3">
        <v>15</v>
      </c>
      <c r="C151" s="5">
        <f t="shared" si="33"/>
        <v>136005</v>
      </c>
      <c r="D151" s="5">
        <f>A151*1</f>
        <v>9067</v>
      </c>
      <c r="E151" s="5">
        <f t="shared" si="24"/>
        <v>126938</v>
      </c>
      <c r="F151" s="3" t="str">
        <f t="shared" si="34"/>
        <v>067</v>
      </c>
      <c r="G151" s="5">
        <f t="shared" si="31"/>
        <v>2720100</v>
      </c>
      <c r="H151" s="7">
        <f>A151*106</f>
        <v>961102</v>
      </c>
      <c r="I151" s="4">
        <f>A151*103</f>
        <v>933901</v>
      </c>
      <c r="J151" s="3" t="s">
        <v>1235</v>
      </c>
      <c r="K151" s="3">
        <v>66279</v>
      </c>
      <c r="L151" s="19">
        <v>1544200</v>
      </c>
      <c r="M151" s="5">
        <f t="shared" si="36"/>
        <v>3303198</v>
      </c>
    </row>
    <row r="152" spans="1:13" x14ac:dyDescent="0.25">
      <c r="A152" s="7" t="s">
        <v>968</v>
      </c>
      <c r="B152" s="3">
        <v>15</v>
      </c>
      <c r="C152" s="5">
        <f t="shared" si="33"/>
        <v>136995</v>
      </c>
      <c r="D152" s="5">
        <f>A152*7</f>
        <v>63931</v>
      </c>
      <c r="E152" s="5">
        <f t="shared" si="24"/>
        <v>73064</v>
      </c>
      <c r="F152" s="3" t="str">
        <f t="shared" si="34"/>
        <v>133</v>
      </c>
      <c r="G152" s="5">
        <f t="shared" si="31"/>
        <v>2739900</v>
      </c>
      <c r="H152" s="7">
        <f>A152*97</f>
        <v>885901</v>
      </c>
      <c r="I152" s="4">
        <f>A152*106</f>
        <v>968098</v>
      </c>
      <c r="J152" s="3" t="s">
        <v>1235</v>
      </c>
      <c r="K152" s="3">
        <v>70232</v>
      </c>
      <c r="L152" s="7">
        <f>K152+821970-H152</f>
        <v>6301</v>
      </c>
      <c r="M152" s="5">
        <f>L152+G152-H152</f>
        <v>1860300</v>
      </c>
    </row>
    <row r="153" spans="1:13" x14ac:dyDescent="0.25">
      <c r="A153" s="7" t="s">
        <v>1009</v>
      </c>
      <c r="B153" s="3">
        <v>15</v>
      </c>
      <c r="C153" s="5">
        <f t="shared" si="33"/>
        <v>142005</v>
      </c>
      <c r="D153" s="5">
        <f>A153*13</f>
        <v>123071</v>
      </c>
      <c r="E153" s="5">
        <f t="shared" si="24"/>
        <v>18934</v>
      </c>
      <c r="F153" s="3" t="str">
        <f t="shared" si="34"/>
        <v>467</v>
      </c>
      <c r="G153" s="5">
        <f t="shared" si="31"/>
        <v>2840100</v>
      </c>
      <c r="H153" s="7">
        <f>A153*103</f>
        <v>975101</v>
      </c>
      <c r="I153" s="4">
        <f>A153*94</f>
        <v>889898</v>
      </c>
      <c r="J153" s="3" t="s">
        <v>1235</v>
      </c>
      <c r="K153" s="19">
        <v>50269</v>
      </c>
      <c r="L153" s="3">
        <v>1934202</v>
      </c>
      <c r="M153" s="7">
        <f t="shared" ref="M153:M154" si="37">L153+G153-H153</f>
        <v>3799201</v>
      </c>
    </row>
    <row r="154" spans="1:13" x14ac:dyDescent="0.25">
      <c r="A154" s="7" t="s">
        <v>1016</v>
      </c>
      <c r="B154" s="3">
        <v>15</v>
      </c>
      <c r="C154" s="5">
        <f t="shared" si="33"/>
        <v>142995</v>
      </c>
      <c r="D154" s="5">
        <f>A154*13</f>
        <v>123929</v>
      </c>
      <c r="E154" s="5">
        <f t="shared" si="24"/>
        <v>19066</v>
      </c>
      <c r="F154" s="3" t="str">
        <f t="shared" si="34"/>
        <v>533</v>
      </c>
      <c r="G154" s="5">
        <f t="shared" si="31"/>
        <v>2859900</v>
      </c>
      <c r="H154" s="7">
        <f>A154*103</f>
        <v>981899</v>
      </c>
      <c r="I154" s="4">
        <f>A154*94</f>
        <v>896102</v>
      </c>
      <c r="J154" s="3" t="s">
        <v>1235</v>
      </c>
      <c r="K154" s="3">
        <v>54242</v>
      </c>
      <c r="L154" s="5">
        <f>K154+1286955-H154</f>
        <v>359298</v>
      </c>
      <c r="M154" s="7">
        <f t="shared" si="37"/>
        <v>2237299</v>
      </c>
    </row>
    <row r="155" spans="1:13" x14ac:dyDescent="0.25">
      <c r="A155" s="7" t="s">
        <v>1036</v>
      </c>
      <c r="B155" s="3">
        <v>15</v>
      </c>
      <c r="C155" s="5">
        <f t="shared" si="33"/>
        <v>145995</v>
      </c>
      <c r="D155" s="5">
        <f>A155*4</f>
        <v>38932</v>
      </c>
      <c r="E155" s="5">
        <f t="shared" si="24"/>
        <v>107063</v>
      </c>
      <c r="F155" s="3" t="str">
        <f t="shared" si="34"/>
        <v>733</v>
      </c>
      <c r="G155" s="5">
        <f t="shared" si="31"/>
        <v>2919900</v>
      </c>
      <c r="H155" s="7">
        <f>A155*94</f>
        <v>914902</v>
      </c>
      <c r="I155" s="4">
        <f>A155*97</f>
        <v>944101</v>
      </c>
      <c r="J155" s="3" t="s">
        <v>1235</v>
      </c>
      <c r="K155" s="3">
        <v>133244</v>
      </c>
      <c r="L155" s="7">
        <f>K155+1313955-H155-C155</f>
        <v>386302</v>
      </c>
      <c r="M155" s="5">
        <f>L155+G155-H155</f>
        <v>2391300</v>
      </c>
    </row>
    <row r="156" spans="1:13" x14ac:dyDescent="0.25">
      <c r="A156" s="4" t="s">
        <v>1078</v>
      </c>
      <c r="B156" s="3">
        <v>17</v>
      </c>
      <c r="C156" s="5">
        <f t="shared" si="33"/>
        <v>1003</v>
      </c>
      <c r="D156" s="5">
        <f>A156*1</f>
        <v>59</v>
      </c>
      <c r="E156" s="5">
        <f t="shared" si="24"/>
        <v>944</v>
      </c>
      <c r="F156" s="3" t="str">
        <f t="shared" si="34"/>
        <v>059</v>
      </c>
      <c r="G156" s="5">
        <f>C156*34</f>
        <v>34102</v>
      </c>
      <c r="H156" s="7">
        <f>A156*239</f>
        <v>14101</v>
      </c>
      <c r="I156" s="3" t="s">
        <v>1235</v>
      </c>
      <c r="J156" s="3" t="s">
        <v>1235</v>
      </c>
      <c r="K156" s="3">
        <v>296</v>
      </c>
      <c r="L156" s="3">
        <v>7199</v>
      </c>
      <c r="M156" s="5">
        <f>L156+G156-H156</f>
        <v>27200</v>
      </c>
    </row>
    <row r="157" spans="1:13" x14ac:dyDescent="0.25">
      <c r="A157" s="4" t="s">
        <v>1132</v>
      </c>
      <c r="B157" s="3">
        <v>17</v>
      </c>
      <c r="C157" s="5">
        <f t="shared" si="33"/>
        <v>6001</v>
      </c>
      <c r="D157" s="5">
        <f>A157*3</f>
        <v>1059</v>
      </c>
      <c r="E157" s="5">
        <f t="shared" si="24"/>
        <v>4942</v>
      </c>
      <c r="F157" s="3" t="str">
        <f t="shared" si="34"/>
        <v>353</v>
      </c>
      <c r="G157" s="5">
        <f>C157*100</f>
        <v>600100</v>
      </c>
      <c r="H157" s="7">
        <f>A157*700</f>
        <v>247100</v>
      </c>
      <c r="I157" s="3" t="s">
        <v>1235</v>
      </c>
      <c r="J157" s="3" t="s">
        <v>1235</v>
      </c>
      <c r="K157" s="3">
        <v>4267</v>
      </c>
      <c r="L157" s="3">
        <v>308200</v>
      </c>
      <c r="M157" s="5">
        <f>L157+G157-H157</f>
        <v>661200</v>
      </c>
    </row>
    <row r="158" spans="1:13" x14ac:dyDescent="0.25">
      <c r="A158" s="4" t="s">
        <v>1179</v>
      </c>
      <c r="B158" s="3">
        <v>17</v>
      </c>
      <c r="C158" s="5">
        <f t="shared" si="33"/>
        <v>10999</v>
      </c>
      <c r="D158" s="5">
        <f>A158*3</f>
        <v>1941</v>
      </c>
      <c r="E158" s="5">
        <f t="shared" si="24"/>
        <v>9058</v>
      </c>
      <c r="F158" s="3" t="str">
        <f t="shared" si="34"/>
        <v>647</v>
      </c>
      <c r="G158" s="5">
        <f>C158*100</f>
        <v>1099900</v>
      </c>
      <c r="H158" s="7">
        <f>A158*700</f>
        <v>452900</v>
      </c>
      <c r="I158" s="3" t="s">
        <v>1235</v>
      </c>
      <c r="J158" s="3" t="s">
        <v>1235</v>
      </c>
      <c r="K158" s="3">
        <v>1235</v>
      </c>
      <c r="L158" s="3">
        <v>580300</v>
      </c>
      <c r="M158" s="5">
        <f>L158+G158-H158</f>
        <v>1227300</v>
      </c>
    </row>
    <row r="159" spans="1:13" x14ac:dyDescent="0.25">
      <c r="A159" s="4" t="s">
        <v>1221</v>
      </c>
      <c r="B159" s="3">
        <v>17</v>
      </c>
      <c r="C159" s="5">
        <f t="shared" si="33"/>
        <v>15997</v>
      </c>
      <c r="D159" s="5">
        <f>A159*1</f>
        <v>941</v>
      </c>
      <c r="E159" s="5">
        <f t="shared" si="24"/>
        <v>15056</v>
      </c>
      <c r="F159" s="3" t="str">
        <f t="shared" si="34"/>
        <v>941</v>
      </c>
      <c r="G159" s="5">
        <f>C159*34</f>
        <v>543898</v>
      </c>
      <c r="H159" s="7">
        <f>A159*239</f>
        <v>224899</v>
      </c>
      <c r="I159" s="3" t="s">
        <v>1235</v>
      </c>
      <c r="J159" s="3" t="s">
        <v>1235</v>
      </c>
      <c r="K159" s="3">
        <v>12204</v>
      </c>
      <c r="L159" s="3">
        <v>122301</v>
      </c>
      <c r="M159" s="5">
        <f>L159+G159-H159</f>
        <v>441300</v>
      </c>
    </row>
    <row r="160" spans="1:13" x14ac:dyDescent="0.25">
      <c r="A160" s="4" t="s">
        <v>219</v>
      </c>
      <c r="B160" s="3">
        <v>17</v>
      </c>
      <c r="C160" s="5">
        <f t="shared" si="33"/>
        <v>44999</v>
      </c>
      <c r="D160" s="5">
        <f>A160*3</f>
        <v>7941</v>
      </c>
      <c r="E160" s="5">
        <f t="shared" si="24"/>
        <v>37058</v>
      </c>
      <c r="F160" s="3" t="str">
        <f t="shared" si="34"/>
        <v>647</v>
      </c>
      <c r="G160" s="5">
        <f>C160*100</f>
        <v>4499900</v>
      </c>
      <c r="H160" s="7">
        <f>A160*700</f>
        <v>1852900</v>
      </c>
      <c r="I160" s="3" t="s">
        <v>1235</v>
      </c>
      <c r="J160" s="3" t="s">
        <v>1235</v>
      </c>
      <c r="K160" s="3">
        <v>26231</v>
      </c>
      <c r="L160" s="3">
        <v>2215300</v>
      </c>
      <c r="M160" s="5">
        <f>L160+G160-H160</f>
        <v>4862300</v>
      </c>
    </row>
    <row r="161" spans="1:13" x14ac:dyDescent="0.25">
      <c r="A161" s="4" t="s">
        <v>513</v>
      </c>
      <c r="B161" s="3">
        <v>17</v>
      </c>
      <c r="C161" s="5">
        <f t="shared" si="33"/>
        <v>86003</v>
      </c>
      <c r="D161" s="5">
        <f>A161*1</f>
        <v>5059</v>
      </c>
      <c r="E161" s="5">
        <f t="shared" si="24"/>
        <v>80944</v>
      </c>
      <c r="F161" s="3" t="str">
        <f t="shared" si="34"/>
        <v>059</v>
      </c>
      <c r="G161" s="5">
        <f>C161*34</f>
        <v>2924102</v>
      </c>
      <c r="H161" s="7">
        <f>A161*239</f>
        <v>1209101</v>
      </c>
      <c r="I161" s="3" t="s">
        <v>1235</v>
      </c>
      <c r="J161" s="3" t="s">
        <v>1235</v>
      </c>
      <c r="K161" s="3">
        <v>10269</v>
      </c>
      <c r="L161" s="3">
        <v>1376199</v>
      </c>
      <c r="M161" s="5">
        <f>L161+G161-H161</f>
        <v>3091200</v>
      </c>
    </row>
    <row r="162" spans="1:13" x14ac:dyDescent="0.25">
      <c r="A162" s="4" t="s">
        <v>578</v>
      </c>
      <c r="B162" s="3">
        <v>17</v>
      </c>
      <c r="C162" s="5">
        <f t="shared" si="33"/>
        <v>95999</v>
      </c>
      <c r="D162" s="5">
        <f>A162*3</f>
        <v>16941</v>
      </c>
      <c r="E162" s="5">
        <f t="shared" si="24"/>
        <v>79058</v>
      </c>
      <c r="F162" s="3" t="str">
        <f t="shared" si="34"/>
        <v>647</v>
      </c>
      <c r="G162" s="5">
        <f>C162*100</f>
        <v>9599900</v>
      </c>
      <c r="H162" s="7">
        <f>A162*700</f>
        <v>3952900</v>
      </c>
      <c r="I162" s="3" t="s">
        <v>1235</v>
      </c>
      <c r="J162" s="3" t="s">
        <v>1235</v>
      </c>
      <c r="K162" s="3">
        <v>67255</v>
      </c>
      <c r="L162" s="3">
        <v>1394300</v>
      </c>
      <c r="M162" s="5">
        <f t="shared" ref="M162:M163" si="38">L162+G162-H162</f>
        <v>7041300</v>
      </c>
    </row>
    <row r="163" spans="1:13" x14ac:dyDescent="0.25">
      <c r="A163" s="4" t="s">
        <v>663</v>
      </c>
      <c r="B163" s="3">
        <v>17</v>
      </c>
      <c r="C163" s="5">
        <f t="shared" si="33"/>
        <v>108001</v>
      </c>
      <c r="D163" s="5">
        <f>A163*3</f>
        <v>19059</v>
      </c>
      <c r="E163" s="5">
        <f t="shared" si="24"/>
        <v>88942</v>
      </c>
      <c r="F163" s="3" t="str">
        <f t="shared" si="34"/>
        <v>353</v>
      </c>
      <c r="G163" s="5">
        <f>C163*100</f>
        <v>10800100</v>
      </c>
      <c r="H163" s="7">
        <f>A163*700</f>
        <v>4447100</v>
      </c>
      <c r="I163" s="3" t="s">
        <v>1235</v>
      </c>
      <c r="J163" s="3" t="s">
        <v>1235</v>
      </c>
      <c r="K163" s="3">
        <v>13277</v>
      </c>
      <c r="L163" s="3">
        <v>4403200</v>
      </c>
      <c r="M163" s="5">
        <f t="shared" si="38"/>
        <v>10756200</v>
      </c>
    </row>
    <row r="164" spans="1:13" x14ac:dyDescent="0.25">
      <c r="A164" s="4" t="s">
        <v>849</v>
      </c>
      <c r="B164" s="3">
        <v>17</v>
      </c>
      <c r="C164" s="5">
        <f t="shared" si="33"/>
        <v>137003</v>
      </c>
      <c r="D164" s="5">
        <f>A164*1</f>
        <v>8059</v>
      </c>
      <c r="E164" s="5">
        <f t="shared" si="24"/>
        <v>128944</v>
      </c>
      <c r="F164" s="3" t="str">
        <f t="shared" si="34"/>
        <v>059</v>
      </c>
      <c r="G164" s="5">
        <f>C164*34</f>
        <v>4658102</v>
      </c>
      <c r="H164" s="7">
        <f>A164*239</f>
        <v>1926101</v>
      </c>
      <c r="I164" s="3" t="s">
        <v>1235</v>
      </c>
      <c r="J164" s="3" t="s">
        <v>1235</v>
      </c>
      <c r="K164" s="3">
        <v>241</v>
      </c>
      <c r="L164" s="3">
        <v>814200</v>
      </c>
      <c r="M164" s="5">
        <f>L164+G164-H164</f>
        <v>3546201</v>
      </c>
    </row>
    <row r="165" spans="1:13" x14ac:dyDescent="0.25">
      <c r="A165" s="4" t="s">
        <v>882</v>
      </c>
      <c r="B165" s="3">
        <v>17</v>
      </c>
      <c r="C165" s="5">
        <f t="shared" si="33"/>
        <v>142001</v>
      </c>
      <c r="D165" s="5">
        <f>A165*3</f>
        <v>25059</v>
      </c>
      <c r="E165" s="5">
        <f t="shared" si="24"/>
        <v>116942</v>
      </c>
      <c r="F165" s="3" t="str">
        <f t="shared" si="34"/>
        <v>353</v>
      </c>
      <c r="G165" s="5">
        <f>C165*100</f>
        <v>14200100</v>
      </c>
      <c r="H165" s="7">
        <f>A165*700</f>
        <v>5847100</v>
      </c>
      <c r="I165" s="3" t="s">
        <v>1235</v>
      </c>
      <c r="J165" s="3" t="s">
        <v>1235</v>
      </c>
      <c r="K165" s="3">
        <v>84281</v>
      </c>
      <c r="L165" s="3">
        <v>5288200</v>
      </c>
      <c r="M165" s="5">
        <f t="shared" ref="M165:M166" si="39">L165+G165-H165</f>
        <v>13641200</v>
      </c>
    </row>
    <row r="166" spans="1:13" x14ac:dyDescent="0.25">
      <c r="A166" s="4" t="s">
        <v>913</v>
      </c>
      <c r="B166" s="3">
        <v>17</v>
      </c>
      <c r="C166" s="5">
        <f t="shared" si="33"/>
        <v>146999</v>
      </c>
      <c r="D166" s="5">
        <f>A166*3</f>
        <v>25941</v>
      </c>
      <c r="E166" s="5">
        <f t="shared" si="24"/>
        <v>121058</v>
      </c>
      <c r="F166" s="3" t="str">
        <f t="shared" si="34"/>
        <v>647</v>
      </c>
      <c r="G166" s="5">
        <f>C166*100</f>
        <v>14699900</v>
      </c>
      <c r="H166" s="7">
        <f>A166*700</f>
        <v>6052900</v>
      </c>
      <c r="I166" s="3" t="s">
        <v>1235</v>
      </c>
      <c r="J166" s="3" t="s">
        <v>1235</v>
      </c>
      <c r="K166" s="3">
        <v>146220</v>
      </c>
      <c r="L166" s="3">
        <v>5680300</v>
      </c>
      <c r="M166" s="5">
        <f t="shared" si="39"/>
        <v>14327300</v>
      </c>
    </row>
    <row r="167" spans="1:13" x14ac:dyDescent="0.25">
      <c r="A167" s="4" t="s">
        <v>948</v>
      </c>
      <c r="B167" s="3">
        <v>17</v>
      </c>
      <c r="C167" s="5">
        <f t="shared" si="33"/>
        <v>151997</v>
      </c>
      <c r="D167" s="5">
        <f>A167*1</f>
        <v>8941</v>
      </c>
      <c r="E167" s="5">
        <f t="shared" si="24"/>
        <v>143056</v>
      </c>
      <c r="F167" s="3" t="str">
        <f t="shared" si="34"/>
        <v>941</v>
      </c>
      <c r="G167" s="5">
        <f>C167*34</f>
        <v>5167898</v>
      </c>
      <c r="H167" s="7">
        <f>A167*239</f>
        <v>2136899</v>
      </c>
      <c r="I167" s="3" t="s">
        <v>1235</v>
      </c>
      <c r="J167" s="3" t="s">
        <v>1235</v>
      </c>
      <c r="K167" s="3">
        <v>80200</v>
      </c>
      <c r="L167" s="3">
        <v>974300</v>
      </c>
      <c r="M167" s="5">
        <f t="shared" ref="M167:M169" si="40">L167+G167-H167</f>
        <v>4005299</v>
      </c>
    </row>
    <row r="168" spans="1:13" x14ac:dyDescent="0.25">
      <c r="A168" s="4" t="s">
        <v>962</v>
      </c>
      <c r="B168" s="3">
        <v>17</v>
      </c>
      <c r="C168" s="5">
        <f t="shared" si="33"/>
        <v>154003</v>
      </c>
      <c r="D168" s="5">
        <f>A168*1</f>
        <v>9059</v>
      </c>
      <c r="E168" s="5">
        <f t="shared" si="24"/>
        <v>144944</v>
      </c>
      <c r="F168" s="3" t="str">
        <f t="shared" si="34"/>
        <v>059</v>
      </c>
      <c r="G168" s="5">
        <f>C168*34</f>
        <v>5236102</v>
      </c>
      <c r="H168" s="7">
        <f>A168*239</f>
        <v>2165101</v>
      </c>
      <c r="I168" s="3" t="s">
        <v>1235</v>
      </c>
      <c r="J168" s="3" t="s">
        <v>1235</v>
      </c>
      <c r="K168" s="3">
        <v>271</v>
      </c>
      <c r="L168" s="3">
        <v>2446201</v>
      </c>
      <c r="M168" s="5">
        <f>L168+G168-H168-C168</f>
        <v>5363199</v>
      </c>
    </row>
    <row r="169" spans="1:13" x14ac:dyDescent="0.25">
      <c r="A169" s="4" t="s">
        <v>1062</v>
      </c>
      <c r="B169" s="3">
        <v>17</v>
      </c>
      <c r="C169" s="5">
        <f t="shared" si="33"/>
        <v>168997</v>
      </c>
      <c r="D169" s="5">
        <f>A169*1</f>
        <v>9941</v>
      </c>
      <c r="E169" s="5">
        <f t="shared" si="24"/>
        <v>159056</v>
      </c>
      <c r="F169" s="3" t="str">
        <f t="shared" si="34"/>
        <v>941</v>
      </c>
      <c r="G169" s="5">
        <f>C169*34</f>
        <v>5745898</v>
      </c>
      <c r="H169" s="7">
        <f>A169*239</f>
        <v>2375899</v>
      </c>
      <c r="I169" s="3" t="s">
        <v>1235</v>
      </c>
      <c r="J169" s="3" t="s">
        <v>1235</v>
      </c>
      <c r="K169" s="3">
        <v>79229</v>
      </c>
      <c r="L169" s="3">
        <v>2763299</v>
      </c>
      <c r="M169" s="5">
        <f>L169+G169-H169-C169</f>
        <v>5964301</v>
      </c>
    </row>
    <row r="170" spans="1:13" x14ac:dyDescent="0.25">
      <c r="A170" s="7" t="s">
        <v>1138</v>
      </c>
      <c r="B170" s="3">
        <v>18</v>
      </c>
      <c r="C170" s="5">
        <f t="shared" si="33"/>
        <v>7002</v>
      </c>
      <c r="D170" s="5">
        <f>A170*13</f>
        <v>5057</v>
      </c>
      <c r="E170" s="5">
        <f t="shared" si="24"/>
        <v>1945</v>
      </c>
      <c r="F170" s="3" t="str">
        <f t="shared" si="34"/>
        <v>389</v>
      </c>
      <c r="G170" s="5">
        <f>C170*50</f>
        <v>350100</v>
      </c>
      <c r="H170" s="7">
        <f>A170*409</f>
        <v>159101</v>
      </c>
      <c r="I170" s="4">
        <f>A170*100</f>
        <v>38900</v>
      </c>
      <c r="J170" s="3" t="s">
        <v>1235</v>
      </c>
      <c r="K170" s="3">
        <v>4251</v>
      </c>
      <c r="L170" s="7">
        <f>K170+175050-H170</f>
        <v>20200</v>
      </c>
      <c r="M170" s="5">
        <f>L170+G170-H170</f>
        <v>211199</v>
      </c>
    </row>
    <row r="171" spans="1:13" x14ac:dyDescent="0.25">
      <c r="A171" s="7" t="s">
        <v>191</v>
      </c>
      <c r="B171" s="3">
        <v>18</v>
      </c>
      <c r="C171" s="5">
        <f t="shared" si="33"/>
        <v>43002</v>
      </c>
      <c r="D171" s="5">
        <f>A171*13</f>
        <v>31057</v>
      </c>
      <c r="E171" s="5">
        <f t="shared" si="24"/>
        <v>11945</v>
      </c>
      <c r="F171" s="3" t="str">
        <f t="shared" si="34"/>
        <v>389</v>
      </c>
      <c r="G171" s="5">
        <f>C171*50</f>
        <v>2150100</v>
      </c>
      <c r="H171" s="7">
        <f>A171*409</f>
        <v>977101</v>
      </c>
      <c r="I171" s="4">
        <f>A171*100</f>
        <v>238900</v>
      </c>
      <c r="J171" s="3" t="s">
        <v>1235</v>
      </c>
      <c r="K171" s="3">
        <v>33278</v>
      </c>
      <c r="L171" s="3">
        <v>745200</v>
      </c>
      <c r="M171" s="5">
        <f t="shared" ref="M171:M174" si="41">L171+G171-H171</f>
        <v>1918199</v>
      </c>
    </row>
    <row r="172" spans="1:13" x14ac:dyDescent="0.25">
      <c r="A172" s="7" t="s">
        <v>313</v>
      </c>
      <c r="B172" s="3">
        <v>18</v>
      </c>
      <c r="C172" s="5">
        <f t="shared" si="33"/>
        <v>61002</v>
      </c>
      <c r="D172" s="5">
        <f>A172*13</f>
        <v>44057</v>
      </c>
      <c r="E172" s="5">
        <f t="shared" ref="E172:E235" si="42">C172-D172</f>
        <v>16945</v>
      </c>
      <c r="F172" s="3" t="str">
        <f t="shared" si="34"/>
        <v>389</v>
      </c>
      <c r="G172" s="5">
        <f>C172*50</f>
        <v>3050100</v>
      </c>
      <c r="H172" s="7">
        <f>A172*409</f>
        <v>1386101</v>
      </c>
      <c r="I172" s="4">
        <f>A172*100</f>
        <v>338900</v>
      </c>
      <c r="J172" s="3" t="s">
        <v>1235</v>
      </c>
      <c r="K172" s="3">
        <v>30263</v>
      </c>
      <c r="L172" s="19">
        <v>1528201</v>
      </c>
      <c r="M172" s="5">
        <f t="shared" si="41"/>
        <v>3192200</v>
      </c>
    </row>
    <row r="173" spans="1:13" x14ac:dyDescent="0.25">
      <c r="A173" s="7" t="s">
        <v>669</v>
      </c>
      <c r="B173" s="3">
        <v>18</v>
      </c>
      <c r="C173" s="5">
        <f t="shared" si="33"/>
        <v>115002</v>
      </c>
      <c r="D173" s="5">
        <f>A173*13</f>
        <v>83057</v>
      </c>
      <c r="E173" s="5">
        <f t="shared" si="42"/>
        <v>31945</v>
      </c>
      <c r="F173" s="3" t="str">
        <f t="shared" si="34"/>
        <v>389</v>
      </c>
      <c r="G173" s="5">
        <f>C173*50</f>
        <v>5750100</v>
      </c>
      <c r="H173" s="7">
        <f>A173*409</f>
        <v>2613101</v>
      </c>
      <c r="I173" s="4">
        <f>A173*100</f>
        <v>638900</v>
      </c>
      <c r="J173" s="3" t="s">
        <v>1235</v>
      </c>
      <c r="K173" s="19">
        <v>44275</v>
      </c>
      <c r="L173" s="3">
        <v>2846201</v>
      </c>
      <c r="M173" s="5">
        <f t="shared" si="41"/>
        <v>5983200</v>
      </c>
    </row>
    <row r="174" spans="1:13" x14ac:dyDescent="0.25">
      <c r="A174" s="7" t="s">
        <v>887</v>
      </c>
      <c r="B174" s="3">
        <v>18</v>
      </c>
      <c r="C174" s="5">
        <f t="shared" si="33"/>
        <v>151002</v>
      </c>
      <c r="D174" s="5">
        <f>A174*13</f>
        <v>109057</v>
      </c>
      <c r="E174" s="5">
        <f t="shared" si="42"/>
        <v>41945</v>
      </c>
      <c r="F174" s="3" t="str">
        <f t="shared" si="34"/>
        <v>389</v>
      </c>
      <c r="G174" s="5">
        <f>C174*50</f>
        <v>7550100</v>
      </c>
      <c r="H174" s="7">
        <f>A174*409</f>
        <v>3431101</v>
      </c>
      <c r="I174" s="4">
        <f>A174*100</f>
        <v>838900</v>
      </c>
      <c r="J174" s="3" t="s">
        <v>1235</v>
      </c>
      <c r="K174" s="3">
        <v>125247</v>
      </c>
      <c r="L174" s="5">
        <f>K174+4077054-H174</f>
        <v>771200</v>
      </c>
      <c r="M174" s="7">
        <f t="shared" si="41"/>
        <v>4890199</v>
      </c>
    </row>
    <row r="175" spans="1:13" x14ac:dyDescent="0.25">
      <c r="A175" s="4" t="s">
        <v>1117</v>
      </c>
      <c r="B175" s="3">
        <v>19</v>
      </c>
      <c r="C175" s="5">
        <f t="shared" si="33"/>
        <v>4997</v>
      </c>
      <c r="D175" s="5">
        <f>A175*15</f>
        <v>3945</v>
      </c>
      <c r="E175" s="5">
        <f t="shared" si="42"/>
        <v>1052</v>
      </c>
      <c r="F175" s="3" t="str">
        <f t="shared" si="34"/>
        <v>263</v>
      </c>
      <c r="G175" s="5">
        <f>C175*33</f>
        <v>164901</v>
      </c>
      <c r="H175" s="7">
        <f>A175*300</f>
        <v>78900</v>
      </c>
      <c r="I175" s="3" t="s">
        <v>1235</v>
      </c>
      <c r="J175" s="3" t="s">
        <v>1235</v>
      </c>
      <c r="K175" s="3">
        <v>207</v>
      </c>
      <c r="L175" s="3">
        <v>22299</v>
      </c>
      <c r="M175" s="5">
        <f>L175+G175-H175</f>
        <v>108300</v>
      </c>
    </row>
    <row r="176" spans="1:13" x14ac:dyDescent="0.25">
      <c r="A176" s="4" t="s">
        <v>1143</v>
      </c>
      <c r="B176" s="3">
        <v>19</v>
      </c>
      <c r="C176" s="5">
        <f t="shared" si="33"/>
        <v>7999</v>
      </c>
      <c r="D176" s="5">
        <f>A176*7</f>
        <v>2947</v>
      </c>
      <c r="E176" s="5">
        <f t="shared" si="42"/>
        <v>5052</v>
      </c>
      <c r="F176" s="3" t="str">
        <f t="shared" si="34"/>
        <v>421</v>
      </c>
      <c r="G176" s="5">
        <f>C176*100</f>
        <v>799900</v>
      </c>
      <c r="H176" s="7">
        <f>A176*900</f>
        <v>378900</v>
      </c>
      <c r="I176" s="3" t="s">
        <v>1235</v>
      </c>
      <c r="J176" s="3" t="s">
        <v>1235</v>
      </c>
      <c r="K176" s="3">
        <v>5207</v>
      </c>
      <c r="L176" s="3">
        <v>103300</v>
      </c>
      <c r="M176" s="5">
        <f>L176+G176-H176</f>
        <v>524300</v>
      </c>
    </row>
    <row r="177" spans="1:13" x14ac:dyDescent="0.25">
      <c r="A177" s="4" t="s">
        <v>85</v>
      </c>
      <c r="B177" s="3">
        <v>19</v>
      </c>
      <c r="C177" s="5">
        <f t="shared" si="33"/>
        <v>30001</v>
      </c>
      <c r="D177" s="5">
        <f>A177*7</f>
        <v>11053</v>
      </c>
      <c r="E177" s="5">
        <f t="shared" si="42"/>
        <v>18948</v>
      </c>
      <c r="F177" s="3" t="str">
        <f t="shared" si="34"/>
        <v>579</v>
      </c>
      <c r="G177" s="5">
        <f>C177*100</f>
        <v>3000100</v>
      </c>
      <c r="H177" s="7">
        <f>A177*900</f>
        <v>1421100</v>
      </c>
      <c r="I177" s="3" t="s">
        <v>1235</v>
      </c>
      <c r="J177" s="3" t="s">
        <v>1235</v>
      </c>
      <c r="K177" s="3">
        <v>26258</v>
      </c>
      <c r="L177" s="3">
        <v>1444200</v>
      </c>
      <c r="M177" s="5">
        <f t="shared" ref="M177:M179" si="43">L177+G177-H177</f>
        <v>3023200</v>
      </c>
    </row>
    <row r="178" spans="1:13" x14ac:dyDescent="0.25">
      <c r="A178" s="4" t="s">
        <v>212</v>
      </c>
      <c r="B178" s="3">
        <v>19</v>
      </c>
      <c r="C178" s="5">
        <f t="shared" si="33"/>
        <v>49001</v>
      </c>
      <c r="D178" s="5">
        <f>A178*7</f>
        <v>18053</v>
      </c>
      <c r="E178" s="5">
        <f t="shared" si="42"/>
        <v>30948</v>
      </c>
      <c r="F178" s="3" t="str">
        <f t="shared" si="34"/>
        <v>579</v>
      </c>
      <c r="G178" s="5">
        <f>C178*100</f>
        <v>4900100</v>
      </c>
      <c r="H178" s="7">
        <f>A178*900</f>
        <v>2321100</v>
      </c>
      <c r="I178" s="3" t="s">
        <v>1235</v>
      </c>
      <c r="J178" s="3" t="s">
        <v>1235</v>
      </c>
      <c r="K178" s="3">
        <v>22256</v>
      </c>
      <c r="L178" s="3">
        <v>2436200</v>
      </c>
      <c r="M178" s="5">
        <f t="shared" si="43"/>
        <v>5015200</v>
      </c>
    </row>
    <row r="179" spans="1:13" x14ac:dyDescent="0.25">
      <c r="A179" s="4" t="s">
        <v>437</v>
      </c>
      <c r="B179" s="3">
        <v>19</v>
      </c>
      <c r="C179" s="5">
        <f t="shared" si="33"/>
        <v>83999</v>
      </c>
      <c r="D179" s="5">
        <f>A179*7</f>
        <v>30947</v>
      </c>
      <c r="E179" s="5">
        <f t="shared" si="42"/>
        <v>53052</v>
      </c>
      <c r="F179" s="3" t="str">
        <f t="shared" si="34"/>
        <v>421</v>
      </c>
      <c r="G179" s="5">
        <f>C179*100</f>
        <v>8399900</v>
      </c>
      <c r="H179" s="7">
        <f>A179*900</f>
        <v>3978900</v>
      </c>
      <c r="I179" s="3" t="s">
        <v>1235</v>
      </c>
      <c r="J179" s="3" t="s">
        <v>1235</v>
      </c>
      <c r="K179" s="3">
        <v>81213</v>
      </c>
      <c r="L179" s="3">
        <v>1615300</v>
      </c>
      <c r="M179" s="5">
        <f t="shared" si="43"/>
        <v>6036300</v>
      </c>
    </row>
    <row r="180" spans="1:13" x14ac:dyDescent="0.25">
      <c r="A180" s="4" t="s">
        <v>590</v>
      </c>
      <c r="B180" s="3">
        <v>19</v>
      </c>
      <c r="C180" s="5">
        <f t="shared" si="33"/>
        <v>109003</v>
      </c>
      <c r="D180" s="5">
        <f>A180*15</f>
        <v>86055</v>
      </c>
      <c r="E180" s="5">
        <f t="shared" si="42"/>
        <v>22948</v>
      </c>
      <c r="F180" s="3" t="str">
        <f t="shared" si="34"/>
        <v>737</v>
      </c>
      <c r="G180" s="5">
        <f>C180*33</f>
        <v>3597099</v>
      </c>
      <c r="H180" s="7">
        <f>A180*300</f>
        <v>1721100</v>
      </c>
      <c r="I180" s="3" t="s">
        <v>1235</v>
      </c>
      <c r="J180" s="3" t="s">
        <v>1235</v>
      </c>
      <c r="K180" s="3">
        <v>87259</v>
      </c>
      <c r="L180" s="3">
        <v>1768200</v>
      </c>
      <c r="M180" s="5">
        <f t="shared" ref="M180:M181" si="44">L180+G180-H180</f>
        <v>3644199</v>
      </c>
    </row>
    <row r="181" spans="1:13" x14ac:dyDescent="0.25">
      <c r="A181" s="4" t="s">
        <v>650</v>
      </c>
      <c r="B181" s="3">
        <v>19</v>
      </c>
      <c r="C181" s="5">
        <f t="shared" si="33"/>
        <v>118997</v>
      </c>
      <c r="D181" s="5">
        <f>A181*15</f>
        <v>93945</v>
      </c>
      <c r="E181" s="5">
        <f t="shared" si="42"/>
        <v>25052</v>
      </c>
      <c r="F181" s="3" t="str">
        <f t="shared" si="34"/>
        <v>263</v>
      </c>
      <c r="G181" s="5">
        <f>C181*33</f>
        <v>3926901</v>
      </c>
      <c r="H181" s="7">
        <f>A181*300</f>
        <v>1878900</v>
      </c>
      <c r="I181" s="3" t="s">
        <v>1235</v>
      </c>
      <c r="J181" s="3" t="s">
        <v>1235</v>
      </c>
      <c r="K181" s="3">
        <v>11210</v>
      </c>
      <c r="L181" s="3">
        <v>656299</v>
      </c>
      <c r="M181" s="5">
        <f t="shared" si="44"/>
        <v>2704300</v>
      </c>
    </row>
    <row r="182" spans="1:13" x14ac:dyDescent="0.25">
      <c r="A182" s="4" t="s">
        <v>671</v>
      </c>
      <c r="B182" s="3">
        <v>19</v>
      </c>
      <c r="C182" s="5">
        <f t="shared" si="33"/>
        <v>121999</v>
      </c>
      <c r="D182" s="5">
        <f>A182*7</f>
        <v>44947</v>
      </c>
      <c r="E182" s="5">
        <f t="shared" si="42"/>
        <v>77052</v>
      </c>
      <c r="F182" s="3" t="str">
        <f t="shared" si="34"/>
        <v>421</v>
      </c>
      <c r="G182" s="5">
        <f>C182*100</f>
        <v>12199900</v>
      </c>
      <c r="H182" s="7">
        <f>A182*900</f>
        <v>5778900</v>
      </c>
      <c r="I182" s="3" t="s">
        <v>1235</v>
      </c>
      <c r="J182" s="3" t="s">
        <v>1235</v>
      </c>
      <c r="K182" s="3">
        <v>15217</v>
      </c>
      <c r="L182" s="3">
        <v>2731300</v>
      </c>
      <c r="M182" s="5">
        <f>L182+G182-H182</f>
        <v>9152300</v>
      </c>
    </row>
    <row r="183" spans="1:13" x14ac:dyDescent="0.25">
      <c r="A183" s="4" t="s">
        <v>705</v>
      </c>
      <c r="B183" s="3">
        <v>19</v>
      </c>
      <c r="C183" s="5">
        <f t="shared" si="33"/>
        <v>128003</v>
      </c>
      <c r="D183" s="5">
        <f>A183*15</f>
        <v>101055</v>
      </c>
      <c r="E183" s="5">
        <f t="shared" si="42"/>
        <v>26948</v>
      </c>
      <c r="F183" s="3" t="str">
        <f t="shared" si="34"/>
        <v>737</v>
      </c>
      <c r="G183" s="5">
        <f>C183*33</f>
        <v>4224099</v>
      </c>
      <c r="H183" s="7">
        <f>A183*300</f>
        <v>2021100</v>
      </c>
      <c r="I183" s="3" t="s">
        <v>1235</v>
      </c>
      <c r="J183" s="3" t="s">
        <v>1235</v>
      </c>
      <c r="K183" s="3">
        <v>82258</v>
      </c>
      <c r="L183" s="3">
        <v>2056199</v>
      </c>
      <c r="M183" s="5">
        <f>L183+G183-H183+C183</f>
        <v>4387201</v>
      </c>
    </row>
    <row r="184" spans="1:13" x14ac:dyDescent="0.25">
      <c r="A184" s="4" t="s">
        <v>872</v>
      </c>
      <c r="B184" s="3">
        <v>19</v>
      </c>
      <c r="C184" s="5">
        <f t="shared" si="33"/>
        <v>156997</v>
      </c>
      <c r="D184" s="5">
        <f>A184*15</f>
        <v>123945</v>
      </c>
      <c r="E184" s="5">
        <f t="shared" si="42"/>
        <v>33052</v>
      </c>
      <c r="F184" s="3" t="str">
        <f t="shared" si="34"/>
        <v>263</v>
      </c>
      <c r="G184" s="5">
        <f>C184*33</f>
        <v>5180901</v>
      </c>
      <c r="H184" s="7">
        <f>A184*300</f>
        <v>2478900</v>
      </c>
      <c r="I184" s="3" t="s">
        <v>1235</v>
      </c>
      <c r="J184" s="3" t="s">
        <v>1235</v>
      </c>
      <c r="K184" s="3">
        <v>122209</v>
      </c>
      <c r="L184" s="3">
        <v>816301</v>
      </c>
      <c r="M184" s="5">
        <f>L184+G184-H184+C184</f>
        <v>3675299</v>
      </c>
    </row>
    <row r="185" spans="1:13" x14ac:dyDescent="0.25">
      <c r="A185" s="4" t="s">
        <v>925</v>
      </c>
      <c r="B185" s="3">
        <v>19</v>
      </c>
      <c r="C185" s="5">
        <f t="shared" si="33"/>
        <v>166003</v>
      </c>
      <c r="D185" s="5">
        <f>A185*15</f>
        <v>131055</v>
      </c>
      <c r="E185" s="5">
        <f t="shared" si="42"/>
        <v>34948</v>
      </c>
      <c r="F185" s="3" t="str">
        <f t="shared" si="34"/>
        <v>737</v>
      </c>
      <c r="G185" s="5">
        <f>C185*33</f>
        <v>5478099</v>
      </c>
      <c r="H185" s="7">
        <f>A185*300</f>
        <v>2621100</v>
      </c>
      <c r="I185" s="3" t="s">
        <v>1235</v>
      </c>
      <c r="J185" s="3" t="s">
        <v>1235</v>
      </c>
      <c r="K185" s="3">
        <v>54256</v>
      </c>
      <c r="L185" s="3">
        <v>2780200</v>
      </c>
      <c r="M185" s="5">
        <f t="shared" ref="M183:M185" si="45">L185+G185-H185</f>
        <v>5637199</v>
      </c>
    </row>
    <row r="186" spans="1:13" x14ac:dyDescent="0.25">
      <c r="A186" s="4" t="s">
        <v>1002</v>
      </c>
      <c r="B186" s="3">
        <v>19</v>
      </c>
      <c r="C186" s="5">
        <f t="shared" si="33"/>
        <v>178999</v>
      </c>
      <c r="D186" s="5">
        <f>A186*7</f>
        <v>65947</v>
      </c>
      <c r="E186" s="5">
        <f t="shared" si="42"/>
        <v>113052</v>
      </c>
      <c r="F186" s="3" t="str">
        <f t="shared" si="34"/>
        <v>421</v>
      </c>
      <c r="G186" s="5">
        <f t="shared" ref="G186:G193" si="46">C186*100</f>
        <v>17899900</v>
      </c>
      <c r="H186" s="7">
        <f>A186*900</f>
        <v>8478900</v>
      </c>
      <c r="I186" s="3" t="s">
        <v>1235</v>
      </c>
      <c r="J186" s="3" t="s">
        <v>1235</v>
      </c>
      <c r="K186" s="3">
        <v>154221</v>
      </c>
      <c r="L186" s="3">
        <v>4855300</v>
      </c>
      <c r="M186" s="5">
        <f>L186+G186-H186</f>
        <v>14276300</v>
      </c>
    </row>
    <row r="187" spans="1:13" x14ac:dyDescent="0.25">
      <c r="A187" s="11" t="s">
        <v>1175</v>
      </c>
      <c r="B187" s="3">
        <v>21</v>
      </c>
      <c r="C187" s="5">
        <f t="shared" si="33"/>
        <v>12999</v>
      </c>
      <c r="D187" s="5">
        <f t="shared" ref="D187:D193" si="47">A187*8</f>
        <v>4952</v>
      </c>
      <c r="E187" s="5">
        <f t="shared" si="42"/>
        <v>8047</v>
      </c>
      <c r="F187" s="3" t="str">
        <f t="shared" si="34"/>
        <v>619</v>
      </c>
      <c r="G187" s="5">
        <f t="shared" si="46"/>
        <v>1299900</v>
      </c>
      <c r="H187" s="7">
        <f t="shared" ref="H187:H193" si="48">A187*1100</f>
        <v>680900</v>
      </c>
      <c r="I187" s="7">
        <f t="shared" ref="I187:I200" si="49">A187*100</f>
        <v>61900</v>
      </c>
      <c r="J187" s="4">
        <f t="shared" ref="J187:J193" si="50">A187*900</f>
        <v>557100</v>
      </c>
      <c r="K187" s="3">
        <v>4227</v>
      </c>
      <c r="L187" s="19">
        <v>293300</v>
      </c>
      <c r="M187" s="5">
        <f>L187+G187-H187</f>
        <v>912300</v>
      </c>
    </row>
    <row r="188" spans="1:13" x14ac:dyDescent="0.25">
      <c r="A188" s="11" t="s">
        <v>57</v>
      </c>
      <c r="B188" s="3">
        <v>21</v>
      </c>
      <c r="C188" s="5">
        <f t="shared" si="33"/>
        <v>29001</v>
      </c>
      <c r="D188" s="5">
        <f t="shared" si="47"/>
        <v>11048</v>
      </c>
      <c r="E188" s="5">
        <f t="shared" si="42"/>
        <v>17953</v>
      </c>
      <c r="F188" s="3" t="str">
        <f t="shared" si="34"/>
        <v>381</v>
      </c>
      <c r="G188" s="5">
        <f t="shared" si="46"/>
        <v>2900100</v>
      </c>
      <c r="H188" s="7">
        <f t="shared" si="48"/>
        <v>1519100</v>
      </c>
      <c r="I188" s="7">
        <f t="shared" si="49"/>
        <v>138100</v>
      </c>
      <c r="J188" s="4">
        <f t="shared" si="50"/>
        <v>1242900</v>
      </c>
      <c r="K188" s="3">
        <v>11282</v>
      </c>
      <c r="L188" s="19">
        <v>395200</v>
      </c>
      <c r="M188" s="5">
        <f t="shared" ref="M188:M193" si="51">L188+G188-H188</f>
        <v>1776200</v>
      </c>
    </row>
    <row r="189" spans="1:13" x14ac:dyDescent="0.25">
      <c r="A189" s="11" t="s">
        <v>92</v>
      </c>
      <c r="B189" s="3">
        <v>21</v>
      </c>
      <c r="C189" s="5">
        <f t="shared" si="33"/>
        <v>33999</v>
      </c>
      <c r="D189" s="5">
        <f t="shared" si="47"/>
        <v>12952</v>
      </c>
      <c r="E189" s="5">
        <f t="shared" si="42"/>
        <v>21047</v>
      </c>
      <c r="F189" s="3" t="str">
        <f t="shared" si="34"/>
        <v>619</v>
      </c>
      <c r="G189" s="5">
        <f t="shared" si="46"/>
        <v>3399900</v>
      </c>
      <c r="H189" s="7">
        <f t="shared" si="48"/>
        <v>1780900</v>
      </c>
      <c r="I189" s="7">
        <f t="shared" si="49"/>
        <v>161900</v>
      </c>
      <c r="J189" s="4">
        <f t="shared" si="50"/>
        <v>1457100</v>
      </c>
      <c r="K189" s="3">
        <v>6200</v>
      </c>
      <c r="L189" s="3">
        <v>1463300</v>
      </c>
      <c r="M189" s="7">
        <f t="shared" si="51"/>
        <v>3082300</v>
      </c>
    </row>
    <row r="190" spans="1:13" x14ac:dyDescent="0.25">
      <c r="A190" s="11" t="s">
        <v>189</v>
      </c>
      <c r="B190" s="3">
        <v>21</v>
      </c>
      <c r="C190" s="5">
        <f t="shared" si="33"/>
        <v>50001</v>
      </c>
      <c r="D190" s="5">
        <f t="shared" si="47"/>
        <v>19048</v>
      </c>
      <c r="E190" s="5">
        <f t="shared" si="42"/>
        <v>30953</v>
      </c>
      <c r="F190" s="3" t="str">
        <f t="shared" si="34"/>
        <v>381</v>
      </c>
      <c r="G190" s="5">
        <f t="shared" si="46"/>
        <v>5000100</v>
      </c>
      <c r="H190" s="7">
        <f t="shared" si="48"/>
        <v>2619100</v>
      </c>
      <c r="I190" s="7">
        <f t="shared" si="49"/>
        <v>238100</v>
      </c>
      <c r="J190" s="4">
        <f t="shared" si="50"/>
        <v>2142900</v>
      </c>
      <c r="K190" s="3">
        <v>43262</v>
      </c>
      <c r="L190" s="19">
        <v>1705200</v>
      </c>
      <c r="M190" s="5">
        <f t="shared" si="51"/>
        <v>4086200</v>
      </c>
    </row>
    <row r="191" spans="1:13" x14ac:dyDescent="0.25">
      <c r="A191" s="11" t="s">
        <v>545</v>
      </c>
      <c r="B191" s="3">
        <v>21</v>
      </c>
      <c r="C191" s="5">
        <f t="shared" si="33"/>
        <v>113001</v>
      </c>
      <c r="D191" s="5">
        <f t="shared" si="47"/>
        <v>43048</v>
      </c>
      <c r="E191" s="5">
        <f t="shared" si="42"/>
        <v>69953</v>
      </c>
      <c r="F191" s="3" t="str">
        <f t="shared" si="34"/>
        <v>381</v>
      </c>
      <c r="G191" s="5">
        <f t="shared" si="46"/>
        <v>11300100</v>
      </c>
      <c r="H191" s="7">
        <f t="shared" si="48"/>
        <v>5919100</v>
      </c>
      <c r="I191" s="7">
        <f t="shared" si="49"/>
        <v>538100</v>
      </c>
      <c r="J191" s="4">
        <f t="shared" si="50"/>
        <v>4842900</v>
      </c>
      <c r="K191" s="19">
        <v>6295</v>
      </c>
      <c r="L191" s="3">
        <v>33200</v>
      </c>
      <c r="M191" s="7">
        <f t="shared" si="51"/>
        <v>5414200</v>
      </c>
    </row>
    <row r="192" spans="1:13" x14ac:dyDescent="0.25">
      <c r="A192" s="11" t="s">
        <v>691</v>
      </c>
      <c r="B192" s="3">
        <v>21</v>
      </c>
      <c r="C192" s="5">
        <f t="shared" si="33"/>
        <v>138999</v>
      </c>
      <c r="D192" s="5">
        <f t="shared" si="47"/>
        <v>52952</v>
      </c>
      <c r="E192" s="5">
        <f t="shared" si="42"/>
        <v>86047</v>
      </c>
      <c r="F192" s="3" t="str">
        <f t="shared" si="34"/>
        <v>619</v>
      </c>
      <c r="G192" s="5">
        <f t="shared" si="46"/>
        <v>13899900</v>
      </c>
      <c r="H192" s="7">
        <f t="shared" si="48"/>
        <v>7280900</v>
      </c>
      <c r="I192" s="7">
        <f t="shared" si="49"/>
        <v>661900</v>
      </c>
      <c r="J192" s="4">
        <f t="shared" si="50"/>
        <v>5957100</v>
      </c>
      <c r="K192" s="3">
        <v>45207</v>
      </c>
      <c r="L192" s="3">
        <v>356300</v>
      </c>
      <c r="M192" s="5">
        <f t="shared" si="51"/>
        <v>6975300</v>
      </c>
    </row>
    <row r="193" spans="1:13" x14ac:dyDescent="0.25">
      <c r="A193" s="11" t="s">
        <v>1023</v>
      </c>
      <c r="B193" s="3">
        <v>21</v>
      </c>
      <c r="C193" s="5">
        <f t="shared" si="33"/>
        <v>201999</v>
      </c>
      <c r="D193" s="5">
        <f t="shared" si="47"/>
        <v>76952</v>
      </c>
      <c r="E193" s="5">
        <f t="shared" si="42"/>
        <v>125047</v>
      </c>
      <c r="F193" s="3" t="str">
        <f t="shared" si="34"/>
        <v>619</v>
      </c>
      <c r="G193" s="5">
        <f t="shared" si="46"/>
        <v>20199900</v>
      </c>
      <c r="H193" s="7">
        <f t="shared" si="48"/>
        <v>10580900</v>
      </c>
      <c r="I193" s="7">
        <f t="shared" si="49"/>
        <v>961900</v>
      </c>
      <c r="J193" s="4">
        <f t="shared" si="50"/>
        <v>8657100</v>
      </c>
      <c r="K193" s="3">
        <v>27221</v>
      </c>
      <c r="L193" s="19">
        <v>3307300</v>
      </c>
      <c r="M193" s="5">
        <f t="shared" si="51"/>
        <v>12926300</v>
      </c>
    </row>
    <row r="194" spans="1:13" x14ac:dyDescent="0.25">
      <c r="A194" s="10" t="s">
        <v>1141</v>
      </c>
      <c r="B194" s="3">
        <v>22</v>
      </c>
      <c r="C194" s="5">
        <f t="shared" ref="C194:C257" si="52">A194*B194</f>
        <v>8998</v>
      </c>
      <c r="D194" s="5">
        <f t="shared" ref="D194:D200" si="53">A194*17</f>
        <v>6953</v>
      </c>
      <c r="E194" s="5">
        <f t="shared" si="42"/>
        <v>2045</v>
      </c>
      <c r="F194" s="3" t="str">
        <f t="shared" ref="F194:F257" si="54">RIGHT(A194, 3)</f>
        <v>409</v>
      </c>
      <c r="G194" s="5">
        <f t="shared" ref="G194:G200" si="55">C194*50</f>
        <v>449900</v>
      </c>
      <c r="H194" s="7">
        <f t="shared" ref="H194:H200" si="56">A194*611</f>
        <v>249899</v>
      </c>
      <c r="I194" s="7">
        <f t="shared" si="49"/>
        <v>40900</v>
      </c>
      <c r="J194" s="3" t="s">
        <v>1235</v>
      </c>
      <c r="K194" s="3">
        <v>216</v>
      </c>
      <c r="L194" s="3">
        <v>31300</v>
      </c>
      <c r="M194" s="5">
        <f>L194+G194-H194</f>
        <v>231301</v>
      </c>
    </row>
    <row r="195" spans="1:13" x14ac:dyDescent="0.25">
      <c r="A195" s="10" t="s">
        <v>59</v>
      </c>
      <c r="B195" s="3">
        <v>22</v>
      </c>
      <c r="C195" s="5">
        <f t="shared" si="52"/>
        <v>30998</v>
      </c>
      <c r="D195" s="5">
        <f t="shared" si="53"/>
        <v>23953</v>
      </c>
      <c r="E195" s="5">
        <f t="shared" si="42"/>
        <v>7045</v>
      </c>
      <c r="F195" s="3" t="str">
        <f t="shared" si="54"/>
        <v>409</v>
      </c>
      <c r="G195" s="5">
        <f t="shared" si="55"/>
        <v>1549900</v>
      </c>
      <c r="H195" s="7">
        <f t="shared" si="56"/>
        <v>860899</v>
      </c>
      <c r="I195" s="7">
        <f t="shared" si="49"/>
        <v>140900</v>
      </c>
      <c r="J195" s="3" t="s">
        <v>1235</v>
      </c>
      <c r="K195" s="3">
        <v>9200</v>
      </c>
      <c r="L195" s="3">
        <v>557301</v>
      </c>
      <c r="M195" s="5">
        <f>L195+G195-H195+C195</f>
        <v>1277300</v>
      </c>
    </row>
    <row r="196" spans="1:13" x14ac:dyDescent="0.25">
      <c r="A196" s="10" t="s">
        <v>213</v>
      </c>
      <c r="B196" s="3">
        <v>22</v>
      </c>
      <c r="C196" s="5">
        <f t="shared" si="52"/>
        <v>57002</v>
      </c>
      <c r="D196" s="5">
        <f t="shared" si="53"/>
        <v>44047</v>
      </c>
      <c r="E196" s="5">
        <f t="shared" si="42"/>
        <v>12955</v>
      </c>
      <c r="F196" s="3" t="str">
        <f t="shared" si="54"/>
        <v>591</v>
      </c>
      <c r="G196" s="5">
        <f t="shared" si="55"/>
        <v>2850100</v>
      </c>
      <c r="H196" s="7">
        <f t="shared" si="56"/>
        <v>1583101</v>
      </c>
      <c r="I196" s="7">
        <f t="shared" si="49"/>
        <v>259100</v>
      </c>
      <c r="J196" s="3" t="s">
        <v>1235</v>
      </c>
      <c r="K196" s="3">
        <v>45264</v>
      </c>
      <c r="L196" s="3">
        <v>812200</v>
      </c>
      <c r="M196" s="5">
        <f t="shared" ref="M196:M200" si="57">L196+G196-H196</f>
        <v>2079199</v>
      </c>
    </row>
    <row r="197" spans="1:13" x14ac:dyDescent="0.25">
      <c r="A197" s="10" t="s">
        <v>436</v>
      </c>
      <c r="B197" s="3">
        <v>22</v>
      </c>
      <c r="C197" s="5">
        <f t="shared" si="52"/>
        <v>96998</v>
      </c>
      <c r="D197" s="5">
        <f t="shared" si="53"/>
        <v>74953</v>
      </c>
      <c r="E197" s="5">
        <f t="shared" si="42"/>
        <v>22045</v>
      </c>
      <c r="F197" s="3" t="str">
        <f t="shared" si="54"/>
        <v>409</v>
      </c>
      <c r="G197" s="5">
        <f t="shared" si="55"/>
        <v>4849900</v>
      </c>
      <c r="H197" s="7">
        <f t="shared" si="56"/>
        <v>2693899</v>
      </c>
      <c r="I197" s="7">
        <f t="shared" si="49"/>
        <v>440900</v>
      </c>
      <c r="J197" s="3" t="s">
        <v>1235</v>
      </c>
      <c r="K197" s="3">
        <v>55244</v>
      </c>
      <c r="L197" s="3">
        <v>1748300</v>
      </c>
      <c r="M197" s="5">
        <f t="shared" si="57"/>
        <v>3904301</v>
      </c>
    </row>
    <row r="198" spans="1:13" x14ac:dyDescent="0.25">
      <c r="A198" s="10" t="s">
        <v>457</v>
      </c>
      <c r="B198" s="3">
        <v>22</v>
      </c>
      <c r="C198" s="5">
        <f t="shared" si="52"/>
        <v>101002</v>
      </c>
      <c r="D198" s="5">
        <f t="shared" si="53"/>
        <v>78047</v>
      </c>
      <c r="E198" s="5">
        <f t="shared" si="42"/>
        <v>22955</v>
      </c>
      <c r="F198" s="3" t="str">
        <f t="shared" si="54"/>
        <v>591</v>
      </c>
      <c r="G198" s="5">
        <f t="shared" si="55"/>
        <v>5050100</v>
      </c>
      <c r="H198" s="7">
        <f t="shared" si="56"/>
        <v>2805101</v>
      </c>
      <c r="I198" s="7">
        <f t="shared" si="49"/>
        <v>459100</v>
      </c>
      <c r="J198" s="3" t="s">
        <v>1235</v>
      </c>
      <c r="K198" s="3">
        <v>34294</v>
      </c>
      <c r="L198" s="3">
        <v>2123199</v>
      </c>
      <c r="M198" s="5">
        <f>L198+G198-H198+C198</f>
        <v>4469200</v>
      </c>
    </row>
    <row r="199" spans="1:13" x14ac:dyDescent="0.25">
      <c r="A199" s="10" t="s">
        <v>574</v>
      </c>
      <c r="B199" s="3">
        <v>22</v>
      </c>
      <c r="C199" s="5">
        <f t="shared" si="52"/>
        <v>123002</v>
      </c>
      <c r="D199" s="5">
        <f t="shared" si="53"/>
        <v>95047</v>
      </c>
      <c r="E199" s="5">
        <f t="shared" si="42"/>
        <v>27955</v>
      </c>
      <c r="F199" s="3" t="str">
        <f t="shared" si="54"/>
        <v>591</v>
      </c>
      <c r="G199" s="5">
        <f t="shared" si="55"/>
        <v>6150100</v>
      </c>
      <c r="H199" s="7">
        <f t="shared" si="56"/>
        <v>3416101</v>
      </c>
      <c r="I199" s="7">
        <f t="shared" si="49"/>
        <v>559100</v>
      </c>
      <c r="J199" s="3" t="s">
        <v>1235</v>
      </c>
      <c r="K199" s="3">
        <v>103265</v>
      </c>
      <c r="L199" s="3">
        <v>1635199</v>
      </c>
      <c r="M199" s="5">
        <f>L199+G199-H199+C199</f>
        <v>4492200</v>
      </c>
    </row>
    <row r="200" spans="1:13" x14ac:dyDescent="0.25">
      <c r="A200" s="10" t="s">
        <v>801</v>
      </c>
      <c r="B200" s="3">
        <v>22</v>
      </c>
      <c r="C200" s="5">
        <f t="shared" si="52"/>
        <v>167002</v>
      </c>
      <c r="D200" s="5">
        <f t="shared" si="53"/>
        <v>129047</v>
      </c>
      <c r="E200" s="5">
        <f t="shared" si="42"/>
        <v>37955</v>
      </c>
      <c r="F200" s="3" t="str">
        <f t="shared" si="54"/>
        <v>591</v>
      </c>
      <c r="G200" s="5">
        <f t="shared" si="55"/>
        <v>8350100</v>
      </c>
      <c r="H200" s="7">
        <f t="shared" si="56"/>
        <v>4638101</v>
      </c>
      <c r="I200" s="7">
        <f t="shared" si="49"/>
        <v>759100</v>
      </c>
      <c r="J200" s="3" t="s">
        <v>1235</v>
      </c>
      <c r="K200" s="19">
        <v>64295</v>
      </c>
      <c r="L200" s="3">
        <v>3518200</v>
      </c>
      <c r="M200" s="5">
        <f t="shared" si="57"/>
        <v>7230199</v>
      </c>
    </row>
    <row r="201" spans="1:13" x14ac:dyDescent="0.25">
      <c r="A201" s="4" t="s">
        <v>1192</v>
      </c>
      <c r="B201" s="3">
        <v>23</v>
      </c>
      <c r="C201" s="5">
        <f t="shared" si="52"/>
        <v>16997</v>
      </c>
      <c r="D201" s="5">
        <f>A201*4</f>
        <v>2956</v>
      </c>
      <c r="E201" s="5">
        <f t="shared" si="42"/>
        <v>14041</v>
      </c>
      <c r="F201" s="3" t="str">
        <f t="shared" si="54"/>
        <v>739</v>
      </c>
      <c r="G201" s="5">
        <f>C201*34</f>
        <v>577898</v>
      </c>
      <c r="H201" s="7">
        <f>A201*441</f>
        <v>325899</v>
      </c>
      <c r="I201" s="3" t="s">
        <v>1235</v>
      </c>
      <c r="J201" s="3" t="s">
        <v>1235</v>
      </c>
      <c r="K201" s="3">
        <v>6229</v>
      </c>
      <c r="L201" s="3">
        <v>102299</v>
      </c>
      <c r="M201" s="5">
        <f>L201+G201-H201-C201</f>
        <v>337301</v>
      </c>
    </row>
    <row r="202" spans="1:13" x14ac:dyDescent="0.25">
      <c r="A202" s="4" t="s">
        <v>17</v>
      </c>
      <c r="B202" s="3">
        <v>23</v>
      </c>
      <c r="C202" s="5">
        <f t="shared" si="52"/>
        <v>25001</v>
      </c>
      <c r="D202" s="5">
        <f>A202*12</f>
        <v>13044</v>
      </c>
      <c r="E202" s="5">
        <f t="shared" si="42"/>
        <v>11957</v>
      </c>
      <c r="F202" s="3" t="str">
        <f t="shared" si="54"/>
        <v>087</v>
      </c>
      <c r="G202" s="5">
        <f>C202*100</f>
        <v>2500100</v>
      </c>
      <c r="H202" s="7">
        <f>A202*1300</f>
        <v>1413100</v>
      </c>
      <c r="I202" s="3" t="s">
        <v>1235</v>
      </c>
      <c r="J202" s="3" t="s">
        <v>1235</v>
      </c>
      <c r="K202" s="3">
        <v>7293</v>
      </c>
      <c r="L202" s="3">
        <v>943200</v>
      </c>
      <c r="M202" s="5">
        <f>L202+G202-H202</f>
        <v>2030200</v>
      </c>
    </row>
    <row r="203" spans="1:13" x14ac:dyDescent="0.25">
      <c r="A203" s="4" t="s">
        <v>129</v>
      </c>
      <c r="B203" s="3">
        <v>23</v>
      </c>
      <c r="C203" s="5">
        <f t="shared" si="52"/>
        <v>43999</v>
      </c>
      <c r="D203" s="5">
        <f>A203*12</f>
        <v>22956</v>
      </c>
      <c r="E203" s="5">
        <f t="shared" si="42"/>
        <v>21043</v>
      </c>
      <c r="F203" s="3" t="str">
        <f t="shared" si="54"/>
        <v>913</v>
      </c>
      <c r="G203" s="5">
        <f>C203*100</f>
        <v>4399900</v>
      </c>
      <c r="H203" s="7">
        <f>A203*1300</f>
        <v>2486900</v>
      </c>
      <c r="I203" s="3" t="s">
        <v>1235</v>
      </c>
      <c r="J203" s="3" t="s">
        <v>1235</v>
      </c>
      <c r="K203" s="3">
        <v>8206</v>
      </c>
      <c r="L203" s="3">
        <v>1611300</v>
      </c>
      <c r="M203" s="5">
        <f t="shared" ref="M203:M204" si="58">L203+G203-H203</f>
        <v>3524300</v>
      </c>
    </row>
    <row r="204" spans="1:13" x14ac:dyDescent="0.25">
      <c r="A204" s="4" t="s">
        <v>151</v>
      </c>
      <c r="B204" s="3">
        <v>23</v>
      </c>
      <c r="C204" s="5">
        <f t="shared" si="52"/>
        <v>48001</v>
      </c>
      <c r="D204" s="5">
        <f>A204*12</f>
        <v>25044</v>
      </c>
      <c r="E204" s="5">
        <f t="shared" si="42"/>
        <v>22957</v>
      </c>
      <c r="F204" s="3" t="str">
        <f t="shared" si="54"/>
        <v>087</v>
      </c>
      <c r="G204" s="5">
        <f>C204*100</f>
        <v>4800100</v>
      </c>
      <c r="H204" s="7">
        <f>A204*1300</f>
        <v>2713100</v>
      </c>
      <c r="I204" s="3" t="s">
        <v>1235</v>
      </c>
      <c r="J204" s="3" t="s">
        <v>1235</v>
      </c>
      <c r="K204" s="3">
        <v>20264</v>
      </c>
      <c r="L204" s="3">
        <v>1122200</v>
      </c>
      <c r="M204" s="5">
        <f t="shared" si="58"/>
        <v>3209200</v>
      </c>
    </row>
    <row r="205" spans="1:13" x14ac:dyDescent="0.25">
      <c r="A205" s="4" t="s">
        <v>358</v>
      </c>
      <c r="B205" s="3">
        <v>23</v>
      </c>
      <c r="C205" s="5">
        <f t="shared" si="52"/>
        <v>85997</v>
      </c>
      <c r="D205" s="5">
        <f>A205*4</f>
        <v>14956</v>
      </c>
      <c r="E205" s="5">
        <f t="shared" si="42"/>
        <v>71041</v>
      </c>
      <c r="F205" s="3" t="str">
        <f t="shared" si="54"/>
        <v>739</v>
      </c>
      <c r="G205" s="5">
        <f>C205*34</f>
        <v>2923898</v>
      </c>
      <c r="H205" s="7">
        <f>A205*441</f>
        <v>1648899</v>
      </c>
      <c r="I205" s="3" t="s">
        <v>1235</v>
      </c>
      <c r="J205" s="3" t="s">
        <v>1235</v>
      </c>
      <c r="K205" s="3">
        <v>50214</v>
      </c>
      <c r="L205" s="3">
        <v>106299</v>
      </c>
      <c r="M205" s="5">
        <f>L205+G205-H205-C205</f>
        <v>1295301</v>
      </c>
    </row>
    <row r="206" spans="1:13" x14ac:dyDescent="0.25">
      <c r="A206" s="4" t="s">
        <v>421</v>
      </c>
      <c r="B206" s="3">
        <v>23</v>
      </c>
      <c r="C206" s="5">
        <f t="shared" si="52"/>
        <v>98003</v>
      </c>
      <c r="D206" s="5">
        <f>A206*4</f>
        <v>17044</v>
      </c>
      <c r="E206" s="5">
        <f t="shared" si="42"/>
        <v>80959</v>
      </c>
      <c r="F206" s="3" t="str">
        <f t="shared" si="54"/>
        <v>261</v>
      </c>
      <c r="G206" s="5">
        <f>C206*34</f>
        <v>3332102</v>
      </c>
      <c r="H206" s="7">
        <f>A206*441</f>
        <v>1879101</v>
      </c>
      <c r="I206" s="3" t="s">
        <v>1235</v>
      </c>
      <c r="J206" s="3" t="s">
        <v>1235</v>
      </c>
      <c r="K206" s="3">
        <v>49299</v>
      </c>
      <c r="L206" s="3">
        <v>1076200</v>
      </c>
      <c r="M206" s="5">
        <f t="shared" ref="M206" si="59">L206+G206-H206</f>
        <v>2529201</v>
      </c>
    </row>
    <row r="207" spans="1:13" x14ac:dyDescent="0.25">
      <c r="A207" s="4" t="s">
        <v>516</v>
      </c>
      <c r="B207" s="3">
        <v>23</v>
      </c>
      <c r="C207" s="5">
        <f t="shared" si="52"/>
        <v>117001</v>
      </c>
      <c r="D207" s="5">
        <f>A207*12</f>
        <v>61044</v>
      </c>
      <c r="E207" s="5">
        <f t="shared" si="42"/>
        <v>55957</v>
      </c>
      <c r="F207" s="3" t="str">
        <f t="shared" si="54"/>
        <v>087</v>
      </c>
      <c r="G207" s="5">
        <f>C207*100</f>
        <v>11700100</v>
      </c>
      <c r="H207" s="7">
        <f>A207*1300</f>
        <v>6613100</v>
      </c>
      <c r="I207" s="3" t="s">
        <v>1235</v>
      </c>
      <c r="J207" s="3" t="s">
        <v>1235</v>
      </c>
      <c r="K207" s="3">
        <v>100264</v>
      </c>
      <c r="L207" s="3">
        <v>2786200</v>
      </c>
      <c r="M207" s="5">
        <f>L207+G207-H207</f>
        <v>7873200</v>
      </c>
    </row>
    <row r="208" spans="1:13" x14ac:dyDescent="0.25">
      <c r="A208" s="4" t="s">
        <v>534</v>
      </c>
      <c r="B208" s="3">
        <v>23</v>
      </c>
      <c r="C208" s="5">
        <f t="shared" si="52"/>
        <v>121003</v>
      </c>
      <c r="D208" s="5">
        <f>A208*4</f>
        <v>21044</v>
      </c>
      <c r="E208" s="5">
        <f t="shared" si="42"/>
        <v>99959</v>
      </c>
      <c r="F208" s="3" t="str">
        <f t="shared" si="54"/>
        <v>261</v>
      </c>
      <c r="G208" s="5">
        <f>C208*34</f>
        <v>4114102</v>
      </c>
      <c r="H208" s="7">
        <f>A208*441</f>
        <v>2320101</v>
      </c>
      <c r="I208" s="3" t="s">
        <v>1235</v>
      </c>
      <c r="J208" s="3" t="s">
        <v>1235</v>
      </c>
      <c r="K208" s="3">
        <v>8259</v>
      </c>
      <c r="L208" s="3">
        <v>1176201</v>
      </c>
      <c r="M208" s="5">
        <f>L208+G208-H208-C208</f>
        <v>2849199</v>
      </c>
    </row>
    <row r="209" spans="1:13" x14ac:dyDescent="0.25">
      <c r="A209" s="4" t="s">
        <v>852</v>
      </c>
      <c r="B209" s="3">
        <v>23</v>
      </c>
      <c r="C209" s="5">
        <f t="shared" si="52"/>
        <v>186001</v>
      </c>
      <c r="D209" s="5">
        <f>A209*12</f>
        <v>97044</v>
      </c>
      <c r="E209" s="5">
        <f t="shared" si="42"/>
        <v>88957</v>
      </c>
      <c r="F209" s="3" t="str">
        <f t="shared" si="54"/>
        <v>087</v>
      </c>
      <c r="G209" s="5">
        <f>C209*100</f>
        <v>18600100</v>
      </c>
      <c r="H209" s="7">
        <f>A209*1300</f>
        <v>10513100</v>
      </c>
      <c r="I209" s="3" t="s">
        <v>1235</v>
      </c>
      <c r="J209" s="3" t="s">
        <v>1235</v>
      </c>
      <c r="K209" s="3">
        <v>54263</v>
      </c>
      <c r="L209" s="3">
        <v>4510200</v>
      </c>
      <c r="M209" s="5">
        <f>L209+G209-H209</f>
        <v>12597200</v>
      </c>
    </row>
    <row r="210" spans="1:13" x14ac:dyDescent="0.25">
      <c r="A210" s="4" t="s">
        <v>1037</v>
      </c>
      <c r="B210" s="3">
        <v>23</v>
      </c>
      <c r="C210" s="5">
        <f t="shared" si="52"/>
        <v>223997</v>
      </c>
      <c r="D210" s="5">
        <f>A210*4</f>
        <v>38956</v>
      </c>
      <c r="E210" s="5">
        <f t="shared" si="42"/>
        <v>185041</v>
      </c>
      <c r="F210" s="3" t="str">
        <f t="shared" si="54"/>
        <v>739</v>
      </c>
      <c r="G210" s="5">
        <f>C210*34</f>
        <v>7615898</v>
      </c>
      <c r="H210" s="7">
        <f>A210*441</f>
        <v>4294899</v>
      </c>
      <c r="I210" s="3" t="s">
        <v>1235</v>
      </c>
      <c r="J210" s="3" t="s">
        <v>1235</v>
      </c>
      <c r="K210" s="3">
        <v>189228</v>
      </c>
      <c r="L210" s="3">
        <v>1231301</v>
      </c>
      <c r="M210" s="5">
        <f>L210+G210-H210</f>
        <v>4552300</v>
      </c>
    </row>
    <row r="211" spans="1:13" x14ac:dyDescent="0.25">
      <c r="A211" s="4" t="s">
        <v>1167</v>
      </c>
      <c r="B211" s="3">
        <v>26</v>
      </c>
      <c r="C211" s="5">
        <f t="shared" si="52"/>
        <v>15002</v>
      </c>
      <c r="D211" s="5">
        <f t="shared" ref="D211:D217" si="60">A211*7</f>
        <v>4039</v>
      </c>
      <c r="E211" s="5">
        <f t="shared" si="42"/>
        <v>10963</v>
      </c>
      <c r="F211" s="3" t="str">
        <f t="shared" si="54"/>
        <v>577</v>
      </c>
      <c r="G211" s="5">
        <f t="shared" ref="G211:G217" si="61">C211*50</f>
        <v>750100</v>
      </c>
      <c r="H211" s="7">
        <f t="shared" ref="H211:H217" si="62">A211*813</f>
        <v>469101</v>
      </c>
      <c r="I211" s="3" t="s">
        <v>1235</v>
      </c>
      <c r="J211" s="3" t="s">
        <v>1235</v>
      </c>
      <c r="K211" s="3">
        <v>13276</v>
      </c>
      <c r="L211" s="3">
        <v>20200</v>
      </c>
      <c r="M211" s="5">
        <f>L211+G211-H211</f>
        <v>301199</v>
      </c>
    </row>
    <row r="212" spans="1:13" x14ac:dyDescent="0.25">
      <c r="A212" s="4" t="s">
        <v>60</v>
      </c>
      <c r="B212" s="3">
        <v>26</v>
      </c>
      <c r="C212" s="5">
        <f t="shared" si="52"/>
        <v>36998</v>
      </c>
      <c r="D212" s="5">
        <f t="shared" si="60"/>
        <v>9961</v>
      </c>
      <c r="E212" s="5">
        <f t="shared" si="42"/>
        <v>27037</v>
      </c>
      <c r="F212" s="3" t="str">
        <f t="shared" si="54"/>
        <v>423</v>
      </c>
      <c r="G212" s="5">
        <f t="shared" si="61"/>
        <v>1849900</v>
      </c>
      <c r="H212" s="7">
        <f t="shared" si="62"/>
        <v>1156899</v>
      </c>
      <c r="I212" s="3" t="s">
        <v>1235</v>
      </c>
      <c r="J212" s="3" t="s">
        <v>1235</v>
      </c>
      <c r="K212" s="3">
        <v>14215</v>
      </c>
      <c r="L212" s="3">
        <v>576300</v>
      </c>
      <c r="M212" s="5">
        <f t="shared" ref="M212:M217" si="63">L212+G212-H212</f>
        <v>1269301</v>
      </c>
    </row>
    <row r="213" spans="1:13" x14ac:dyDescent="0.25">
      <c r="A213" s="4" t="s">
        <v>196</v>
      </c>
      <c r="B213" s="3">
        <v>26</v>
      </c>
      <c r="C213" s="5">
        <f t="shared" si="52"/>
        <v>62998</v>
      </c>
      <c r="D213" s="5">
        <f t="shared" si="60"/>
        <v>16961</v>
      </c>
      <c r="E213" s="5">
        <f t="shared" si="42"/>
        <v>46037</v>
      </c>
      <c r="F213" s="3" t="str">
        <f t="shared" si="54"/>
        <v>423</v>
      </c>
      <c r="G213" s="5">
        <f t="shared" si="61"/>
        <v>3149900</v>
      </c>
      <c r="H213" s="7">
        <f t="shared" si="62"/>
        <v>1969899</v>
      </c>
      <c r="I213" s="3" t="s">
        <v>1235</v>
      </c>
      <c r="J213" s="3" t="s">
        <v>1235</v>
      </c>
      <c r="K213" s="3">
        <v>24205</v>
      </c>
      <c r="L213" s="3">
        <v>666300</v>
      </c>
      <c r="M213" s="5">
        <f t="shared" si="63"/>
        <v>1846301</v>
      </c>
    </row>
    <row r="214" spans="1:13" x14ac:dyDescent="0.25">
      <c r="A214" s="4" t="s">
        <v>438</v>
      </c>
      <c r="B214" s="3">
        <v>26</v>
      </c>
      <c r="C214" s="5">
        <f t="shared" si="52"/>
        <v>114998</v>
      </c>
      <c r="D214" s="5">
        <f t="shared" si="60"/>
        <v>30961</v>
      </c>
      <c r="E214" s="5">
        <f t="shared" si="42"/>
        <v>84037</v>
      </c>
      <c r="F214" s="3" t="str">
        <f t="shared" si="54"/>
        <v>423</v>
      </c>
      <c r="G214" s="5">
        <f t="shared" si="61"/>
        <v>5749900</v>
      </c>
      <c r="H214" s="7">
        <f t="shared" si="62"/>
        <v>3595899</v>
      </c>
      <c r="I214" s="3" t="s">
        <v>1235</v>
      </c>
      <c r="J214" s="3" t="s">
        <v>1235</v>
      </c>
      <c r="K214" s="3">
        <v>13224</v>
      </c>
      <c r="L214" s="3">
        <v>66300</v>
      </c>
      <c r="M214" s="5">
        <f t="shared" si="63"/>
        <v>2220301</v>
      </c>
    </row>
    <row r="215" spans="1:13" x14ac:dyDescent="0.25">
      <c r="A215" s="4" t="s">
        <v>687</v>
      </c>
      <c r="B215" s="3">
        <v>26</v>
      </c>
      <c r="C215" s="5">
        <f t="shared" si="52"/>
        <v>171002</v>
      </c>
      <c r="D215" s="5">
        <f t="shared" si="60"/>
        <v>46039</v>
      </c>
      <c r="E215" s="5">
        <f t="shared" si="42"/>
        <v>124963</v>
      </c>
      <c r="F215" s="3" t="str">
        <f t="shared" si="54"/>
        <v>577</v>
      </c>
      <c r="G215" s="5">
        <f t="shared" si="61"/>
        <v>8550100</v>
      </c>
      <c r="H215" s="7">
        <f t="shared" si="62"/>
        <v>5347101</v>
      </c>
      <c r="I215" s="3" t="s">
        <v>1235</v>
      </c>
      <c r="J215" s="3" t="s">
        <v>1235</v>
      </c>
      <c r="K215" s="3">
        <v>105297</v>
      </c>
      <c r="L215" s="3">
        <v>1677200</v>
      </c>
      <c r="M215" s="5">
        <f t="shared" si="63"/>
        <v>4880199</v>
      </c>
    </row>
    <row r="216" spans="1:13" x14ac:dyDescent="0.25">
      <c r="A216" s="4" t="s">
        <v>798</v>
      </c>
      <c r="B216" s="3">
        <v>26</v>
      </c>
      <c r="C216" s="5">
        <f t="shared" si="52"/>
        <v>197002</v>
      </c>
      <c r="D216" s="5">
        <f t="shared" si="60"/>
        <v>53039</v>
      </c>
      <c r="E216" s="5">
        <f t="shared" si="42"/>
        <v>143963</v>
      </c>
      <c r="F216" s="3" t="str">
        <f t="shared" si="54"/>
        <v>577</v>
      </c>
      <c r="G216" s="5">
        <f t="shared" si="61"/>
        <v>9850100</v>
      </c>
      <c r="H216" s="7">
        <f t="shared" si="62"/>
        <v>6160101</v>
      </c>
      <c r="I216" s="3" t="s">
        <v>1235</v>
      </c>
      <c r="J216" s="3" t="s">
        <v>1235</v>
      </c>
      <c r="K216" s="3">
        <v>68268</v>
      </c>
      <c r="L216" s="3">
        <v>947200</v>
      </c>
      <c r="M216" s="5">
        <f t="shared" si="63"/>
        <v>4637199</v>
      </c>
    </row>
    <row r="217" spans="1:13" x14ac:dyDescent="0.25">
      <c r="A217" s="4" t="s">
        <v>889</v>
      </c>
      <c r="B217" s="3">
        <v>26</v>
      </c>
      <c r="C217" s="5">
        <f t="shared" si="52"/>
        <v>218998</v>
      </c>
      <c r="D217" s="5">
        <f t="shared" si="60"/>
        <v>58961</v>
      </c>
      <c r="E217" s="5">
        <f t="shared" si="42"/>
        <v>160037</v>
      </c>
      <c r="F217" s="3" t="str">
        <f t="shared" si="54"/>
        <v>423</v>
      </c>
      <c r="G217" s="5">
        <f t="shared" si="61"/>
        <v>10949900</v>
      </c>
      <c r="H217" s="7">
        <f t="shared" si="62"/>
        <v>6847899</v>
      </c>
      <c r="I217" s="3" t="s">
        <v>1235</v>
      </c>
      <c r="J217" s="3" t="s">
        <v>1235</v>
      </c>
      <c r="K217" s="3">
        <v>185221</v>
      </c>
      <c r="L217" s="3">
        <v>67299</v>
      </c>
      <c r="M217" s="5">
        <f t="shared" si="63"/>
        <v>4169300</v>
      </c>
    </row>
    <row r="218" spans="1:13" x14ac:dyDescent="0.25">
      <c r="A218" s="7" t="s">
        <v>1073</v>
      </c>
      <c r="B218" s="3">
        <v>27</v>
      </c>
      <c r="C218" s="5">
        <f t="shared" si="52"/>
        <v>999</v>
      </c>
      <c r="D218" s="5">
        <f t="shared" ref="D218:D223" si="64">A218*26</f>
        <v>962</v>
      </c>
      <c r="E218" s="5">
        <f t="shared" si="42"/>
        <v>37</v>
      </c>
      <c r="F218" s="3" t="str">
        <f t="shared" si="54"/>
        <v>037</v>
      </c>
      <c r="G218" s="5">
        <f t="shared" ref="G218:G223" si="65">C218*100</f>
        <v>99900</v>
      </c>
      <c r="H218" s="7">
        <f t="shared" ref="H218:H223" si="66">A218*1700</f>
        <v>62900</v>
      </c>
      <c r="I218" s="7">
        <f t="shared" ref="I218:I223" si="67">A218*700</f>
        <v>25900</v>
      </c>
      <c r="J218" s="3" t="s">
        <v>1235</v>
      </c>
      <c r="K218" s="19">
        <v>229</v>
      </c>
      <c r="L218" s="3">
        <v>3300</v>
      </c>
      <c r="M218" s="7">
        <f>L218+G218-H218</f>
        <v>40300</v>
      </c>
    </row>
    <row r="219" spans="1:13" x14ac:dyDescent="0.25">
      <c r="A219" s="7" t="s">
        <v>263</v>
      </c>
      <c r="B219" s="3">
        <v>27</v>
      </c>
      <c r="C219" s="5">
        <f t="shared" si="52"/>
        <v>80001</v>
      </c>
      <c r="D219" s="5">
        <f t="shared" si="64"/>
        <v>77038</v>
      </c>
      <c r="E219" s="5">
        <f t="shared" si="42"/>
        <v>2963</v>
      </c>
      <c r="F219" s="3" t="str">
        <f t="shared" si="54"/>
        <v>963</v>
      </c>
      <c r="G219" s="5">
        <f t="shared" si="65"/>
        <v>8000100</v>
      </c>
      <c r="H219" s="7">
        <f t="shared" si="66"/>
        <v>5037100</v>
      </c>
      <c r="I219" s="7">
        <f t="shared" si="67"/>
        <v>2074100</v>
      </c>
      <c r="J219" s="3" t="s">
        <v>1235</v>
      </c>
      <c r="K219" s="19">
        <v>8266</v>
      </c>
      <c r="L219" s="3">
        <v>654200</v>
      </c>
      <c r="M219" s="7">
        <f t="shared" ref="M219:M223" si="68">L219+G219-H219</f>
        <v>3617200</v>
      </c>
    </row>
    <row r="220" spans="1:13" x14ac:dyDescent="0.25">
      <c r="A220" s="7" t="s">
        <v>271</v>
      </c>
      <c r="B220" s="3">
        <v>27</v>
      </c>
      <c r="C220" s="5">
        <f t="shared" si="52"/>
        <v>81999</v>
      </c>
      <c r="D220" s="5">
        <f t="shared" si="64"/>
        <v>78962</v>
      </c>
      <c r="E220" s="5">
        <f t="shared" si="42"/>
        <v>3037</v>
      </c>
      <c r="F220" s="3" t="str">
        <f t="shared" si="54"/>
        <v>037</v>
      </c>
      <c r="G220" s="5">
        <f t="shared" si="65"/>
        <v>8199900</v>
      </c>
      <c r="H220" s="7">
        <f t="shared" si="66"/>
        <v>5162900</v>
      </c>
      <c r="I220" s="7">
        <f t="shared" si="67"/>
        <v>2125900</v>
      </c>
      <c r="J220" s="3" t="s">
        <v>1235</v>
      </c>
      <c r="K220" s="3">
        <v>49229</v>
      </c>
      <c r="L220" s="19">
        <v>301300</v>
      </c>
      <c r="M220" s="5">
        <f t="shared" si="68"/>
        <v>3338300</v>
      </c>
    </row>
    <row r="221" spans="1:13" x14ac:dyDescent="0.25">
      <c r="A221" s="7" t="s">
        <v>623</v>
      </c>
      <c r="B221" s="3">
        <v>27</v>
      </c>
      <c r="C221" s="5">
        <f t="shared" si="52"/>
        <v>162999</v>
      </c>
      <c r="D221" s="5">
        <f t="shared" si="64"/>
        <v>156962</v>
      </c>
      <c r="E221" s="5">
        <f t="shared" si="42"/>
        <v>6037</v>
      </c>
      <c r="F221" s="3" t="str">
        <f t="shared" si="54"/>
        <v>037</v>
      </c>
      <c r="G221" s="5">
        <f t="shared" si="65"/>
        <v>16299900</v>
      </c>
      <c r="H221" s="7">
        <f t="shared" si="66"/>
        <v>10262900</v>
      </c>
      <c r="I221" s="7">
        <f t="shared" si="67"/>
        <v>4225900</v>
      </c>
      <c r="J221" s="3" t="s">
        <v>1235</v>
      </c>
      <c r="K221" s="3">
        <v>158229</v>
      </c>
      <c r="L221" s="3">
        <v>659300</v>
      </c>
      <c r="M221" s="5">
        <f t="shared" si="68"/>
        <v>6696300</v>
      </c>
    </row>
    <row r="222" spans="1:13" x14ac:dyDescent="0.25">
      <c r="A222" s="7" t="s">
        <v>842</v>
      </c>
      <c r="B222" s="3">
        <v>27</v>
      </c>
      <c r="C222" s="5">
        <f t="shared" si="52"/>
        <v>215001</v>
      </c>
      <c r="D222" s="5">
        <f t="shared" si="64"/>
        <v>207038</v>
      </c>
      <c r="E222" s="5">
        <f t="shared" si="42"/>
        <v>7963</v>
      </c>
      <c r="F222" s="3" t="str">
        <f t="shared" si="54"/>
        <v>963</v>
      </c>
      <c r="G222" s="5">
        <f t="shared" si="65"/>
        <v>21500100</v>
      </c>
      <c r="H222" s="7">
        <f t="shared" si="66"/>
        <v>13537100</v>
      </c>
      <c r="I222" s="7">
        <f t="shared" si="67"/>
        <v>5574100</v>
      </c>
      <c r="J222" s="3" t="s">
        <v>1235</v>
      </c>
      <c r="K222" s="3">
        <v>6290</v>
      </c>
      <c r="L222" s="3">
        <v>4545200</v>
      </c>
      <c r="M222" s="5">
        <f t="shared" si="68"/>
        <v>12508200</v>
      </c>
    </row>
    <row r="223" spans="1:13" x14ac:dyDescent="0.25">
      <c r="A223" s="7" t="s">
        <v>950</v>
      </c>
      <c r="B223" s="3">
        <v>27</v>
      </c>
      <c r="C223" s="5">
        <f t="shared" si="52"/>
        <v>242001</v>
      </c>
      <c r="D223" s="5">
        <f t="shared" si="64"/>
        <v>233038</v>
      </c>
      <c r="E223" s="5">
        <f t="shared" si="42"/>
        <v>8963</v>
      </c>
      <c r="F223" s="3" t="str">
        <f t="shared" si="54"/>
        <v>963</v>
      </c>
      <c r="G223" s="5">
        <f t="shared" si="65"/>
        <v>24200100</v>
      </c>
      <c r="H223" s="7">
        <f t="shared" si="66"/>
        <v>15237100</v>
      </c>
      <c r="I223" s="7">
        <f t="shared" si="67"/>
        <v>6274100</v>
      </c>
      <c r="J223" s="3" t="s">
        <v>1235</v>
      </c>
      <c r="K223" s="3">
        <v>204266</v>
      </c>
      <c r="L223" s="3">
        <v>2158200</v>
      </c>
      <c r="M223" s="5">
        <f t="shared" si="68"/>
        <v>11121200</v>
      </c>
    </row>
    <row r="224" spans="1:13" x14ac:dyDescent="0.25">
      <c r="A224" s="9" t="s">
        <v>1089</v>
      </c>
      <c r="B224" s="3">
        <v>28</v>
      </c>
      <c r="C224" s="5">
        <f t="shared" si="52"/>
        <v>2996</v>
      </c>
      <c r="D224" s="5">
        <f>A224*9</f>
        <v>963</v>
      </c>
      <c r="E224" s="5">
        <f t="shared" si="42"/>
        <v>2033</v>
      </c>
      <c r="F224" s="3" t="str">
        <f t="shared" si="54"/>
        <v>107</v>
      </c>
      <c r="G224" s="5">
        <f t="shared" ref="G224:G234" si="69">C224*25</f>
        <v>74900</v>
      </c>
      <c r="H224" s="7">
        <f>A224*457</f>
        <v>48899</v>
      </c>
      <c r="I224" s="7">
        <f>A224*214</f>
        <v>22898</v>
      </c>
      <c r="J224" s="3" t="s">
        <v>1235</v>
      </c>
      <c r="K224" s="3">
        <v>225</v>
      </c>
      <c r="L224" s="3">
        <v>24300</v>
      </c>
      <c r="M224" s="5">
        <f>L224+G224-H224</f>
        <v>50301</v>
      </c>
    </row>
    <row r="225" spans="1:13" x14ac:dyDescent="0.25">
      <c r="A225" s="9" t="s">
        <v>1172</v>
      </c>
      <c r="B225" s="3">
        <v>28</v>
      </c>
      <c r="C225" s="5">
        <f t="shared" si="52"/>
        <v>16996</v>
      </c>
      <c r="D225" s="5">
        <f>A225*23</f>
        <v>13961</v>
      </c>
      <c r="E225" s="5">
        <f t="shared" si="42"/>
        <v>3035</v>
      </c>
      <c r="F225" s="3" t="str">
        <f t="shared" si="54"/>
        <v>607</v>
      </c>
      <c r="G225" s="5">
        <f t="shared" si="69"/>
        <v>424900</v>
      </c>
      <c r="H225" s="7">
        <f>A225*443</f>
        <v>268901</v>
      </c>
      <c r="I225" s="7">
        <f>A225*186</f>
        <v>112902</v>
      </c>
      <c r="J225" s="3" t="s">
        <v>1235</v>
      </c>
      <c r="K225" s="3">
        <v>12206</v>
      </c>
      <c r="L225" s="3">
        <v>72299</v>
      </c>
      <c r="M225" s="7">
        <f>L225+G225-H225</f>
        <v>228298</v>
      </c>
    </row>
    <row r="226" spans="1:13" x14ac:dyDescent="0.25">
      <c r="A226" s="9" t="s">
        <v>89</v>
      </c>
      <c r="B226" s="3">
        <v>28</v>
      </c>
      <c r="C226" s="5">
        <f t="shared" si="52"/>
        <v>44996</v>
      </c>
      <c r="D226" s="5">
        <f>A226*23</f>
        <v>36961</v>
      </c>
      <c r="E226" s="5">
        <f t="shared" si="42"/>
        <v>8035</v>
      </c>
      <c r="F226" s="3" t="str">
        <f t="shared" si="54"/>
        <v>607</v>
      </c>
      <c r="G226" s="5">
        <f t="shared" si="69"/>
        <v>1124900</v>
      </c>
      <c r="H226" s="7">
        <f>A226*443</f>
        <v>711901</v>
      </c>
      <c r="I226" s="7">
        <f>A226*186</f>
        <v>298902</v>
      </c>
      <c r="J226" s="3" t="s">
        <v>1235</v>
      </c>
      <c r="K226" s="19">
        <v>8211</v>
      </c>
      <c r="L226" s="3">
        <v>212300</v>
      </c>
      <c r="M226" s="5">
        <f t="shared" ref="M226:M227" si="70">L226+G226-H226</f>
        <v>625299</v>
      </c>
    </row>
    <row r="227" spans="1:13" x14ac:dyDescent="0.25">
      <c r="A227" s="9" t="s">
        <v>192</v>
      </c>
      <c r="B227" s="3">
        <v>28</v>
      </c>
      <c r="C227" s="5">
        <f t="shared" si="52"/>
        <v>67004</v>
      </c>
      <c r="D227" s="5">
        <f>A227*23</f>
        <v>55039</v>
      </c>
      <c r="E227" s="5">
        <f t="shared" si="42"/>
        <v>11965</v>
      </c>
      <c r="F227" s="3" t="str">
        <f t="shared" si="54"/>
        <v>393</v>
      </c>
      <c r="G227" s="5">
        <f t="shared" si="69"/>
        <v>1675100</v>
      </c>
      <c r="H227" s="7">
        <f>A227*443</f>
        <v>1060099</v>
      </c>
      <c r="I227" s="7">
        <f>A227*186</f>
        <v>445098</v>
      </c>
      <c r="J227" s="3" t="s">
        <v>1235</v>
      </c>
      <c r="K227" s="19">
        <v>21273</v>
      </c>
      <c r="L227" s="3">
        <v>593200</v>
      </c>
      <c r="M227" s="5">
        <f t="shared" si="70"/>
        <v>1208201</v>
      </c>
    </row>
    <row r="228" spans="1:13" x14ac:dyDescent="0.25">
      <c r="A228" s="9" t="s">
        <v>340</v>
      </c>
      <c r="B228" s="3">
        <v>28</v>
      </c>
      <c r="C228" s="5">
        <f t="shared" si="52"/>
        <v>100996</v>
      </c>
      <c r="D228" s="5">
        <f>A228*23</f>
        <v>82961</v>
      </c>
      <c r="E228" s="5">
        <f t="shared" si="42"/>
        <v>18035</v>
      </c>
      <c r="F228" s="3" t="str">
        <f t="shared" si="54"/>
        <v>607</v>
      </c>
      <c r="G228" s="5">
        <f t="shared" si="69"/>
        <v>2524900</v>
      </c>
      <c r="H228" s="7">
        <f>A228*443</f>
        <v>1597901</v>
      </c>
      <c r="I228" s="7">
        <f>A228*186</f>
        <v>670902</v>
      </c>
      <c r="J228" s="3" t="s">
        <v>1235</v>
      </c>
      <c r="K228" s="3">
        <v>11217</v>
      </c>
      <c r="L228" s="3">
        <v>671298</v>
      </c>
      <c r="M228" s="5">
        <f>L228+G228-H228-C228</f>
        <v>1497301</v>
      </c>
    </row>
    <row r="229" spans="1:13" x14ac:dyDescent="0.25">
      <c r="A229" s="9" t="s">
        <v>519</v>
      </c>
      <c r="B229" s="3">
        <v>28</v>
      </c>
      <c r="C229" s="5">
        <f t="shared" si="52"/>
        <v>142996</v>
      </c>
      <c r="D229" s="5">
        <f>A229*9</f>
        <v>45963</v>
      </c>
      <c r="E229" s="5">
        <f t="shared" si="42"/>
        <v>97033</v>
      </c>
      <c r="F229" s="3" t="str">
        <f t="shared" si="54"/>
        <v>107</v>
      </c>
      <c r="G229" s="5">
        <f t="shared" si="69"/>
        <v>3574900</v>
      </c>
      <c r="H229" s="7">
        <f>A229*457</f>
        <v>2333899</v>
      </c>
      <c r="I229" s="7">
        <f>A229*214</f>
        <v>1092898</v>
      </c>
      <c r="J229" s="3" t="s">
        <v>1235</v>
      </c>
      <c r="K229" s="3">
        <v>31203</v>
      </c>
      <c r="L229" s="3">
        <v>465298</v>
      </c>
      <c r="M229" s="7">
        <f>L229+G229-H229</f>
        <v>1706299</v>
      </c>
    </row>
    <row r="230" spans="1:13" x14ac:dyDescent="0.25">
      <c r="A230" s="9" t="s">
        <v>547</v>
      </c>
      <c r="B230" s="3">
        <v>28</v>
      </c>
      <c r="C230" s="5">
        <f t="shared" si="52"/>
        <v>151004</v>
      </c>
      <c r="D230" s="5">
        <f>A230*23</f>
        <v>124039</v>
      </c>
      <c r="E230" s="5">
        <f t="shared" si="42"/>
        <v>26965</v>
      </c>
      <c r="F230" s="3" t="str">
        <f t="shared" si="54"/>
        <v>393</v>
      </c>
      <c r="G230" s="5">
        <f t="shared" si="69"/>
        <v>3775100</v>
      </c>
      <c r="H230" s="7">
        <f>A230*443</f>
        <v>2389099</v>
      </c>
      <c r="I230" s="7">
        <f>A230*186</f>
        <v>1003098</v>
      </c>
      <c r="J230" s="3" t="s">
        <v>1235</v>
      </c>
      <c r="K230" s="3">
        <v>107266</v>
      </c>
      <c r="L230" s="19">
        <v>312200</v>
      </c>
      <c r="M230" s="5">
        <f t="shared" ref="M230:M233" si="71">L230+G230-H230</f>
        <v>1698201</v>
      </c>
    </row>
    <row r="231" spans="1:13" x14ac:dyDescent="0.25">
      <c r="A231" s="9" t="s">
        <v>690</v>
      </c>
      <c r="B231" s="3">
        <v>28</v>
      </c>
      <c r="C231" s="5">
        <f t="shared" si="52"/>
        <v>184996</v>
      </c>
      <c r="D231" s="5">
        <f>A231*23</f>
        <v>151961</v>
      </c>
      <c r="E231" s="5">
        <f t="shared" si="42"/>
        <v>33035</v>
      </c>
      <c r="F231" s="3" t="str">
        <f t="shared" si="54"/>
        <v>607</v>
      </c>
      <c r="G231" s="5">
        <f t="shared" si="69"/>
        <v>4624900</v>
      </c>
      <c r="H231" s="7">
        <f>A231*443</f>
        <v>2926901</v>
      </c>
      <c r="I231" s="7">
        <f>A231*186</f>
        <v>1228902</v>
      </c>
      <c r="J231" s="3" t="s">
        <v>1235</v>
      </c>
      <c r="K231" s="3">
        <v>93224</v>
      </c>
      <c r="L231" s="3">
        <v>1487301</v>
      </c>
      <c r="M231" s="5">
        <f t="shared" si="71"/>
        <v>3185300</v>
      </c>
    </row>
    <row r="232" spans="1:13" x14ac:dyDescent="0.25">
      <c r="A232" s="9" t="s">
        <v>775</v>
      </c>
      <c r="B232" s="3">
        <v>28</v>
      </c>
      <c r="C232" s="5">
        <f t="shared" si="52"/>
        <v>207004</v>
      </c>
      <c r="D232" s="5">
        <f>A232*23</f>
        <v>170039</v>
      </c>
      <c r="E232" s="5">
        <f t="shared" si="42"/>
        <v>36965</v>
      </c>
      <c r="F232" s="3" t="str">
        <f t="shared" si="54"/>
        <v>393</v>
      </c>
      <c r="G232" s="5">
        <f t="shared" si="69"/>
        <v>5175100</v>
      </c>
      <c r="H232" s="7">
        <f>A232*443</f>
        <v>3275099</v>
      </c>
      <c r="I232" s="7">
        <f>A232*186</f>
        <v>1375098</v>
      </c>
      <c r="J232" s="3" t="s">
        <v>1235</v>
      </c>
      <c r="K232" s="3">
        <v>95295</v>
      </c>
      <c r="L232" s="3">
        <v>827202</v>
      </c>
      <c r="M232" s="5">
        <f>L232+G232-H232-C232</f>
        <v>2520199</v>
      </c>
    </row>
    <row r="233" spans="1:13" x14ac:dyDescent="0.25">
      <c r="A233" s="9" t="s">
        <v>803</v>
      </c>
      <c r="B233" s="3">
        <v>28</v>
      </c>
      <c r="C233" s="5">
        <f t="shared" si="52"/>
        <v>212996</v>
      </c>
      <c r="D233" s="5">
        <f>A233*23</f>
        <v>174961</v>
      </c>
      <c r="E233" s="5">
        <f t="shared" si="42"/>
        <v>38035</v>
      </c>
      <c r="F233" s="3" t="str">
        <f t="shared" si="54"/>
        <v>607</v>
      </c>
      <c r="G233" s="5">
        <f t="shared" si="69"/>
        <v>5324900</v>
      </c>
      <c r="H233" s="7">
        <f>A233*443</f>
        <v>3369901</v>
      </c>
      <c r="I233" s="7">
        <f>A233*186</f>
        <v>1414902</v>
      </c>
      <c r="J233" s="3" t="s">
        <v>1235</v>
      </c>
      <c r="K233" s="3">
        <v>206225</v>
      </c>
      <c r="L233" s="3">
        <v>69299</v>
      </c>
      <c r="M233" s="5">
        <f t="shared" si="71"/>
        <v>2024298</v>
      </c>
    </row>
    <row r="234" spans="1:13" x14ac:dyDescent="0.25">
      <c r="A234" s="9" t="s">
        <v>944</v>
      </c>
      <c r="B234" s="3">
        <v>28</v>
      </c>
      <c r="C234" s="5">
        <f t="shared" si="52"/>
        <v>249004</v>
      </c>
      <c r="D234" s="5">
        <f>A234*9</f>
        <v>80037</v>
      </c>
      <c r="E234" s="5">
        <f t="shared" si="42"/>
        <v>168967</v>
      </c>
      <c r="F234" s="3" t="str">
        <f t="shared" si="54"/>
        <v>893</v>
      </c>
      <c r="G234" s="5">
        <f t="shared" si="69"/>
        <v>6225100</v>
      </c>
      <c r="H234" s="7">
        <f>A234*457</f>
        <v>4064101</v>
      </c>
      <c r="I234" s="7">
        <f>A234*214</f>
        <v>1903102</v>
      </c>
      <c r="J234" s="3" t="s">
        <v>1235</v>
      </c>
      <c r="K234" s="3">
        <v>61272</v>
      </c>
      <c r="L234" s="3">
        <v>150202</v>
      </c>
      <c r="M234" s="5">
        <f>L234+G234-H234</f>
        <v>2311201</v>
      </c>
    </row>
    <row r="235" spans="1:13" x14ac:dyDescent="0.25">
      <c r="A235" s="4" t="s">
        <v>16</v>
      </c>
      <c r="B235" s="3">
        <v>29</v>
      </c>
      <c r="C235" s="5">
        <f t="shared" si="52"/>
        <v>31001</v>
      </c>
      <c r="D235" s="5">
        <f>A235*15</f>
        <v>16035</v>
      </c>
      <c r="E235" s="5">
        <f t="shared" si="42"/>
        <v>14966</v>
      </c>
      <c r="F235" s="3" t="str">
        <f t="shared" si="54"/>
        <v>069</v>
      </c>
      <c r="G235" s="5">
        <f>C235*100</f>
        <v>3100100</v>
      </c>
      <c r="H235" s="7">
        <f>A235*1900</f>
        <v>2031100</v>
      </c>
      <c r="I235" s="3" t="s">
        <v>1235</v>
      </c>
      <c r="J235" s="3" t="s">
        <v>1235</v>
      </c>
      <c r="K235" s="3">
        <v>30284</v>
      </c>
      <c r="L235" s="3">
        <v>633200</v>
      </c>
      <c r="M235" s="5">
        <f>L235+G235-H235</f>
        <v>1702200</v>
      </c>
    </row>
    <row r="236" spans="1:13" x14ac:dyDescent="0.25">
      <c r="A236" s="4" t="s">
        <v>130</v>
      </c>
      <c r="B236" s="3">
        <v>29</v>
      </c>
      <c r="C236" s="5">
        <f t="shared" si="52"/>
        <v>55999</v>
      </c>
      <c r="D236" s="5">
        <f>A236*15</f>
        <v>28965</v>
      </c>
      <c r="E236" s="5">
        <f t="shared" ref="E236:E299" si="72">C236-D236</f>
        <v>27034</v>
      </c>
      <c r="F236" s="3" t="str">
        <f t="shared" si="54"/>
        <v>931</v>
      </c>
      <c r="G236" s="5">
        <f>C236*100</f>
        <v>5599900</v>
      </c>
      <c r="H236" s="7">
        <f>A236*1900</f>
        <v>3668900</v>
      </c>
      <c r="I236" s="3" t="s">
        <v>1235</v>
      </c>
      <c r="J236" s="3" t="s">
        <v>1235</v>
      </c>
      <c r="K236" s="3">
        <v>3224</v>
      </c>
      <c r="L236" s="3">
        <v>1540300</v>
      </c>
      <c r="M236" s="5">
        <f t="shared" ref="M236:M237" si="73">L236+G236-H236</f>
        <v>3471300</v>
      </c>
    </row>
    <row r="237" spans="1:13" x14ac:dyDescent="0.25">
      <c r="A237" s="4" t="s">
        <v>148</v>
      </c>
      <c r="B237" s="3">
        <v>29</v>
      </c>
      <c r="C237" s="5">
        <f t="shared" si="52"/>
        <v>60001</v>
      </c>
      <c r="D237" s="5">
        <f>A237*15</f>
        <v>31035</v>
      </c>
      <c r="E237" s="5">
        <f t="shared" si="72"/>
        <v>28966</v>
      </c>
      <c r="F237" s="3" t="str">
        <f t="shared" si="54"/>
        <v>069</v>
      </c>
      <c r="G237" s="5">
        <f>C237*100</f>
        <v>6000100</v>
      </c>
      <c r="H237" s="7">
        <f>A237*1900</f>
        <v>3931100</v>
      </c>
      <c r="I237" s="3" t="s">
        <v>1235</v>
      </c>
      <c r="J237" s="3" t="s">
        <v>1235</v>
      </c>
      <c r="K237" s="3">
        <v>48269</v>
      </c>
      <c r="L237" s="3">
        <v>46200</v>
      </c>
      <c r="M237" s="5">
        <f t="shared" si="73"/>
        <v>2115200</v>
      </c>
    </row>
    <row r="238" spans="1:13" x14ac:dyDescent="0.25">
      <c r="A238" s="4" t="s">
        <v>165</v>
      </c>
      <c r="B238" s="3">
        <v>29</v>
      </c>
      <c r="C238" s="5">
        <f t="shared" si="52"/>
        <v>64003</v>
      </c>
      <c r="D238" s="5">
        <f>A238*5</f>
        <v>11035</v>
      </c>
      <c r="E238" s="5">
        <f t="shared" si="72"/>
        <v>52968</v>
      </c>
      <c r="F238" s="3" t="str">
        <f t="shared" si="54"/>
        <v>207</v>
      </c>
      <c r="G238" s="5">
        <f>C238*34</f>
        <v>2176102</v>
      </c>
      <c r="H238" s="7">
        <f>A238*643</f>
        <v>1419101</v>
      </c>
      <c r="I238" s="3" t="s">
        <v>1235</v>
      </c>
      <c r="J238" s="3" t="s">
        <v>1235</v>
      </c>
      <c r="K238" s="3">
        <v>11277</v>
      </c>
      <c r="L238" s="3">
        <v>554199</v>
      </c>
      <c r="M238" s="5">
        <f>L238+G238-H238</f>
        <v>1311200</v>
      </c>
    </row>
    <row r="239" spans="1:13" x14ac:dyDescent="0.25">
      <c r="A239" s="4" t="s">
        <v>363</v>
      </c>
      <c r="B239" s="3">
        <v>29</v>
      </c>
      <c r="C239" s="5">
        <f t="shared" si="52"/>
        <v>109997</v>
      </c>
      <c r="D239" s="5">
        <f>A239*5</f>
        <v>18965</v>
      </c>
      <c r="E239" s="5">
        <f t="shared" si="72"/>
        <v>91032</v>
      </c>
      <c r="F239" s="3" t="str">
        <f t="shared" si="54"/>
        <v>793</v>
      </c>
      <c r="G239" s="5">
        <f>C239*34</f>
        <v>3739898</v>
      </c>
      <c r="H239" s="7">
        <f>A239*643</f>
        <v>2438899</v>
      </c>
      <c r="I239" s="3" t="s">
        <v>1235</v>
      </c>
      <c r="J239" s="3" t="s">
        <v>1235</v>
      </c>
      <c r="K239" s="3">
        <v>98200</v>
      </c>
      <c r="L239" s="3">
        <v>261299</v>
      </c>
      <c r="M239" s="5">
        <f>L239+G239-H239-C239</f>
        <v>1452301</v>
      </c>
    </row>
    <row r="240" spans="1:13" x14ac:dyDescent="0.25">
      <c r="A240" s="4" t="s">
        <v>382</v>
      </c>
      <c r="B240" s="3">
        <v>29</v>
      </c>
      <c r="C240" s="5">
        <f t="shared" si="52"/>
        <v>113999</v>
      </c>
      <c r="D240" s="5">
        <f>A240*15</f>
        <v>58965</v>
      </c>
      <c r="E240" s="5">
        <f t="shared" si="72"/>
        <v>55034</v>
      </c>
      <c r="F240" s="3" t="str">
        <f t="shared" si="54"/>
        <v>931</v>
      </c>
      <c r="G240" s="5">
        <f>C240*100</f>
        <v>11399900</v>
      </c>
      <c r="H240" s="7">
        <f>A240*1900</f>
        <v>7468900</v>
      </c>
      <c r="I240" s="3" t="s">
        <v>1235</v>
      </c>
      <c r="J240" s="3" t="s">
        <v>1235</v>
      </c>
      <c r="K240" s="3">
        <v>26219</v>
      </c>
      <c r="L240" s="20">
        <v>2585300</v>
      </c>
      <c r="M240" s="21">
        <f>L240+G240-H240</f>
        <v>6516300</v>
      </c>
    </row>
    <row r="241" spans="1:13" x14ac:dyDescent="0.25">
      <c r="A241" s="4" t="s">
        <v>481</v>
      </c>
      <c r="B241" s="3">
        <v>29</v>
      </c>
      <c r="C241" s="5">
        <f t="shared" si="52"/>
        <v>138997</v>
      </c>
      <c r="D241" s="5">
        <f>A241*5</f>
        <v>23965</v>
      </c>
      <c r="E241" s="5">
        <f t="shared" si="72"/>
        <v>115032</v>
      </c>
      <c r="F241" s="3" t="str">
        <f t="shared" si="54"/>
        <v>793</v>
      </c>
      <c r="G241" s="5">
        <f>C241*34</f>
        <v>4725898</v>
      </c>
      <c r="H241" s="7">
        <f>A241*643</f>
        <v>3081899</v>
      </c>
      <c r="I241" s="3" t="s">
        <v>1235</v>
      </c>
      <c r="J241" s="3" t="s">
        <v>1235</v>
      </c>
      <c r="K241" s="3">
        <v>28230</v>
      </c>
      <c r="L241" s="3">
        <v>1624299</v>
      </c>
      <c r="M241" s="5">
        <f>L241+G241-H241-C241</f>
        <v>3129301</v>
      </c>
    </row>
    <row r="242" spans="1:13" x14ac:dyDescent="0.25">
      <c r="A242" s="4" t="s">
        <v>494</v>
      </c>
      <c r="B242" s="3">
        <v>29</v>
      </c>
      <c r="C242" s="5">
        <f t="shared" si="52"/>
        <v>142999</v>
      </c>
      <c r="D242" s="5">
        <f>A242*15</f>
        <v>73965</v>
      </c>
      <c r="E242" s="5">
        <f t="shared" si="72"/>
        <v>69034</v>
      </c>
      <c r="F242" s="3" t="str">
        <f t="shared" si="54"/>
        <v>931</v>
      </c>
      <c r="G242" s="5">
        <f>C242*100</f>
        <v>14299900</v>
      </c>
      <c r="H242" s="7">
        <f>A242*1900</f>
        <v>9368900</v>
      </c>
      <c r="I242" s="3" t="s">
        <v>1235</v>
      </c>
      <c r="J242" s="3" t="s">
        <v>1235</v>
      </c>
      <c r="K242" s="3">
        <v>8234</v>
      </c>
      <c r="L242" s="22">
        <v>432300</v>
      </c>
      <c r="M242" s="23">
        <f>L242+G242-H242</f>
        <v>5363300</v>
      </c>
    </row>
    <row r="243" spans="1:13" x14ac:dyDescent="0.25">
      <c r="A243" s="4" t="s">
        <v>711</v>
      </c>
      <c r="B243" s="3">
        <v>29</v>
      </c>
      <c r="C243" s="5">
        <f t="shared" si="52"/>
        <v>196997</v>
      </c>
      <c r="D243" s="5">
        <f>A243*5</f>
        <v>33965</v>
      </c>
      <c r="E243" s="5">
        <f t="shared" si="72"/>
        <v>163032</v>
      </c>
      <c r="F243" s="3" t="str">
        <f t="shared" si="54"/>
        <v>793</v>
      </c>
      <c r="G243" s="5">
        <f>C243*34</f>
        <v>6697898</v>
      </c>
      <c r="H243" s="7">
        <f>A243*643</f>
        <v>4367899</v>
      </c>
      <c r="I243" s="3" t="s">
        <v>1235</v>
      </c>
      <c r="J243" s="3" t="s">
        <v>1235</v>
      </c>
      <c r="K243" s="3">
        <v>33217</v>
      </c>
      <c r="L243" s="3">
        <v>1310301</v>
      </c>
      <c r="M243" s="5">
        <f>L243+G243-H243</f>
        <v>3640300</v>
      </c>
    </row>
    <row r="244" spans="1:13" x14ac:dyDescent="0.25">
      <c r="A244" s="4" t="s">
        <v>744</v>
      </c>
      <c r="B244" s="3">
        <v>29</v>
      </c>
      <c r="C244" s="5">
        <f t="shared" si="52"/>
        <v>205001</v>
      </c>
      <c r="D244" s="5">
        <f>A244*15</f>
        <v>106035</v>
      </c>
      <c r="E244" s="5">
        <f t="shared" si="72"/>
        <v>98966</v>
      </c>
      <c r="F244" s="3" t="str">
        <f t="shared" si="54"/>
        <v>069</v>
      </c>
      <c r="G244" s="5">
        <f>C244*100</f>
        <v>20500100</v>
      </c>
      <c r="H244" s="7">
        <f>A244*1900</f>
        <v>13431100</v>
      </c>
      <c r="I244" s="3" t="s">
        <v>1235</v>
      </c>
      <c r="J244" s="3" t="s">
        <v>1235</v>
      </c>
      <c r="K244" s="3">
        <v>101298</v>
      </c>
      <c r="L244" s="3">
        <v>1218200</v>
      </c>
      <c r="M244" s="5">
        <f>L244+G244-H244</f>
        <v>8287200</v>
      </c>
    </row>
    <row r="245" spans="1:13" x14ac:dyDescent="0.25">
      <c r="A245" s="4" t="s">
        <v>756</v>
      </c>
      <c r="B245" s="3">
        <v>29</v>
      </c>
      <c r="C245" s="5">
        <f t="shared" si="52"/>
        <v>209003</v>
      </c>
      <c r="D245" s="5">
        <f>A245*5</f>
        <v>36035</v>
      </c>
      <c r="E245" s="5">
        <f t="shared" si="72"/>
        <v>172968</v>
      </c>
      <c r="F245" s="3" t="str">
        <f t="shared" si="54"/>
        <v>207</v>
      </c>
      <c r="G245" s="5">
        <f>C245*34</f>
        <v>7106102</v>
      </c>
      <c r="H245" s="7">
        <f>A245*643</f>
        <v>4634101</v>
      </c>
      <c r="I245" s="3" t="s">
        <v>1235</v>
      </c>
      <c r="J245" s="3" t="s">
        <v>1235</v>
      </c>
      <c r="K245" s="3">
        <v>87276</v>
      </c>
      <c r="L245" s="3">
        <v>2069201</v>
      </c>
      <c r="M245" s="5">
        <f>L245+G245-H245-C245</f>
        <v>4332199</v>
      </c>
    </row>
    <row r="246" spans="1:13" x14ac:dyDescent="0.25">
      <c r="A246" s="4" t="s">
        <v>823</v>
      </c>
      <c r="B246" s="3">
        <v>29</v>
      </c>
      <c r="C246" s="5">
        <f t="shared" si="52"/>
        <v>225997</v>
      </c>
      <c r="D246" s="5">
        <f>A246*5</f>
        <v>38965</v>
      </c>
      <c r="E246" s="5">
        <f t="shared" si="72"/>
        <v>187032</v>
      </c>
      <c r="F246" s="3" t="str">
        <f t="shared" si="54"/>
        <v>793</v>
      </c>
      <c r="G246" s="5">
        <f>C246*34</f>
        <v>7683898</v>
      </c>
      <c r="H246" s="7">
        <f>A246*643</f>
        <v>5010899</v>
      </c>
      <c r="I246" s="3" t="s">
        <v>1235</v>
      </c>
      <c r="J246" s="3" t="s">
        <v>1235</v>
      </c>
      <c r="K246" s="3">
        <v>147209</v>
      </c>
      <c r="L246" s="3">
        <v>1160299</v>
      </c>
      <c r="M246" s="5">
        <f>L246+G246-H246-C246</f>
        <v>3607301</v>
      </c>
    </row>
    <row r="247" spans="1:13" x14ac:dyDescent="0.25">
      <c r="A247" s="4" t="s">
        <v>850</v>
      </c>
      <c r="B247" s="3">
        <v>29</v>
      </c>
      <c r="C247" s="5">
        <f t="shared" si="52"/>
        <v>234001</v>
      </c>
      <c r="D247" s="5">
        <f>A247*15</f>
        <v>121035</v>
      </c>
      <c r="E247" s="5">
        <f t="shared" si="72"/>
        <v>112966</v>
      </c>
      <c r="F247" s="3" t="str">
        <f t="shared" si="54"/>
        <v>069</v>
      </c>
      <c r="G247" s="5">
        <f>C247*100</f>
        <v>23400100</v>
      </c>
      <c r="H247" s="7">
        <f>A247*1900</f>
        <v>15331100</v>
      </c>
      <c r="I247" s="3" t="s">
        <v>1235</v>
      </c>
      <c r="J247" s="3" t="s">
        <v>1235</v>
      </c>
      <c r="K247" s="3">
        <v>75283</v>
      </c>
      <c r="L247" s="3">
        <v>4860200</v>
      </c>
      <c r="M247" s="5">
        <f t="shared" ref="M247:M248" si="74">L247+G247-H247</f>
        <v>12929200</v>
      </c>
    </row>
    <row r="248" spans="1:13" x14ac:dyDescent="0.25">
      <c r="A248" s="4" t="s">
        <v>1061</v>
      </c>
      <c r="B248" s="3">
        <v>29</v>
      </c>
      <c r="C248" s="5">
        <f t="shared" si="52"/>
        <v>287999</v>
      </c>
      <c r="D248" s="5">
        <f>A248*15</f>
        <v>148965</v>
      </c>
      <c r="E248" s="5">
        <f t="shared" si="72"/>
        <v>139034</v>
      </c>
      <c r="F248" s="3" t="str">
        <f t="shared" si="54"/>
        <v>931</v>
      </c>
      <c r="G248" s="5">
        <f>C248*100</f>
        <v>28799900</v>
      </c>
      <c r="H248" s="7">
        <f>A248*1900</f>
        <v>18868900</v>
      </c>
      <c r="I248" s="3" t="s">
        <v>1235</v>
      </c>
      <c r="J248" s="3" t="s">
        <v>1235</v>
      </c>
      <c r="K248" s="3">
        <v>215204</v>
      </c>
      <c r="L248" s="3">
        <v>2360300</v>
      </c>
      <c r="M248" s="5">
        <f t="shared" si="74"/>
        <v>12291300</v>
      </c>
    </row>
    <row r="249" spans="1:13" x14ac:dyDescent="0.25">
      <c r="A249" s="4" t="s">
        <v>1173</v>
      </c>
      <c r="B249" s="3">
        <v>31</v>
      </c>
      <c r="C249" s="5">
        <f t="shared" si="52"/>
        <v>19003</v>
      </c>
      <c r="D249" s="5">
        <f>A249*18</f>
        <v>11034</v>
      </c>
      <c r="E249" s="5">
        <f t="shared" si="72"/>
        <v>7969</v>
      </c>
      <c r="F249" s="3" t="str">
        <f t="shared" si="54"/>
        <v>613</v>
      </c>
      <c r="G249" s="5">
        <f>C249*33</f>
        <v>627099</v>
      </c>
      <c r="H249" s="7">
        <f>A249*700</f>
        <v>429100</v>
      </c>
      <c r="I249" s="3" t="s">
        <v>1235</v>
      </c>
      <c r="J249" s="3" t="s">
        <v>1235</v>
      </c>
      <c r="K249" s="3">
        <v>14276</v>
      </c>
      <c r="L249" s="3">
        <v>152201</v>
      </c>
      <c r="M249" s="5">
        <f>L249+G249-H249</f>
        <v>350200</v>
      </c>
    </row>
    <row r="250" spans="1:13" x14ac:dyDescent="0.25">
      <c r="A250" s="4" t="s">
        <v>25</v>
      </c>
      <c r="B250" s="3">
        <v>31</v>
      </c>
      <c r="C250" s="5">
        <f t="shared" si="52"/>
        <v>34999</v>
      </c>
      <c r="D250" s="5">
        <f>A250*23</f>
        <v>25967</v>
      </c>
      <c r="E250" s="5">
        <f t="shared" si="72"/>
        <v>9032</v>
      </c>
      <c r="F250" s="3" t="str">
        <f t="shared" si="54"/>
        <v>129</v>
      </c>
      <c r="G250" s="5">
        <f>C250*100</f>
        <v>3499900</v>
      </c>
      <c r="H250" s="7">
        <f>A250*2100</f>
        <v>2370900</v>
      </c>
      <c r="I250" s="3" t="s">
        <v>1235</v>
      </c>
      <c r="J250" s="3" t="s">
        <v>1235</v>
      </c>
      <c r="K250" s="3">
        <v>18210</v>
      </c>
      <c r="L250" s="3">
        <v>255300</v>
      </c>
      <c r="M250" s="5">
        <f>L250+G250-H250</f>
        <v>1384300</v>
      </c>
    </row>
    <row r="251" spans="1:13" x14ac:dyDescent="0.25">
      <c r="A251" s="4" t="s">
        <v>91</v>
      </c>
      <c r="B251" s="3">
        <v>31</v>
      </c>
      <c r="C251" s="5">
        <f t="shared" si="52"/>
        <v>50003</v>
      </c>
      <c r="D251" s="5">
        <f>A251*18</f>
        <v>29034</v>
      </c>
      <c r="E251" s="5">
        <f t="shared" si="72"/>
        <v>20969</v>
      </c>
      <c r="F251" s="3" t="str">
        <f t="shared" si="54"/>
        <v>613</v>
      </c>
      <c r="G251" s="5">
        <f>C251*33</f>
        <v>1650099</v>
      </c>
      <c r="H251" s="7">
        <f>A251*700</f>
        <v>1129100</v>
      </c>
      <c r="I251" s="3" t="s">
        <v>1235</v>
      </c>
      <c r="J251" s="3" t="s">
        <v>1235</v>
      </c>
      <c r="K251" s="3">
        <v>26275</v>
      </c>
      <c r="L251" s="3">
        <v>389200</v>
      </c>
      <c r="M251" s="5">
        <f>L251+G251-H251</f>
        <v>910199</v>
      </c>
    </row>
    <row r="252" spans="1:13" x14ac:dyDescent="0.25">
      <c r="A252" s="4" t="s">
        <v>122</v>
      </c>
      <c r="B252" s="3">
        <v>31</v>
      </c>
      <c r="C252" s="5">
        <f t="shared" si="52"/>
        <v>58001</v>
      </c>
      <c r="D252" s="5">
        <f>A252*23</f>
        <v>43033</v>
      </c>
      <c r="E252" s="5">
        <f t="shared" si="72"/>
        <v>14968</v>
      </c>
      <c r="F252" s="3" t="str">
        <f t="shared" si="54"/>
        <v>871</v>
      </c>
      <c r="G252" s="5">
        <f>C252*100</f>
        <v>5800100</v>
      </c>
      <c r="H252" s="7">
        <f>A252*2100</f>
        <v>3929100</v>
      </c>
      <c r="I252" s="3" t="s">
        <v>1235</v>
      </c>
      <c r="J252" s="3" t="s">
        <v>1235</v>
      </c>
      <c r="K252" s="3">
        <v>50273</v>
      </c>
      <c r="L252" s="3">
        <v>1429200</v>
      </c>
      <c r="M252" s="5">
        <f t="shared" ref="M252:M253" si="75">L252+G252-H252</f>
        <v>3300200</v>
      </c>
    </row>
    <row r="253" spans="1:13" x14ac:dyDescent="0.25">
      <c r="A253" s="4" t="s">
        <v>156</v>
      </c>
      <c r="B253" s="3">
        <v>31</v>
      </c>
      <c r="C253" s="5">
        <f t="shared" si="52"/>
        <v>65999</v>
      </c>
      <c r="D253" s="5">
        <f>A253*23</f>
        <v>48967</v>
      </c>
      <c r="E253" s="5">
        <f t="shared" si="72"/>
        <v>17032</v>
      </c>
      <c r="F253" s="3" t="str">
        <f t="shared" si="54"/>
        <v>129</v>
      </c>
      <c r="G253" s="5">
        <f>C253*100</f>
        <v>6599900</v>
      </c>
      <c r="H253" s="7">
        <f>A253*2100</f>
        <v>4470900</v>
      </c>
      <c r="I253" s="3" t="s">
        <v>1235</v>
      </c>
      <c r="J253" s="3" t="s">
        <v>1235</v>
      </c>
      <c r="K253" s="3">
        <v>32211</v>
      </c>
      <c r="L253" s="3">
        <v>545300</v>
      </c>
      <c r="M253" s="5">
        <f t="shared" si="75"/>
        <v>2674300</v>
      </c>
    </row>
    <row r="254" spans="1:13" x14ac:dyDescent="0.25">
      <c r="A254" s="4" t="s">
        <v>341</v>
      </c>
      <c r="B254" s="3">
        <v>31</v>
      </c>
      <c r="C254" s="5">
        <f t="shared" si="52"/>
        <v>112003</v>
      </c>
      <c r="D254" s="5">
        <f>A254*18</f>
        <v>65034</v>
      </c>
      <c r="E254" s="5">
        <f t="shared" si="72"/>
        <v>46969</v>
      </c>
      <c r="F254" s="3" t="str">
        <f t="shared" si="54"/>
        <v>613</v>
      </c>
      <c r="G254" s="5">
        <f>C254*33</f>
        <v>3696099</v>
      </c>
      <c r="H254" s="7">
        <f>A254*700</f>
        <v>2529100</v>
      </c>
      <c r="I254" s="3" t="s">
        <v>1235</v>
      </c>
      <c r="J254" s="3" t="s">
        <v>1235</v>
      </c>
      <c r="K254" s="3">
        <v>8273</v>
      </c>
      <c r="L254" s="3">
        <v>933201</v>
      </c>
      <c r="M254" s="5">
        <f>L254+G254-H254</f>
        <v>2100200</v>
      </c>
    </row>
    <row r="255" spans="1:13" x14ac:dyDescent="0.25">
      <c r="A255" s="4" t="s">
        <v>404</v>
      </c>
      <c r="B255" s="3">
        <v>31</v>
      </c>
      <c r="C255" s="5">
        <f t="shared" si="52"/>
        <v>127999</v>
      </c>
      <c r="D255" s="5">
        <f>A255*23</f>
        <v>94967</v>
      </c>
      <c r="E255" s="5">
        <f t="shared" si="72"/>
        <v>33032</v>
      </c>
      <c r="F255" s="3" t="str">
        <f t="shared" si="54"/>
        <v>129</v>
      </c>
      <c r="G255" s="5">
        <f>C255*100</f>
        <v>12799900</v>
      </c>
      <c r="H255" s="7">
        <f>A255*2100</f>
        <v>8670900</v>
      </c>
      <c r="I255" s="3" t="s">
        <v>1235</v>
      </c>
      <c r="J255" s="3" t="s">
        <v>1235</v>
      </c>
      <c r="K255" s="3">
        <v>54213</v>
      </c>
      <c r="L255" s="3">
        <v>1305300</v>
      </c>
      <c r="M255" s="5">
        <f t="shared" ref="M255:M256" si="76">L255+G255-H255</f>
        <v>5434300</v>
      </c>
    </row>
    <row r="256" spans="1:13" x14ac:dyDescent="0.25">
      <c r="A256" s="4" t="s">
        <v>488</v>
      </c>
      <c r="B256" s="3">
        <v>31</v>
      </c>
      <c r="C256" s="5">
        <f t="shared" si="52"/>
        <v>151001</v>
      </c>
      <c r="D256" s="5">
        <f>A256*23</f>
        <v>112033</v>
      </c>
      <c r="E256" s="5">
        <f t="shared" si="72"/>
        <v>38968</v>
      </c>
      <c r="F256" s="3" t="str">
        <f t="shared" si="54"/>
        <v>871</v>
      </c>
      <c r="G256" s="5">
        <f>C256*100</f>
        <v>15100100</v>
      </c>
      <c r="H256" s="7">
        <f>A256*2100</f>
        <v>10229100</v>
      </c>
      <c r="I256" s="3" t="s">
        <v>1235</v>
      </c>
      <c r="J256" s="3" t="s">
        <v>1235</v>
      </c>
      <c r="K256" s="3">
        <v>116270</v>
      </c>
      <c r="L256" s="3">
        <v>4159200</v>
      </c>
      <c r="M256" s="5">
        <f t="shared" si="76"/>
        <v>9030200</v>
      </c>
    </row>
    <row r="257" spans="1:13" x14ac:dyDescent="0.25">
      <c r="A257" s="4" t="s">
        <v>546</v>
      </c>
      <c r="B257" s="3">
        <v>31</v>
      </c>
      <c r="C257" s="5">
        <f t="shared" si="52"/>
        <v>166997</v>
      </c>
      <c r="D257" s="5">
        <f>A257*18</f>
        <v>96966</v>
      </c>
      <c r="E257" s="5">
        <f t="shared" si="72"/>
        <v>70031</v>
      </c>
      <c r="F257" s="3" t="str">
        <f t="shared" si="54"/>
        <v>387</v>
      </c>
      <c r="G257" s="5">
        <f>C257*33</f>
        <v>5510901</v>
      </c>
      <c r="H257" s="7">
        <f>A257*700</f>
        <v>3770900</v>
      </c>
      <c r="I257" s="3" t="s">
        <v>1235</v>
      </c>
      <c r="J257" s="3" t="s">
        <v>1235</v>
      </c>
      <c r="K257" s="3">
        <v>9211</v>
      </c>
      <c r="L257" s="3">
        <v>386301</v>
      </c>
      <c r="M257" s="5">
        <f>L257+G257-H257+C257</f>
        <v>2293299</v>
      </c>
    </row>
    <row r="258" spans="1:13" x14ac:dyDescent="0.25">
      <c r="A258" s="4" t="s">
        <v>721</v>
      </c>
      <c r="B258" s="3">
        <v>31</v>
      </c>
      <c r="C258" s="5">
        <f t="shared" ref="C258:C321" si="77">A258*B258</f>
        <v>213001</v>
      </c>
      <c r="D258" s="5">
        <f>A258*23</f>
        <v>158033</v>
      </c>
      <c r="E258" s="5">
        <f t="shared" si="72"/>
        <v>54968</v>
      </c>
      <c r="F258" s="3" t="str">
        <f t="shared" ref="F258:F321" si="78">RIGHT(A258, 3)</f>
        <v>871</v>
      </c>
      <c r="G258" s="5">
        <f>C258*100</f>
        <v>21300100</v>
      </c>
      <c r="H258" s="7">
        <f>A258*2100</f>
        <v>14429100</v>
      </c>
      <c r="I258" s="3" t="s">
        <v>1235</v>
      </c>
      <c r="J258" s="3" t="s">
        <v>1235</v>
      </c>
      <c r="K258" s="3">
        <v>150268</v>
      </c>
      <c r="L258" s="3">
        <v>6279200</v>
      </c>
      <c r="M258" s="5">
        <f t="shared" ref="M258:M259" si="79">L258+G258-H258</f>
        <v>13150200</v>
      </c>
    </row>
    <row r="259" spans="1:13" x14ac:dyDescent="0.25">
      <c r="A259" s="4" t="s">
        <v>750</v>
      </c>
      <c r="B259" s="3">
        <v>31</v>
      </c>
      <c r="C259" s="5">
        <f t="shared" si="77"/>
        <v>220999</v>
      </c>
      <c r="D259" s="5">
        <f>A259*23</f>
        <v>163967</v>
      </c>
      <c r="E259" s="5">
        <f t="shared" si="72"/>
        <v>57032</v>
      </c>
      <c r="F259" s="3" t="str">
        <f t="shared" si="78"/>
        <v>129</v>
      </c>
      <c r="G259" s="5">
        <f>C259*100</f>
        <v>22099900</v>
      </c>
      <c r="H259" s="7">
        <f>A259*2100</f>
        <v>14970900</v>
      </c>
      <c r="I259" s="3" t="s">
        <v>1235</v>
      </c>
      <c r="J259" s="3" t="s">
        <v>1235</v>
      </c>
      <c r="K259" s="3">
        <v>72216</v>
      </c>
      <c r="L259" s="3">
        <v>2895300</v>
      </c>
      <c r="M259" s="5">
        <f t="shared" si="79"/>
        <v>10024300</v>
      </c>
    </row>
    <row r="260" spans="1:13" x14ac:dyDescent="0.25">
      <c r="A260" s="4" t="s">
        <v>886</v>
      </c>
      <c r="B260" s="3">
        <v>31</v>
      </c>
      <c r="C260" s="5">
        <f t="shared" si="77"/>
        <v>259997</v>
      </c>
      <c r="D260" s="5">
        <f>A260*18</f>
        <v>150966</v>
      </c>
      <c r="E260" s="5">
        <f t="shared" si="72"/>
        <v>109031</v>
      </c>
      <c r="F260" s="3" t="str">
        <f t="shared" si="78"/>
        <v>387</v>
      </c>
      <c r="G260" s="5">
        <f>C260*33</f>
        <v>8579901</v>
      </c>
      <c r="H260" s="7">
        <f>A260*700</f>
        <v>5870900</v>
      </c>
      <c r="I260" s="3" t="s">
        <v>1235</v>
      </c>
      <c r="J260" s="3" t="s">
        <v>1235</v>
      </c>
      <c r="K260" s="3">
        <v>98211</v>
      </c>
      <c r="L260" s="3">
        <v>685301</v>
      </c>
      <c r="M260" s="5">
        <f>L260+G260-H260+C260</f>
        <v>3654299</v>
      </c>
    </row>
    <row r="261" spans="1:13" x14ac:dyDescent="0.25">
      <c r="A261" s="4" t="s">
        <v>1022</v>
      </c>
      <c r="B261" s="3">
        <v>31</v>
      </c>
      <c r="C261" s="5">
        <f t="shared" si="77"/>
        <v>298003</v>
      </c>
      <c r="D261" s="5">
        <f>A261*18</f>
        <v>173034</v>
      </c>
      <c r="E261" s="5">
        <f t="shared" si="72"/>
        <v>124969</v>
      </c>
      <c r="F261" s="3" t="str">
        <f t="shared" si="78"/>
        <v>613</v>
      </c>
      <c r="G261" s="5">
        <f>C261*33</f>
        <v>9834099</v>
      </c>
      <c r="H261" s="7">
        <f>A261*700</f>
        <v>6729100</v>
      </c>
      <c r="I261" s="3" t="s">
        <v>1235</v>
      </c>
      <c r="J261" s="3" t="s">
        <v>1235</v>
      </c>
      <c r="K261" s="3">
        <v>214273</v>
      </c>
      <c r="L261" s="3">
        <v>2675201</v>
      </c>
      <c r="M261" s="5">
        <f t="shared" ref="M260:M261" si="80">L261+G261-H261</f>
        <v>5780200</v>
      </c>
    </row>
    <row r="262" spans="1:13" x14ac:dyDescent="0.25">
      <c r="A262" s="4" t="s">
        <v>1054</v>
      </c>
      <c r="B262" s="3">
        <v>31</v>
      </c>
      <c r="C262" s="5">
        <f t="shared" si="77"/>
        <v>306001</v>
      </c>
      <c r="D262" s="5">
        <f t="shared" ref="D262:D267" si="81">A262*23</f>
        <v>227033</v>
      </c>
      <c r="E262" s="5">
        <f t="shared" si="72"/>
        <v>78968</v>
      </c>
      <c r="F262" s="3" t="str">
        <f t="shared" si="78"/>
        <v>871</v>
      </c>
      <c r="G262" s="5">
        <f t="shared" ref="G262:G267" si="82">C262*100</f>
        <v>30600100</v>
      </c>
      <c r="H262" s="7">
        <f>A262*2100</f>
        <v>20729100</v>
      </c>
      <c r="I262" s="3" t="s">
        <v>1235</v>
      </c>
      <c r="J262" s="3" t="s">
        <v>1235</v>
      </c>
      <c r="K262" s="3">
        <v>107297</v>
      </c>
      <c r="L262" s="3">
        <v>38200</v>
      </c>
      <c r="M262" s="5">
        <f>L262+G262-H262</f>
        <v>9909200</v>
      </c>
    </row>
    <row r="263" spans="1:13" x14ac:dyDescent="0.25">
      <c r="A263" s="11" t="s">
        <v>49</v>
      </c>
      <c r="B263" s="3">
        <v>33</v>
      </c>
      <c r="C263" s="5">
        <f t="shared" si="77"/>
        <v>42999</v>
      </c>
      <c r="D263" s="5">
        <f t="shared" si="81"/>
        <v>29969</v>
      </c>
      <c r="E263" s="5">
        <f t="shared" si="72"/>
        <v>13030</v>
      </c>
      <c r="F263" s="3" t="str">
        <f t="shared" si="78"/>
        <v>303</v>
      </c>
      <c r="G263" s="5">
        <f t="shared" si="82"/>
        <v>4299900</v>
      </c>
      <c r="H263" s="7">
        <f>A263*2300</f>
        <v>2996900</v>
      </c>
      <c r="I263" s="7">
        <f>A263*1300</f>
        <v>1693900</v>
      </c>
      <c r="J263" s="7">
        <f>A263*300</f>
        <v>390900</v>
      </c>
      <c r="K263" s="19">
        <v>24222</v>
      </c>
      <c r="L263" s="3">
        <v>579300</v>
      </c>
      <c r="M263" s="7">
        <f>L263+G263-H263</f>
        <v>1882300</v>
      </c>
    </row>
    <row r="264" spans="1:13" x14ac:dyDescent="0.25">
      <c r="A264" s="11" t="s">
        <v>101</v>
      </c>
      <c r="B264" s="3">
        <v>33</v>
      </c>
      <c r="C264" s="5">
        <f t="shared" si="77"/>
        <v>56001</v>
      </c>
      <c r="D264" s="5">
        <f t="shared" si="81"/>
        <v>39031</v>
      </c>
      <c r="E264" s="5">
        <f t="shared" si="72"/>
        <v>16970</v>
      </c>
      <c r="F264" s="3" t="str">
        <f t="shared" si="78"/>
        <v>697</v>
      </c>
      <c r="G264" s="5">
        <f t="shared" si="82"/>
        <v>5600100</v>
      </c>
      <c r="H264" s="7">
        <f>A264*2300</f>
        <v>3903100</v>
      </c>
      <c r="I264" s="7">
        <f>A264*1300</f>
        <v>2206100</v>
      </c>
      <c r="J264" s="7">
        <f>A264*300</f>
        <v>509100</v>
      </c>
      <c r="K264" s="3">
        <v>14271</v>
      </c>
      <c r="L264" s="3">
        <v>1129200</v>
      </c>
      <c r="M264" s="5">
        <f t="shared" ref="M264:M267" si="83">L264+G264-H264</f>
        <v>2826200</v>
      </c>
    </row>
    <row r="265" spans="1:13" x14ac:dyDescent="0.25">
      <c r="A265" s="11" t="s">
        <v>352</v>
      </c>
      <c r="B265" s="3">
        <v>33</v>
      </c>
      <c r="C265" s="5">
        <f t="shared" si="77"/>
        <v>122001</v>
      </c>
      <c r="D265" s="5">
        <f t="shared" si="81"/>
        <v>85031</v>
      </c>
      <c r="E265" s="5">
        <f t="shared" si="72"/>
        <v>36970</v>
      </c>
      <c r="F265" s="3" t="str">
        <f t="shared" si="78"/>
        <v>697</v>
      </c>
      <c r="G265" s="5">
        <f t="shared" si="82"/>
        <v>12200100</v>
      </c>
      <c r="H265" s="7">
        <f>A265*2300</f>
        <v>8503100</v>
      </c>
      <c r="I265" s="7">
        <f>A265*1300</f>
        <v>4806100</v>
      </c>
      <c r="J265" s="7">
        <f>A265*300</f>
        <v>1109100</v>
      </c>
      <c r="K265" s="19">
        <v>53273</v>
      </c>
      <c r="L265" s="3">
        <v>2238200</v>
      </c>
      <c r="M265" s="5">
        <f t="shared" si="83"/>
        <v>5935200</v>
      </c>
    </row>
    <row r="266" spans="1:13" x14ac:dyDescent="0.25">
      <c r="A266" s="11" t="s">
        <v>539</v>
      </c>
      <c r="B266" s="3">
        <v>33</v>
      </c>
      <c r="C266" s="5">
        <f t="shared" si="77"/>
        <v>174999</v>
      </c>
      <c r="D266" s="5">
        <f t="shared" si="81"/>
        <v>121969</v>
      </c>
      <c r="E266" s="5">
        <f t="shared" si="72"/>
        <v>53030</v>
      </c>
      <c r="F266" s="3" t="str">
        <f t="shared" si="78"/>
        <v>303</v>
      </c>
      <c r="G266" s="5">
        <f t="shared" si="82"/>
        <v>17499900</v>
      </c>
      <c r="H266" s="7">
        <f>A266*2300</f>
        <v>12196900</v>
      </c>
      <c r="I266" s="7">
        <f>A266*1300</f>
        <v>6893900</v>
      </c>
      <c r="J266" s="7">
        <f>A266*300</f>
        <v>1590900</v>
      </c>
      <c r="K266" s="3">
        <v>162218</v>
      </c>
      <c r="L266" s="3">
        <v>1721300</v>
      </c>
      <c r="M266" s="7">
        <f t="shared" si="83"/>
        <v>7024300</v>
      </c>
    </row>
    <row r="267" spans="1:13" x14ac:dyDescent="0.25">
      <c r="A267" s="11" t="s">
        <v>1033</v>
      </c>
      <c r="B267" s="3">
        <v>33</v>
      </c>
      <c r="C267" s="5">
        <f t="shared" si="77"/>
        <v>320001</v>
      </c>
      <c r="D267" s="5">
        <f t="shared" si="81"/>
        <v>223031</v>
      </c>
      <c r="E267" s="5">
        <f t="shared" si="72"/>
        <v>96970</v>
      </c>
      <c r="F267" s="3" t="str">
        <f t="shared" si="78"/>
        <v>697</v>
      </c>
      <c r="G267" s="5">
        <f t="shared" si="82"/>
        <v>32000100</v>
      </c>
      <c r="H267" s="7">
        <f>A267*2300</f>
        <v>22303100</v>
      </c>
      <c r="I267" s="7">
        <f>A267*1300</f>
        <v>12606100</v>
      </c>
      <c r="J267" s="7">
        <f>A267*300</f>
        <v>2909100</v>
      </c>
      <c r="K267" s="3">
        <v>314279</v>
      </c>
      <c r="L267" s="3">
        <v>4125200</v>
      </c>
      <c r="M267" s="5">
        <f t="shared" si="83"/>
        <v>13822200</v>
      </c>
    </row>
    <row r="268" spans="1:13" x14ac:dyDescent="0.25">
      <c r="A268" s="4" t="s">
        <v>1208</v>
      </c>
      <c r="B268" s="3">
        <v>34</v>
      </c>
      <c r="C268" s="5">
        <f t="shared" si="77"/>
        <v>29002</v>
      </c>
      <c r="D268" s="5">
        <f>A268*27</f>
        <v>23031</v>
      </c>
      <c r="E268" s="5">
        <f t="shared" si="72"/>
        <v>5971</v>
      </c>
      <c r="F268" s="3" t="str">
        <f t="shared" si="78"/>
        <v>853</v>
      </c>
      <c r="G268" s="5">
        <f>C268*50</f>
        <v>1450100</v>
      </c>
      <c r="H268" s="7">
        <f>A268*1217</f>
        <v>1038101</v>
      </c>
      <c r="I268" s="3" t="s">
        <v>1235</v>
      </c>
      <c r="J268" s="3" t="s">
        <v>1235</v>
      </c>
      <c r="K268" s="3">
        <v>16283</v>
      </c>
      <c r="L268" s="3">
        <v>92200</v>
      </c>
      <c r="M268" s="5">
        <f>L268+G268-H268</f>
        <v>504199</v>
      </c>
    </row>
    <row r="269" spans="1:13" x14ac:dyDescent="0.25">
      <c r="A269" s="4" t="s">
        <v>371</v>
      </c>
      <c r="B269" s="3">
        <v>34</v>
      </c>
      <c r="C269" s="5">
        <f t="shared" si="77"/>
        <v>131002</v>
      </c>
      <c r="D269" s="5">
        <f>A269*27</f>
        <v>104031</v>
      </c>
      <c r="E269" s="5">
        <f t="shared" si="72"/>
        <v>26971</v>
      </c>
      <c r="F269" s="3" t="str">
        <f t="shared" si="78"/>
        <v>853</v>
      </c>
      <c r="G269" s="5">
        <f>C269*50</f>
        <v>6550100</v>
      </c>
      <c r="H269" s="7">
        <f>A269*1217</f>
        <v>4689101</v>
      </c>
      <c r="I269" s="3" t="s">
        <v>1235</v>
      </c>
      <c r="J269" s="3" t="s">
        <v>1235</v>
      </c>
      <c r="K269" s="3">
        <v>54288</v>
      </c>
      <c r="L269" s="3">
        <v>4199</v>
      </c>
      <c r="M269" s="5">
        <f>L269+G269-H269+C269</f>
        <v>1996200</v>
      </c>
    </row>
    <row r="270" spans="1:13" x14ac:dyDescent="0.25">
      <c r="A270" s="4" t="s">
        <v>522</v>
      </c>
      <c r="B270" s="3">
        <v>34</v>
      </c>
      <c r="C270" s="5">
        <f t="shared" si="77"/>
        <v>174998</v>
      </c>
      <c r="D270" s="5">
        <f>A270*27</f>
        <v>138969</v>
      </c>
      <c r="E270" s="5">
        <f t="shared" si="72"/>
        <v>36029</v>
      </c>
      <c r="F270" s="3" t="str">
        <f t="shared" si="78"/>
        <v>147</v>
      </c>
      <c r="G270" s="5">
        <f>C270*50</f>
        <v>8749900</v>
      </c>
      <c r="H270" s="7">
        <f>A270*1217</f>
        <v>6263899</v>
      </c>
      <c r="I270" s="3" t="s">
        <v>1235</v>
      </c>
      <c r="J270" s="3" t="s">
        <v>1235</v>
      </c>
      <c r="K270" s="3">
        <v>128211</v>
      </c>
      <c r="L270" s="3">
        <v>61300</v>
      </c>
      <c r="M270" s="5">
        <f t="shared" ref="M270:M272" si="84">L270+G270-H270</f>
        <v>2547301</v>
      </c>
    </row>
    <row r="271" spans="1:13" x14ac:dyDescent="0.25">
      <c r="A271" s="4" t="s">
        <v>828</v>
      </c>
      <c r="B271" s="3">
        <v>34</v>
      </c>
      <c r="C271" s="5">
        <f t="shared" si="77"/>
        <v>267002</v>
      </c>
      <c r="D271" s="5">
        <f>A271*27</f>
        <v>212031</v>
      </c>
      <c r="E271" s="5">
        <f t="shared" si="72"/>
        <v>54971</v>
      </c>
      <c r="F271" s="3" t="str">
        <f t="shared" si="78"/>
        <v>853</v>
      </c>
      <c r="G271" s="5">
        <f>C271*50</f>
        <v>13350100</v>
      </c>
      <c r="H271" s="7">
        <f>A271*1217</f>
        <v>9557101</v>
      </c>
      <c r="I271" s="3" t="s">
        <v>1235</v>
      </c>
      <c r="J271" s="3" t="s">
        <v>1235</v>
      </c>
      <c r="K271" s="3">
        <v>236296</v>
      </c>
      <c r="L271" s="3">
        <v>3126200</v>
      </c>
      <c r="M271" s="5">
        <f t="shared" si="84"/>
        <v>6919199</v>
      </c>
    </row>
    <row r="272" spans="1:13" x14ac:dyDescent="0.25">
      <c r="A272" s="4" t="s">
        <v>859</v>
      </c>
      <c r="B272" s="3">
        <v>34</v>
      </c>
      <c r="C272" s="5">
        <f t="shared" si="77"/>
        <v>276998</v>
      </c>
      <c r="D272" s="5">
        <f>A272*27</f>
        <v>219969</v>
      </c>
      <c r="E272" s="5">
        <f t="shared" si="72"/>
        <v>57029</v>
      </c>
      <c r="F272" s="3" t="str">
        <f t="shared" si="78"/>
        <v>147</v>
      </c>
      <c r="G272" s="5">
        <f>C272*50</f>
        <v>13849900</v>
      </c>
      <c r="H272" s="7">
        <f>A272*1217</f>
        <v>9914899</v>
      </c>
      <c r="I272" s="3" t="s">
        <v>1235</v>
      </c>
      <c r="J272" s="3" t="s">
        <v>1235</v>
      </c>
      <c r="K272" s="3">
        <v>162206</v>
      </c>
      <c r="L272" s="3">
        <v>3437300</v>
      </c>
      <c r="M272" s="5">
        <f t="shared" si="84"/>
        <v>7372301</v>
      </c>
    </row>
    <row r="273" spans="1:13" x14ac:dyDescent="0.25">
      <c r="A273" s="9" t="s">
        <v>1116</v>
      </c>
      <c r="B273" s="3">
        <v>35</v>
      </c>
      <c r="C273" s="5">
        <f t="shared" si="77"/>
        <v>8995</v>
      </c>
      <c r="D273" s="5">
        <f>A273*31</f>
        <v>7967</v>
      </c>
      <c r="E273" s="5">
        <f t="shared" si="72"/>
        <v>1028</v>
      </c>
      <c r="F273" s="3" t="str">
        <f t="shared" si="78"/>
        <v>257</v>
      </c>
      <c r="G273" s="5">
        <f t="shared" ref="G273:G297" si="85">C273*20</f>
        <v>179900</v>
      </c>
      <c r="H273" s="7">
        <f>A273*486</f>
        <v>124902</v>
      </c>
      <c r="I273" s="7">
        <f>A273*307</f>
        <v>78899</v>
      </c>
      <c r="J273" s="3" t="s">
        <v>1235</v>
      </c>
      <c r="K273" s="19">
        <v>2212</v>
      </c>
      <c r="L273" s="3">
        <v>51299</v>
      </c>
      <c r="M273" s="5">
        <f>L273+G273-H273-C273</f>
        <v>97302</v>
      </c>
    </row>
    <row r="274" spans="1:13" x14ac:dyDescent="0.25">
      <c r="A274" s="9" t="s">
        <v>1149</v>
      </c>
      <c r="B274" s="3">
        <v>35</v>
      </c>
      <c r="C274" s="5">
        <f t="shared" si="77"/>
        <v>15995</v>
      </c>
      <c r="D274" s="5">
        <f>A274*24</f>
        <v>10968</v>
      </c>
      <c r="E274" s="5">
        <f t="shared" si="72"/>
        <v>5027</v>
      </c>
      <c r="F274" s="3" t="str">
        <f t="shared" si="78"/>
        <v>457</v>
      </c>
      <c r="G274" s="5">
        <f t="shared" si="85"/>
        <v>319900</v>
      </c>
      <c r="H274" s="7">
        <f>A274*514</f>
        <v>234898</v>
      </c>
      <c r="I274" s="7">
        <f>A274*293</f>
        <v>133901</v>
      </c>
      <c r="J274" s="3" t="s">
        <v>1235</v>
      </c>
      <c r="K274" s="3">
        <v>6219</v>
      </c>
      <c r="L274" s="3">
        <v>21300</v>
      </c>
      <c r="M274" s="7">
        <f>L274+G274-H274</f>
        <v>106302</v>
      </c>
    </row>
    <row r="275" spans="1:13" x14ac:dyDescent="0.25">
      <c r="A275" s="9" t="s">
        <v>1193</v>
      </c>
      <c r="B275" s="3">
        <v>35</v>
      </c>
      <c r="C275" s="5">
        <f t="shared" si="77"/>
        <v>26005</v>
      </c>
      <c r="D275" s="5">
        <f>A275*31</f>
        <v>23033</v>
      </c>
      <c r="E275" s="5">
        <f t="shared" si="72"/>
        <v>2972</v>
      </c>
      <c r="F275" s="3" t="str">
        <f t="shared" si="78"/>
        <v>743</v>
      </c>
      <c r="G275" s="5">
        <f t="shared" si="85"/>
        <v>520100</v>
      </c>
      <c r="H275" s="7">
        <f>A275*486</f>
        <v>361098</v>
      </c>
      <c r="I275" s="7">
        <f>A275*307</f>
        <v>228101</v>
      </c>
      <c r="J275" s="3" t="s">
        <v>1235</v>
      </c>
      <c r="K275" s="3">
        <v>289</v>
      </c>
      <c r="L275" s="3">
        <v>142202</v>
      </c>
      <c r="M275" s="5">
        <f>L275+G275-H275-C275</f>
        <v>275199</v>
      </c>
    </row>
    <row r="276" spans="1:13" x14ac:dyDescent="0.25">
      <c r="A276" s="9" t="s">
        <v>79</v>
      </c>
      <c r="B276" s="3">
        <v>35</v>
      </c>
      <c r="C276" s="5">
        <f t="shared" si="77"/>
        <v>54005</v>
      </c>
      <c r="D276" s="5">
        <f>A276*24</f>
        <v>37032</v>
      </c>
      <c r="E276" s="5">
        <f t="shared" si="72"/>
        <v>16973</v>
      </c>
      <c r="F276" s="3" t="str">
        <f t="shared" si="78"/>
        <v>543</v>
      </c>
      <c r="G276" s="5">
        <f t="shared" si="85"/>
        <v>1080100</v>
      </c>
      <c r="H276" s="7">
        <f>A276*514</f>
        <v>793102</v>
      </c>
      <c r="I276" s="7">
        <f>A276*293</f>
        <v>452099</v>
      </c>
      <c r="J276" s="3" t="s">
        <v>1235</v>
      </c>
      <c r="K276" s="3">
        <v>25289</v>
      </c>
      <c r="L276" s="3">
        <v>309201</v>
      </c>
      <c r="M276" s="5">
        <f>L276+G276-H276</f>
        <v>596199</v>
      </c>
    </row>
    <row r="277" spans="1:13" x14ac:dyDescent="0.25">
      <c r="A277" s="9" t="s">
        <v>96</v>
      </c>
      <c r="B277" s="3">
        <v>35</v>
      </c>
      <c r="C277" s="5">
        <f t="shared" si="77"/>
        <v>57995</v>
      </c>
      <c r="D277" s="5">
        <f>A277*3</f>
        <v>4971</v>
      </c>
      <c r="E277" s="5">
        <f t="shared" si="72"/>
        <v>53024</v>
      </c>
      <c r="F277" s="3" t="str">
        <f t="shared" si="78"/>
        <v>657</v>
      </c>
      <c r="G277" s="5">
        <f t="shared" si="85"/>
        <v>1159900</v>
      </c>
      <c r="H277" s="7">
        <f>A277*493</f>
        <v>816901</v>
      </c>
      <c r="I277" s="7">
        <f>A277*286</f>
        <v>473902</v>
      </c>
      <c r="J277" s="3" t="s">
        <v>1235</v>
      </c>
      <c r="K277" s="3">
        <v>24208</v>
      </c>
      <c r="L277" s="3">
        <v>294299</v>
      </c>
      <c r="M277" s="5">
        <f>L277+G277-H277</f>
        <v>637298</v>
      </c>
    </row>
    <row r="278" spans="1:13" x14ac:dyDescent="0.25">
      <c r="A278" s="9" t="s">
        <v>208</v>
      </c>
      <c r="B278" s="3">
        <v>35</v>
      </c>
      <c r="C278" s="5">
        <f t="shared" si="77"/>
        <v>89005</v>
      </c>
      <c r="D278" s="5">
        <f>A278*24</f>
        <v>61032</v>
      </c>
      <c r="E278" s="5">
        <f t="shared" si="72"/>
        <v>27973</v>
      </c>
      <c r="F278" s="3" t="str">
        <f t="shared" si="78"/>
        <v>543</v>
      </c>
      <c r="G278" s="5">
        <f t="shared" si="85"/>
        <v>1780100</v>
      </c>
      <c r="H278" s="7">
        <f>A278*514</f>
        <v>1307102</v>
      </c>
      <c r="I278" s="7">
        <f>A278*293</f>
        <v>745099</v>
      </c>
      <c r="J278" s="3" t="s">
        <v>1235</v>
      </c>
      <c r="K278" s="3">
        <v>77281</v>
      </c>
      <c r="L278" s="3">
        <v>161200</v>
      </c>
      <c r="M278" s="5">
        <f>L278+G278-H278</f>
        <v>634198</v>
      </c>
    </row>
    <row r="279" spans="1:13" x14ac:dyDescent="0.25">
      <c r="A279" s="9" t="s">
        <v>220</v>
      </c>
      <c r="B279" s="3">
        <v>35</v>
      </c>
      <c r="C279" s="5">
        <f t="shared" si="77"/>
        <v>92995</v>
      </c>
      <c r="D279" s="5">
        <f>A279*3</f>
        <v>7971</v>
      </c>
      <c r="E279" s="5">
        <f t="shared" si="72"/>
        <v>85024</v>
      </c>
      <c r="F279" s="3" t="str">
        <f t="shared" si="78"/>
        <v>657</v>
      </c>
      <c r="G279" s="5">
        <f t="shared" si="85"/>
        <v>1859900</v>
      </c>
      <c r="H279" s="7">
        <f>A279*493</f>
        <v>1309901</v>
      </c>
      <c r="I279" s="7">
        <f>A279*286</f>
        <v>759902</v>
      </c>
      <c r="J279" s="3" t="s">
        <v>1235</v>
      </c>
      <c r="K279" s="3">
        <v>20219</v>
      </c>
      <c r="L279" s="3">
        <v>89301</v>
      </c>
      <c r="M279" s="5">
        <f>L279+G279-H279</f>
        <v>639300</v>
      </c>
    </row>
    <row r="280" spans="1:13" x14ac:dyDescent="0.25">
      <c r="A280" s="9" t="s">
        <v>296</v>
      </c>
      <c r="B280" s="3">
        <v>35</v>
      </c>
      <c r="C280" s="5">
        <f t="shared" si="77"/>
        <v>113995</v>
      </c>
      <c r="D280" s="5">
        <f>A280*31</f>
        <v>100967</v>
      </c>
      <c r="E280" s="5">
        <f t="shared" si="72"/>
        <v>13028</v>
      </c>
      <c r="F280" s="3" t="str">
        <f t="shared" si="78"/>
        <v>257</v>
      </c>
      <c r="G280" s="5">
        <f t="shared" si="85"/>
        <v>2279900</v>
      </c>
      <c r="H280" s="7">
        <f>A280*486</f>
        <v>1582902</v>
      </c>
      <c r="I280" s="7">
        <f>A280*307</f>
        <v>999899</v>
      </c>
      <c r="J280" s="3" t="s">
        <v>1235</v>
      </c>
      <c r="K280" s="3">
        <v>106210</v>
      </c>
      <c r="L280" s="3">
        <v>614302</v>
      </c>
      <c r="M280" s="5">
        <f>L280+G280-H280</f>
        <v>1311300</v>
      </c>
    </row>
    <row r="281" spans="1:13" x14ac:dyDescent="0.25">
      <c r="A281" s="9" t="s">
        <v>307</v>
      </c>
      <c r="B281" s="3">
        <v>35</v>
      </c>
      <c r="C281" s="5">
        <f t="shared" si="77"/>
        <v>117005</v>
      </c>
      <c r="D281" s="5">
        <f>A281*3</f>
        <v>10029</v>
      </c>
      <c r="E281" s="5">
        <f t="shared" si="72"/>
        <v>106976</v>
      </c>
      <c r="F281" s="3" t="str">
        <f t="shared" si="78"/>
        <v>343</v>
      </c>
      <c r="G281" s="5">
        <f t="shared" si="85"/>
        <v>2340100</v>
      </c>
      <c r="H281" s="7">
        <f>A281*493</f>
        <v>1648099</v>
      </c>
      <c r="I281" s="7">
        <f>A281*286</f>
        <v>956098</v>
      </c>
      <c r="J281" s="3" t="s">
        <v>1235</v>
      </c>
      <c r="K281" s="3">
        <v>108279</v>
      </c>
      <c r="L281" s="3">
        <v>312202</v>
      </c>
      <c r="M281" s="5">
        <f>L281+G281-H281-C281</f>
        <v>887198</v>
      </c>
    </row>
    <row r="282" spans="1:13" x14ac:dyDescent="0.25">
      <c r="A282" s="9" t="s">
        <v>319</v>
      </c>
      <c r="B282" s="3">
        <v>35</v>
      </c>
      <c r="C282" s="5">
        <f t="shared" si="77"/>
        <v>120995</v>
      </c>
      <c r="D282" s="5">
        <f>A282*24</f>
        <v>82968</v>
      </c>
      <c r="E282" s="5">
        <f t="shared" si="72"/>
        <v>38027</v>
      </c>
      <c r="F282" s="3" t="str">
        <f t="shared" si="78"/>
        <v>457</v>
      </c>
      <c r="G282" s="5">
        <f t="shared" si="85"/>
        <v>2419900</v>
      </c>
      <c r="H282" s="7">
        <f>A282*514</f>
        <v>1776898</v>
      </c>
      <c r="I282" s="7">
        <f>A282*293</f>
        <v>1012901</v>
      </c>
      <c r="J282" s="3" t="s">
        <v>1235</v>
      </c>
      <c r="K282" s="3">
        <v>33221</v>
      </c>
      <c r="L282" s="3">
        <v>147302</v>
      </c>
      <c r="M282" s="5">
        <f>L282+G282-H282+C282</f>
        <v>911299</v>
      </c>
    </row>
    <row r="283" spans="1:13" x14ac:dyDescent="0.25">
      <c r="A283" s="9" t="s">
        <v>383</v>
      </c>
      <c r="B283" s="3">
        <v>35</v>
      </c>
      <c r="C283" s="5">
        <f t="shared" si="77"/>
        <v>138005</v>
      </c>
      <c r="D283" s="5">
        <f>A283*17</f>
        <v>67031</v>
      </c>
      <c r="E283" s="5">
        <f t="shared" si="72"/>
        <v>70974</v>
      </c>
      <c r="F283" s="3" t="str">
        <f t="shared" si="78"/>
        <v>943</v>
      </c>
      <c r="G283" s="5">
        <f t="shared" si="85"/>
        <v>2760100</v>
      </c>
      <c r="H283" s="7">
        <f>A283*507</f>
        <v>1999101</v>
      </c>
      <c r="I283" s="7">
        <f>A283*314</f>
        <v>1238102</v>
      </c>
      <c r="J283" s="3" t="s">
        <v>1235</v>
      </c>
      <c r="K283" s="3">
        <v>88283</v>
      </c>
      <c r="L283" s="3">
        <v>163200</v>
      </c>
      <c r="M283" s="5">
        <f>L283+G283-H283</f>
        <v>924199</v>
      </c>
    </row>
    <row r="284" spans="1:13" x14ac:dyDescent="0.25">
      <c r="A284" s="9" t="s">
        <v>396</v>
      </c>
      <c r="B284" s="3">
        <v>35</v>
      </c>
      <c r="C284" s="5">
        <f t="shared" si="77"/>
        <v>141995</v>
      </c>
      <c r="D284" s="5">
        <f>A284*17</f>
        <v>68969</v>
      </c>
      <c r="E284" s="5">
        <f t="shared" si="72"/>
        <v>73026</v>
      </c>
      <c r="F284" s="3" t="str">
        <f t="shared" si="78"/>
        <v>057</v>
      </c>
      <c r="G284" s="5">
        <f t="shared" si="85"/>
        <v>2839900</v>
      </c>
      <c r="H284" s="7">
        <f>A284*507</f>
        <v>2056899</v>
      </c>
      <c r="I284" s="7">
        <f>A284*314</f>
        <v>1273898</v>
      </c>
      <c r="J284" s="3" t="s">
        <v>1235</v>
      </c>
      <c r="K284" s="3">
        <v>55215</v>
      </c>
      <c r="L284" s="3">
        <v>132298</v>
      </c>
      <c r="M284" s="7">
        <f>L284+G284-H284</f>
        <v>915299</v>
      </c>
    </row>
    <row r="285" spans="1:13" x14ac:dyDescent="0.25">
      <c r="A285" s="9" t="s">
        <v>442</v>
      </c>
      <c r="B285" s="3">
        <v>35</v>
      </c>
      <c r="C285" s="5">
        <f t="shared" si="77"/>
        <v>155995</v>
      </c>
      <c r="D285" s="5">
        <f>A285*24</f>
        <v>106968</v>
      </c>
      <c r="E285" s="5">
        <f t="shared" si="72"/>
        <v>49027</v>
      </c>
      <c r="F285" s="3" t="str">
        <f t="shared" si="78"/>
        <v>457</v>
      </c>
      <c r="G285" s="5">
        <f t="shared" si="85"/>
        <v>3119900</v>
      </c>
      <c r="H285" s="7">
        <f>A285*514</f>
        <v>2290898</v>
      </c>
      <c r="I285" s="7">
        <f>A285*293</f>
        <v>1305901</v>
      </c>
      <c r="J285" s="3" t="s">
        <v>1235</v>
      </c>
      <c r="K285" s="3">
        <v>56202</v>
      </c>
      <c r="L285" s="3">
        <v>564300</v>
      </c>
      <c r="M285" s="5">
        <f>L285+G285-H285</f>
        <v>1393302</v>
      </c>
    </row>
    <row r="286" spans="1:13" x14ac:dyDescent="0.25">
      <c r="A286" s="9" t="s">
        <v>466</v>
      </c>
      <c r="B286" s="3">
        <v>35</v>
      </c>
      <c r="C286" s="5">
        <f t="shared" si="77"/>
        <v>162995</v>
      </c>
      <c r="D286" s="5">
        <f>A286*3</f>
        <v>13971</v>
      </c>
      <c r="E286" s="5">
        <f t="shared" si="72"/>
        <v>149024</v>
      </c>
      <c r="F286" s="3" t="str">
        <f t="shared" si="78"/>
        <v>657</v>
      </c>
      <c r="G286" s="5">
        <f t="shared" si="85"/>
        <v>3259900</v>
      </c>
      <c r="H286" s="7">
        <f>A286*493</f>
        <v>2295901</v>
      </c>
      <c r="I286" s="7">
        <f>A286*286</f>
        <v>1331902</v>
      </c>
      <c r="J286" s="3" t="s">
        <v>1235</v>
      </c>
      <c r="K286" s="3">
        <v>147207</v>
      </c>
      <c r="L286" s="3">
        <v>906298</v>
      </c>
      <c r="M286" s="5">
        <f>L286+G286-H286-C286</f>
        <v>1707302</v>
      </c>
    </row>
    <row r="287" spans="1:13" x14ac:dyDescent="0.25">
      <c r="A287" s="9" t="s">
        <v>497</v>
      </c>
      <c r="B287" s="3">
        <v>35</v>
      </c>
      <c r="C287" s="5">
        <f t="shared" si="77"/>
        <v>173005</v>
      </c>
      <c r="D287" s="5">
        <f>A287*17</f>
        <v>84031</v>
      </c>
      <c r="E287" s="5">
        <f t="shared" si="72"/>
        <v>88974</v>
      </c>
      <c r="F287" s="3" t="str">
        <f t="shared" si="78"/>
        <v>943</v>
      </c>
      <c r="G287" s="5">
        <f t="shared" si="85"/>
        <v>3460100</v>
      </c>
      <c r="H287" s="7">
        <f>A287*507</f>
        <v>2506101</v>
      </c>
      <c r="I287" s="7">
        <f>A287*314</f>
        <v>1552102</v>
      </c>
      <c r="J287" s="3" t="s">
        <v>1235</v>
      </c>
      <c r="K287" s="3">
        <v>145274</v>
      </c>
      <c r="L287" s="3">
        <v>585201</v>
      </c>
      <c r="M287" s="5">
        <f>L287+G287-H287</f>
        <v>1539200</v>
      </c>
    </row>
    <row r="288" spans="1:13" x14ac:dyDescent="0.25">
      <c r="A288" s="9" t="s">
        <v>581</v>
      </c>
      <c r="B288" s="3">
        <v>35</v>
      </c>
      <c r="C288" s="5">
        <f t="shared" si="77"/>
        <v>197995</v>
      </c>
      <c r="D288" s="5">
        <f>A288*3</f>
        <v>16971</v>
      </c>
      <c r="E288" s="5">
        <f t="shared" si="72"/>
        <v>181024</v>
      </c>
      <c r="F288" s="3" t="str">
        <f t="shared" si="78"/>
        <v>657</v>
      </c>
      <c r="G288" s="5">
        <f t="shared" si="85"/>
        <v>3959900</v>
      </c>
      <c r="H288" s="7">
        <f>A288*493</f>
        <v>2788901</v>
      </c>
      <c r="I288" s="7">
        <f>A288*286</f>
        <v>1617902</v>
      </c>
      <c r="J288" s="3" t="s">
        <v>1235</v>
      </c>
      <c r="K288" s="3">
        <v>139218</v>
      </c>
      <c r="L288" s="19">
        <v>286300</v>
      </c>
      <c r="M288" s="5">
        <f>L288+G288-H288</f>
        <v>1457299</v>
      </c>
    </row>
    <row r="289" spans="1:13" x14ac:dyDescent="0.25">
      <c r="A289" s="9" t="s">
        <v>592</v>
      </c>
      <c r="B289" s="3">
        <v>35</v>
      </c>
      <c r="C289" s="5">
        <f t="shared" si="77"/>
        <v>201005</v>
      </c>
      <c r="D289" s="5">
        <f>A289*31</f>
        <v>178033</v>
      </c>
      <c r="E289" s="5">
        <f t="shared" si="72"/>
        <v>22972</v>
      </c>
      <c r="F289" s="3" t="str">
        <f t="shared" si="78"/>
        <v>743</v>
      </c>
      <c r="G289" s="5">
        <f t="shared" si="85"/>
        <v>4020100</v>
      </c>
      <c r="H289" s="7">
        <f>A289*486</f>
        <v>2791098</v>
      </c>
      <c r="I289" s="7">
        <f>A289*307</f>
        <v>1763101</v>
      </c>
      <c r="J289" s="3" t="s">
        <v>1235</v>
      </c>
      <c r="K289" s="3">
        <v>180272</v>
      </c>
      <c r="L289" s="3">
        <v>651198</v>
      </c>
      <c r="M289" s="7">
        <f t="shared" ref="M289:M290" si="86">L289+G289-H289</f>
        <v>1880200</v>
      </c>
    </row>
    <row r="290" spans="1:13" x14ac:dyDescent="0.25">
      <c r="A290" s="9" t="s">
        <v>649</v>
      </c>
      <c r="B290" s="3">
        <v>35</v>
      </c>
      <c r="C290" s="5">
        <f t="shared" si="77"/>
        <v>218995</v>
      </c>
      <c r="D290" s="5">
        <f>A290*31</f>
        <v>193967</v>
      </c>
      <c r="E290" s="5">
        <f t="shared" si="72"/>
        <v>25028</v>
      </c>
      <c r="F290" s="3" t="str">
        <f t="shared" si="78"/>
        <v>257</v>
      </c>
      <c r="G290" s="5">
        <f t="shared" si="85"/>
        <v>4379900</v>
      </c>
      <c r="H290" s="7">
        <f>A290*486</f>
        <v>3040902</v>
      </c>
      <c r="I290" s="7">
        <f>A290*307</f>
        <v>1920899</v>
      </c>
      <c r="J290" s="3" t="s">
        <v>1235</v>
      </c>
      <c r="K290" s="3">
        <v>135213</v>
      </c>
      <c r="L290" s="3">
        <v>1330300</v>
      </c>
      <c r="M290" s="5">
        <f t="shared" si="86"/>
        <v>2669298</v>
      </c>
    </row>
    <row r="291" spans="1:13" x14ac:dyDescent="0.25">
      <c r="A291" s="9" t="s">
        <v>662</v>
      </c>
      <c r="B291" s="3">
        <v>35</v>
      </c>
      <c r="C291" s="5">
        <f t="shared" si="77"/>
        <v>222005</v>
      </c>
      <c r="D291" s="5">
        <f>A291*3</f>
        <v>19029</v>
      </c>
      <c r="E291" s="5">
        <f t="shared" si="72"/>
        <v>202976</v>
      </c>
      <c r="F291" s="3" t="str">
        <f t="shared" si="78"/>
        <v>343</v>
      </c>
      <c r="G291" s="5">
        <f t="shared" si="85"/>
        <v>4440100</v>
      </c>
      <c r="H291" s="7">
        <f>A291*493</f>
        <v>3127099</v>
      </c>
      <c r="I291" s="7">
        <f>A291*286</f>
        <v>1814098</v>
      </c>
      <c r="J291" s="3" t="s">
        <v>1235</v>
      </c>
      <c r="K291" s="3">
        <v>91275</v>
      </c>
      <c r="L291" s="19">
        <v>478198</v>
      </c>
      <c r="M291" s="5">
        <f>L291+G291-H291</f>
        <v>1791199</v>
      </c>
    </row>
    <row r="292" spans="1:13" x14ac:dyDescent="0.25">
      <c r="A292" s="9" t="s">
        <v>743</v>
      </c>
      <c r="B292" s="3">
        <v>35</v>
      </c>
      <c r="C292" s="5">
        <f t="shared" si="77"/>
        <v>246995</v>
      </c>
      <c r="D292" s="5">
        <f>A292*17</f>
        <v>119969</v>
      </c>
      <c r="E292" s="5">
        <f t="shared" si="72"/>
        <v>127026</v>
      </c>
      <c r="F292" s="3" t="str">
        <f t="shared" si="78"/>
        <v>057</v>
      </c>
      <c r="G292" s="5">
        <f t="shared" si="85"/>
        <v>4939900</v>
      </c>
      <c r="H292" s="7">
        <f>A292*507</f>
        <v>3577899</v>
      </c>
      <c r="I292" s="7">
        <f>A292*314</f>
        <v>2215898</v>
      </c>
      <c r="J292" s="3" t="s">
        <v>1235</v>
      </c>
      <c r="K292" s="3">
        <v>117216</v>
      </c>
      <c r="L292" s="3">
        <v>251299</v>
      </c>
      <c r="M292" s="5">
        <f>L292+G292-H292</f>
        <v>1613300</v>
      </c>
    </row>
    <row r="293" spans="1:13" x14ac:dyDescent="0.25">
      <c r="A293" s="9" t="s">
        <v>780</v>
      </c>
      <c r="B293" s="3">
        <v>35</v>
      </c>
      <c r="C293" s="5">
        <f t="shared" si="77"/>
        <v>260995</v>
      </c>
      <c r="D293" s="5">
        <f>A293*24</f>
        <v>178968</v>
      </c>
      <c r="E293" s="5">
        <f t="shared" si="72"/>
        <v>82027</v>
      </c>
      <c r="F293" s="3" t="str">
        <f t="shared" si="78"/>
        <v>457</v>
      </c>
      <c r="G293" s="5">
        <f t="shared" si="85"/>
        <v>5219900</v>
      </c>
      <c r="H293" s="7">
        <f>A293*514</f>
        <v>3832898</v>
      </c>
      <c r="I293" s="7">
        <f>A293*293</f>
        <v>2184901</v>
      </c>
      <c r="J293" s="3" t="s">
        <v>1235</v>
      </c>
      <c r="K293" s="19">
        <v>64204</v>
      </c>
      <c r="L293" s="3">
        <v>914302</v>
      </c>
      <c r="M293" s="5">
        <f>L293+G293-H293+C293</f>
        <v>2562299</v>
      </c>
    </row>
    <row r="294" spans="1:13" x14ac:dyDescent="0.25">
      <c r="A294" s="9" t="s">
        <v>902</v>
      </c>
      <c r="B294" s="3">
        <v>35</v>
      </c>
      <c r="C294" s="5">
        <f t="shared" si="77"/>
        <v>299005</v>
      </c>
      <c r="D294" s="5">
        <f>A294*24</f>
        <v>205032</v>
      </c>
      <c r="E294" s="5">
        <f t="shared" si="72"/>
        <v>93973</v>
      </c>
      <c r="F294" s="3" t="str">
        <f t="shared" si="78"/>
        <v>543</v>
      </c>
      <c r="G294" s="5">
        <f t="shared" si="85"/>
        <v>5980100</v>
      </c>
      <c r="H294" s="7">
        <f>A294*514</f>
        <v>4391102</v>
      </c>
      <c r="I294" s="7">
        <f>A294*293</f>
        <v>2503099</v>
      </c>
      <c r="J294" s="3" t="s">
        <v>1235</v>
      </c>
      <c r="K294" s="3">
        <v>191277</v>
      </c>
      <c r="L294" s="3">
        <v>772201</v>
      </c>
      <c r="M294" s="5">
        <f t="shared" ref="M294" si="87">L294+G294-H294</f>
        <v>2361199</v>
      </c>
    </row>
    <row r="295" spans="1:13" x14ac:dyDescent="0.25">
      <c r="A295" s="9" t="s">
        <v>983</v>
      </c>
      <c r="B295" s="3">
        <v>35</v>
      </c>
      <c r="C295" s="5">
        <f t="shared" si="77"/>
        <v>323995</v>
      </c>
      <c r="D295" s="5">
        <f>A295*31</f>
        <v>286967</v>
      </c>
      <c r="E295" s="5">
        <f t="shared" si="72"/>
        <v>37028</v>
      </c>
      <c r="F295" s="3" t="str">
        <f t="shared" si="78"/>
        <v>257</v>
      </c>
      <c r="G295" s="5">
        <f t="shared" si="85"/>
        <v>6479900</v>
      </c>
      <c r="H295" s="7">
        <f>A295*486</f>
        <v>4498902</v>
      </c>
      <c r="I295" s="7">
        <f>A295*307</f>
        <v>2841899</v>
      </c>
      <c r="J295" s="3" t="s">
        <v>1235</v>
      </c>
      <c r="K295" s="3">
        <v>98216</v>
      </c>
      <c r="L295" s="19">
        <v>209300</v>
      </c>
      <c r="M295" s="5">
        <f>L295+G295-H295</f>
        <v>2190298</v>
      </c>
    </row>
    <row r="296" spans="1:13" x14ac:dyDescent="0.25">
      <c r="A296" s="9" t="s">
        <v>993</v>
      </c>
      <c r="B296" s="3">
        <v>35</v>
      </c>
      <c r="C296" s="5">
        <f t="shared" si="77"/>
        <v>327005</v>
      </c>
      <c r="D296" s="5">
        <f>A296*3</f>
        <v>28029</v>
      </c>
      <c r="E296" s="5">
        <f t="shared" si="72"/>
        <v>298976</v>
      </c>
      <c r="F296" s="3" t="str">
        <f t="shared" si="78"/>
        <v>343</v>
      </c>
      <c r="G296" s="5">
        <f t="shared" si="85"/>
        <v>6540100</v>
      </c>
      <c r="H296" s="7">
        <f>A296*493</f>
        <v>4606099</v>
      </c>
      <c r="I296" s="7">
        <f>A296*286</f>
        <v>2672098</v>
      </c>
      <c r="J296" s="3" t="s">
        <v>1235</v>
      </c>
      <c r="K296" s="3">
        <v>293276</v>
      </c>
      <c r="L296" s="3">
        <v>863199</v>
      </c>
      <c r="M296" s="7">
        <f>L296+G296-H296</f>
        <v>2797200</v>
      </c>
    </row>
    <row r="297" spans="1:13" x14ac:dyDescent="0.25">
      <c r="A297" s="9" t="s">
        <v>1038</v>
      </c>
      <c r="B297" s="3">
        <v>35</v>
      </c>
      <c r="C297" s="5">
        <f t="shared" si="77"/>
        <v>341005</v>
      </c>
      <c r="D297" s="5">
        <f>A297*31</f>
        <v>302033</v>
      </c>
      <c r="E297" s="5">
        <f t="shared" si="72"/>
        <v>38972</v>
      </c>
      <c r="F297" s="3" t="str">
        <f t="shared" si="78"/>
        <v>743</v>
      </c>
      <c r="G297" s="5">
        <f t="shared" si="85"/>
        <v>6820100</v>
      </c>
      <c r="H297" s="7">
        <f>A297*486</f>
        <v>4735098</v>
      </c>
      <c r="I297" s="7">
        <f>A297*307</f>
        <v>2991101</v>
      </c>
      <c r="J297" s="3" t="s">
        <v>1235</v>
      </c>
      <c r="K297" s="3">
        <v>23285</v>
      </c>
      <c r="L297" s="3">
        <v>140201</v>
      </c>
      <c r="M297" s="5">
        <f>L297+G297-H297-C297</f>
        <v>1884198</v>
      </c>
    </row>
    <row r="298" spans="1:13" x14ac:dyDescent="0.25">
      <c r="A298" s="7" t="s">
        <v>1095</v>
      </c>
      <c r="B298" s="3">
        <v>36</v>
      </c>
      <c r="C298" s="5">
        <f t="shared" si="77"/>
        <v>5004</v>
      </c>
      <c r="D298" s="5">
        <f>A298*29</f>
        <v>4031</v>
      </c>
      <c r="E298" s="5">
        <f t="shared" si="72"/>
        <v>973</v>
      </c>
      <c r="F298" s="3" t="str">
        <f t="shared" si="78"/>
        <v>139</v>
      </c>
      <c r="G298" s="5">
        <f t="shared" ref="G298:G310" si="88">C298*25</f>
        <v>125100</v>
      </c>
      <c r="H298" s="7">
        <f>A298*641</f>
        <v>89099</v>
      </c>
      <c r="I298" s="7">
        <f>A298*382</f>
        <v>53098</v>
      </c>
      <c r="J298" s="3" t="s">
        <v>1235</v>
      </c>
      <c r="K298" s="3">
        <v>2283</v>
      </c>
      <c r="L298" s="3">
        <v>198</v>
      </c>
      <c r="M298" s="7">
        <f>L298+G298-H298</f>
        <v>36199</v>
      </c>
    </row>
    <row r="299" spans="1:13" x14ac:dyDescent="0.25">
      <c r="A299" s="7" t="s">
        <v>54</v>
      </c>
      <c r="B299" s="3">
        <v>36</v>
      </c>
      <c r="C299" s="5">
        <f t="shared" si="77"/>
        <v>48996</v>
      </c>
      <c r="D299" s="5">
        <f>A299*11</f>
        <v>14971</v>
      </c>
      <c r="E299" s="5">
        <f t="shared" si="72"/>
        <v>34025</v>
      </c>
      <c r="F299" s="3" t="str">
        <f t="shared" si="78"/>
        <v>361</v>
      </c>
      <c r="G299" s="5">
        <f t="shared" si="88"/>
        <v>1224900</v>
      </c>
      <c r="H299" s="7">
        <f>A299*659</f>
        <v>896899</v>
      </c>
      <c r="I299" s="7">
        <f>A299*418</f>
        <v>568898</v>
      </c>
      <c r="J299" s="3" t="s">
        <v>1235</v>
      </c>
      <c r="K299" s="3">
        <v>6219</v>
      </c>
      <c r="L299" s="3">
        <v>10302</v>
      </c>
      <c r="M299" s="5">
        <f>L299+G299-H299+C299</f>
        <v>387299</v>
      </c>
    </row>
    <row r="300" spans="1:13" x14ac:dyDescent="0.25">
      <c r="A300" s="7" t="s">
        <v>120</v>
      </c>
      <c r="B300" s="3">
        <v>36</v>
      </c>
      <c r="C300" s="5">
        <f t="shared" si="77"/>
        <v>66996</v>
      </c>
      <c r="D300" s="5">
        <f>A300*29</f>
        <v>53969</v>
      </c>
      <c r="E300" s="5">
        <f t="shared" ref="E300:E363" si="89">C300-D300</f>
        <v>13027</v>
      </c>
      <c r="F300" s="3" t="str">
        <f t="shared" si="78"/>
        <v>861</v>
      </c>
      <c r="G300" s="5">
        <f t="shared" si="88"/>
        <v>1674900</v>
      </c>
      <c r="H300" s="7">
        <f>A300*641</f>
        <v>1192901</v>
      </c>
      <c r="I300" s="7">
        <f>A300*382</f>
        <v>710902</v>
      </c>
      <c r="J300" s="3" t="s">
        <v>1235</v>
      </c>
      <c r="K300" s="19">
        <v>12226</v>
      </c>
      <c r="L300" s="19">
        <v>185299</v>
      </c>
      <c r="M300" s="5">
        <f t="shared" ref="M300:M310" si="90">L300+G300-H300</f>
        <v>667298</v>
      </c>
    </row>
    <row r="301" spans="1:13" x14ac:dyDescent="0.25">
      <c r="A301" s="7" t="s">
        <v>252</v>
      </c>
      <c r="B301" s="3">
        <v>36</v>
      </c>
      <c r="C301" s="5">
        <f t="shared" si="77"/>
        <v>102996</v>
      </c>
      <c r="D301" s="5">
        <f>A301*29</f>
        <v>82969</v>
      </c>
      <c r="E301" s="5">
        <f t="shared" si="89"/>
        <v>20027</v>
      </c>
      <c r="F301" s="3" t="str">
        <f t="shared" si="78"/>
        <v>861</v>
      </c>
      <c r="G301" s="5">
        <f t="shared" si="88"/>
        <v>2574900</v>
      </c>
      <c r="H301" s="7">
        <f>A301*641</f>
        <v>1833901</v>
      </c>
      <c r="I301" s="7">
        <f>A301*382</f>
        <v>1092902</v>
      </c>
      <c r="J301" s="3" t="s">
        <v>1235</v>
      </c>
      <c r="K301" s="19">
        <v>10213</v>
      </c>
      <c r="L301" s="3">
        <v>605301</v>
      </c>
      <c r="M301" s="5">
        <f t="shared" si="90"/>
        <v>1346300</v>
      </c>
    </row>
    <row r="302" spans="1:13" x14ac:dyDescent="0.25">
      <c r="A302" s="7" t="s">
        <v>310</v>
      </c>
      <c r="B302" s="3">
        <v>36</v>
      </c>
      <c r="C302" s="5">
        <f t="shared" si="77"/>
        <v>120996</v>
      </c>
      <c r="D302" s="5">
        <f>A302*11</f>
        <v>36971</v>
      </c>
      <c r="E302" s="5">
        <f t="shared" si="89"/>
        <v>84025</v>
      </c>
      <c r="F302" s="3" t="str">
        <f t="shared" si="78"/>
        <v>361</v>
      </c>
      <c r="G302" s="5">
        <f t="shared" si="88"/>
        <v>3024900</v>
      </c>
      <c r="H302" s="7">
        <f>A302*659</f>
        <v>2214899</v>
      </c>
      <c r="I302" s="7">
        <f>A302*418</f>
        <v>1404898</v>
      </c>
      <c r="J302" s="3" t="s">
        <v>1235</v>
      </c>
      <c r="K302" s="3">
        <v>79218</v>
      </c>
      <c r="L302" s="3">
        <v>89301</v>
      </c>
      <c r="M302" s="7">
        <f>L302+G302-H302+C302</f>
        <v>1020298</v>
      </c>
    </row>
    <row r="303" spans="1:13" x14ac:dyDescent="0.25">
      <c r="A303" s="7" t="s">
        <v>406</v>
      </c>
      <c r="B303" s="3">
        <v>36</v>
      </c>
      <c r="C303" s="5">
        <f t="shared" si="77"/>
        <v>149004</v>
      </c>
      <c r="D303" s="5">
        <f>A303*29</f>
        <v>120031</v>
      </c>
      <c r="E303" s="5">
        <f t="shared" si="89"/>
        <v>28973</v>
      </c>
      <c r="F303" s="3" t="str">
        <f t="shared" si="78"/>
        <v>139</v>
      </c>
      <c r="G303" s="5">
        <f t="shared" si="88"/>
        <v>3725100</v>
      </c>
      <c r="H303" s="7">
        <f>A303*641</f>
        <v>2653099</v>
      </c>
      <c r="I303" s="7">
        <f>A303*382</f>
        <v>1581098</v>
      </c>
      <c r="J303" s="3" t="s">
        <v>1235</v>
      </c>
      <c r="K303" s="3">
        <v>76281</v>
      </c>
      <c r="L303" s="3">
        <v>163200</v>
      </c>
      <c r="M303" s="5">
        <f t="shared" si="90"/>
        <v>1235201</v>
      </c>
    </row>
    <row r="304" spans="1:13" x14ac:dyDescent="0.25">
      <c r="A304" s="7" t="s">
        <v>462</v>
      </c>
      <c r="B304" s="3">
        <v>36</v>
      </c>
      <c r="C304" s="5">
        <f t="shared" si="77"/>
        <v>167004</v>
      </c>
      <c r="D304" s="5">
        <f>A304*11</f>
        <v>51029</v>
      </c>
      <c r="E304" s="5">
        <f t="shared" si="89"/>
        <v>115975</v>
      </c>
      <c r="F304" s="3" t="str">
        <f t="shared" si="78"/>
        <v>639</v>
      </c>
      <c r="G304" s="5">
        <f t="shared" si="88"/>
        <v>4175100</v>
      </c>
      <c r="H304" s="7">
        <f>A304*659</f>
        <v>3057101</v>
      </c>
      <c r="I304" s="7">
        <f>A304*418</f>
        <v>1939102</v>
      </c>
      <c r="J304" s="3" t="s">
        <v>1235</v>
      </c>
      <c r="K304" s="19">
        <v>11272</v>
      </c>
      <c r="L304" s="19">
        <v>526201</v>
      </c>
      <c r="M304" s="5">
        <f t="shared" si="90"/>
        <v>1644200</v>
      </c>
    </row>
    <row r="305" spans="1:13" x14ac:dyDescent="0.25">
      <c r="A305" s="7" t="s">
        <v>487</v>
      </c>
      <c r="B305" s="3">
        <v>36</v>
      </c>
      <c r="C305" s="5">
        <f t="shared" si="77"/>
        <v>174996</v>
      </c>
      <c r="D305" s="5">
        <f>A305*29</f>
        <v>140969</v>
      </c>
      <c r="E305" s="5">
        <f t="shared" si="89"/>
        <v>34027</v>
      </c>
      <c r="F305" s="3" t="str">
        <f t="shared" si="78"/>
        <v>861</v>
      </c>
      <c r="G305" s="5">
        <f t="shared" si="88"/>
        <v>4374900</v>
      </c>
      <c r="H305" s="7">
        <f>A305*641</f>
        <v>3115901</v>
      </c>
      <c r="I305" s="7">
        <f>A305*382</f>
        <v>1856902</v>
      </c>
      <c r="J305" s="3" t="s">
        <v>1235</v>
      </c>
      <c r="K305" s="3">
        <v>22214</v>
      </c>
      <c r="L305" s="3">
        <v>1208298</v>
      </c>
      <c r="M305" s="7">
        <f>L305+G305-H305-C305</f>
        <v>2292301</v>
      </c>
    </row>
    <row r="306" spans="1:13" x14ac:dyDescent="0.25">
      <c r="A306" s="7" t="s">
        <v>576</v>
      </c>
      <c r="B306" s="3">
        <v>36</v>
      </c>
      <c r="C306" s="5">
        <f t="shared" si="77"/>
        <v>203004</v>
      </c>
      <c r="D306" s="5">
        <f>A306*11</f>
        <v>62029</v>
      </c>
      <c r="E306" s="5">
        <f t="shared" si="89"/>
        <v>140975</v>
      </c>
      <c r="F306" s="3" t="str">
        <f t="shared" si="78"/>
        <v>639</v>
      </c>
      <c r="G306" s="5">
        <f t="shared" si="88"/>
        <v>5075100</v>
      </c>
      <c r="H306" s="7">
        <f>A306*659</f>
        <v>3716101</v>
      </c>
      <c r="I306" s="7">
        <f>A306*418</f>
        <v>2357102</v>
      </c>
      <c r="J306" s="3" t="s">
        <v>1235</v>
      </c>
      <c r="K306" s="19">
        <v>98287</v>
      </c>
      <c r="L306" s="3">
        <v>1271199</v>
      </c>
      <c r="M306" s="5">
        <f>L306+G306-H306+C306</f>
        <v>2833202</v>
      </c>
    </row>
    <row r="307" spans="1:13" x14ac:dyDescent="0.25">
      <c r="A307" s="7" t="s">
        <v>607</v>
      </c>
      <c r="B307" s="3">
        <v>36</v>
      </c>
      <c r="C307" s="5">
        <f t="shared" si="77"/>
        <v>210996</v>
      </c>
      <c r="D307" s="5">
        <f>A307*29</f>
        <v>169969</v>
      </c>
      <c r="E307" s="5">
        <f t="shared" si="89"/>
        <v>41027</v>
      </c>
      <c r="F307" s="3" t="str">
        <f t="shared" si="78"/>
        <v>861</v>
      </c>
      <c r="G307" s="5">
        <f t="shared" si="88"/>
        <v>5274900</v>
      </c>
      <c r="H307" s="7">
        <f>A307*641</f>
        <v>3756901</v>
      </c>
      <c r="I307" s="7">
        <f>A307*382</f>
        <v>2238902</v>
      </c>
      <c r="J307" s="3" t="s">
        <v>1235</v>
      </c>
      <c r="K307" s="3">
        <v>9201</v>
      </c>
      <c r="L307" s="3">
        <v>595301</v>
      </c>
      <c r="M307" s="7">
        <f t="shared" si="90"/>
        <v>2113300</v>
      </c>
    </row>
    <row r="308" spans="1:13" x14ac:dyDescent="0.25">
      <c r="A308" s="7" t="s">
        <v>665</v>
      </c>
      <c r="B308" s="3">
        <v>36</v>
      </c>
      <c r="C308" s="5">
        <f t="shared" si="77"/>
        <v>228996</v>
      </c>
      <c r="D308" s="5">
        <f>A308*11</f>
        <v>69971</v>
      </c>
      <c r="E308" s="5">
        <f t="shared" si="89"/>
        <v>159025</v>
      </c>
      <c r="F308" s="3" t="str">
        <f t="shared" si="78"/>
        <v>361</v>
      </c>
      <c r="G308" s="5">
        <f t="shared" si="88"/>
        <v>5724900</v>
      </c>
      <c r="H308" s="7">
        <f>A308*659</f>
        <v>4191899</v>
      </c>
      <c r="I308" s="7">
        <f>A308*418</f>
        <v>2658898</v>
      </c>
      <c r="J308" s="3" t="s">
        <v>1235</v>
      </c>
      <c r="K308" s="19">
        <v>137206</v>
      </c>
      <c r="L308" s="3">
        <v>1231298</v>
      </c>
      <c r="M308" s="5">
        <f t="shared" si="90"/>
        <v>2764299</v>
      </c>
    </row>
    <row r="309" spans="1:13" x14ac:dyDescent="0.25">
      <c r="A309" s="7" t="s">
        <v>805</v>
      </c>
      <c r="B309" s="3">
        <v>36</v>
      </c>
      <c r="C309" s="5">
        <f t="shared" si="77"/>
        <v>275004</v>
      </c>
      <c r="D309" s="5">
        <f>A309*11</f>
        <v>84029</v>
      </c>
      <c r="E309" s="5">
        <f t="shared" si="89"/>
        <v>190975</v>
      </c>
      <c r="F309" s="3" t="str">
        <f t="shared" si="78"/>
        <v>639</v>
      </c>
      <c r="G309" s="5">
        <f t="shared" si="88"/>
        <v>6875100</v>
      </c>
      <c r="H309" s="7">
        <f>A309*659</f>
        <v>5034101</v>
      </c>
      <c r="I309" s="7">
        <f>A309*418</f>
        <v>3193102</v>
      </c>
      <c r="J309" s="3" t="s">
        <v>1235</v>
      </c>
      <c r="K309" s="3">
        <v>3284</v>
      </c>
      <c r="L309" s="3">
        <v>26201</v>
      </c>
      <c r="M309" s="5">
        <f t="shared" si="90"/>
        <v>1867200</v>
      </c>
    </row>
    <row r="310" spans="1:13" x14ac:dyDescent="0.25">
      <c r="A310" s="7" t="s">
        <v>940</v>
      </c>
      <c r="B310" s="3">
        <v>36</v>
      </c>
      <c r="C310" s="5">
        <f t="shared" si="77"/>
        <v>318996</v>
      </c>
      <c r="D310" s="5">
        <f>A310*29</f>
        <v>256969</v>
      </c>
      <c r="E310" s="5">
        <f t="shared" si="89"/>
        <v>62027</v>
      </c>
      <c r="F310" s="3" t="str">
        <f t="shared" si="78"/>
        <v>861</v>
      </c>
      <c r="G310" s="5">
        <f t="shared" si="88"/>
        <v>7974900</v>
      </c>
      <c r="H310" s="7">
        <f>A310*641</f>
        <v>5679901</v>
      </c>
      <c r="I310" s="7">
        <f>A310*382</f>
        <v>3384902</v>
      </c>
      <c r="J310" s="3" t="s">
        <v>1235</v>
      </c>
      <c r="K310" s="19">
        <v>58216</v>
      </c>
      <c r="L310" s="3">
        <v>2220300</v>
      </c>
      <c r="M310" s="5">
        <f t="shared" si="90"/>
        <v>4515299</v>
      </c>
    </row>
    <row r="311" spans="1:13" x14ac:dyDescent="0.25">
      <c r="A311" s="4" t="s">
        <v>1218</v>
      </c>
      <c r="B311" s="3">
        <v>37</v>
      </c>
      <c r="C311" s="5">
        <f t="shared" si="77"/>
        <v>34003</v>
      </c>
      <c r="D311" s="5">
        <f>A311*12</f>
        <v>11028</v>
      </c>
      <c r="E311" s="5">
        <f t="shared" si="89"/>
        <v>22975</v>
      </c>
      <c r="F311" s="3" t="str">
        <f t="shared" si="78"/>
        <v>919</v>
      </c>
      <c r="G311" s="5">
        <f>C311*33</f>
        <v>1122099</v>
      </c>
      <c r="H311" s="7">
        <f>A311*900</f>
        <v>827100</v>
      </c>
      <c r="I311" s="3" t="s">
        <v>1235</v>
      </c>
      <c r="J311" s="3" t="s">
        <v>1235</v>
      </c>
      <c r="K311" s="3">
        <v>6276</v>
      </c>
      <c r="L311" s="3">
        <v>75201</v>
      </c>
      <c r="M311" s="5">
        <f>L311+G311-H311</f>
        <v>370200</v>
      </c>
    </row>
    <row r="312" spans="1:13" x14ac:dyDescent="0.25">
      <c r="A312" s="4" t="s">
        <v>134</v>
      </c>
      <c r="B312" s="3">
        <v>37</v>
      </c>
      <c r="C312" s="5">
        <f t="shared" si="77"/>
        <v>73001</v>
      </c>
      <c r="D312" s="5">
        <f>A312*36</f>
        <v>71028</v>
      </c>
      <c r="E312" s="5">
        <f t="shared" si="89"/>
        <v>1973</v>
      </c>
      <c r="F312" s="3" t="str">
        <f t="shared" si="78"/>
        <v>973</v>
      </c>
      <c r="G312" s="5">
        <f>C312*100</f>
        <v>7300100</v>
      </c>
      <c r="H312" s="7">
        <f>A312*2700</f>
        <v>5327100</v>
      </c>
      <c r="I312" s="3" t="s">
        <v>1235</v>
      </c>
      <c r="J312" s="3" t="s">
        <v>1235</v>
      </c>
      <c r="K312" s="3">
        <v>50291</v>
      </c>
      <c r="L312" s="3">
        <v>1299200</v>
      </c>
      <c r="M312" s="5">
        <f>L312+G312-H312</f>
        <v>3272200</v>
      </c>
    </row>
    <row r="313" spans="1:13" x14ac:dyDescent="0.25">
      <c r="A313" s="4" t="s">
        <v>143</v>
      </c>
      <c r="B313" s="3">
        <v>37</v>
      </c>
      <c r="C313" s="5">
        <f t="shared" si="77"/>
        <v>74999</v>
      </c>
      <c r="D313" s="5">
        <f>A313*36</f>
        <v>72972</v>
      </c>
      <c r="E313" s="5">
        <f t="shared" si="89"/>
        <v>2027</v>
      </c>
      <c r="F313" s="3" t="str">
        <f t="shared" si="78"/>
        <v>027</v>
      </c>
      <c r="G313" s="5">
        <f>C313*100</f>
        <v>7499900</v>
      </c>
      <c r="H313" s="7">
        <f>A313*2700</f>
        <v>5472900</v>
      </c>
      <c r="I313" s="3" t="s">
        <v>1235</v>
      </c>
      <c r="J313" s="3" t="s">
        <v>1235</v>
      </c>
      <c r="K313" s="3">
        <v>15222</v>
      </c>
      <c r="L313" s="3">
        <v>246300</v>
      </c>
      <c r="M313" s="5">
        <f>L313+G313-H313</f>
        <v>2273300</v>
      </c>
    </row>
    <row r="314" spans="1:13" x14ac:dyDescent="0.25">
      <c r="A314" s="4" t="s">
        <v>149</v>
      </c>
      <c r="B314" s="3">
        <v>37</v>
      </c>
      <c r="C314" s="5">
        <f t="shared" si="77"/>
        <v>76997</v>
      </c>
      <c r="D314" s="5">
        <f>A314*12</f>
        <v>24972</v>
      </c>
      <c r="E314" s="5">
        <f t="shared" si="89"/>
        <v>52025</v>
      </c>
      <c r="F314" s="3" t="str">
        <f t="shared" si="78"/>
        <v>081</v>
      </c>
      <c r="G314" s="5">
        <f>C314*33</f>
        <v>2540901</v>
      </c>
      <c r="H314" s="7">
        <f>A314*900</f>
        <v>1872900</v>
      </c>
      <c r="I314" s="3" t="s">
        <v>1235</v>
      </c>
      <c r="J314" s="3" t="s">
        <v>1235</v>
      </c>
      <c r="K314" s="3">
        <v>48216</v>
      </c>
      <c r="L314" s="3">
        <v>641301</v>
      </c>
      <c r="M314" s="5">
        <f>L314+G314-H314+C314</f>
        <v>1386299</v>
      </c>
    </row>
    <row r="315" spans="1:13" x14ac:dyDescent="0.25">
      <c r="A315" s="4" t="s">
        <v>379</v>
      </c>
      <c r="B315" s="3">
        <v>37</v>
      </c>
      <c r="C315" s="5">
        <f t="shared" si="77"/>
        <v>145003</v>
      </c>
      <c r="D315" s="5">
        <f>A315*12</f>
        <v>47028</v>
      </c>
      <c r="E315" s="5">
        <f t="shared" si="89"/>
        <v>97975</v>
      </c>
      <c r="F315" s="3" t="str">
        <f t="shared" si="78"/>
        <v>919</v>
      </c>
      <c r="G315" s="5">
        <f>C315*33</f>
        <v>4785099</v>
      </c>
      <c r="H315" s="7">
        <f>A315*900</f>
        <v>3527100</v>
      </c>
      <c r="I315" s="3" t="s">
        <v>1235</v>
      </c>
      <c r="J315" s="3" t="s">
        <v>1235</v>
      </c>
      <c r="K315" s="3">
        <v>50280</v>
      </c>
      <c r="L315" s="3">
        <v>54199</v>
      </c>
      <c r="M315" s="5">
        <f>L315+G315-H315+C315</f>
        <v>1457201</v>
      </c>
    </row>
    <row r="316" spans="1:13" x14ac:dyDescent="0.25">
      <c r="A316" s="4" t="s">
        <v>393</v>
      </c>
      <c r="B316" s="3">
        <v>37</v>
      </c>
      <c r="C316" s="5">
        <f t="shared" si="77"/>
        <v>148999</v>
      </c>
      <c r="D316" s="5">
        <f>A316*36</f>
        <v>144972</v>
      </c>
      <c r="E316" s="5">
        <f t="shared" si="89"/>
        <v>4027</v>
      </c>
      <c r="F316" s="3" t="str">
        <f t="shared" si="78"/>
        <v>027</v>
      </c>
      <c r="G316" s="5">
        <f>C316*100</f>
        <v>14899900</v>
      </c>
      <c r="H316" s="7">
        <f>A316*2700</f>
        <v>10872900</v>
      </c>
      <c r="I316" s="3" t="s">
        <v>1235</v>
      </c>
      <c r="J316" s="3" t="s">
        <v>1235</v>
      </c>
      <c r="K316" s="3">
        <v>26215</v>
      </c>
      <c r="L316" s="3">
        <v>3469300</v>
      </c>
      <c r="M316" s="5">
        <f>L316+G316-H316</f>
        <v>7496300</v>
      </c>
    </row>
    <row r="317" spans="1:13" x14ac:dyDescent="0.25">
      <c r="A317" s="4" t="s">
        <v>493</v>
      </c>
      <c r="B317" s="3">
        <v>37</v>
      </c>
      <c r="C317" s="5">
        <f t="shared" si="77"/>
        <v>182003</v>
      </c>
      <c r="D317" s="5">
        <f>A317*12</f>
        <v>59028</v>
      </c>
      <c r="E317" s="5">
        <f t="shared" si="89"/>
        <v>122975</v>
      </c>
      <c r="F317" s="3" t="str">
        <f t="shared" si="78"/>
        <v>919</v>
      </c>
      <c r="G317" s="5">
        <f>C317*33</f>
        <v>6006099</v>
      </c>
      <c r="H317" s="7">
        <f>A317*900</f>
        <v>4427100</v>
      </c>
      <c r="I317" s="3" t="s">
        <v>1235</v>
      </c>
      <c r="J317" s="3" t="s">
        <v>1235</v>
      </c>
      <c r="K317" s="3">
        <v>53272</v>
      </c>
      <c r="L317" s="3">
        <v>604200</v>
      </c>
      <c r="M317" s="5">
        <f>L317+G317-H317</f>
        <v>2183199</v>
      </c>
    </row>
    <row r="318" spans="1:13" x14ac:dyDescent="0.25">
      <c r="A318" s="4" t="s">
        <v>502</v>
      </c>
      <c r="B318" s="3">
        <v>37</v>
      </c>
      <c r="C318" s="5">
        <f t="shared" si="77"/>
        <v>184001</v>
      </c>
      <c r="D318" s="5">
        <f>A318*36</f>
        <v>179028</v>
      </c>
      <c r="E318" s="5">
        <f t="shared" si="89"/>
        <v>4973</v>
      </c>
      <c r="F318" s="3" t="str">
        <f t="shared" si="78"/>
        <v>973</v>
      </c>
      <c r="G318" s="5">
        <f>C318*100</f>
        <v>18400100</v>
      </c>
      <c r="H318" s="7">
        <f>A318*2700</f>
        <v>13427100</v>
      </c>
      <c r="I318" s="3" t="s">
        <v>1235</v>
      </c>
      <c r="J318" s="3" t="s">
        <v>1235</v>
      </c>
      <c r="K318" s="3">
        <v>32274</v>
      </c>
      <c r="L318" s="3">
        <v>1335200</v>
      </c>
      <c r="M318" s="5">
        <f>L318+G318-H318</f>
        <v>6308200</v>
      </c>
    </row>
    <row r="319" spans="1:13" x14ac:dyDescent="0.25">
      <c r="A319" s="4" t="s">
        <v>515</v>
      </c>
      <c r="B319" s="3">
        <v>37</v>
      </c>
      <c r="C319" s="5">
        <f t="shared" si="77"/>
        <v>187997</v>
      </c>
      <c r="D319" s="5">
        <f>A319*12</f>
        <v>60972</v>
      </c>
      <c r="E319" s="5">
        <f t="shared" si="89"/>
        <v>127025</v>
      </c>
      <c r="F319" s="3" t="str">
        <f t="shared" si="78"/>
        <v>081</v>
      </c>
      <c r="G319" s="5">
        <f>C319*33</f>
        <v>6203901</v>
      </c>
      <c r="H319" s="7">
        <f>A319*900</f>
        <v>4572900</v>
      </c>
      <c r="I319" s="3" t="s">
        <v>1235</v>
      </c>
      <c r="J319" s="3" t="s">
        <v>1235</v>
      </c>
      <c r="K319" s="3">
        <v>148212</v>
      </c>
      <c r="L319" s="3">
        <v>1408300</v>
      </c>
      <c r="M319" s="5">
        <f>L319+G319-H319</f>
        <v>3039301</v>
      </c>
    </row>
    <row r="320" spans="1:13" x14ac:dyDescent="0.25">
      <c r="A320" s="4" t="s">
        <v>740</v>
      </c>
      <c r="B320" s="3">
        <v>37</v>
      </c>
      <c r="C320" s="5">
        <f t="shared" si="77"/>
        <v>259999</v>
      </c>
      <c r="D320" s="5">
        <f>A320*36</f>
        <v>252972</v>
      </c>
      <c r="E320" s="5">
        <f t="shared" si="89"/>
        <v>7027</v>
      </c>
      <c r="F320" s="3" t="str">
        <f t="shared" si="78"/>
        <v>027</v>
      </c>
      <c r="G320" s="5">
        <f>C320*100</f>
        <v>25999900</v>
      </c>
      <c r="H320" s="7">
        <f>A320*2700</f>
        <v>18972900</v>
      </c>
      <c r="I320" s="3" t="s">
        <v>1235</v>
      </c>
      <c r="J320" s="3" t="s">
        <v>1235</v>
      </c>
      <c r="K320" s="3">
        <v>165204</v>
      </c>
      <c r="L320" s="3">
        <v>3313300</v>
      </c>
      <c r="M320" s="5">
        <f>L320+G320-H320</f>
        <v>10340300</v>
      </c>
    </row>
    <row r="321" spans="1:13" x14ac:dyDescent="0.25">
      <c r="A321" s="4" t="s">
        <v>836</v>
      </c>
      <c r="B321" s="3">
        <v>37</v>
      </c>
      <c r="C321" s="5">
        <f t="shared" si="77"/>
        <v>293003</v>
      </c>
      <c r="D321" s="5">
        <f>A321*12</f>
        <v>95028</v>
      </c>
      <c r="E321" s="5">
        <f t="shared" si="89"/>
        <v>197975</v>
      </c>
      <c r="F321" s="3" t="str">
        <f t="shared" si="78"/>
        <v>919</v>
      </c>
      <c r="G321" s="5">
        <f>C321*33</f>
        <v>9669099</v>
      </c>
      <c r="H321" s="7">
        <f>A321*900</f>
        <v>7127100</v>
      </c>
      <c r="I321" s="3" t="s">
        <v>1235</v>
      </c>
      <c r="J321" s="3" t="s">
        <v>1235</v>
      </c>
      <c r="K321" s="3">
        <v>133276</v>
      </c>
      <c r="L321" s="3">
        <v>727201</v>
      </c>
      <c r="M321" s="5">
        <f t="shared" ref="M321:M322" si="91">L321+G321-H321</f>
        <v>3269200</v>
      </c>
    </row>
    <row r="322" spans="1:13" x14ac:dyDescent="0.25">
      <c r="A322" s="4" t="s">
        <v>851</v>
      </c>
      <c r="B322" s="3">
        <v>37</v>
      </c>
      <c r="C322" s="5">
        <f t="shared" ref="C322:C385" si="92">A322*B322</f>
        <v>298997</v>
      </c>
      <c r="D322" s="5">
        <f>A322*12</f>
        <v>96972</v>
      </c>
      <c r="E322" s="5">
        <f t="shared" si="89"/>
        <v>202025</v>
      </c>
      <c r="F322" s="3" t="str">
        <f t="shared" ref="F322:F385" si="93">RIGHT(A322, 3)</f>
        <v>081</v>
      </c>
      <c r="G322" s="5">
        <f>C322*33</f>
        <v>9866901</v>
      </c>
      <c r="H322" s="7">
        <f>A322*900</f>
        <v>7272900</v>
      </c>
      <c r="I322" s="3" t="s">
        <v>1235</v>
      </c>
      <c r="J322" s="3" t="s">
        <v>1235</v>
      </c>
      <c r="K322" s="3">
        <v>284208</v>
      </c>
      <c r="L322" s="3">
        <v>1989299</v>
      </c>
      <c r="M322" s="5">
        <f t="shared" si="91"/>
        <v>4583300</v>
      </c>
    </row>
    <row r="323" spans="1:13" x14ac:dyDescent="0.25">
      <c r="A323" s="4" t="s">
        <v>1065</v>
      </c>
      <c r="B323" s="3">
        <v>37</v>
      </c>
      <c r="C323" s="5">
        <f t="shared" si="92"/>
        <v>369001</v>
      </c>
      <c r="D323" s="5">
        <f>A323*36</f>
        <v>359028</v>
      </c>
      <c r="E323" s="5">
        <f t="shared" si="89"/>
        <v>9973</v>
      </c>
      <c r="F323" s="3" t="str">
        <f t="shared" si="93"/>
        <v>973</v>
      </c>
      <c r="G323" s="5">
        <f>C323*100</f>
        <v>36900100</v>
      </c>
      <c r="H323" s="7">
        <f>A323*2700</f>
        <v>26927100</v>
      </c>
      <c r="I323" s="3" t="s">
        <v>1235</v>
      </c>
      <c r="J323" s="3" t="s">
        <v>1235</v>
      </c>
      <c r="K323" s="3">
        <v>224292</v>
      </c>
      <c r="L323" s="3">
        <v>6168200</v>
      </c>
      <c r="M323" s="5">
        <f>L323+G323-H323</f>
        <v>16141200</v>
      </c>
    </row>
    <row r="324" spans="1:13" x14ac:dyDescent="0.25">
      <c r="A324" s="4" t="s">
        <v>1083</v>
      </c>
      <c r="B324" s="3">
        <v>38</v>
      </c>
      <c r="C324" s="5">
        <f t="shared" si="92"/>
        <v>3002</v>
      </c>
      <c r="D324" s="5">
        <f>A324*13</f>
        <v>1027</v>
      </c>
      <c r="E324" s="5">
        <f t="shared" si="89"/>
        <v>1975</v>
      </c>
      <c r="F324" s="3" t="str">
        <f t="shared" si="93"/>
        <v>079</v>
      </c>
      <c r="G324" s="5">
        <f>C324*50</f>
        <v>150100</v>
      </c>
      <c r="H324" s="7">
        <f>A324*1419</f>
        <v>112101</v>
      </c>
      <c r="I324" s="3" t="s">
        <v>1235</v>
      </c>
      <c r="J324" s="3" t="s">
        <v>1235</v>
      </c>
      <c r="K324" s="3">
        <v>286</v>
      </c>
      <c r="L324" s="3">
        <v>29200</v>
      </c>
      <c r="M324" s="5">
        <f>L324+G324-H324</f>
        <v>67199</v>
      </c>
    </row>
    <row r="325" spans="1:13" x14ac:dyDescent="0.25">
      <c r="A325" s="4" t="s">
        <v>276</v>
      </c>
      <c r="B325" s="3">
        <v>38</v>
      </c>
      <c r="C325" s="5">
        <f t="shared" si="92"/>
        <v>117002</v>
      </c>
      <c r="D325" s="5">
        <f>A325*13</f>
        <v>40027</v>
      </c>
      <c r="E325" s="5">
        <f t="shared" si="89"/>
        <v>76975</v>
      </c>
      <c r="F325" s="3" t="str">
        <f t="shared" si="93"/>
        <v>079</v>
      </c>
      <c r="G325" s="5">
        <f>C325*50</f>
        <v>5850100</v>
      </c>
      <c r="H325" s="7">
        <f>A325*1419</f>
        <v>4369101</v>
      </c>
      <c r="I325" s="3" t="s">
        <v>1235</v>
      </c>
      <c r="J325" s="3" t="s">
        <v>1235</v>
      </c>
      <c r="K325" s="3">
        <v>54282</v>
      </c>
      <c r="L325" s="3">
        <v>1415200</v>
      </c>
      <c r="M325" s="5">
        <f t="shared" ref="M325:M326" si="94">L325+G325-H325</f>
        <v>2896199</v>
      </c>
    </row>
    <row r="326" spans="1:13" x14ac:dyDescent="0.25">
      <c r="A326" s="4" t="s">
        <v>398</v>
      </c>
      <c r="B326" s="3">
        <v>38</v>
      </c>
      <c r="C326" s="5">
        <f t="shared" si="92"/>
        <v>155002</v>
      </c>
      <c r="D326" s="5">
        <f>A326*13</f>
        <v>53027</v>
      </c>
      <c r="E326" s="5">
        <f t="shared" si="89"/>
        <v>101975</v>
      </c>
      <c r="F326" s="3" t="str">
        <f t="shared" si="93"/>
        <v>079</v>
      </c>
      <c r="G326" s="5">
        <f>C326*50</f>
        <v>7750100</v>
      </c>
      <c r="H326" s="7">
        <f>A326*1419</f>
        <v>5788101</v>
      </c>
      <c r="I326" s="3" t="s">
        <v>1235</v>
      </c>
      <c r="J326" s="3" t="s">
        <v>1235</v>
      </c>
      <c r="K326" s="3">
        <v>39280</v>
      </c>
      <c r="L326" s="3">
        <v>35201</v>
      </c>
      <c r="M326" s="5">
        <f t="shared" si="94"/>
        <v>1997200</v>
      </c>
    </row>
    <row r="327" spans="1:13" x14ac:dyDescent="0.25">
      <c r="A327" s="4" t="s">
        <v>629</v>
      </c>
      <c r="B327" s="3">
        <v>38</v>
      </c>
      <c r="C327" s="5">
        <f t="shared" si="92"/>
        <v>231002</v>
      </c>
      <c r="D327" s="5">
        <f>A327*13</f>
        <v>79027</v>
      </c>
      <c r="E327" s="5">
        <f t="shared" si="89"/>
        <v>151975</v>
      </c>
      <c r="F327" s="3" t="str">
        <f t="shared" si="93"/>
        <v>079</v>
      </c>
      <c r="G327" s="5">
        <f>C327*50</f>
        <v>11550100</v>
      </c>
      <c r="H327" s="7">
        <f>A327*1419</f>
        <v>8626101</v>
      </c>
      <c r="I327" s="3" t="s">
        <v>1235</v>
      </c>
      <c r="J327" s="3" t="s">
        <v>1235</v>
      </c>
      <c r="K327" s="3">
        <v>192278</v>
      </c>
      <c r="L327" s="3">
        <v>186199</v>
      </c>
      <c r="M327" s="5">
        <f>L327+G327-H327+C327</f>
        <v>3341200</v>
      </c>
    </row>
    <row r="328" spans="1:13" x14ac:dyDescent="0.25">
      <c r="A328" s="4" t="s">
        <v>745</v>
      </c>
      <c r="B328" s="3">
        <v>38</v>
      </c>
      <c r="C328" s="5">
        <f t="shared" si="92"/>
        <v>269002</v>
      </c>
      <c r="D328" s="5">
        <f>A328*13</f>
        <v>92027</v>
      </c>
      <c r="E328" s="5">
        <f t="shared" si="89"/>
        <v>176975</v>
      </c>
      <c r="F328" s="3" t="str">
        <f t="shared" si="93"/>
        <v>079</v>
      </c>
      <c r="G328" s="5">
        <f>C328*50</f>
        <v>13450100</v>
      </c>
      <c r="H328" s="7">
        <f>A328*1419</f>
        <v>10045101</v>
      </c>
      <c r="I328" s="3" t="s">
        <v>1235</v>
      </c>
      <c r="J328" s="3" t="s">
        <v>1235</v>
      </c>
      <c r="K328" s="3">
        <v>167276</v>
      </c>
      <c r="L328" s="3">
        <v>429199</v>
      </c>
      <c r="M328" s="5">
        <f>L328+G328-H328+C328</f>
        <v>4103200</v>
      </c>
    </row>
    <row r="329" spans="1:13" x14ac:dyDescent="0.25">
      <c r="A329" s="7" t="s">
        <v>1133</v>
      </c>
      <c r="B329" s="3">
        <v>39</v>
      </c>
      <c r="C329" s="5">
        <f t="shared" si="92"/>
        <v>14001</v>
      </c>
      <c r="D329" s="5">
        <f t="shared" ref="D329:D334" si="95">A329*14</f>
        <v>5026</v>
      </c>
      <c r="E329" s="5">
        <f t="shared" si="89"/>
        <v>8975</v>
      </c>
      <c r="F329" s="3" t="str">
        <f t="shared" si="93"/>
        <v>359</v>
      </c>
      <c r="G329" s="5">
        <f t="shared" ref="G329:G334" si="96">C329*100</f>
        <v>1400100</v>
      </c>
      <c r="H329" s="7">
        <f t="shared" ref="H329:H334" si="97">A329*2900</f>
        <v>1041100</v>
      </c>
      <c r="I329" s="7">
        <f t="shared" ref="I329:I334" si="98">A329*1900</f>
        <v>682100</v>
      </c>
      <c r="J329" s="3" t="s">
        <v>1235</v>
      </c>
      <c r="K329" s="3">
        <v>13293</v>
      </c>
      <c r="L329" s="3">
        <v>147200</v>
      </c>
      <c r="M329" s="7">
        <f>L329+G329-H329</f>
        <v>506200</v>
      </c>
    </row>
    <row r="330" spans="1:13" x14ac:dyDescent="0.25">
      <c r="A330" s="7" t="s">
        <v>1177</v>
      </c>
      <c r="B330" s="3">
        <v>39</v>
      </c>
      <c r="C330" s="5">
        <f t="shared" si="92"/>
        <v>24999</v>
      </c>
      <c r="D330" s="5">
        <f t="shared" si="95"/>
        <v>8974</v>
      </c>
      <c r="E330" s="5">
        <f t="shared" si="89"/>
        <v>16025</v>
      </c>
      <c r="F330" s="3" t="str">
        <f t="shared" si="93"/>
        <v>641</v>
      </c>
      <c r="G330" s="5">
        <f t="shared" si="96"/>
        <v>2499900</v>
      </c>
      <c r="H330" s="7">
        <f t="shared" si="97"/>
        <v>1858900</v>
      </c>
      <c r="I330" s="7">
        <f t="shared" si="98"/>
        <v>1217900</v>
      </c>
      <c r="J330" s="3" t="s">
        <v>1235</v>
      </c>
      <c r="K330" s="19">
        <v>19210</v>
      </c>
      <c r="L330" s="3">
        <v>333300</v>
      </c>
      <c r="M330" s="5">
        <f t="shared" ref="M330:M334" si="99">L330+G330-H330</f>
        <v>974300</v>
      </c>
    </row>
    <row r="331" spans="1:13" x14ac:dyDescent="0.25">
      <c r="A331" s="7" t="s">
        <v>309</v>
      </c>
      <c r="B331" s="3">
        <v>39</v>
      </c>
      <c r="C331" s="5">
        <f t="shared" si="92"/>
        <v>131001</v>
      </c>
      <c r="D331" s="5">
        <f t="shared" si="95"/>
        <v>47026</v>
      </c>
      <c r="E331" s="5">
        <f t="shared" si="89"/>
        <v>83975</v>
      </c>
      <c r="F331" s="3" t="str">
        <f t="shared" si="93"/>
        <v>359</v>
      </c>
      <c r="G331" s="5">
        <f t="shared" si="96"/>
        <v>13100100</v>
      </c>
      <c r="H331" s="7">
        <f t="shared" si="97"/>
        <v>9741100</v>
      </c>
      <c r="I331" s="7">
        <f t="shared" si="98"/>
        <v>6382100</v>
      </c>
      <c r="J331" s="3" t="s">
        <v>1235</v>
      </c>
      <c r="K331" s="3">
        <v>67280</v>
      </c>
      <c r="L331" s="19">
        <v>3023200</v>
      </c>
      <c r="M331" s="5">
        <f t="shared" si="99"/>
        <v>6382200</v>
      </c>
    </row>
    <row r="332" spans="1:13" x14ac:dyDescent="0.25">
      <c r="A332" s="7" t="s">
        <v>577</v>
      </c>
      <c r="B332" s="3">
        <v>39</v>
      </c>
      <c r="C332" s="5">
        <f t="shared" si="92"/>
        <v>219999</v>
      </c>
      <c r="D332" s="5">
        <f t="shared" si="95"/>
        <v>78974</v>
      </c>
      <c r="E332" s="5">
        <f t="shared" si="89"/>
        <v>141025</v>
      </c>
      <c r="F332" s="3" t="str">
        <f t="shared" si="93"/>
        <v>641</v>
      </c>
      <c r="G332" s="5">
        <f t="shared" si="96"/>
        <v>21999900</v>
      </c>
      <c r="H332" s="7">
        <f t="shared" si="97"/>
        <v>16358900</v>
      </c>
      <c r="I332" s="7">
        <f t="shared" si="98"/>
        <v>10717900</v>
      </c>
      <c r="J332" s="3" t="s">
        <v>1235</v>
      </c>
      <c r="K332" s="19">
        <v>135214</v>
      </c>
      <c r="L332" s="3">
        <v>3779300</v>
      </c>
      <c r="M332" s="5">
        <f t="shared" si="99"/>
        <v>9420300</v>
      </c>
    </row>
    <row r="333" spans="1:13" x14ac:dyDescent="0.25">
      <c r="A333" s="7" t="s">
        <v>664</v>
      </c>
      <c r="B333" s="3">
        <v>39</v>
      </c>
      <c r="C333" s="5">
        <f t="shared" si="92"/>
        <v>248001</v>
      </c>
      <c r="D333" s="5">
        <f t="shared" si="95"/>
        <v>89026</v>
      </c>
      <c r="E333" s="5">
        <f t="shared" si="89"/>
        <v>158975</v>
      </c>
      <c r="F333" s="3" t="str">
        <f t="shared" si="93"/>
        <v>359</v>
      </c>
      <c r="G333" s="5">
        <f t="shared" si="96"/>
        <v>24800100</v>
      </c>
      <c r="H333" s="7">
        <f t="shared" si="97"/>
        <v>18441100</v>
      </c>
      <c r="I333" s="7">
        <f t="shared" si="98"/>
        <v>12082100</v>
      </c>
      <c r="J333" s="3" t="s">
        <v>1235</v>
      </c>
      <c r="K333" s="3">
        <v>108293</v>
      </c>
      <c r="L333" s="19">
        <v>2480200</v>
      </c>
      <c r="M333" s="5">
        <f t="shared" si="99"/>
        <v>8839200</v>
      </c>
    </row>
    <row r="334" spans="1:13" x14ac:dyDescent="0.25">
      <c r="A334" s="7" t="s">
        <v>912</v>
      </c>
      <c r="B334" s="3">
        <v>39</v>
      </c>
      <c r="C334" s="5">
        <f t="shared" si="92"/>
        <v>336999</v>
      </c>
      <c r="D334" s="5">
        <f t="shared" si="95"/>
        <v>120974</v>
      </c>
      <c r="E334" s="5">
        <f t="shared" si="89"/>
        <v>216025</v>
      </c>
      <c r="F334" s="3" t="str">
        <f t="shared" si="93"/>
        <v>641</v>
      </c>
      <c r="G334" s="5">
        <f t="shared" si="96"/>
        <v>33699900</v>
      </c>
      <c r="H334" s="7">
        <f t="shared" si="97"/>
        <v>25058900</v>
      </c>
      <c r="I334" s="7">
        <f t="shared" si="98"/>
        <v>16417900</v>
      </c>
      <c r="J334" s="3" t="s">
        <v>1235</v>
      </c>
      <c r="K334" s="19">
        <v>181201</v>
      </c>
      <c r="L334" s="3">
        <v>1382300</v>
      </c>
      <c r="M334" s="5">
        <f t="shared" si="99"/>
        <v>10023300</v>
      </c>
    </row>
    <row r="335" spans="1:13" x14ac:dyDescent="0.25">
      <c r="A335" s="4" t="s">
        <v>1127</v>
      </c>
      <c r="B335" s="3">
        <v>41</v>
      </c>
      <c r="C335" s="5">
        <f t="shared" si="92"/>
        <v>12997</v>
      </c>
      <c r="D335" s="5">
        <f>A335*22</f>
        <v>6974</v>
      </c>
      <c r="E335" s="5">
        <f t="shared" si="89"/>
        <v>6023</v>
      </c>
      <c r="F335" s="3" t="str">
        <f t="shared" si="93"/>
        <v>317</v>
      </c>
      <c r="G335" s="5">
        <f>C335*34</f>
        <v>441898</v>
      </c>
      <c r="H335" s="7">
        <f>A335*1047</f>
        <v>331899</v>
      </c>
      <c r="I335" s="3" t="s">
        <v>1235</v>
      </c>
      <c r="J335" s="3" t="s">
        <v>1235</v>
      </c>
      <c r="K335" s="3">
        <v>1207</v>
      </c>
      <c r="L335" s="3">
        <v>25299</v>
      </c>
      <c r="M335" s="5">
        <f>L335+G335-H335-C335</f>
        <v>122301</v>
      </c>
    </row>
    <row r="336" spans="1:13" x14ac:dyDescent="0.25">
      <c r="A336" s="4" t="s">
        <v>1146</v>
      </c>
      <c r="B336" s="3">
        <v>41</v>
      </c>
      <c r="C336" s="5">
        <f t="shared" si="92"/>
        <v>17999</v>
      </c>
      <c r="D336" s="5">
        <f>A336*25</f>
        <v>10975</v>
      </c>
      <c r="E336" s="5">
        <f t="shared" si="89"/>
        <v>7024</v>
      </c>
      <c r="F336" s="3" t="str">
        <f t="shared" si="93"/>
        <v>439</v>
      </c>
      <c r="G336" s="5">
        <f>C336*100</f>
        <v>1799900</v>
      </c>
      <c r="H336" s="7">
        <f>A336*3100</f>
        <v>1360900</v>
      </c>
      <c r="I336" s="3" t="s">
        <v>1235</v>
      </c>
      <c r="J336" s="3" t="s">
        <v>1235</v>
      </c>
      <c r="K336" s="3">
        <v>7212</v>
      </c>
      <c r="L336" s="5" t="s">
        <v>1244</v>
      </c>
      <c r="M336" s="5">
        <f>L336+G336-H336</f>
        <v>618300</v>
      </c>
    </row>
    <row r="337" spans="1:13" ht="15" customHeight="1" x14ac:dyDescent="0.25">
      <c r="A337" s="4" t="s">
        <v>1185</v>
      </c>
      <c r="B337" s="3">
        <v>41</v>
      </c>
      <c r="C337" s="5">
        <f t="shared" si="92"/>
        <v>28003</v>
      </c>
      <c r="D337" s="5">
        <f>A337*22</f>
        <v>15026</v>
      </c>
      <c r="E337" s="5">
        <f t="shared" si="89"/>
        <v>12977</v>
      </c>
      <c r="F337" s="3" t="str">
        <f t="shared" si="93"/>
        <v>683</v>
      </c>
      <c r="G337" s="5">
        <f>C337*34</f>
        <v>952102</v>
      </c>
      <c r="H337" s="7">
        <f>A337*1047</f>
        <v>715101</v>
      </c>
      <c r="I337" s="3" t="s">
        <v>1235</v>
      </c>
      <c r="J337" s="3" t="s">
        <v>1235</v>
      </c>
      <c r="K337" s="3">
        <v>22203</v>
      </c>
      <c r="L337" s="3">
        <v>55300</v>
      </c>
      <c r="M337" s="5">
        <f>L337+G337-H337</f>
        <v>292301</v>
      </c>
    </row>
    <row r="338" spans="1:13" x14ac:dyDescent="0.25">
      <c r="A338" s="4" t="s">
        <v>64</v>
      </c>
      <c r="B338" s="3">
        <v>41</v>
      </c>
      <c r="C338" s="5">
        <f t="shared" si="92"/>
        <v>58999</v>
      </c>
      <c r="D338" s="5">
        <f>A338*25</f>
        <v>35975</v>
      </c>
      <c r="E338" s="5">
        <f t="shared" si="89"/>
        <v>23024</v>
      </c>
      <c r="F338" s="3" t="str">
        <f t="shared" si="93"/>
        <v>439</v>
      </c>
      <c r="G338" s="5">
        <f>C338*100</f>
        <v>5899900</v>
      </c>
      <c r="H338" s="7">
        <f>A338*3100</f>
        <v>4460900</v>
      </c>
      <c r="I338" s="3" t="s">
        <v>1235</v>
      </c>
      <c r="J338" s="3" t="s">
        <v>1235</v>
      </c>
      <c r="K338" s="3">
        <v>22203</v>
      </c>
      <c r="L338" s="5" t="s">
        <v>1247</v>
      </c>
      <c r="M338" s="5">
        <f>L338+G338-H338</f>
        <v>1494300</v>
      </c>
    </row>
    <row r="339" spans="1:13" ht="15" customHeight="1" x14ac:dyDescent="0.25">
      <c r="A339" s="4" t="s">
        <v>225</v>
      </c>
      <c r="B339" s="3">
        <v>41</v>
      </c>
      <c r="C339" s="5">
        <f t="shared" si="92"/>
        <v>110003</v>
      </c>
      <c r="D339" s="5">
        <f>A339*22</f>
        <v>59026</v>
      </c>
      <c r="E339" s="5">
        <f t="shared" si="89"/>
        <v>50977</v>
      </c>
      <c r="F339" s="3" t="str">
        <f t="shared" si="93"/>
        <v>683</v>
      </c>
      <c r="G339" s="5">
        <f>C339*34</f>
        <v>3740102</v>
      </c>
      <c r="H339" s="7">
        <f>A339*1047</f>
        <v>2809101</v>
      </c>
      <c r="I339" s="3" t="s">
        <v>1235</v>
      </c>
      <c r="J339" s="3" t="s">
        <v>1235</v>
      </c>
      <c r="K339" s="3">
        <v>125285</v>
      </c>
      <c r="L339" s="3">
        <v>4019200</v>
      </c>
      <c r="M339" s="5">
        <f>L339+G339-H339</f>
        <v>4950201</v>
      </c>
    </row>
    <row r="340" spans="1:13" x14ac:dyDescent="0.25">
      <c r="A340" s="4" t="s">
        <v>454</v>
      </c>
      <c r="B340" s="3">
        <v>41</v>
      </c>
      <c r="C340" s="5">
        <f t="shared" si="92"/>
        <v>187001</v>
      </c>
      <c r="D340" s="5">
        <f>A340*25</f>
        <v>114025</v>
      </c>
      <c r="E340" s="5">
        <f t="shared" si="89"/>
        <v>72976</v>
      </c>
      <c r="F340" s="3" t="str">
        <f t="shared" si="93"/>
        <v>561</v>
      </c>
      <c r="G340" s="5">
        <f>C340*100</f>
        <v>18700100</v>
      </c>
      <c r="H340" s="7">
        <f>A340*3100</f>
        <v>14139100</v>
      </c>
      <c r="I340" s="3" t="s">
        <v>1235</v>
      </c>
      <c r="J340" s="3" t="s">
        <v>1235</v>
      </c>
      <c r="K340" s="3">
        <v>16282</v>
      </c>
      <c r="L340" s="5" t="s">
        <v>1245</v>
      </c>
      <c r="M340" s="5">
        <f>L340+G340-H340</f>
        <v>7487200</v>
      </c>
    </row>
    <row r="341" spans="1:13" ht="15" customHeight="1" x14ac:dyDescent="0.25">
      <c r="A341" s="4" t="s">
        <v>584</v>
      </c>
      <c r="B341" s="3">
        <v>41</v>
      </c>
      <c r="C341" s="5">
        <f t="shared" si="92"/>
        <v>233003</v>
      </c>
      <c r="D341" s="5">
        <f>A341*22</f>
        <v>125026</v>
      </c>
      <c r="E341" s="5">
        <f t="shared" si="89"/>
        <v>107977</v>
      </c>
      <c r="F341" s="3" t="str">
        <f t="shared" si="93"/>
        <v>683</v>
      </c>
      <c r="G341" s="5">
        <f>C341*34</f>
        <v>7922102</v>
      </c>
      <c r="H341" s="7">
        <f>A341*1047</f>
        <v>5950101</v>
      </c>
      <c r="I341" s="3" t="s">
        <v>1235</v>
      </c>
      <c r="J341" s="3" t="s">
        <v>1235</v>
      </c>
      <c r="K341" s="3">
        <v>125285</v>
      </c>
      <c r="L341" s="3">
        <v>1899201</v>
      </c>
      <c r="M341" s="5">
        <f>L341+G341-H341-C341</f>
        <v>3638199</v>
      </c>
    </row>
    <row r="342" spans="1:13" ht="15" customHeight="1" x14ac:dyDescent="0.25">
      <c r="A342" s="4" t="s">
        <v>658</v>
      </c>
      <c r="B342" s="3">
        <v>41</v>
      </c>
      <c r="C342" s="5">
        <f t="shared" si="92"/>
        <v>258997</v>
      </c>
      <c r="D342" s="5">
        <f>A342*22</f>
        <v>138974</v>
      </c>
      <c r="E342" s="5">
        <f t="shared" si="89"/>
        <v>120023</v>
      </c>
      <c r="F342" s="3" t="str">
        <f t="shared" si="93"/>
        <v>317</v>
      </c>
      <c r="G342" s="5">
        <f>C342*34</f>
        <v>8805898</v>
      </c>
      <c r="H342" s="7">
        <f>A342*1047</f>
        <v>6613899</v>
      </c>
      <c r="I342" s="3" t="s">
        <v>1235</v>
      </c>
      <c r="J342" s="3" t="s">
        <v>1235</v>
      </c>
      <c r="K342" s="3">
        <v>136204</v>
      </c>
      <c r="L342" s="3">
        <v>965300</v>
      </c>
      <c r="M342" s="5">
        <f t="shared" ref="M342" si="100">L342+G342-H342</f>
        <v>3157299</v>
      </c>
    </row>
    <row r="343" spans="1:13" x14ac:dyDescent="0.25">
      <c r="A343" s="4" t="s">
        <v>796</v>
      </c>
      <c r="B343" s="3">
        <v>41</v>
      </c>
      <c r="C343" s="5">
        <f t="shared" si="92"/>
        <v>310001</v>
      </c>
      <c r="D343" s="5">
        <f>A343*25</f>
        <v>189025</v>
      </c>
      <c r="E343" s="5">
        <f t="shared" si="89"/>
        <v>120976</v>
      </c>
      <c r="F343" s="3" t="str">
        <f t="shared" si="93"/>
        <v>561</v>
      </c>
      <c r="G343" s="5">
        <f>C343*100</f>
        <v>31000100</v>
      </c>
      <c r="H343" s="7">
        <f>A343*3100</f>
        <v>23439100</v>
      </c>
      <c r="I343" s="3" t="s">
        <v>1235</v>
      </c>
      <c r="J343" s="3" t="s">
        <v>1235</v>
      </c>
      <c r="K343" s="3">
        <v>125285</v>
      </c>
      <c r="L343" s="5" t="s">
        <v>1248</v>
      </c>
      <c r="M343" s="5">
        <f>L343+G343-H343</f>
        <v>11580200</v>
      </c>
    </row>
    <row r="344" spans="1:13" ht="15" customHeight="1" x14ac:dyDescent="0.25">
      <c r="A344" s="4" t="s">
        <v>880</v>
      </c>
      <c r="B344" s="3">
        <v>41</v>
      </c>
      <c r="C344" s="5">
        <f t="shared" si="92"/>
        <v>340997</v>
      </c>
      <c r="D344" s="5">
        <f>A344*22</f>
        <v>182974</v>
      </c>
      <c r="E344" s="5">
        <f t="shared" si="89"/>
        <v>158023</v>
      </c>
      <c r="F344" s="3" t="str">
        <f t="shared" si="93"/>
        <v>317</v>
      </c>
      <c r="G344" s="5">
        <f>C344*34</f>
        <v>11593898</v>
      </c>
      <c r="H344" s="7">
        <f>A344*1047</f>
        <v>8707899</v>
      </c>
      <c r="I344" s="3" t="s">
        <v>1235</v>
      </c>
      <c r="J344" s="3" t="s">
        <v>1235</v>
      </c>
      <c r="K344" s="3">
        <v>136204</v>
      </c>
      <c r="L344" s="3">
        <v>2435300</v>
      </c>
      <c r="M344" s="5">
        <f>L344+G344-H344</f>
        <v>5321299</v>
      </c>
    </row>
    <row r="345" spans="1:13" x14ac:dyDescent="0.25">
      <c r="A345" s="4" t="s">
        <v>1006</v>
      </c>
      <c r="B345" s="3">
        <v>41</v>
      </c>
      <c r="C345" s="5">
        <f t="shared" si="92"/>
        <v>386999</v>
      </c>
      <c r="D345" s="5">
        <f t="shared" ref="D345:D350" si="101">A345*25</f>
        <v>235975</v>
      </c>
      <c r="E345" s="5">
        <f t="shared" si="89"/>
        <v>151024</v>
      </c>
      <c r="F345" s="3" t="str">
        <f t="shared" si="93"/>
        <v>439</v>
      </c>
      <c r="G345" s="5">
        <f>C345*100</f>
        <v>38699900</v>
      </c>
      <c r="H345" s="7">
        <f>A345*3100</f>
        <v>29260900</v>
      </c>
      <c r="I345" s="3" t="s">
        <v>1235</v>
      </c>
      <c r="J345" s="3" t="s">
        <v>1235</v>
      </c>
      <c r="K345" s="3">
        <v>136204</v>
      </c>
      <c r="L345" s="5" t="s">
        <v>1246</v>
      </c>
      <c r="M345" s="5">
        <f>L345+G345-H345</f>
        <v>10179300</v>
      </c>
    </row>
    <row r="346" spans="1:13" x14ac:dyDescent="0.25">
      <c r="A346" s="11" t="s">
        <v>1213</v>
      </c>
      <c r="B346" s="3">
        <v>42</v>
      </c>
      <c r="C346" s="5">
        <f t="shared" si="92"/>
        <v>37002</v>
      </c>
      <c r="D346" s="5">
        <f t="shared" si="101"/>
        <v>22025</v>
      </c>
      <c r="E346" s="5">
        <f t="shared" si="89"/>
        <v>14977</v>
      </c>
      <c r="F346" s="3" t="str">
        <f t="shared" si="93"/>
        <v>881</v>
      </c>
      <c r="G346" s="5">
        <f>C346*50</f>
        <v>1850100</v>
      </c>
      <c r="H346" s="7">
        <f>A346*1621</f>
        <v>1428101</v>
      </c>
      <c r="I346" s="7">
        <f>A346*1100</f>
        <v>969100</v>
      </c>
      <c r="J346" s="7">
        <f>A346*621</f>
        <v>547101</v>
      </c>
      <c r="K346" s="3">
        <v>21293</v>
      </c>
      <c r="L346" s="3">
        <v>44199</v>
      </c>
      <c r="M346" s="7">
        <f>L346+G346-H346+C346</f>
        <v>503200</v>
      </c>
    </row>
    <row r="347" spans="1:13" x14ac:dyDescent="0.25">
      <c r="A347" s="11" t="s">
        <v>280</v>
      </c>
      <c r="B347" s="3">
        <v>42</v>
      </c>
      <c r="C347" s="5">
        <f t="shared" si="92"/>
        <v>130998</v>
      </c>
      <c r="D347" s="5">
        <f t="shared" si="101"/>
        <v>77975</v>
      </c>
      <c r="E347" s="5">
        <f t="shared" si="89"/>
        <v>53023</v>
      </c>
      <c r="F347" s="3" t="str">
        <f t="shared" si="93"/>
        <v>119</v>
      </c>
      <c r="G347" s="5">
        <f>C347*50</f>
        <v>6549900</v>
      </c>
      <c r="H347" s="7">
        <f>A347*1621</f>
        <v>5055899</v>
      </c>
      <c r="I347" s="7">
        <f>A347*1100</f>
        <v>3430900</v>
      </c>
      <c r="J347" s="7">
        <f>A347*621</f>
        <v>1936899</v>
      </c>
      <c r="K347" s="19">
        <v>71206</v>
      </c>
      <c r="L347" s="3">
        <v>152300</v>
      </c>
      <c r="M347" s="5">
        <f t="shared" ref="M347:M350" si="102">L347+G347-H347</f>
        <v>1646301</v>
      </c>
    </row>
    <row r="348" spans="1:13" x14ac:dyDescent="0.25">
      <c r="A348" s="11" t="s">
        <v>374</v>
      </c>
      <c r="B348" s="3">
        <v>42</v>
      </c>
      <c r="C348" s="5">
        <f t="shared" si="92"/>
        <v>163002</v>
      </c>
      <c r="D348" s="5">
        <f t="shared" si="101"/>
        <v>97025</v>
      </c>
      <c r="E348" s="5">
        <f t="shared" si="89"/>
        <v>65977</v>
      </c>
      <c r="F348" s="3" t="str">
        <f t="shared" si="93"/>
        <v>881</v>
      </c>
      <c r="G348" s="5">
        <f>C348*50</f>
        <v>8150100</v>
      </c>
      <c r="H348" s="7">
        <f>A348*1621</f>
        <v>6291101</v>
      </c>
      <c r="I348" s="7">
        <f>A348*1100</f>
        <v>4269100</v>
      </c>
      <c r="J348" s="7">
        <f>A348*621</f>
        <v>2410101</v>
      </c>
      <c r="K348" s="3">
        <v>78279</v>
      </c>
      <c r="L348" s="19">
        <v>1483201</v>
      </c>
      <c r="M348" s="5">
        <f t="shared" si="102"/>
        <v>3342200</v>
      </c>
    </row>
    <row r="349" spans="1:13" x14ac:dyDescent="0.25">
      <c r="A349" s="11" t="s">
        <v>521</v>
      </c>
      <c r="B349" s="3">
        <v>42</v>
      </c>
      <c r="C349" s="5">
        <f t="shared" si="92"/>
        <v>214998</v>
      </c>
      <c r="D349" s="5">
        <f t="shared" si="101"/>
        <v>127975</v>
      </c>
      <c r="E349" s="5">
        <f t="shared" si="89"/>
        <v>87023</v>
      </c>
      <c r="F349" s="3" t="str">
        <f t="shared" si="93"/>
        <v>119</v>
      </c>
      <c r="G349" s="5">
        <f>C349*50</f>
        <v>10749900</v>
      </c>
      <c r="H349" s="7">
        <f>A349*1621</f>
        <v>8297899</v>
      </c>
      <c r="I349" s="7">
        <f>A349*1100</f>
        <v>5630900</v>
      </c>
      <c r="J349" s="7">
        <f>A349*621</f>
        <v>3178899</v>
      </c>
      <c r="K349" s="3">
        <v>45200</v>
      </c>
      <c r="L349" s="3">
        <v>2200299</v>
      </c>
      <c r="M349" s="5">
        <f t="shared" si="102"/>
        <v>4652300</v>
      </c>
    </row>
    <row r="350" spans="1:13" x14ac:dyDescent="0.25">
      <c r="A350" s="11" t="s">
        <v>611</v>
      </c>
      <c r="B350" s="3">
        <v>42</v>
      </c>
      <c r="C350" s="5">
        <f t="shared" si="92"/>
        <v>247002</v>
      </c>
      <c r="D350" s="5">
        <f t="shared" si="101"/>
        <v>147025</v>
      </c>
      <c r="E350" s="5">
        <f t="shared" si="89"/>
        <v>99977</v>
      </c>
      <c r="F350" s="3" t="str">
        <f t="shared" si="93"/>
        <v>881</v>
      </c>
      <c r="G350" s="5">
        <f>C350*50</f>
        <v>12350100</v>
      </c>
      <c r="H350" s="7">
        <f>A350*1621</f>
        <v>9533101</v>
      </c>
      <c r="I350" s="7">
        <f>A350*1100</f>
        <v>6469100</v>
      </c>
      <c r="J350" s="7">
        <f>A350*621</f>
        <v>3652101</v>
      </c>
      <c r="K350" s="3">
        <v>36285</v>
      </c>
      <c r="L350" s="3">
        <v>1424201</v>
      </c>
      <c r="M350" s="7">
        <f t="shared" si="102"/>
        <v>4241200</v>
      </c>
    </row>
    <row r="351" spans="1:13" x14ac:dyDescent="0.25">
      <c r="A351" s="4" t="s">
        <v>1216</v>
      </c>
      <c r="B351" s="3">
        <v>43</v>
      </c>
      <c r="C351" s="5">
        <f t="shared" si="92"/>
        <v>39001</v>
      </c>
      <c r="D351" s="5">
        <f>A351*32</f>
        <v>29024</v>
      </c>
      <c r="E351" s="5">
        <f t="shared" si="89"/>
        <v>9977</v>
      </c>
      <c r="F351" s="3" t="str">
        <f t="shared" si="93"/>
        <v>907</v>
      </c>
      <c r="G351" s="5">
        <f>C351*100</f>
        <v>3900100</v>
      </c>
      <c r="H351" s="7">
        <f>A351*3300</f>
        <v>2993100</v>
      </c>
      <c r="I351" s="3" t="s">
        <v>1235</v>
      </c>
      <c r="J351" s="3" t="s">
        <v>1235</v>
      </c>
      <c r="K351" s="3">
        <v>37286</v>
      </c>
      <c r="L351" s="3">
        <v>311200</v>
      </c>
      <c r="M351" s="5">
        <f>L351+G351-H351</f>
        <v>1218200</v>
      </c>
    </row>
    <row r="352" spans="1:13" x14ac:dyDescent="0.25">
      <c r="A352" s="4" t="s">
        <v>19</v>
      </c>
      <c r="B352" s="3">
        <v>43</v>
      </c>
      <c r="C352" s="5">
        <f t="shared" si="92"/>
        <v>46999</v>
      </c>
      <c r="D352" s="5">
        <f>A352*32</f>
        <v>34976</v>
      </c>
      <c r="E352" s="5">
        <f t="shared" si="89"/>
        <v>12023</v>
      </c>
      <c r="F352" s="3" t="str">
        <f t="shared" si="93"/>
        <v>093</v>
      </c>
      <c r="G352" s="5">
        <f>C352*100</f>
        <v>4699900</v>
      </c>
      <c r="H352" s="7">
        <f>A352*3300</f>
        <v>3606900</v>
      </c>
      <c r="I352" s="3" t="s">
        <v>1235</v>
      </c>
      <c r="J352" s="3" t="s">
        <v>1235</v>
      </c>
      <c r="K352" s="3">
        <v>27204</v>
      </c>
      <c r="L352" s="3">
        <v>980300</v>
      </c>
      <c r="M352" s="5">
        <f>L352+G352-H352</f>
        <v>2073300</v>
      </c>
    </row>
    <row r="353" spans="1:13" x14ac:dyDescent="0.25">
      <c r="A353" s="4" t="s">
        <v>43</v>
      </c>
      <c r="B353" s="3">
        <v>43</v>
      </c>
      <c r="C353" s="5">
        <f t="shared" si="92"/>
        <v>54997</v>
      </c>
      <c r="D353" s="5">
        <f>A353*25</f>
        <v>31975</v>
      </c>
      <c r="E353" s="5">
        <f t="shared" si="89"/>
        <v>23022</v>
      </c>
      <c r="F353" s="3" t="str">
        <f t="shared" si="93"/>
        <v>279</v>
      </c>
      <c r="G353" s="5">
        <f>C353*33</f>
        <v>1814901</v>
      </c>
      <c r="H353" s="7">
        <f>A353*1100</f>
        <v>1406900</v>
      </c>
      <c r="I353" s="3" t="s">
        <v>1235</v>
      </c>
      <c r="J353" s="3" t="s">
        <v>1235</v>
      </c>
      <c r="K353" s="3">
        <v>7200</v>
      </c>
      <c r="L353" s="3">
        <v>287301</v>
      </c>
      <c r="M353" s="5">
        <f>L353+G353-H353+C353</f>
        <v>750299</v>
      </c>
    </row>
    <row r="354" spans="1:13" x14ac:dyDescent="0.25">
      <c r="A354" s="4" t="s">
        <v>104</v>
      </c>
      <c r="B354" s="3">
        <v>43</v>
      </c>
      <c r="C354" s="5">
        <f t="shared" si="92"/>
        <v>74003</v>
      </c>
      <c r="D354" s="5">
        <f>A354*25</f>
        <v>43025</v>
      </c>
      <c r="E354" s="5">
        <f t="shared" si="89"/>
        <v>30978</v>
      </c>
      <c r="F354" s="3" t="str">
        <f t="shared" si="93"/>
        <v>721</v>
      </c>
      <c r="G354" s="5">
        <f>C354*33</f>
        <v>2442099</v>
      </c>
      <c r="H354" s="7">
        <f>A354*1100</f>
        <v>1893100</v>
      </c>
      <c r="I354" s="3" t="s">
        <v>1235</v>
      </c>
      <c r="J354" s="3" t="s">
        <v>1235</v>
      </c>
      <c r="K354" s="3">
        <v>21288</v>
      </c>
      <c r="L354" s="3">
        <v>145200</v>
      </c>
      <c r="M354" s="5">
        <f>L354+G354-H354</f>
        <v>694199</v>
      </c>
    </row>
    <row r="355" spans="1:13" x14ac:dyDescent="0.25">
      <c r="A355" s="4" t="s">
        <v>128</v>
      </c>
      <c r="B355" s="3">
        <v>43</v>
      </c>
      <c r="C355" s="5">
        <f t="shared" si="92"/>
        <v>82001</v>
      </c>
      <c r="D355" s="5">
        <f>A355*32</f>
        <v>61024</v>
      </c>
      <c r="E355" s="5">
        <f t="shared" si="89"/>
        <v>20977</v>
      </c>
      <c r="F355" s="3" t="str">
        <f t="shared" si="93"/>
        <v>907</v>
      </c>
      <c r="G355" s="5">
        <f>C355*100</f>
        <v>8200100</v>
      </c>
      <c r="H355" s="7">
        <f>A355*3300</f>
        <v>6293100</v>
      </c>
      <c r="I355" s="3" t="s">
        <v>1235</v>
      </c>
      <c r="J355" s="3" t="s">
        <v>1235</v>
      </c>
      <c r="K355" s="3">
        <v>19279</v>
      </c>
      <c r="L355" s="3">
        <v>1169200</v>
      </c>
      <c r="M355" s="5">
        <f t="shared" ref="M355:M357" si="103">L355+G355-H355</f>
        <v>3076200</v>
      </c>
    </row>
    <row r="356" spans="1:13" x14ac:dyDescent="0.25">
      <c r="A356" s="4" t="s">
        <v>376</v>
      </c>
      <c r="B356" s="3">
        <v>43</v>
      </c>
      <c r="C356" s="5">
        <f t="shared" si="92"/>
        <v>168001</v>
      </c>
      <c r="D356" s="5">
        <f>A356*32</f>
        <v>125024</v>
      </c>
      <c r="E356" s="5">
        <f t="shared" si="89"/>
        <v>42977</v>
      </c>
      <c r="F356" s="3" t="str">
        <f t="shared" si="93"/>
        <v>907</v>
      </c>
      <c r="G356" s="5">
        <f>C356*100</f>
        <v>16800100</v>
      </c>
      <c r="H356" s="7">
        <f>A356*3300</f>
        <v>12893100</v>
      </c>
      <c r="I356" s="3" t="s">
        <v>1235</v>
      </c>
      <c r="J356" s="3" t="s">
        <v>1235</v>
      </c>
      <c r="K356" s="3">
        <v>90290</v>
      </c>
      <c r="L356" s="3">
        <v>598200</v>
      </c>
      <c r="M356" s="5">
        <f t="shared" si="103"/>
        <v>4505200</v>
      </c>
    </row>
    <row r="357" spans="1:13" x14ac:dyDescent="0.25">
      <c r="A357" s="4" t="s">
        <v>400</v>
      </c>
      <c r="B357" s="3">
        <v>43</v>
      </c>
      <c r="C357" s="5">
        <f t="shared" si="92"/>
        <v>175999</v>
      </c>
      <c r="D357" s="5">
        <f>A357*32</f>
        <v>130976</v>
      </c>
      <c r="E357" s="5">
        <f t="shared" si="89"/>
        <v>45023</v>
      </c>
      <c r="F357" s="3" t="str">
        <f t="shared" si="93"/>
        <v>093</v>
      </c>
      <c r="G357" s="5">
        <f>C357*100</f>
        <v>17599900</v>
      </c>
      <c r="H357" s="7">
        <f>A357*3300</f>
        <v>13506900</v>
      </c>
      <c r="I357" s="3" t="s">
        <v>1235</v>
      </c>
      <c r="J357" s="3" t="s">
        <v>1235</v>
      </c>
      <c r="K357" s="3">
        <v>28200</v>
      </c>
      <c r="L357" s="3">
        <v>2893300</v>
      </c>
      <c r="M357" s="5">
        <f t="shared" si="103"/>
        <v>6986300</v>
      </c>
    </row>
    <row r="358" spans="1:13" x14ac:dyDescent="0.25">
      <c r="A358" s="4" t="s">
        <v>472</v>
      </c>
      <c r="B358" s="3">
        <v>43</v>
      </c>
      <c r="C358" s="5">
        <f t="shared" si="92"/>
        <v>203003</v>
      </c>
      <c r="D358" s="5">
        <f>A358*25</f>
        <v>118025</v>
      </c>
      <c r="E358" s="5">
        <f t="shared" si="89"/>
        <v>84978</v>
      </c>
      <c r="F358" s="3" t="str">
        <f t="shared" si="93"/>
        <v>721</v>
      </c>
      <c r="G358" s="5">
        <f>C358*33</f>
        <v>6699099</v>
      </c>
      <c r="H358" s="7">
        <f>A358*1100</f>
        <v>5193100</v>
      </c>
      <c r="I358" s="3" t="s">
        <v>1235</v>
      </c>
      <c r="J358" s="3" t="s">
        <v>1235</v>
      </c>
      <c r="K358" s="3">
        <v>77282</v>
      </c>
      <c r="L358" s="3">
        <v>823200</v>
      </c>
      <c r="M358" s="5">
        <f t="shared" ref="M358:M362" si="104">L358+G358-H358</f>
        <v>2329199</v>
      </c>
    </row>
    <row r="359" spans="1:13" x14ac:dyDescent="0.25">
      <c r="A359" s="4" t="s">
        <v>536</v>
      </c>
      <c r="B359" s="3">
        <v>43</v>
      </c>
      <c r="C359" s="5">
        <f t="shared" si="92"/>
        <v>226997</v>
      </c>
      <c r="D359" s="5">
        <f>A359*25</f>
        <v>131975</v>
      </c>
      <c r="E359" s="5">
        <f t="shared" si="89"/>
        <v>95022</v>
      </c>
      <c r="F359" s="3" t="str">
        <f t="shared" si="93"/>
        <v>279</v>
      </c>
      <c r="G359" s="5">
        <f>C359*33</f>
        <v>7490901</v>
      </c>
      <c r="H359" s="7">
        <f>A359*1100</f>
        <v>5806900</v>
      </c>
      <c r="I359" s="3" t="s">
        <v>1235</v>
      </c>
      <c r="J359" s="3" t="s">
        <v>1235</v>
      </c>
      <c r="K359" s="3">
        <v>209206</v>
      </c>
      <c r="L359" s="3">
        <v>135300</v>
      </c>
      <c r="M359" s="5">
        <f t="shared" si="104"/>
        <v>1819301</v>
      </c>
    </row>
    <row r="360" spans="1:13" x14ac:dyDescent="0.25">
      <c r="A360" s="4" t="s">
        <v>724</v>
      </c>
      <c r="B360" s="3">
        <v>43</v>
      </c>
      <c r="C360" s="5">
        <f t="shared" si="92"/>
        <v>297001</v>
      </c>
      <c r="D360" s="5">
        <f>A360*32</f>
        <v>221024</v>
      </c>
      <c r="E360" s="5">
        <f t="shared" si="89"/>
        <v>75977</v>
      </c>
      <c r="F360" s="3" t="str">
        <f t="shared" si="93"/>
        <v>907</v>
      </c>
      <c r="G360" s="5">
        <f>C360*100</f>
        <v>29700100</v>
      </c>
      <c r="H360" s="7">
        <f>A360*3300</f>
        <v>22793100</v>
      </c>
      <c r="I360" s="3" t="s">
        <v>1235</v>
      </c>
      <c r="J360" s="3" t="s">
        <v>1235</v>
      </c>
      <c r="K360" s="3">
        <v>35294</v>
      </c>
      <c r="L360" s="3">
        <v>6652200</v>
      </c>
      <c r="M360" s="5">
        <f t="shared" si="104"/>
        <v>13559200</v>
      </c>
    </row>
    <row r="361" spans="1:13" x14ac:dyDescent="0.25">
      <c r="A361" s="4" t="s">
        <v>835</v>
      </c>
      <c r="B361" s="3">
        <v>43</v>
      </c>
      <c r="C361" s="5">
        <f t="shared" si="92"/>
        <v>340001</v>
      </c>
      <c r="D361" s="5">
        <f>A361*32</f>
        <v>253024</v>
      </c>
      <c r="E361" s="5">
        <f t="shared" si="89"/>
        <v>86977</v>
      </c>
      <c r="F361" s="3" t="str">
        <f t="shared" si="93"/>
        <v>907</v>
      </c>
      <c r="G361" s="5">
        <f>C361*100</f>
        <v>34000100</v>
      </c>
      <c r="H361" s="7">
        <f>A361*3300</f>
        <v>26093100</v>
      </c>
      <c r="I361" s="3" t="s">
        <v>1235</v>
      </c>
      <c r="J361" s="3" t="s">
        <v>1235</v>
      </c>
      <c r="K361" s="3">
        <v>135288</v>
      </c>
      <c r="L361" s="3">
        <v>1843200</v>
      </c>
      <c r="M361" s="5">
        <f t="shared" si="104"/>
        <v>9750200</v>
      </c>
    </row>
    <row r="362" spans="1:13" x14ac:dyDescent="0.25">
      <c r="A362" s="4" t="s">
        <v>854</v>
      </c>
      <c r="B362" s="3">
        <v>43</v>
      </c>
      <c r="C362" s="5">
        <f t="shared" si="92"/>
        <v>347999</v>
      </c>
      <c r="D362" s="5">
        <f>A362*32</f>
        <v>258976</v>
      </c>
      <c r="E362" s="5">
        <f t="shared" si="89"/>
        <v>89023</v>
      </c>
      <c r="F362" s="3" t="str">
        <f t="shared" si="93"/>
        <v>093</v>
      </c>
      <c r="G362" s="5">
        <f>C362*100</f>
        <v>34799900</v>
      </c>
      <c r="H362" s="7">
        <f>A362*3300</f>
        <v>26706900</v>
      </c>
      <c r="I362" s="3" t="s">
        <v>1235</v>
      </c>
      <c r="J362" s="3" t="s">
        <v>1235</v>
      </c>
      <c r="K362" s="3">
        <v>7202</v>
      </c>
      <c r="L362" s="3">
        <v>6368300</v>
      </c>
      <c r="M362" s="5">
        <f t="shared" si="104"/>
        <v>14461300</v>
      </c>
    </row>
    <row r="363" spans="1:13" x14ac:dyDescent="0.25">
      <c r="A363" s="4" t="s">
        <v>1035</v>
      </c>
      <c r="B363" s="3">
        <v>43</v>
      </c>
      <c r="C363" s="5">
        <f t="shared" si="92"/>
        <v>418003</v>
      </c>
      <c r="D363" s="5">
        <f>A363*25</f>
        <v>243025</v>
      </c>
      <c r="E363" s="5">
        <f t="shared" si="89"/>
        <v>174978</v>
      </c>
      <c r="F363" s="3" t="str">
        <f t="shared" si="93"/>
        <v>721</v>
      </c>
      <c r="G363" s="5">
        <f>C363*33</f>
        <v>13794099</v>
      </c>
      <c r="H363" s="7">
        <f>A363*1100</f>
        <v>10693100</v>
      </c>
      <c r="I363" s="3" t="s">
        <v>1235</v>
      </c>
      <c r="J363" s="3" t="s">
        <v>1235</v>
      </c>
      <c r="K363" s="3">
        <v>188295</v>
      </c>
      <c r="L363" s="3">
        <v>52201</v>
      </c>
      <c r="M363" s="5">
        <f>L363+G363-H363</f>
        <v>3153200</v>
      </c>
    </row>
    <row r="364" spans="1:13" x14ac:dyDescent="0.25">
      <c r="A364" s="4" t="s">
        <v>1058</v>
      </c>
      <c r="B364" s="3">
        <v>43</v>
      </c>
      <c r="C364" s="5">
        <f t="shared" si="92"/>
        <v>426001</v>
      </c>
      <c r="D364" s="5">
        <f>A364*32</f>
        <v>317024</v>
      </c>
      <c r="E364" s="5">
        <f t="shared" ref="E364:E427" si="105">C364-D364</f>
        <v>108977</v>
      </c>
      <c r="F364" s="3" t="str">
        <f t="shared" si="93"/>
        <v>907</v>
      </c>
      <c r="G364" s="5">
        <f>C364*100</f>
        <v>42600100</v>
      </c>
      <c r="H364" s="7">
        <f>A364*3300</f>
        <v>32693100</v>
      </c>
      <c r="I364" s="3" t="s">
        <v>1235</v>
      </c>
      <c r="J364" s="3" t="s">
        <v>1235</v>
      </c>
      <c r="K364" s="3">
        <v>298299</v>
      </c>
      <c r="L364" s="3">
        <v>7659200</v>
      </c>
      <c r="M364" s="5">
        <f>L364+G364-H364</f>
        <v>17566200</v>
      </c>
    </row>
    <row r="365" spans="1:13" x14ac:dyDescent="0.25">
      <c r="A365" s="10" t="s">
        <v>1181</v>
      </c>
      <c r="B365" s="3">
        <v>44</v>
      </c>
      <c r="C365" s="5">
        <f t="shared" si="92"/>
        <v>28996</v>
      </c>
      <c r="D365" s="5">
        <f>A365*3</f>
        <v>1977</v>
      </c>
      <c r="E365" s="5">
        <f t="shared" si="105"/>
        <v>27019</v>
      </c>
      <c r="F365" s="3" t="str">
        <f t="shared" si="93"/>
        <v>659</v>
      </c>
      <c r="G365" s="5">
        <f t="shared" ref="G365:G375" si="106">C365*25</f>
        <v>724900</v>
      </c>
      <c r="H365" s="7">
        <f>A365*839</f>
        <v>552901</v>
      </c>
      <c r="I365" s="7">
        <f>A365*578</f>
        <v>380902</v>
      </c>
      <c r="J365" s="3" t="s">
        <v>1235</v>
      </c>
      <c r="K365" s="3">
        <v>11222</v>
      </c>
      <c r="L365" s="3">
        <v>119298</v>
      </c>
      <c r="M365" s="5">
        <f>L365+G365-H365-C365</f>
        <v>262301</v>
      </c>
    </row>
    <row r="366" spans="1:13" x14ac:dyDescent="0.25">
      <c r="A366" s="10" t="s">
        <v>183</v>
      </c>
      <c r="B366" s="3">
        <v>44</v>
      </c>
      <c r="C366" s="5">
        <f t="shared" si="92"/>
        <v>103004</v>
      </c>
      <c r="D366" s="5">
        <f>A366*3</f>
        <v>7023</v>
      </c>
      <c r="E366" s="5">
        <f t="shared" si="105"/>
        <v>95981</v>
      </c>
      <c r="F366" s="3" t="str">
        <f t="shared" si="93"/>
        <v>341</v>
      </c>
      <c r="G366" s="5">
        <f t="shared" si="106"/>
        <v>2575100</v>
      </c>
      <c r="H366" s="7">
        <f>A366*839</f>
        <v>1964099</v>
      </c>
      <c r="I366" s="7">
        <f>A366*578</f>
        <v>1353098</v>
      </c>
      <c r="J366" s="3" t="s">
        <v>1235</v>
      </c>
      <c r="K366" s="3">
        <v>9293</v>
      </c>
      <c r="L366" s="3">
        <v>592202</v>
      </c>
      <c r="M366" s="5">
        <f>L366+G366-H366-C366</f>
        <v>1100199</v>
      </c>
    </row>
    <row r="367" spans="1:13" x14ac:dyDescent="0.25">
      <c r="A367" s="10" t="s">
        <v>221</v>
      </c>
      <c r="B367" s="3">
        <v>44</v>
      </c>
      <c r="C367" s="5">
        <f t="shared" si="92"/>
        <v>116996</v>
      </c>
      <c r="D367" s="5">
        <f>A367*3</f>
        <v>7977</v>
      </c>
      <c r="E367" s="5">
        <f t="shared" si="105"/>
        <v>109019</v>
      </c>
      <c r="F367" s="3" t="str">
        <f t="shared" si="93"/>
        <v>659</v>
      </c>
      <c r="G367" s="5">
        <f t="shared" si="106"/>
        <v>2924900</v>
      </c>
      <c r="H367" s="7">
        <f>A367*839</f>
        <v>2230901</v>
      </c>
      <c r="I367" s="7">
        <f>A367*578</f>
        <v>1536902</v>
      </c>
      <c r="J367" s="3" t="s">
        <v>1235</v>
      </c>
      <c r="K367" s="3">
        <v>69213</v>
      </c>
      <c r="L367" s="3">
        <v>154301</v>
      </c>
      <c r="M367" s="5">
        <f t="shared" ref="M367:M368" si="107">L367+G367-H367</f>
        <v>848300</v>
      </c>
    </row>
    <row r="368" spans="1:13" x14ac:dyDescent="0.25">
      <c r="A368" s="10" t="s">
        <v>347</v>
      </c>
      <c r="B368" s="3">
        <v>44</v>
      </c>
      <c r="C368" s="5">
        <f t="shared" si="92"/>
        <v>160996</v>
      </c>
      <c r="D368" s="5">
        <f>A368*3</f>
        <v>10977</v>
      </c>
      <c r="E368" s="5">
        <f t="shared" si="105"/>
        <v>150019</v>
      </c>
      <c r="F368" s="3" t="str">
        <f t="shared" si="93"/>
        <v>659</v>
      </c>
      <c r="G368" s="5">
        <f t="shared" si="106"/>
        <v>4024900</v>
      </c>
      <c r="H368" s="7">
        <f>A368*839</f>
        <v>3069901</v>
      </c>
      <c r="I368" s="7">
        <f>A368*578</f>
        <v>2114902</v>
      </c>
      <c r="J368" s="3" t="s">
        <v>1235</v>
      </c>
      <c r="K368" s="3">
        <v>106220</v>
      </c>
      <c r="L368" s="3">
        <v>545300</v>
      </c>
      <c r="M368" s="5">
        <f t="shared" si="107"/>
        <v>1500299</v>
      </c>
    </row>
    <row r="369" spans="1:13" x14ac:dyDescent="0.25">
      <c r="A369" s="10" t="s">
        <v>409</v>
      </c>
      <c r="B369" s="3">
        <v>44</v>
      </c>
      <c r="C369" s="5">
        <f t="shared" si="92"/>
        <v>182996</v>
      </c>
      <c r="D369" s="5">
        <f>A369*25</f>
        <v>103975</v>
      </c>
      <c r="E369" s="5">
        <f t="shared" si="105"/>
        <v>79021</v>
      </c>
      <c r="F369" s="3" t="str">
        <f t="shared" si="93"/>
        <v>159</v>
      </c>
      <c r="G369" s="5">
        <f t="shared" si="106"/>
        <v>4574900</v>
      </c>
      <c r="H369" s="7">
        <f>A369*861</f>
        <v>3580899</v>
      </c>
      <c r="I369" s="7">
        <f>A369*622</f>
        <v>2586898</v>
      </c>
      <c r="J369" s="3" t="s">
        <v>1235</v>
      </c>
      <c r="K369" s="3">
        <v>133212</v>
      </c>
      <c r="L369" s="3">
        <v>266300</v>
      </c>
      <c r="M369" s="5">
        <f>L369+G369-H369</f>
        <v>1260301</v>
      </c>
    </row>
    <row r="370" spans="1:13" x14ac:dyDescent="0.25">
      <c r="A370" s="10" t="s">
        <v>582</v>
      </c>
      <c r="B370" s="3">
        <v>44</v>
      </c>
      <c r="C370" s="5">
        <f t="shared" si="92"/>
        <v>248996</v>
      </c>
      <c r="D370" s="5">
        <f>A370*3</f>
        <v>16977</v>
      </c>
      <c r="E370" s="5">
        <f t="shared" si="105"/>
        <v>232019</v>
      </c>
      <c r="F370" s="3" t="str">
        <f t="shared" si="93"/>
        <v>659</v>
      </c>
      <c r="G370" s="5">
        <f t="shared" si="106"/>
        <v>6224900</v>
      </c>
      <c r="H370" s="7">
        <f>A370*839</f>
        <v>4747901</v>
      </c>
      <c r="I370" s="7">
        <f>A370*578</f>
        <v>3270902</v>
      </c>
      <c r="J370" s="3" t="s">
        <v>1235</v>
      </c>
      <c r="K370" s="3">
        <v>215211</v>
      </c>
      <c r="L370" s="3">
        <v>396299</v>
      </c>
      <c r="M370" s="5">
        <f t="shared" ref="M370" si="108">L370+G370-H370</f>
        <v>1873298</v>
      </c>
    </row>
    <row r="371" spans="1:13" x14ac:dyDescent="0.25">
      <c r="A371" s="10" t="s">
        <v>694</v>
      </c>
      <c r="B371" s="3">
        <v>44</v>
      </c>
      <c r="C371" s="5">
        <f t="shared" si="92"/>
        <v>292996</v>
      </c>
      <c r="D371" s="5">
        <f>A371*3</f>
        <v>19977</v>
      </c>
      <c r="E371" s="5">
        <f t="shared" si="105"/>
        <v>273019</v>
      </c>
      <c r="F371" s="3" t="str">
        <f t="shared" si="93"/>
        <v>659</v>
      </c>
      <c r="G371" s="5">
        <f t="shared" si="106"/>
        <v>7324900</v>
      </c>
      <c r="H371" s="7">
        <f>A371*839</f>
        <v>5586901</v>
      </c>
      <c r="I371" s="7">
        <f>A371*578</f>
        <v>3848902</v>
      </c>
      <c r="J371" s="3" t="s">
        <v>1235</v>
      </c>
      <c r="K371" s="19">
        <v>273218</v>
      </c>
      <c r="L371" s="3">
        <v>1072298</v>
      </c>
      <c r="M371" s="5">
        <f>L371+G371-H371-C371</f>
        <v>2517301</v>
      </c>
    </row>
    <row r="372" spans="1:13" x14ac:dyDescent="0.25">
      <c r="A372" s="10" t="s">
        <v>717</v>
      </c>
      <c r="B372" s="3">
        <v>44</v>
      </c>
      <c r="C372" s="5">
        <f t="shared" si="92"/>
        <v>301004</v>
      </c>
      <c r="D372" s="5">
        <f>A372*25</f>
        <v>171025</v>
      </c>
      <c r="E372" s="5">
        <f t="shared" si="105"/>
        <v>129979</v>
      </c>
      <c r="F372" s="3" t="str">
        <f t="shared" si="93"/>
        <v>841</v>
      </c>
      <c r="G372" s="5">
        <f t="shared" si="106"/>
        <v>7525100</v>
      </c>
      <c r="H372" s="7">
        <f>A372*861</f>
        <v>5890101</v>
      </c>
      <c r="I372" s="7">
        <f>A372*622</f>
        <v>4255102</v>
      </c>
      <c r="J372" s="3" t="s">
        <v>1235</v>
      </c>
      <c r="K372" s="3">
        <v>150296</v>
      </c>
      <c r="L372" s="3">
        <v>1402199</v>
      </c>
      <c r="M372" s="5">
        <f>L372+G372-H372+C372</f>
        <v>3338202</v>
      </c>
    </row>
    <row r="373" spans="1:13" x14ac:dyDescent="0.25">
      <c r="A373" s="10" t="s">
        <v>752</v>
      </c>
      <c r="B373" s="3">
        <v>44</v>
      </c>
      <c r="C373" s="5">
        <f t="shared" si="92"/>
        <v>314996</v>
      </c>
      <c r="D373" s="5">
        <f>A373*25</f>
        <v>178975</v>
      </c>
      <c r="E373" s="5">
        <f t="shared" si="105"/>
        <v>136021</v>
      </c>
      <c r="F373" s="3" t="str">
        <f t="shared" si="93"/>
        <v>159</v>
      </c>
      <c r="G373" s="5">
        <f t="shared" si="106"/>
        <v>7874900</v>
      </c>
      <c r="H373" s="7">
        <f>A373*861</f>
        <v>6163899</v>
      </c>
      <c r="I373" s="7">
        <f>A373*622</f>
        <v>4452898</v>
      </c>
      <c r="J373" s="3" t="s">
        <v>1235</v>
      </c>
      <c r="K373" s="3">
        <v>214</v>
      </c>
      <c r="L373" s="3">
        <v>544298</v>
      </c>
      <c r="M373" s="5">
        <f t="shared" ref="M373" si="109">L373+G373-H373</f>
        <v>2255299</v>
      </c>
    </row>
    <row r="374" spans="1:13" x14ac:dyDescent="0.25">
      <c r="A374" s="10" t="s">
        <v>827</v>
      </c>
      <c r="B374" s="3">
        <v>44</v>
      </c>
      <c r="C374" s="5">
        <f t="shared" si="92"/>
        <v>345004</v>
      </c>
      <c r="D374" s="5">
        <f>A374*25</f>
        <v>196025</v>
      </c>
      <c r="E374" s="5">
        <f t="shared" si="105"/>
        <v>148979</v>
      </c>
      <c r="F374" s="3" t="str">
        <f t="shared" si="93"/>
        <v>841</v>
      </c>
      <c r="G374" s="5">
        <f t="shared" si="106"/>
        <v>8625100</v>
      </c>
      <c r="H374" s="7">
        <f>A374*861</f>
        <v>6751101</v>
      </c>
      <c r="I374" s="7">
        <f>A374*622</f>
        <v>4877102</v>
      </c>
      <c r="J374" s="3" t="s">
        <v>1235</v>
      </c>
      <c r="K374" s="19">
        <v>23287</v>
      </c>
      <c r="L374" s="3">
        <v>274199</v>
      </c>
      <c r="M374" s="5">
        <f>L374+G374-H374+C374</f>
        <v>2493202</v>
      </c>
    </row>
    <row r="375" spans="1:13" x14ac:dyDescent="0.25">
      <c r="A375" s="10" t="s">
        <v>992</v>
      </c>
      <c r="B375" s="3">
        <v>44</v>
      </c>
      <c r="C375" s="5">
        <f t="shared" si="92"/>
        <v>411004</v>
      </c>
      <c r="D375" s="5">
        <f>A375*3</f>
        <v>28023</v>
      </c>
      <c r="E375" s="5">
        <f t="shared" si="105"/>
        <v>382981</v>
      </c>
      <c r="F375" s="3" t="str">
        <f t="shared" si="93"/>
        <v>341</v>
      </c>
      <c r="G375" s="5">
        <f t="shared" si="106"/>
        <v>10275100</v>
      </c>
      <c r="H375" s="7">
        <f>A375*839</f>
        <v>7837099</v>
      </c>
      <c r="I375" s="7">
        <f>A375*578</f>
        <v>5399098</v>
      </c>
      <c r="J375" s="3" t="s">
        <v>1235</v>
      </c>
      <c r="K375" s="3">
        <v>289290</v>
      </c>
      <c r="L375" s="3">
        <v>588202</v>
      </c>
      <c r="M375" s="5">
        <f>L375+G375-H375-C375</f>
        <v>2615199</v>
      </c>
    </row>
    <row r="376" spans="1:13" x14ac:dyDescent="0.25">
      <c r="A376" s="7" t="s">
        <v>1085</v>
      </c>
      <c r="B376" s="3">
        <v>45</v>
      </c>
      <c r="C376" s="5">
        <f t="shared" si="92"/>
        <v>4005</v>
      </c>
      <c r="D376" s="5">
        <f>A376*34</f>
        <v>3026</v>
      </c>
      <c r="E376" s="5">
        <f t="shared" si="105"/>
        <v>979</v>
      </c>
      <c r="F376" s="3" t="str">
        <f t="shared" si="93"/>
        <v>089</v>
      </c>
      <c r="G376" s="5">
        <f t="shared" ref="G376:G402" si="110">C376*20</f>
        <v>80100</v>
      </c>
      <c r="H376" s="7">
        <f>A376*709</f>
        <v>63101</v>
      </c>
      <c r="I376" s="7">
        <f>A376*518</f>
        <v>46102</v>
      </c>
      <c r="J376" s="3" t="s">
        <v>1235</v>
      </c>
      <c r="K376" s="19">
        <v>3286</v>
      </c>
      <c r="L376" s="3">
        <v>7202</v>
      </c>
      <c r="M376" s="5">
        <f>L376+G376-H376</f>
        <v>24201</v>
      </c>
    </row>
    <row r="377" spans="1:13" x14ac:dyDescent="0.25">
      <c r="A377" s="7" t="s">
        <v>1125</v>
      </c>
      <c r="B377" s="3">
        <v>45</v>
      </c>
      <c r="C377" s="5">
        <f t="shared" si="92"/>
        <v>13995</v>
      </c>
      <c r="D377" s="5">
        <f>A377*16</f>
        <v>4976</v>
      </c>
      <c r="E377" s="5">
        <f t="shared" si="105"/>
        <v>9019</v>
      </c>
      <c r="F377" s="3" t="str">
        <f t="shared" si="93"/>
        <v>311</v>
      </c>
      <c r="G377" s="5">
        <f t="shared" si="110"/>
        <v>279900</v>
      </c>
      <c r="H377" s="7">
        <f>A377*691</f>
        <v>214901</v>
      </c>
      <c r="I377" s="7">
        <f>A377*482</f>
        <v>149902</v>
      </c>
      <c r="J377" s="3" t="s">
        <v>1235</v>
      </c>
      <c r="K377" s="3">
        <v>11217</v>
      </c>
      <c r="L377" s="19">
        <v>33298</v>
      </c>
      <c r="M377" s="5">
        <f>L377+G377-H377-C377</f>
        <v>84302</v>
      </c>
    </row>
    <row r="378" spans="1:13" x14ac:dyDescent="0.25">
      <c r="A378" s="7" t="s">
        <v>1217</v>
      </c>
      <c r="B378" s="3">
        <v>45</v>
      </c>
      <c r="C378" s="5">
        <f t="shared" si="92"/>
        <v>40995</v>
      </c>
      <c r="D378" s="5">
        <f>A378*34</f>
        <v>30974</v>
      </c>
      <c r="E378" s="5">
        <f t="shared" si="105"/>
        <v>10021</v>
      </c>
      <c r="F378" s="3" t="str">
        <f t="shared" si="93"/>
        <v>911</v>
      </c>
      <c r="G378" s="5">
        <f t="shared" si="110"/>
        <v>819900</v>
      </c>
      <c r="H378" s="7">
        <f>A378*709</f>
        <v>645899</v>
      </c>
      <c r="I378" s="7">
        <f>A378*518</f>
        <v>471898</v>
      </c>
      <c r="J378" s="3" t="s">
        <v>1235</v>
      </c>
      <c r="K378" s="19">
        <v>29215</v>
      </c>
      <c r="L378" s="3">
        <v>69299</v>
      </c>
      <c r="M378" s="5">
        <f>L378+G378-H378</f>
        <v>243300</v>
      </c>
    </row>
    <row r="379" spans="1:13" x14ac:dyDescent="0.25">
      <c r="A379" s="7" t="s">
        <v>45</v>
      </c>
      <c r="B379" s="3">
        <v>45</v>
      </c>
      <c r="C379" s="5">
        <f t="shared" si="92"/>
        <v>58005</v>
      </c>
      <c r="D379" s="5">
        <f>A379*7</f>
        <v>9023</v>
      </c>
      <c r="E379" s="5">
        <f t="shared" si="105"/>
        <v>48982</v>
      </c>
      <c r="F379" s="3" t="str">
        <f t="shared" si="93"/>
        <v>289</v>
      </c>
      <c r="G379" s="5">
        <f t="shared" si="110"/>
        <v>1160100</v>
      </c>
      <c r="H379" s="7">
        <f>A379*682</f>
        <v>879098</v>
      </c>
      <c r="I379" s="7">
        <f>A379*509</f>
        <v>656101</v>
      </c>
      <c r="J379" s="3" t="s">
        <v>1235</v>
      </c>
      <c r="K379" s="3">
        <v>37290</v>
      </c>
      <c r="L379" s="19">
        <v>1198</v>
      </c>
      <c r="M379" s="5">
        <f>L379+G379-H379</f>
        <v>282200</v>
      </c>
    </row>
    <row r="380" spans="1:13" x14ac:dyDescent="0.25">
      <c r="A380" s="7" t="s">
        <v>73</v>
      </c>
      <c r="B380" s="3">
        <v>45</v>
      </c>
      <c r="C380" s="5">
        <f t="shared" si="92"/>
        <v>67005</v>
      </c>
      <c r="D380" s="5">
        <f>A380*43</f>
        <v>64027</v>
      </c>
      <c r="E380" s="5">
        <f t="shared" si="105"/>
        <v>2978</v>
      </c>
      <c r="F380" s="3" t="str">
        <f t="shared" si="93"/>
        <v>489</v>
      </c>
      <c r="G380" s="5">
        <f t="shared" si="110"/>
        <v>1340100</v>
      </c>
      <c r="H380" s="7">
        <f>A380*718</f>
        <v>1069102</v>
      </c>
      <c r="I380" s="7">
        <f>A380*491</f>
        <v>731099</v>
      </c>
      <c r="J380" s="3" t="s">
        <v>1235</v>
      </c>
      <c r="K380" s="3">
        <v>13296</v>
      </c>
      <c r="L380" s="19">
        <v>229201</v>
      </c>
      <c r="M380" s="5">
        <f>L380+G380-H380</f>
        <v>500199</v>
      </c>
    </row>
    <row r="381" spans="1:13" x14ac:dyDescent="0.25">
      <c r="A381" s="7" t="s">
        <v>76</v>
      </c>
      <c r="B381" s="3">
        <v>45</v>
      </c>
      <c r="C381" s="5">
        <f t="shared" si="92"/>
        <v>67995</v>
      </c>
      <c r="D381" s="5">
        <f>A381*43</f>
        <v>64973</v>
      </c>
      <c r="E381" s="5">
        <f t="shared" si="105"/>
        <v>3022</v>
      </c>
      <c r="F381" s="3" t="str">
        <f t="shared" si="93"/>
        <v>511</v>
      </c>
      <c r="G381" s="5">
        <f t="shared" si="110"/>
        <v>1359900</v>
      </c>
      <c r="H381" s="7">
        <f>A381*718</f>
        <v>1084898</v>
      </c>
      <c r="I381" s="7">
        <f>A381*491</f>
        <v>741901</v>
      </c>
      <c r="J381" s="3" t="s">
        <v>1235</v>
      </c>
      <c r="K381" s="3">
        <v>15215</v>
      </c>
      <c r="L381" s="3">
        <v>95298</v>
      </c>
      <c r="M381" s="7">
        <f>L381+G381-H381</f>
        <v>370300</v>
      </c>
    </row>
    <row r="382" spans="1:13" x14ac:dyDescent="0.25">
      <c r="A382" s="7" t="s">
        <v>152</v>
      </c>
      <c r="B382" s="3">
        <v>45</v>
      </c>
      <c r="C382" s="5">
        <f t="shared" si="92"/>
        <v>94005</v>
      </c>
      <c r="D382" s="5">
        <f>A382*34</f>
        <v>71026</v>
      </c>
      <c r="E382" s="5">
        <f t="shared" si="105"/>
        <v>22979</v>
      </c>
      <c r="F382" s="3" t="str">
        <f t="shared" si="93"/>
        <v>089</v>
      </c>
      <c r="G382" s="5">
        <f t="shared" si="110"/>
        <v>1880100</v>
      </c>
      <c r="H382" s="7">
        <f>A382*709</f>
        <v>1481101</v>
      </c>
      <c r="I382" s="7">
        <f>A382*518</f>
        <v>1082102</v>
      </c>
      <c r="J382" s="3" t="s">
        <v>1235</v>
      </c>
      <c r="K382" s="3">
        <v>10298</v>
      </c>
      <c r="L382" s="3">
        <v>219198</v>
      </c>
      <c r="M382" s="5">
        <f>L382+G382-H382+C382</f>
        <v>712202</v>
      </c>
    </row>
    <row r="383" spans="1:13" x14ac:dyDescent="0.25">
      <c r="A383" s="7" t="s">
        <v>180</v>
      </c>
      <c r="B383" s="3">
        <v>45</v>
      </c>
      <c r="C383" s="5">
        <f t="shared" si="92"/>
        <v>103995</v>
      </c>
      <c r="D383" s="5">
        <f>A383*16</f>
        <v>36976</v>
      </c>
      <c r="E383" s="5">
        <f t="shared" si="105"/>
        <v>67019</v>
      </c>
      <c r="F383" s="3" t="str">
        <f t="shared" si="93"/>
        <v>311</v>
      </c>
      <c r="G383" s="5">
        <f t="shared" si="110"/>
        <v>2079900</v>
      </c>
      <c r="H383" s="7">
        <f>A383*691</f>
        <v>1596901</v>
      </c>
      <c r="I383" s="7">
        <f>A383*482</f>
        <v>1113902</v>
      </c>
      <c r="J383" s="3" t="s">
        <v>1235</v>
      </c>
      <c r="K383" s="3">
        <v>30204</v>
      </c>
      <c r="L383" s="19">
        <v>365299</v>
      </c>
      <c r="M383" s="5">
        <f t="shared" ref="M383:M384" si="111">L383+G383-H383</f>
        <v>848298</v>
      </c>
    </row>
    <row r="384" spans="1:13" x14ac:dyDescent="0.25">
      <c r="A384" s="7" t="s">
        <v>227</v>
      </c>
      <c r="B384" s="3">
        <v>45</v>
      </c>
      <c r="C384" s="5">
        <f t="shared" si="92"/>
        <v>121005</v>
      </c>
      <c r="D384" s="5">
        <f>A384*16</f>
        <v>43024</v>
      </c>
      <c r="E384" s="5">
        <f t="shared" si="105"/>
        <v>77981</v>
      </c>
      <c r="F384" s="3" t="str">
        <f t="shared" si="93"/>
        <v>689</v>
      </c>
      <c r="G384" s="5">
        <f t="shared" si="110"/>
        <v>2420100</v>
      </c>
      <c r="H384" s="7">
        <f>A384*691</f>
        <v>1858099</v>
      </c>
      <c r="I384" s="7">
        <f>A384*482</f>
        <v>1296098</v>
      </c>
      <c r="J384" s="3" t="s">
        <v>1235</v>
      </c>
      <c r="K384" s="3">
        <v>56280</v>
      </c>
      <c r="L384" s="3">
        <v>247199</v>
      </c>
      <c r="M384" s="7">
        <f t="shared" si="111"/>
        <v>809200</v>
      </c>
    </row>
    <row r="385" spans="1:13" x14ac:dyDescent="0.25">
      <c r="A385" s="7" t="s">
        <v>231</v>
      </c>
      <c r="B385" s="3">
        <v>45</v>
      </c>
      <c r="C385" s="5">
        <f t="shared" si="92"/>
        <v>121995</v>
      </c>
      <c r="D385" s="5">
        <f>A385*7</f>
        <v>18977</v>
      </c>
      <c r="E385" s="5">
        <f t="shared" si="105"/>
        <v>103018</v>
      </c>
      <c r="F385" s="3" t="str">
        <f t="shared" si="93"/>
        <v>711</v>
      </c>
      <c r="G385" s="5">
        <f t="shared" si="110"/>
        <v>2439900</v>
      </c>
      <c r="H385" s="7">
        <f>A385*682</f>
        <v>1848902</v>
      </c>
      <c r="I385" s="7">
        <f>A385*509</f>
        <v>1379899</v>
      </c>
      <c r="J385" s="3" t="s">
        <v>1235</v>
      </c>
      <c r="K385" s="19">
        <v>103207</v>
      </c>
      <c r="L385" s="3">
        <v>27299</v>
      </c>
      <c r="M385" s="5">
        <f>L385+G385-H385-C385</f>
        <v>496302</v>
      </c>
    </row>
    <row r="386" spans="1:13" x14ac:dyDescent="0.25">
      <c r="A386" s="7" t="s">
        <v>278</v>
      </c>
      <c r="B386" s="3">
        <v>45</v>
      </c>
      <c r="C386" s="5">
        <f t="shared" ref="C386:C449" si="112">A386*B386</f>
        <v>139005</v>
      </c>
      <c r="D386" s="5">
        <f>A386*34</f>
        <v>105026</v>
      </c>
      <c r="E386" s="5">
        <f t="shared" si="105"/>
        <v>33979</v>
      </c>
      <c r="F386" s="3" t="str">
        <f t="shared" ref="F386:F449" si="113">RIGHT(A386, 3)</f>
        <v>089</v>
      </c>
      <c r="G386" s="5">
        <f t="shared" si="110"/>
        <v>2780100</v>
      </c>
      <c r="H386" s="7">
        <f>A386*709</f>
        <v>2190101</v>
      </c>
      <c r="I386" s="7">
        <f>A386*518</f>
        <v>1600102</v>
      </c>
      <c r="J386" s="3" t="s">
        <v>1235</v>
      </c>
      <c r="K386" s="3">
        <v>52296</v>
      </c>
      <c r="L386" s="3">
        <v>500201</v>
      </c>
      <c r="M386" s="5">
        <f>L386+G386-H386</f>
        <v>1090200</v>
      </c>
    </row>
    <row r="387" spans="1:13" x14ac:dyDescent="0.25">
      <c r="A387" s="7" t="s">
        <v>326</v>
      </c>
      <c r="B387" s="3">
        <v>45</v>
      </c>
      <c r="C387" s="5">
        <f t="shared" si="112"/>
        <v>157995</v>
      </c>
      <c r="D387" s="5">
        <f>A387*43</f>
        <v>150973</v>
      </c>
      <c r="E387" s="5">
        <f t="shared" si="105"/>
        <v>7022</v>
      </c>
      <c r="F387" s="3" t="str">
        <f t="shared" si="113"/>
        <v>511</v>
      </c>
      <c r="G387" s="5">
        <f t="shared" si="110"/>
        <v>3159900</v>
      </c>
      <c r="H387" s="7">
        <f>A387*718</f>
        <v>2520898</v>
      </c>
      <c r="I387" s="7">
        <f>A387*491</f>
        <v>1723901</v>
      </c>
      <c r="J387" s="3" t="s">
        <v>1235</v>
      </c>
      <c r="K387" s="3">
        <v>151218</v>
      </c>
      <c r="L387" s="3">
        <v>337301</v>
      </c>
      <c r="M387" s="7">
        <f>L387+G387-H387+C387</f>
        <v>1134298</v>
      </c>
    </row>
    <row r="388" spans="1:13" x14ac:dyDescent="0.25">
      <c r="A388" s="7" t="s">
        <v>377</v>
      </c>
      <c r="B388" s="3">
        <v>45</v>
      </c>
      <c r="C388" s="5">
        <f t="shared" si="112"/>
        <v>175995</v>
      </c>
      <c r="D388" s="5">
        <f>A388*34</f>
        <v>132974</v>
      </c>
      <c r="E388" s="5">
        <f t="shared" si="105"/>
        <v>43021</v>
      </c>
      <c r="F388" s="3" t="str">
        <f t="shared" si="113"/>
        <v>911</v>
      </c>
      <c r="G388" s="5">
        <f t="shared" si="110"/>
        <v>3519900</v>
      </c>
      <c r="H388" s="7">
        <f>A388*709</f>
        <v>2772899</v>
      </c>
      <c r="I388" s="7">
        <f>A388*518</f>
        <v>2025898</v>
      </c>
      <c r="J388" s="3" t="s">
        <v>1235</v>
      </c>
      <c r="K388" s="3">
        <v>47205</v>
      </c>
      <c r="L388" s="3">
        <v>614300</v>
      </c>
      <c r="M388" s="5">
        <f>L388+G388-H388</f>
        <v>1361301</v>
      </c>
    </row>
    <row r="389" spans="1:13" x14ac:dyDescent="0.25">
      <c r="A389" s="7" t="s">
        <v>425</v>
      </c>
      <c r="B389" s="3">
        <v>45</v>
      </c>
      <c r="C389" s="5">
        <f t="shared" si="112"/>
        <v>193005</v>
      </c>
      <c r="D389" s="5">
        <f>A389*7</f>
        <v>30023</v>
      </c>
      <c r="E389" s="5">
        <f t="shared" si="105"/>
        <v>162982</v>
      </c>
      <c r="F389" s="3" t="str">
        <f t="shared" si="113"/>
        <v>289</v>
      </c>
      <c r="G389" s="5">
        <f t="shared" si="110"/>
        <v>3860100</v>
      </c>
      <c r="H389" s="7">
        <f>A389*682</f>
        <v>2925098</v>
      </c>
      <c r="I389" s="7">
        <f>A389*509</f>
        <v>2183101</v>
      </c>
      <c r="J389" s="3" t="s">
        <v>1235</v>
      </c>
      <c r="K389" s="3">
        <v>8277</v>
      </c>
      <c r="L389" s="19">
        <v>467200</v>
      </c>
      <c r="M389" s="5">
        <f>L389+G389-H389</f>
        <v>1402202</v>
      </c>
    </row>
    <row r="390" spans="1:13" x14ac:dyDescent="0.25">
      <c r="A390" s="7" t="s">
        <v>585</v>
      </c>
      <c r="B390" s="3">
        <v>45</v>
      </c>
      <c r="C390" s="5">
        <f t="shared" si="112"/>
        <v>256005</v>
      </c>
      <c r="D390" s="5">
        <f>A390*16</f>
        <v>91024</v>
      </c>
      <c r="E390" s="5">
        <f t="shared" si="105"/>
        <v>164981</v>
      </c>
      <c r="F390" s="3" t="str">
        <f t="shared" si="113"/>
        <v>689</v>
      </c>
      <c r="G390" s="5">
        <f t="shared" si="110"/>
        <v>5120100</v>
      </c>
      <c r="H390" s="7">
        <f>A390*691</f>
        <v>3931099</v>
      </c>
      <c r="I390" s="7">
        <f>A390*482</f>
        <v>2742098</v>
      </c>
      <c r="J390" s="3" t="s">
        <v>1235</v>
      </c>
      <c r="K390" s="19">
        <v>5290</v>
      </c>
      <c r="L390" s="3">
        <v>1086200</v>
      </c>
      <c r="M390" s="7">
        <f>L390+G390-H390</f>
        <v>2275201</v>
      </c>
    </row>
    <row r="391" spans="1:13" x14ac:dyDescent="0.25">
      <c r="A391" s="7" t="s">
        <v>588</v>
      </c>
      <c r="B391" s="3">
        <v>45</v>
      </c>
      <c r="C391" s="5">
        <f t="shared" si="112"/>
        <v>256995</v>
      </c>
      <c r="D391" s="5">
        <f>A391*7</f>
        <v>39977</v>
      </c>
      <c r="E391" s="5">
        <f t="shared" si="105"/>
        <v>217018</v>
      </c>
      <c r="F391" s="3" t="str">
        <f t="shared" si="113"/>
        <v>711</v>
      </c>
      <c r="G391" s="5">
        <f t="shared" si="110"/>
        <v>5139900</v>
      </c>
      <c r="H391" s="7">
        <f>A391*682</f>
        <v>3894902</v>
      </c>
      <c r="I391" s="7">
        <f>A391*509</f>
        <v>2906899</v>
      </c>
      <c r="J391" s="3" t="s">
        <v>1235</v>
      </c>
      <c r="K391" s="19">
        <v>63220</v>
      </c>
      <c r="L391" s="3">
        <v>417302</v>
      </c>
      <c r="M391" s="5">
        <f>L391+G391-H391</f>
        <v>1662300</v>
      </c>
    </row>
    <row r="392" spans="1:13" x14ac:dyDescent="0.25">
      <c r="A392" s="7" t="s">
        <v>630</v>
      </c>
      <c r="B392" s="3">
        <v>45</v>
      </c>
      <c r="C392" s="5">
        <f t="shared" si="112"/>
        <v>274005</v>
      </c>
      <c r="D392" s="5">
        <f>A392*34</f>
        <v>207026</v>
      </c>
      <c r="E392" s="5">
        <f t="shared" si="105"/>
        <v>66979</v>
      </c>
      <c r="F392" s="3" t="str">
        <f t="shared" si="113"/>
        <v>089</v>
      </c>
      <c r="G392" s="5">
        <f t="shared" si="110"/>
        <v>5480100</v>
      </c>
      <c r="H392" s="7">
        <f>A392*709</f>
        <v>4317101</v>
      </c>
      <c r="I392" s="7">
        <f>A392*518</f>
        <v>3154102</v>
      </c>
      <c r="J392" s="3" t="s">
        <v>1235</v>
      </c>
      <c r="K392" s="3">
        <v>48285</v>
      </c>
      <c r="L392" s="19">
        <v>316201</v>
      </c>
      <c r="M392" s="5">
        <f>L392+G392-H392</f>
        <v>1479200</v>
      </c>
    </row>
    <row r="393" spans="1:13" x14ac:dyDescent="0.25">
      <c r="A393" s="7" t="s">
        <v>657</v>
      </c>
      <c r="B393" s="3">
        <v>45</v>
      </c>
      <c r="C393" s="5">
        <f t="shared" si="112"/>
        <v>283995</v>
      </c>
      <c r="D393" s="5">
        <f>A393*16</f>
        <v>100976</v>
      </c>
      <c r="E393" s="5">
        <f t="shared" si="105"/>
        <v>183019</v>
      </c>
      <c r="F393" s="3" t="str">
        <f t="shared" si="113"/>
        <v>311</v>
      </c>
      <c r="G393" s="5">
        <f t="shared" si="110"/>
        <v>5679900</v>
      </c>
      <c r="H393" s="7">
        <f>A393*691</f>
        <v>4360901</v>
      </c>
      <c r="I393" s="7">
        <f>A393*482</f>
        <v>3041902</v>
      </c>
      <c r="J393" s="3" t="s">
        <v>1235</v>
      </c>
      <c r="K393" s="3">
        <v>158216</v>
      </c>
      <c r="L393" s="3">
        <v>322302</v>
      </c>
      <c r="M393" s="5">
        <f t="shared" ref="M393:M394" si="114">L393+G393-H393</f>
        <v>1641301</v>
      </c>
    </row>
    <row r="394" spans="1:13" x14ac:dyDescent="0.25">
      <c r="A394" s="7" t="s">
        <v>698</v>
      </c>
      <c r="B394" s="3">
        <v>45</v>
      </c>
      <c r="C394" s="5">
        <f t="shared" si="112"/>
        <v>301005</v>
      </c>
      <c r="D394" s="5">
        <f>A394*16</f>
        <v>107024</v>
      </c>
      <c r="E394" s="5">
        <f t="shared" si="105"/>
        <v>193981</v>
      </c>
      <c r="F394" s="3" t="str">
        <f t="shared" si="113"/>
        <v>689</v>
      </c>
      <c r="G394" s="5">
        <f t="shared" si="110"/>
        <v>6020100</v>
      </c>
      <c r="H394" s="7">
        <f>A394*691</f>
        <v>4622099</v>
      </c>
      <c r="I394" s="7">
        <f>A394*482</f>
        <v>3224098</v>
      </c>
      <c r="J394" s="3" t="s">
        <v>1235</v>
      </c>
      <c r="K394" s="19">
        <v>26287</v>
      </c>
      <c r="L394" s="3">
        <v>200201</v>
      </c>
      <c r="M394" s="5">
        <f t="shared" si="114"/>
        <v>1598202</v>
      </c>
    </row>
    <row r="395" spans="1:13" x14ac:dyDescent="0.25">
      <c r="A395" s="7" t="s">
        <v>725</v>
      </c>
      <c r="B395" s="3">
        <v>45</v>
      </c>
      <c r="C395" s="5">
        <f t="shared" si="112"/>
        <v>310995</v>
      </c>
      <c r="D395" s="5">
        <f>A395*34</f>
        <v>234974</v>
      </c>
      <c r="E395" s="5">
        <f t="shared" si="105"/>
        <v>76021</v>
      </c>
      <c r="F395" s="3" t="str">
        <f t="shared" si="113"/>
        <v>911</v>
      </c>
      <c r="G395" s="5">
        <f t="shared" si="110"/>
        <v>6219900</v>
      </c>
      <c r="H395" s="7">
        <f>A395*709</f>
        <v>4899899</v>
      </c>
      <c r="I395" s="7">
        <f>A395*518</f>
        <v>3579898</v>
      </c>
      <c r="J395" s="3" t="s">
        <v>1235</v>
      </c>
      <c r="K395" s="3">
        <v>21216</v>
      </c>
      <c r="L395" s="19">
        <v>325300</v>
      </c>
      <c r="M395" s="5">
        <f>L395+G395-H395</f>
        <v>1645301</v>
      </c>
    </row>
    <row r="396" spans="1:13" x14ac:dyDescent="0.25">
      <c r="A396" s="7" t="s">
        <v>785</v>
      </c>
      <c r="B396" s="3">
        <v>45</v>
      </c>
      <c r="C396" s="5">
        <f t="shared" si="112"/>
        <v>337005</v>
      </c>
      <c r="D396" s="5">
        <f>A396*43</f>
        <v>322027</v>
      </c>
      <c r="E396" s="5">
        <f t="shared" si="105"/>
        <v>14978</v>
      </c>
      <c r="F396" s="3" t="str">
        <f t="shared" si="113"/>
        <v>489</v>
      </c>
      <c r="G396" s="5">
        <f t="shared" si="110"/>
        <v>6740100</v>
      </c>
      <c r="H396" s="7">
        <f>A396*718</f>
        <v>5377102</v>
      </c>
      <c r="I396" s="7">
        <f>A396*491</f>
        <v>3677099</v>
      </c>
      <c r="J396" s="3" t="s">
        <v>1235</v>
      </c>
      <c r="K396" s="19">
        <v>119299</v>
      </c>
      <c r="L396" s="3">
        <v>868199</v>
      </c>
      <c r="M396" s="7">
        <f>L396+G396-H396+C396</f>
        <v>2568202</v>
      </c>
    </row>
    <row r="397" spans="1:13" x14ac:dyDescent="0.25">
      <c r="A397" s="7" t="s">
        <v>853</v>
      </c>
      <c r="B397" s="3">
        <v>45</v>
      </c>
      <c r="C397" s="5">
        <f t="shared" si="112"/>
        <v>364005</v>
      </c>
      <c r="D397" s="5">
        <f>A397*34</f>
        <v>275026</v>
      </c>
      <c r="E397" s="5">
        <f t="shared" si="105"/>
        <v>88979</v>
      </c>
      <c r="F397" s="3" t="str">
        <f t="shared" si="113"/>
        <v>089</v>
      </c>
      <c r="G397" s="5">
        <f t="shared" si="110"/>
        <v>7280100</v>
      </c>
      <c r="H397" s="7">
        <f>A397*709</f>
        <v>5735101</v>
      </c>
      <c r="I397" s="7">
        <f>A397*518</f>
        <v>4190102</v>
      </c>
      <c r="J397" s="3" t="s">
        <v>1235</v>
      </c>
      <c r="K397" s="3">
        <v>258281</v>
      </c>
      <c r="L397" s="19">
        <v>978202</v>
      </c>
      <c r="M397" s="5">
        <f>L397+G397-H397</f>
        <v>2523201</v>
      </c>
    </row>
    <row r="398" spans="1:13" x14ac:dyDescent="0.25">
      <c r="A398" s="7" t="s">
        <v>879</v>
      </c>
      <c r="B398" s="3">
        <v>45</v>
      </c>
      <c r="C398" s="5">
        <f t="shared" si="112"/>
        <v>373995</v>
      </c>
      <c r="D398" s="5">
        <f>A398*16</f>
        <v>132976</v>
      </c>
      <c r="E398" s="5">
        <f t="shared" si="105"/>
        <v>241019</v>
      </c>
      <c r="F398" s="3" t="str">
        <f t="shared" si="113"/>
        <v>311</v>
      </c>
      <c r="G398" s="5">
        <f t="shared" si="110"/>
        <v>7479900</v>
      </c>
      <c r="H398" s="7">
        <f>A398*691</f>
        <v>5742901</v>
      </c>
      <c r="I398" s="7">
        <f>A398*482</f>
        <v>4005902</v>
      </c>
      <c r="J398" s="3" t="s">
        <v>1235</v>
      </c>
      <c r="K398" s="19">
        <v>17203</v>
      </c>
      <c r="L398" s="3">
        <v>1222298</v>
      </c>
      <c r="M398" s="7">
        <f>L398+G398-H398-C398</f>
        <v>2585302</v>
      </c>
    </row>
    <row r="399" spans="1:13" x14ac:dyDescent="0.25">
      <c r="A399" s="7" t="s">
        <v>918</v>
      </c>
      <c r="B399" s="3">
        <v>45</v>
      </c>
      <c r="C399" s="5">
        <f t="shared" si="112"/>
        <v>391005</v>
      </c>
      <c r="D399" s="5">
        <f>A399*16</f>
        <v>139024</v>
      </c>
      <c r="E399" s="5">
        <f t="shared" si="105"/>
        <v>251981</v>
      </c>
      <c r="F399" s="3" t="str">
        <f t="shared" si="113"/>
        <v>689</v>
      </c>
      <c r="G399" s="5">
        <f t="shared" si="110"/>
        <v>7820100</v>
      </c>
      <c r="H399" s="7">
        <f>A399*691</f>
        <v>6004099</v>
      </c>
      <c r="I399" s="7">
        <f>A399*482</f>
        <v>4188098</v>
      </c>
      <c r="J399" s="3" t="s">
        <v>1235</v>
      </c>
      <c r="K399" s="19">
        <v>86281</v>
      </c>
      <c r="L399" s="3">
        <v>703200</v>
      </c>
      <c r="M399" s="5">
        <f t="shared" ref="M399:M400" si="115">L399+G399-H399</f>
        <v>2519201</v>
      </c>
    </row>
    <row r="400" spans="1:13" x14ac:dyDescent="0.25">
      <c r="A400" s="7" t="s">
        <v>988</v>
      </c>
      <c r="B400" s="3">
        <v>45</v>
      </c>
      <c r="C400" s="5">
        <f t="shared" si="112"/>
        <v>418995</v>
      </c>
      <c r="D400" s="5">
        <f>A400*16</f>
        <v>148976</v>
      </c>
      <c r="E400" s="5">
        <f t="shared" si="105"/>
        <v>270019</v>
      </c>
      <c r="F400" s="3" t="str">
        <f t="shared" si="113"/>
        <v>311</v>
      </c>
      <c r="G400" s="5">
        <f t="shared" si="110"/>
        <v>8379900</v>
      </c>
      <c r="H400" s="7">
        <f>A400*691</f>
        <v>6433901</v>
      </c>
      <c r="I400" s="7">
        <f>A400*482</f>
        <v>4487902</v>
      </c>
      <c r="J400" s="3" t="s">
        <v>1235</v>
      </c>
      <c r="K400" s="19">
        <v>47206</v>
      </c>
      <c r="L400" s="3">
        <v>1397301</v>
      </c>
      <c r="M400" s="7">
        <f t="shared" si="115"/>
        <v>3343300</v>
      </c>
    </row>
    <row r="401" spans="1:13" x14ac:dyDescent="0.25">
      <c r="A401" s="7" t="s">
        <v>1014</v>
      </c>
      <c r="B401" s="3">
        <v>45</v>
      </c>
      <c r="C401" s="5">
        <f t="shared" si="112"/>
        <v>427995</v>
      </c>
      <c r="D401" s="5">
        <f>A401*43</f>
        <v>408973</v>
      </c>
      <c r="E401" s="5">
        <f t="shared" si="105"/>
        <v>19022</v>
      </c>
      <c r="F401" s="3" t="str">
        <f t="shared" si="113"/>
        <v>511</v>
      </c>
      <c r="G401" s="5">
        <f t="shared" si="110"/>
        <v>8559900</v>
      </c>
      <c r="H401" s="7">
        <f>A401*718</f>
        <v>6828898</v>
      </c>
      <c r="I401" s="7">
        <f>A401*491</f>
        <v>4669901</v>
      </c>
      <c r="J401" s="3" t="s">
        <v>1235</v>
      </c>
      <c r="K401" s="19">
        <v>48220</v>
      </c>
      <c r="L401" s="3">
        <v>980298</v>
      </c>
      <c r="M401" s="5">
        <f>L401+G401-H401</f>
        <v>2711300</v>
      </c>
    </row>
    <row r="402" spans="1:13" x14ac:dyDescent="0.25">
      <c r="A402" s="7" t="s">
        <v>1032</v>
      </c>
      <c r="B402" s="3">
        <v>45</v>
      </c>
      <c r="C402" s="5">
        <f t="shared" si="112"/>
        <v>436005</v>
      </c>
      <c r="D402" s="5">
        <f>A402*16</f>
        <v>155024</v>
      </c>
      <c r="E402" s="5">
        <f t="shared" si="105"/>
        <v>280981</v>
      </c>
      <c r="F402" s="3" t="str">
        <f t="shared" si="113"/>
        <v>689</v>
      </c>
      <c r="G402" s="5">
        <f t="shared" si="110"/>
        <v>8720100</v>
      </c>
      <c r="H402" s="7">
        <f>A402*691</f>
        <v>6695099</v>
      </c>
      <c r="I402" s="7">
        <f>A402*482</f>
        <v>4670098</v>
      </c>
      <c r="J402" s="3" t="s">
        <v>1235</v>
      </c>
      <c r="K402" s="19">
        <v>125278</v>
      </c>
      <c r="L402" s="3">
        <v>1249202</v>
      </c>
      <c r="M402" s="5">
        <f>L402+G402-H402-C402</f>
        <v>2838198</v>
      </c>
    </row>
    <row r="403" spans="1:13" x14ac:dyDescent="0.25">
      <c r="A403" s="4" t="s">
        <v>1168</v>
      </c>
      <c r="B403" s="3">
        <v>46</v>
      </c>
      <c r="C403" s="5">
        <f t="shared" si="112"/>
        <v>27002</v>
      </c>
      <c r="D403" s="5">
        <f>A403*29</f>
        <v>17023</v>
      </c>
      <c r="E403" s="5">
        <f t="shared" si="105"/>
        <v>9979</v>
      </c>
      <c r="F403" s="3" t="str">
        <f t="shared" si="113"/>
        <v>587</v>
      </c>
      <c r="G403" s="5">
        <f>C403*50</f>
        <v>1350100</v>
      </c>
      <c r="H403" s="7">
        <f>A403*1823</f>
        <v>1070101</v>
      </c>
      <c r="I403" s="3" t="s">
        <v>1235</v>
      </c>
      <c r="J403" s="3" t="s">
        <v>1235</v>
      </c>
      <c r="K403" s="3">
        <v>6286</v>
      </c>
      <c r="L403" s="3">
        <v>19200</v>
      </c>
      <c r="M403" s="5">
        <f>L403+G403-H403</f>
        <v>299199</v>
      </c>
    </row>
    <row r="404" spans="1:13" x14ac:dyDescent="0.25">
      <c r="A404" s="4" t="s">
        <v>316</v>
      </c>
      <c r="B404" s="3">
        <v>46</v>
      </c>
      <c r="C404" s="5">
        <f t="shared" si="112"/>
        <v>156998</v>
      </c>
      <c r="D404" s="5">
        <f>A404*29</f>
        <v>98977</v>
      </c>
      <c r="E404" s="5">
        <f t="shared" si="105"/>
        <v>58021</v>
      </c>
      <c r="F404" s="3" t="str">
        <f t="shared" si="113"/>
        <v>413</v>
      </c>
      <c r="G404" s="5">
        <f>C404*50</f>
        <v>7849900</v>
      </c>
      <c r="H404" s="7">
        <f>A404*1823</f>
        <v>6221899</v>
      </c>
      <c r="I404" s="3" t="s">
        <v>1235</v>
      </c>
      <c r="J404" s="3" t="s">
        <v>1235</v>
      </c>
      <c r="K404" s="3">
        <v>110205</v>
      </c>
      <c r="L404" s="3">
        <v>1185300</v>
      </c>
      <c r="M404" s="5">
        <f t="shared" ref="M404:M407" si="116">L404+G404-H404</f>
        <v>2813301</v>
      </c>
    </row>
    <row r="405" spans="1:13" x14ac:dyDescent="0.25">
      <c r="A405" s="4" t="s">
        <v>550</v>
      </c>
      <c r="B405" s="3">
        <v>46</v>
      </c>
      <c r="C405" s="5">
        <f t="shared" si="112"/>
        <v>248998</v>
      </c>
      <c r="D405" s="5">
        <f>A405*29</f>
        <v>156977</v>
      </c>
      <c r="E405" s="5">
        <f t="shared" si="105"/>
        <v>92021</v>
      </c>
      <c r="F405" s="3" t="str">
        <f t="shared" si="113"/>
        <v>413</v>
      </c>
      <c r="G405" s="5">
        <f>C405*50</f>
        <v>12449900</v>
      </c>
      <c r="H405" s="7">
        <f>A405*1823</f>
        <v>9867899</v>
      </c>
      <c r="I405" s="3" t="s">
        <v>1235</v>
      </c>
      <c r="J405" s="3" t="s">
        <v>1235</v>
      </c>
      <c r="K405" s="3">
        <v>23221</v>
      </c>
      <c r="L405" s="3">
        <v>1138299</v>
      </c>
      <c r="M405" s="5">
        <f t="shared" si="116"/>
        <v>3720300</v>
      </c>
    </row>
    <row r="406" spans="1:13" x14ac:dyDescent="0.25">
      <c r="A406" s="4" t="s">
        <v>1000</v>
      </c>
      <c r="B406" s="3">
        <v>46</v>
      </c>
      <c r="C406" s="5">
        <f t="shared" si="112"/>
        <v>432998</v>
      </c>
      <c r="D406" s="5">
        <f>A406*29</f>
        <v>272977</v>
      </c>
      <c r="E406" s="5">
        <f t="shared" si="105"/>
        <v>160021</v>
      </c>
      <c r="F406" s="3" t="str">
        <f t="shared" si="113"/>
        <v>413</v>
      </c>
      <c r="G406" s="5">
        <f>C406*50</f>
        <v>21649900</v>
      </c>
      <c r="H406" s="7">
        <f>A406*1823</f>
        <v>17159899</v>
      </c>
      <c r="I406" s="3" t="s">
        <v>1235</v>
      </c>
      <c r="J406" s="3" t="s">
        <v>1235</v>
      </c>
      <c r="K406" s="3">
        <v>59207</v>
      </c>
      <c r="L406" s="3">
        <v>3457300</v>
      </c>
      <c r="M406" s="5">
        <f t="shared" si="116"/>
        <v>7947301</v>
      </c>
    </row>
    <row r="407" spans="1:13" x14ac:dyDescent="0.25">
      <c r="A407" s="4" t="s">
        <v>1020</v>
      </c>
      <c r="B407" s="3">
        <v>46</v>
      </c>
      <c r="C407" s="5">
        <f t="shared" si="112"/>
        <v>441002</v>
      </c>
      <c r="D407" s="5">
        <f>A407*29</f>
        <v>278023</v>
      </c>
      <c r="E407" s="5">
        <f t="shared" si="105"/>
        <v>162979</v>
      </c>
      <c r="F407" s="3" t="str">
        <f t="shared" si="113"/>
        <v>587</v>
      </c>
      <c r="G407" s="5">
        <f>C407*50</f>
        <v>22050100</v>
      </c>
      <c r="H407" s="7">
        <f>A407*1823</f>
        <v>17477101</v>
      </c>
      <c r="I407" s="3" t="s">
        <v>1235</v>
      </c>
      <c r="J407" s="3" t="s">
        <v>1235</v>
      </c>
      <c r="K407" s="3">
        <v>390286</v>
      </c>
      <c r="L407" s="3">
        <v>601200</v>
      </c>
      <c r="M407" s="5">
        <f t="shared" si="116"/>
        <v>5174199</v>
      </c>
    </row>
    <row r="408" spans="1:13" x14ac:dyDescent="0.25">
      <c r="A408" s="4" t="s">
        <v>1096</v>
      </c>
      <c r="B408" s="3">
        <v>47</v>
      </c>
      <c r="C408" s="5">
        <f t="shared" si="112"/>
        <v>7003</v>
      </c>
      <c r="D408" s="5">
        <f>A408*27</f>
        <v>4023</v>
      </c>
      <c r="E408" s="5">
        <f t="shared" si="105"/>
        <v>2980</v>
      </c>
      <c r="F408" s="3" t="str">
        <f t="shared" si="113"/>
        <v>149</v>
      </c>
      <c r="G408" s="5">
        <f>C408*34</f>
        <v>238102</v>
      </c>
      <c r="H408" s="7">
        <f>A408*1249</f>
        <v>186101</v>
      </c>
      <c r="I408" s="3" t="s">
        <v>1235</v>
      </c>
      <c r="J408" s="3" t="s">
        <v>1235</v>
      </c>
      <c r="K408" s="3">
        <v>4280</v>
      </c>
      <c r="L408" s="3">
        <v>16200</v>
      </c>
      <c r="M408" s="5">
        <f>L408+G408-H408</f>
        <v>68201</v>
      </c>
    </row>
    <row r="409" spans="1:13" x14ac:dyDescent="0.25">
      <c r="A409" s="4" t="s">
        <v>1137</v>
      </c>
      <c r="B409" s="3">
        <v>47</v>
      </c>
      <c r="C409" s="5">
        <f t="shared" si="112"/>
        <v>18001</v>
      </c>
      <c r="D409" s="5">
        <f>A409*34</f>
        <v>13022</v>
      </c>
      <c r="E409" s="5">
        <f t="shared" si="105"/>
        <v>4979</v>
      </c>
      <c r="F409" s="3" t="str">
        <f t="shared" si="113"/>
        <v>383</v>
      </c>
      <c r="G409" s="5">
        <f>C409*100</f>
        <v>1800100</v>
      </c>
      <c r="H409" s="7">
        <f>A409*3700</f>
        <v>1417100</v>
      </c>
      <c r="I409" s="3" t="s">
        <v>1235</v>
      </c>
      <c r="J409" s="3" t="s">
        <v>1235</v>
      </c>
      <c r="K409" s="3">
        <v>4285</v>
      </c>
      <c r="L409" s="3">
        <v>6200</v>
      </c>
      <c r="M409" s="5">
        <f>L409+G409-H409</f>
        <v>389200</v>
      </c>
    </row>
    <row r="410" spans="1:13" x14ac:dyDescent="0.25">
      <c r="A410" s="4" t="s">
        <v>1174</v>
      </c>
      <c r="B410" s="3">
        <v>47</v>
      </c>
      <c r="C410" s="5">
        <f t="shared" si="112"/>
        <v>28999</v>
      </c>
      <c r="D410" s="5">
        <f>A410*34</f>
        <v>20978</v>
      </c>
      <c r="E410" s="5">
        <f t="shared" si="105"/>
        <v>8021</v>
      </c>
      <c r="F410" s="3" t="str">
        <f t="shared" si="113"/>
        <v>617</v>
      </c>
      <c r="G410" s="5">
        <f>C410*100</f>
        <v>2899900</v>
      </c>
      <c r="H410" s="7">
        <f>A410*3700</f>
        <v>2282900</v>
      </c>
      <c r="I410" s="3" t="s">
        <v>1235</v>
      </c>
      <c r="J410" s="3" t="s">
        <v>1235</v>
      </c>
      <c r="K410" s="3">
        <v>4201</v>
      </c>
      <c r="L410" s="3">
        <v>218300</v>
      </c>
      <c r="M410" s="5">
        <f t="shared" ref="M410:M412" si="117">L410+G410-H410</f>
        <v>835300</v>
      </c>
    </row>
    <row r="411" spans="1:13" x14ac:dyDescent="0.25">
      <c r="A411" s="4" t="s">
        <v>190</v>
      </c>
      <c r="B411" s="3">
        <v>47</v>
      </c>
      <c r="C411" s="5">
        <f t="shared" si="112"/>
        <v>112001</v>
      </c>
      <c r="D411" s="5">
        <f>A411*34</f>
        <v>81022</v>
      </c>
      <c r="E411" s="5">
        <f t="shared" si="105"/>
        <v>30979</v>
      </c>
      <c r="F411" s="3" t="str">
        <f t="shared" si="113"/>
        <v>383</v>
      </c>
      <c r="G411" s="5">
        <f>C411*100</f>
        <v>11200100</v>
      </c>
      <c r="H411" s="7">
        <f>A411*3700</f>
        <v>8817100</v>
      </c>
      <c r="I411" s="3" t="s">
        <v>1235</v>
      </c>
      <c r="J411" s="3" t="s">
        <v>1235</v>
      </c>
      <c r="K411" s="3">
        <v>24282</v>
      </c>
      <c r="L411" s="3">
        <v>372200</v>
      </c>
      <c r="M411" s="5">
        <f t="shared" si="117"/>
        <v>2755200</v>
      </c>
    </row>
    <row r="412" spans="1:13" x14ac:dyDescent="0.25">
      <c r="A412" s="4" t="s">
        <v>216</v>
      </c>
      <c r="B412" s="3">
        <v>47</v>
      </c>
      <c r="C412" s="5">
        <f t="shared" si="112"/>
        <v>122999</v>
      </c>
      <c r="D412" s="5">
        <f>A412*34</f>
        <v>88978</v>
      </c>
      <c r="E412" s="5">
        <f t="shared" si="105"/>
        <v>34021</v>
      </c>
      <c r="F412" s="3" t="str">
        <f t="shared" si="113"/>
        <v>617</v>
      </c>
      <c r="G412" s="5">
        <f>C412*100</f>
        <v>12299900</v>
      </c>
      <c r="H412" s="7">
        <f>A412*3700</f>
        <v>9682900</v>
      </c>
      <c r="I412" s="3" t="s">
        <v>1235</v>
      </c>
      <c r="J412" s="3" t="s">
        <v>1235</v>
      </c>
      <c r="K412" s="3">
        <v>15204</v>
      </c>
      <c r="L412" s="3">
        <v>1292300</v>
      </c>
      <c r="M412" s="5">
        <f t="shared" si="117"/>
        <v>3909300</v>
      </c>
    </row>
    <row r="413" spans="1:13" x14ac:dyDescent="0.25">
      <c r="A413" s="4" t="s">
        <v>250</v>
      </c>
      <c r="B413" s="3">
        <v>47</v>
      </c>
      <c r="C413" s="5">
        <f t="shared" si="112"/>
        <v>133997</v>
      </c>
      <c r="D413" s="5">
        <f>A413*27</f>
        <v>76977</v>
      </c>
      <c r="E413" s="5">
        <f t="shared" si="105"/>
        <v>57020</v>
      </c>
      <c r="F413" s="3" t="str">
        <f t="shared" si="113"/>
        <v>851</v>
      </c>
      <c r="G413" s="5">
        <f>C413*34</f>
        <v>4555898</v>
      </c>
      <c r="H413" s="7">
        <f>A413*1249</f>
        <v>3560899</v>
      </c>
      <c r="I413" s="3" t="s">
        <v>1235</v>
      </c>
      <c r="J413" s="3" t="s">
        <v>1235</v>
      </c>
      <c r="K413" s="3">
        <v>126213</v>
      </c>
      <c r="L413" s="3">
        <v>947301</v>
      </c>
      <c r="M413" s="5">
        <f>L413+G413-H413</f>
        <v>1942300</v>
      </c>
    </row>
    <row r="414" spans="1:13" x14ac:dyDescent="0.25">
      <c r="A414" s="4" t="s">
        <v>342</v>
      </c>
      <c r="B414" s="3">
        <v>47</v>
      </c>
      <c r="C414" s="5">
        <f t="shared" si="112"/>
        <v>169999</v>
      </c>
      <c r="D414" s="5">
        <f>A414*34</f>
        <v>122978</v>
      </c>
      <c r="E414" s="5">
        <f t="shared" si="105"/>
        <v>47021</v>
      </c>
      <c r="F414" s="3" t="str">
        <f t="shared" si="113"/>
        <v>617</v>
      </c>
      <c r="G414" s="5">
        <f>C414*100</f>
        <v>16999900</v>
      </c>
      <c r="H414" s="7">
        <f>A414*3700</f>
        <v>13382900</v>
      </c>
      <c r="I414" s="3" t="s">
        <v>1235</v>
      </c>
      <c r="J414" s="3" t="s">
        <v>1235</v>
      </c>
      <c r="K414" s="3">
        <v>104205</v>
      </c>
      <c r="L414" s="3">
        <v>2039300</v>
      </c>
      <c r="M414" s="5">
        <f>L414+G414-H414</f>
        <v>5656300</v>
      </c>
    </row>
    <row r="415" spans="1:13" x14ac:dyDescent="0.25">
      <c r="A415" s="4" t="s">
        <v>370</v>
      </c>
      <c r="B415" s="3">
        <v>47</v>
      </c>
      <c r="C415" s="5">
        <f t="shared" si="112"/>
        <v>180997</v>
      </c>
      <c r="D415" s="5">
        <f>A415*27</f>
        <v>103977</v>
      </c>
      <c r="E415" s="5">
        <f t="shared" si="105"/>
        <v>77020</v>
      </c>
      <c r="F415" s="3" t="str">
        <f t="shared" si="113"/>
        <v>851</v>
      </c>
      <c r="G415" s="5">
        <f>C415*34</f>
        <v>6153898</v>
      </c>
      <c r="H415" s="7">
        <f>A415*1249</f>
        <v>4809899</v>
      </c>
      <c r="I415" s="3" t="s">
        <v>1235</v>
      </c>
      <c r="J415" s="3" t="s">
        <v>1235</v>
      </c>
      <c r="K415" s="3">
        <v>74208</v>
      </c>
      <c r="L415" s="3">
        <v>1002299</v>
      </c>
      <c r="M415" s="5">
        <f>L415+G415-H415-C415</f>
        <v>2165301</v>
      </c>
    </row>
    <row r="416" spans="1:13" x14ac:dyDescent="0.25">
      <c r="A416" s="4" t="s">
        <v>605</v>
      </c>
      <c r="B416" s="3">
        <v>47</v>
      </c>
      <c r="C416" s="5">
        <f t="shared" si="112"/>
        <v>274997</v>
      </c>
      <c r="D416" s="5">
        <f>A416*27</f>
        <v>157977</v>
      </c>
      <c r="E416" s="5">
        <f t="shared" si="105"/>
        <v>117020</v>
      </c>
      <c r="F416" s="3" t="str">
        <f t="shared" si="113"/>
        <v>851</v>
      </c>
      <c r="G416" s="5">
        <f>C416*34</f>
        <v>9349898</v>
      </c>
      <c r="H416" s="7">
        <f>A416*1249</f>
        <v>7307899</v>
      </c>
      <c r="I416" s="3" t="s">
        <v>1235</v>
      </c>
      <c r="J416" s="3" t="s">
        <v>1235</v>
      </c>
      <c r="K416" s="3">
        <v>212215</v>
      </c>
      <c r="L416" s="3">
        <v>130301</v>
      </c>
      <c r="M416" s="5">
        <f t="shared" ref="M416:M417" si="118">L416+G416-H416</f>
        <v>2172300</v>
      </c>
    </row>
    <row r="417" spans="1:13" x14ac:dyDescent="0.25">
      <c r="A417" s="4" t="s">
        <v>1051</v>
      </c>
      <c r="B417" s="3">
        <v>47</v>
      </c>
      <c r="C417" s="5">
        <f t="shared" si="112"/>
        <v>462997</v>
      </c>
      <c r="D417" s="5">
        <f>A417*27</f>
        <v>265977</v>
      </c>
      <c r="E417" s="5">
        <f t="shared" si="105"/>
        <v>197020</v>
      </c>
      <c r="F417" s="3" t="str">
        <f t="shared" si="113"/>
        <v>851</v>
      </c>
      <c r="G417" s="5">
        <f>C417*34</f>
        <v>15741898</v>
      </c>
      <c r="H417" s="7">
        <f>A417*1249</f>
        <v>12303899</v>
      </c>
      <c r="I417" s="3" t="s">
        <v>1235</v>
      </c>
      <c r="J417" s="3" t="s">
        <v>1235</v>
      </c>
      <c r="K417" s="3">
        <v>32212</v>
      </c>
      <c r="L417" s="3">
        <v>2869300</v>
      </c>
      <c r="M417" s="5">
        <f t="shared" si="118"/>
        <v>6307299</v>
      </c>
    </row>
    <row r="418" spans="1:13" x14ac:dyDescent="0.25">
      <c r="A418" s="9" t="s">
        <v>1130</v>
      </c>
      <c r="B418" s="3">
        <v>49</v>
      </c>
      <c r="C418" s="5">
        <f t="shared" si="112"/>
        <v>17003</v>
      </c>
      <c r="D418" s="5">
        <f>A418*26</f>
        <v>9022</v>
      </c>
      <c r="E418" s="5">
        <f t="shared" si="105"/>
        <v>7981</v>
      </c>
      <c r="F418" s="3" t="str">
        <f t="shared" si="113"/>
        <v>347</v>
      </c>
      <c r="G418" s="5">
        <f>C418*33</f>
        <v>561099</v>
      </c>
      <c r="H418" s="7">
        <f>A418*1300</f>
        <v>451100</v>
      </c>
      <c r="I418" s="7">
        <f>A418*983</f>
        <v>341101</v>
      </c>
      <c r="J418" s="3" t="s">
        <v>1235</v>
      </c>
      <c r="K418" s="3">
        <v>8296</v>
      </c>
      <c r="L418" s="3">
        <v>48201</v>
      </c>
      <c r="M418" s="7">
        <f>L418+G418-H418</f>
        <v>158200</v>
      </c>
    </row>
    <row r="419" spans="1:13" x14ac:dyDescent="0.25">
      <c r="A419" s="9" t="s">
        <v>1148</v>
      </c>
      <c r="B419" s="3">
        <v>49</v>
      </c>
      <c r="C419" s="5">
        <f t="shared" si="112"/>
        <v>22001</v>
      </c>
      <c r="D419" s="5">
        <f>A419*29</f>
        <v>13021</v>
      </c>
      <c r="E419" s="5">
        <f t="shared" si="105"/>
        <v>8980</v>
      </c>
      <c r="F419" s="3" t="str">
        <f t="shared" si="113"/>
        <v>449</v>
      </c>
      <c r="G419" s="5">
        <f>C419*100</f>
        <v>2200100</v>
      </c>
      <c r="H419" s="7">
        <f>A419*3900</f>
        <v>1751100</v>
      </c>
      <c r="I419" s="7">
        <f>A419*2900</f>
        <v>1302100</v>
      </c>
      <c r="J419" s="3" t="s">
        <v>1235</v>
      </c>
      <c r="K419" s="3">
        <v>18287</v>
      </c>
      <c r="L419" s="3">
        <v>349200</v>
      </c>
      <c r="M419" s="5">
        <f>L419+G419-H419</f>
        <v>798200</v>
      </c>
    </row>
    <row r="420" spans="1:13" x14ac:dyDescent="0.25">
      <c r="A420" s="9" t="s">
        <v>1180</v>
      </c>
      <c r="B420" s="3">
        <v>49</v>
      </c>
      <c r="C420" s="5">
        <f t="shared" si="112"/>
        <v>31997</v>
      </c>
      <c r="D420" s="5">
        <f>A420*26</f>
        <v>16978</v>
      </c>
      <c r="E420" s="5">
        <f t="shared" si="105"/>
        <v>15019</v>
      </c>
      <c r="F420" s="3" t="str">
        <f t="shared" si="113"/>
        <v>653</v>
      </c>
      <c r="G420" s="5">
        <f>C420*33</f>
        <v>1055901</v>
      </c>
      <c r="H420" s="7">
        <f>A420*1300</f>
        <v>848900</v>
      </c>
      <c r="I420" s="7">
        <f>A420*983</f>
        <v>641899</v>
      </c>
      <c r="J420" s="3" t="s">
        <v>1235</v>
      </c>
      <c r="K420" s="3">
        <v>9200</v>
      </c>
      <c r="L420" s="3">
        <v>20301</v>
      </c>
      <c r="M420" s="5">
        <f>L420+G420-H420+C420</f>
        <v>259299</v>
      </c>
    </row>
    <row r="421" spans="1:13" x14ac:dyDescent="0.25">
      <c r="A421" s="9" t="s">
        <v>184</v>
      </c>
      <c r="B421" s="3">
        <v>49</v>
      </c>
      <c r="C421" s="5">
        <f t="shared" si="112"/>
        <v>115003</v>
      </c>
      <c r="D421" s="5">
        <f>A421*26</f>
        <v>61022</v>
      </c>
      <c r="E421" s="5">
        <f t="shared" si="105"/>
        <v>53981</v>
      </c>
      <c r="F421" s="3" t="str">
        <f t="shared" si="113"/>
        <v>347</v>
      </c>
      <c r="G421" s="5">
        <f>C421*33</f>
        <v>3795099</v>
      </c>
      <c r="H421" s="7">
        <f>A421*1300</f>
        <v>3051100</v>
      </c>
      <c r="I421" s="7">
        <f>A421*983</f>
        <v>2307101</v>
      </c>
      <c r="J421" s="3" t="s">
        <v>1235</v>
      </c>
      <c r="K421" s="3">
        <v>30299</v>
      </c>
      <c r="L421" s="3">
        <v>185201</v>
      </c>
      <c r="M421" s="5">
        <f t="shared" ref="M421" si="119">L421+G421-H421</f>
        <v>929200</v>
      </c>
    </row>
    <row r="422" spans="1:13" x14ac:dyDescent="0.25">
      <c r="A422" s="9" t="s">
        <v>210</v>
      </c>
      <c r="B422" s="3">
        <v>49</v>
      </c>
      <c r="C422" s="5">
        <f t="shared" si="112"/>
        <v>124999</v>
      </c>
      <c r="D422" s="5">
        <f>A422*29</f>
        <v>73979</v>
      </c>
      <c r="E422" s="5">
        <f t="shared" si="105"/>
        <v>51020</v>
      </c>
      <c r="F422" s="3" t="str">
        <f t="shared" si="113"/>
        <v>551</v>
      </c>
      <c r="G422" s="5">
        <f>C422*100</f>
        <v>12499900</v>
      </c>
      <c r="H422" s="7">
        <f>A422*3900</f>
        <v>9948900</v>
      </c>
      <c r="I422" s="7">
        <f>A422*2900</f>
        <v>7397900</v>
      </c>
      <c r="J422" s="3" t="s">
        <v>1235</v>
      </c>
      <c r="K422" s="3">
        <v>77218</v>
      </c>
      <c r="L422" s="3">
        <v>31300</v>
      </c>
      <c r="M422" s="7">
        <f>L422+G422-H422</f>
        <v>2582300</v>
      </c>
    </row>
    <row r="423" spans="1:13" x14ac:dyDescent="0.25">
      <c r="A423" s="9" t="s">
        <v>308</v>
      </c>
      <c r="B423" s="3">
        <v>49</v>
      </c>
      <c r="C423" s="5">
        <f t="shared" si="112"/>
        <v>164003</v>
      </c>
      <c r="D423" s="5">
        <f>A423*26</f>
        <v>87022</v>
      </c>
      <c r="E423" s="5">
        <f t="shared" si="105"/>
        <v>76981</v>
      </c>
      <c r="F423" s="3" t="str">
        <f t="shared" si="113"/>
        <v>347</v>
      </c>
      <c r="G423" s="5">
        <f>C423*33</f>
        <v>5412099</v>
      </c>
      <c r="H423" s="7">
        <f>A423*1300</f>
        <v>4351100</v>
      </c>
      <c r="I423" s="7">
        <f>A423*983</f>
        <v>3290101</v>
      </c>
      <c r="J423" s="3" t="s">
        <v>1235</v>
      </c>
      <c r="K423" s="3">
        <v>63291</v>
      </c>
      <c r="L423" s="19">
        <v>612199</v>
      </c>
      <c r="M423" s="5">
        <f>L423+G423-H423+C423</f>
        <v>1837201</v>
      </c>
    </row>
    <row r="424" spans="1:13" x14ac:dyDescent="0.25">
      <c r="A424" s="9" t="s">
        <v>318</v>
      </c>
      <c r="B424" s="3">
        <v>49</v>
      </c>
      <c r="C424" s="5">
        <f t="shared" si="112"/>
        <v>169001</v>
      </c>
      <c r="D424" s="5">
        <f>A424*29</f>
        <v>100021</v>
      </c>
      <c r="E424" s="5">
        <f t="shared" si="105"/>
        <v>68980</v>
      </c>
      <c r="F424" s="3" t="str">
        <f t="shared" si="113"/>
        <v>449</v>
      </c>
      <c r="G424" s="5">
        <f>C424*100</f>
        <v>16900100</v>
      </c>
      <c r="H424" s="7">
        <f>A424*3900</f>
        <v>13451100</v>
      </c>
      <c r="I424" s="7">
        <f>A424*2900</f>
        <v>10002100</v>
      </c>
      <c r="J424" s="3" t="s">
        <v>1235</v>
      </c>
      <c r="K424" s="3">
        <v>85293</v>
      </c>
      <c r="L424" s="3">
        <v>1613200</v>
      </c>
      <c r="M424" s="5">
        <f>L424+G424-H424</f>
        <v>5062200</v>
      </c>
    </row>
    <row r="425" spans="1:13" x14ac:dyDescent="0.25">
      <c r="A425" s="9" t="s">
        <v>543</v>
      </c>
      <c r="B425" s="3">
        <v>49</v>
      </c>
      <c r="C425" s="5">
        <f t="shared" si="112"/>
        <v>262003</v>
      </c>
      <c r="D425" s="5">
        <f>A425*26</f>
        <v>139022</v>
      </c>
      <c r="E425" s="5">
        <f t="shared" si="105"/>
        <v>122981</v>
      </c>
      <c r="F425" s="3" t="str">
        <f t="shared" si="113"/>
        <v>347</v>
      </c>
      <c r="G425" s="5">
        <f>C425*33</f>
        <v>8646099</v>
      </c>
      <c r="H425" s="7">
        <f>A425*1300</f>
        <v>6951100</v>
      </c>
      <c r="I425" s="7">
        <f>A425*983</f>
        <v>5256101</v>
      </c>
      <c r="J425" s="3" t="s">
        <v>1235</v>
      </c>
      <c r="K425" s="19">
        <v>42294</v>
      </c>
      <c r="L425" s="3">
        <v>657199</v>
      </c>
      <c r="M425" s="5">
        <f>L425+G425-H425+C425</f>
        <v>2614201</v>
      </c>
    </row>
    <row r="426" spans="1:13" x14ac:dyDescent="0.25">
      <c r="A426" s="9" t="s">
        <v>557</v>
      </c>
      <c r="B426" s="3">
        <v>49</v>
      </c>
      <c r="C426" s="5">
        <f t="shared" si="112"/>
        <v>267001</v>
      </c>
      <c r="D426" s="5">
        <f>A426*29</f>
        <v>158021</v>
      </c>
      <c r="E426" s="5">
        <f t="shared" si="105"/>
        <v>108980</v>
      </c>
      <c r="F426" s="3" t="str">
        <f t="shared" si="113"/>
        <v>449</v>
      </c>
      <c r="G426" s="5">
        <f>C426*100</f>
        <v>26700100</v>
      </c>
      <c r="H426" s="7">
        <f>A426*3900</f>
        <v>21251100</v>
      </c>
      <c r="I426" s="7">
        <f>A426*2900</f>
        <v>15802100</v>
      </c>
      <c r="J426" s="3" t="s">
        <v>1235</v>
      </c>
      <c r="K426" s="3">
        <v>238284</v>
      </c>
      <c r="L426" s="3">
        <v>5055200</v>
      </c>
      <c r="M426" s="7">
        <f>L426+G426-H426</f>
        <v>10504200</v>
      </c>
    </row>
    <row r="427" spans="1:13" x14ac:dyDescent="0.25">
      <c r="A427" s="9" t="s">
        <v>580</v>
      </c>
      <c r="B427" s="3">
        <v>49</v>
      </c>
      <c r="C427" s="5">
        <f t="shared" si="112"/>
        <v>276997</v>
      </c>
      <c r="D427" s="5">
        <f>A427*26</f>
        <v>146978</v>
      </c>
      <c r="E427" s="5">
        <f t="shared" si="105"/>
        <v>130019</v>
      </c>
      <c r="F427" s="3" t="str">
        <f t="shared" si="113"/>
        <v>653</v>
      </c>
      <c r="G427" s="5">
        <f>C427*33</f>
        <v>9140901</v>
      </c>
      <c r="H427" s="7">
        <f>A427*1300</f>
        <v>7348900</v>
      </c>
      <c r="I427" s="7">
        <f>A427*983</f>
        <v>5556899</v>
      </c>
      <c r="J427" s="3" t="s">
        <v>1235</v>
      </c>
      <c r="K427" s="3">
        <v>119221</v>
      </c>
      <c r="L427" s="3">
        <v>362300</v>
      </c>
      <c r="M427" s="5">
        <f>L427+G427-H427</f>
        <v>2154301</v>
      </c>
    </row>
    <row r="428" spans="1:13" x14ac:dyDescent="0.25">
      <c r="A428" s="9" t="s">
        <v>673</v>
      </c>
      <c r="B428" s="3">
        <v>49</v>
      </c>
      <c r="C428" s="5">
        <f t="shared" si="112"/>
        <v>316001</v>
      </c>
      <c r="D428" s="5">
        <f>A428*29</f>
        <v>187021</v>
      </c>
      <c r="E428" s="5">
        <f t="shared" ref="E428:E491" si="120">C428-D428</f>
        <v>128980</v>
      </c>
      <c r="F428" s="3" t="str">
        <f t="shared" si="113"/>
        <v>449</v>
      </c>
      <c r="G428" s="5">
        <f>C428*100</f>
        <v>31600100</v>
      </c>
      <c r="H428" s="7">
        <f>A428*3900</f>
        <v>25151100</v>
      </c>
      <c r="I428" s="7">
        <f>A428*2900</f>
        <v>18702100</v>
      </c>
      <c r="J428" s="3" t="s">
        <v>1235</v>
      </c>
      <c r="K428" s="3">
        <v>56299</v>
      </c>
      <c r="L428" s="3">
        <v>1017200</v>
      </c>
      <c r="M428" s="7">
        <f t="shared" ref="M428:M429" si="121">L428+G428-H428</f>
        <v>7466200</v>
      </c>
    </row>
    <row r="429" spans="1:13" x14ac:dyDescent="0.25">
      <c r="A429" s="9" t="s">
        <v>682</v>
      </c>
      <c r="B429" s="3">
        <v>49</v>
      </c>
      <c r="C429" s="5">
        <f t="shared" si="112"/>
        <v>320999</v>
      </c>
      <c r="D429" s="5">
        <f>A429*29</f>
        <v>189979</v>
      </c>
      <c r="E429" s="5">
        <f t="shared" si="120"/>
        <v>131020</v>
      </c>
      <c r="F429" s="3" t="str">
        <f t="shared" si="113"/>
        <v>551</v>
      </c>
      <c r="G429" s="5">
        <f>C429*100</f>
        <v>32099900</v>
      </c>
      <c r="H429" s="7">
        <f>A429*3900</f>
        <v>25548900</v>
      </c>
      <c r="I429" s="7">
        <f>A429*2900</f>
        <v>18997900</v>
      </c>
      <c r="J429" s="3" t="s">
        <v>1235</v>
      </c>
      <c r="K429" s="3">
        <v>316216</v>
      </c>
      <c r="L429" s="3">
        <v>6107300</v>
      </c>
      <c r="M429" s="5">
        <f t="shared" si="121"/>
        <v>12658300</v>
      </c>
    </row>
    <row r="430" spans="1:13" x14ac:dyDescent="0.25">
      <c r="A430" s="9" t="s">
        <v>693</v>
      </c>
      <c r="B430" s="3">
        <v>49</v>
      </c>
      <c r="C430" s="5">
        <f t="shared" si="112"/>
        <v>325997</v>
      </c>
      <c r="D430" s="5">
        <f>A430*26</f>
        <v>172978</v>
      </c>
      <c r="E430" s="5">
        <f t="shared" si="120"/>
        <v>153019</v>
      </c>
      <c r="F430" s="3" t="str">
        <f t="shared" si="113"/>
        <v>653</v>
      </c>
      <c r="G430" s="5">
        <f>C430*33</f>
        <v>10757901</v>
      </c>
      <c r="H430" s="7">
        <f>A430*1300</f>
        <v>8648900</v>
      </c>
      <c r="I430" s="7">
        <f>A430*983</f>
        <v>6539899</v>
      </c>
      <c r="J430" s="3" t="s">
        <v>1235</v>
      </c>
      <c r="K430" s="3">
        <v>27210</v>
      </c>
      <c r="L430" s="3">
        <v>1444299</v>
      </c>
      <c r="M430" s="5">
        <f>L430+G430-H430</f>
        <v>3553300</v>
      </c>
    </row>
    <row r="431" spans="1:13" x14ac:dyDescent="0.25">
      <c r="A431" s="9" t="s">
        <v>1019</v>
      </c>
      <c r="B431" s="3">
        <v>49</v>
      </c>
      <c r="C431" s="5">
        <f t="shared" si="112"/>
        <v>467999</v>
      </c>
      <c r="D431" s="5">
        <f>A431*29</f>
        <v>276979</v>
      </c>
      <c r="E431" s="5">
        <f t="shared" si="120"/>
        <v>191020</v>
      </c>
      <c r="F431" s="3" t="str">
        <f t="shared" si="113"/>
        <v>551</v>
      </c>
      <c r="G431" s="5">
        <f t="shared" ref="G431:G439" si="122">C431*100</f>
        <v>46799900</v>
      </c>
      <c r="H431" s="7">
        <f>A431*3900</f>
        <v>37248900</v>
      </c>
      <c r="I431" s="7">
        <f>A431*2900</f>
        <v>27697900</v>
      </c>
      <c r="J431" s="3" t="s">
        <v>1235</v>
      </c>
      <c r="K431" s="19">
        <v>308210</v>
      </c>
      <c r="L431" s="3">
        <v>5943300</v>
      </c>
      <c r="M431" s="5">
        <f>L431+G431-H431</f>
        <v>15494300</v>
      </c>
    </row>
    <row r="432" spans="1:13" x14ac:dyDescent="0.25">
      <c r="A432" s="7" t="s">
        <v>66</v>
      </c>
      <c r="B432" s="3">
        <v>51</v>
      </c>
      <c r="C432" s="5">
        <f t="shared" si="112"/>
        <v>74001</v>
      </c>
      <c r="D432" s="5">
        <f t="shared" ref="D432:D439" si="123">A432*31</f>
        <v>44981</v>
      </c>
      <c r="E432" s="5">
        <f t="shared" si="120"/>
        <v>29020</v>
      </c>
      <c r="F432" s="3" t="str">
        <f t="shared" si="113"/>
        <v>451</v>
      </c>
      <c r="G432" s="5">
        <f t="shared" si="122"/>
        <v>7400100</v>
      </c>
      <c r="H432" s="7">
        <f t="shared" ref="H432:H439" si="124">A432*4100</f>
        <v>5949100</v>
      </c>
      <c r="I432" s="7">
        <f t="shared" ref="I432:I439" si="125">A432*3100</f>
        <v>4498100</v>
      </c>
      <c r="J432" s="3" t="s">
        <v>1235</v>
      </c>
      <c r="K432" s="3">
        <v>3293</v>
      </c>
      <c r="L432" s="3">
        <v>376200</v>
      </c>
      <c r="M432" s="5">
        <f>L432+G432-H432</f>
        <v>1827200</v>
      </c>
    </row>
    <row r="433" spans="1:13" x14ac:dyDescent="0.25">
      <c r="A433" s="7" t="s">
        <v>80</v>
      </c>
      <c r="B433" s="3">
        <v>51</v>
      </c>
      <c r="C433" s="5">
        <f t="shared" si="112"/>
        <v>78999</v>
      </c>
      <c r="D433" s="5">
        <f t="shared" si="123"/>
        <v>48019</v>
      </c>
      <c r="E433" s="5">
        <f t="shared" si="120"/>
        <v>30980</v>
      </c>
      <c r="F433" s="3" t="str">
        <f t="shared" si="113"/>
        <v>549</v>
      </c>
      <c r="G433" s="5">
        <f t="shared" si="122"/>
        <v>7899900</v>
      </c>
      <c r="H433" s="7">
        <f t="shared" si="124"/>
        <v>6350900</v>
      </c>
      <c r="I433" s="7">
        <f t="shared" si="125"/>
        <v>4801900</v>
      </c>
      <c r="J433" s="3" t="s">
        <v>1235</v>
      </c>
      <c r="K433" s="3">
        <v>35208</v>
      </c>
      <c r="L433" s="3">
        <v>512300</v>
      </c>
      <c r="M433" s="5">
        <f t="shared" ref="M433:M439" si="126">L433+G433-H433</f>
        <v>2061300</v>
      </c>
    </row>
    <row r="434" spans="1:13" x14ac:dyDescent="0.25">
      <c r="A434" s="7" t="s">
        <v>209</v>
      </c>
      <c r="B434" s="3">
        <v>51</v>
      </c>
      <c r="C434" s="5">
        <f t="shared" si="112"/>
        <v>129999</v>
      </c>
      <c r="D434" s="5">
        <f t="shared" si="123"/>
        <v>79019</v>
      </c>
      <c r="E434" s="5">
        <f t="shared" si="120"/>
        <v>50980</v>
      </c>
      <c r="F434" s="3" t="str">
        <f t="shared" si="113"/>
        <v>549</v>
      </c>
      <c r="G434" s="5">
        <f t="shared" si="122"/>
        <v>12999900</v>
      </c>
      <c r="H434" s="7">
        <f t="shared" si="124"/>
        <v>10450900</v>
      </c>
      <c r="I434" s="7">
        <f t="shared" si="125"/>
        <v>7901900</v>
      </c>
      <c r="J434" s="3" t="s">
        <v>1235</v>
      </c>
      <c r="K434" s="3">
        <v>124212</v>
      </c>
      <c r="L434" s="19">
        <v>1429300</v>
      </c>
      <c r="M434" s="5">
        <f t="shared" si="126"/>
        <v>3978300</v>
      </c>
    </row>
    <row r="435" spans="1:13" x14ac:dyDescent="0.25">
      <c r="A435" s="7" t="s">
        <v>441</v>
      </c>
      <c r="B435" s="3">
        <v>51</v>
      </c>
      <c r="C435" s="5">
        <f t="shared" si="112"/>
        <v>227001</v>
      </c>
      <c r="D435" s="5">
        <f t="shared" si="123"/>
        <v>137981</v>
      </c>
      <c r="E435" s="5">
        <f t="shared" si="120"/>
        <v>89020</v>
      </c>
      <c r="F435" s="3" t="str">
        <f t="shared" si="113"/>
        <v>451</v>
      </c>
      <c r="G435" s="5">
        <f t="shared" si="122"/>
        <v>22700100</v>
      </c>
      <c r="H435" s="7">
        <f t="shared" si="124"/>
        <v>18249100</v>
      </c>
      <c r="I435" s="7">
        <f t="shared" si="125"/>
        <v>13798100</v>
      </c>
      <c r="J435" s="3" t="s">
        <v>1235</v>
      </c>
      <c r="K435" s="3">
        <v>130280</v>
      </c>
      <c r="L435" s="3">
        <v>4225200</v>
      </c>
      <c r="M435" s="5">
        <f t="shared" si="126"/>
        <v>8676200</v>
      </c>
    </row>
    <row r="436" spans="1:13" x14ac:dyDescent="0.25">
      <c r="A436" s="7" t="s">
        <v>453</v>
      </c>
      <c r="B436" s="3">
        <v>51</v>
      </c>
      <c r="C436" s="5">
        <f t="shared" si="112"/>
        <v>231999</v>
      </c>
      <c r="D436" s="5">
        <f t="shared" si="123"/>
        <v>141019</v>
      </c>
      <c r="E436" s="5">
        <f t="shared" si="120"/>
        <v>90980</v>
      </c>
      <c r="F436" s="3" t="str">
        <f t="shared" si="113"/>
        <v>549</v>
      </c>
      <c r="G436" s="5">
        <f t="shared" si="122"/>
        <v>23199900</v>
      </c>
      <c r="H436" s="7">
        <f t="shared" si="124"/>
        <v>18650900</v>
      </c>
      <c r="I436" s="7">
        <f t="shared" si="125"/>
        <v>14101900</v>
      </c>
      <c r="J436" s="3" t="s">
        <v>1235</v>
      </c>
      <c r="K436" s="3">
        <v>85202</v>
      </c>
      <c r="L436" s="19">
        <v>94300</v>
      </c>
      <c r="M436" s="5">
        <f t="shared" si="126"/>
        <v>4643300</v>
      </c>
    </row>
    <row r="437" spans="1:13" x14ac:dyDescent="0.25">
      <c r="A437" s="7" t="s">
        <v>674</v>
      </c>
      <c r="B437" s="3">
        <v>51</v>
      </c>
      <c r="C437" s="5">
        <f t="shared" si="112"/>
        <v>329001</v>
      </c>
      <c r="D437" s="5">
        <f t="shared" si="123"/>
        <v>199981</v>
      </c>
      <c r="E437" s="5">
        <f t="shared" si="120"/>
        <v>129020</v>
      </c>
      <c r="F437" s="3" t="str">
        <f t="shared" si="113"/>
        <v>451</v>
      </c>
      <c r="G437" s="5">
        <f t="shared" si="122"/>
        <v>32900100</v>
      </c>
      <c r="H437" s="7">
        <f t="shared" si="124"/>
        <v>26449100</v>
      </c>
      <c r="I437" s="7">
        <f t="shared" si="125"/>
        <v>19998100</v>
      </c>
      <c r="J437" s="3" t="s">
        <v>1235</v>
      </c>
      <c r="K437" s="3">
        <v>324291</v>
      </c>
      <c r="L437" s="3">
        <v>2640200</v>
      </c>
      <c r="M437" s="5">
        <f t="shared" si="126"/>
        <v>9091200</v>
      </c>
    </row>
    <row r="438" spans="1:13" x14ac:dyDescent="0.25">
      <c r="A438" s="7" t="s">
        <v>779</v>
      </c>
      <c r="B438" s="3">
        <v>51</v>
      </c>
      <c r="C438" s="5">
        <f t="shared" si="112"/>
        <v>380001</v>
      </c>
      <c r="D438" s="5">
        <f t="shared" si="123"/>
        <v>230981</v>
      </c>
      <c r="E438" s="5">
        <f t="shared" si="120"/>
        <v>149020</v>
      </c>
      <c r="F438" s="3" t="str">
        <f t="shared" si="113"/>
        <v>451</v>
      </c>
      <c r="G438" s="5">
        <f t="shared" si="122"/>
        <v>38000100</v>
      </c>
      <c r="H438" s="7">
        <f t="shared" si="124"/>
        <v>30549100</v>
      </c>
      <c r="I438" s="7">
        <f t="shared" si="125"/>
        <v>23098100</v>
      </c>
      <c r="J438" s="3" t="s">
        <v>1235</v>
      </c>
      <c r="K438" s="3">
        <v>188286</v>
      </c>
      <c r="L438" s="19">
        <v>4763200</v>
      </c>
      <c r="M438" s="5">
        <f t="shared" si="126"/>
        <v>12214200</v>
      </c>
    </row>
    <row r="439" spans="1:13" x14ac:dyDescent="0.25">
      <c r="A439" s="7" t="s">
        <v>794</v>
      </c>
      <c r="B439" s="3">
        <v>51</v>
      </c>
      <c r="C439" s="5">
        <f t="shared" si="112"/>
        <v>384999</v>
      </c>
      <c r="D439" s="5">
        <f t="shared" si="123"/>
        <v>234019</v>
      </c>
      <c r="E439" s="5">
        <f t="shared" si="120"/>
        <v>150980</v>
      </c>
      <c r="F439" s="3" t="str">
        <f t="shared" si="113"/>
        <v>549</v>
      </c>
      <c r="G439" s="5">
        <f t="shared" si="122"/>
        <v>38499900</v>
      </c>
      <c r="H439" s="7">
        <f t="shared" si="124"/>
        <v>30950900</v>
      </c>
      <c r="I439" s="7">
        <f t="shared" si="125"/>
        <v>23401900</v>
      </c>
      <c r="J439" s="3" t="s">
        <v>1235</v>
      </c>
      <c r="K439" s="3">
        <v>345215</v>
      </c>
      <c r="L439" s="19">
        <v>5365300</v>
      </c>
      <c r="M439" s="5">
        <f t="shared" si="126"/>
        <v>12914300</v>
      </c>
    </row>
    <row r="440" spans="1:13" x14ac:dyDescent="0.25">
      <c r="A440" s="4" t="s">
        <v>1101</v>
      </c>
      <c r="B440" s="3">
        <v>52</v>
      </c>
      <c r="C440" s="5">
        <f t="shared" si="112"/>
        <v>8996</v>
      </c>
      <c r="D440" s="5">
        <f>A440*23</f>
        <v>3979</v>
      </c>
      <c r="E440" s="5">
        <f t="shared" si="120"/>
        <v>5017</v>
      </c>
      <c r="F440" s="3" t="str">
        <f t="shared" si="113"/>
        <v>173</v>
      </c>
      <c r="G440" s="5">
        <f t="shared" ref="G440:G452" si="127">C440*25</f>
        <v>224900</v>
      </c>
      <c r="H440" s="7">
        <f>A440*1063</f>
        <v>183899</v>
      </c>
      <c r="I440" s="3" t="s">
        <v>1235</v>
      </c>
      <c r="J440" s="3" t="s">
        <v>1235</v>
      </c>
      <c r="K440" s="3">
        <v>8215</v>
      </c>
      <c r="L440" s="3">
        <v>33300</v>
      </c>
      <c r="M440" s="5">
        <f>L440+G440-H440</f>
        <v>74301</v>
      </c>
    </row>
    <row r="441" spans="1:13" x14ac:dyDescent="0.25">
      <c r="A441" s="4" t="s">
        <v>1183</v>
      </c>
      <c r="B441" s="3">
        <v>52</v>
      </c>
      <c r="C441" s="5">
        <f t="shared" si="112"/>
        <v>34996</v>
      </c>
      <c r="D441" s="5">
        <f>A441*49</f>
        <v>32977</v>
      </c>
      <c r="E441" s="5">
        <f t="shared" si="120"/>
        <v>2019</v>
      </c>
      <c r="F441" s="3" t="str">
        <f t="shared" si="113"/>
        <v>673</v>
      </c>
      <c r="G441" s="5">
        <f t="shared" si="127"/>
        <v>874900</v>
      </c>
      <c r="H441" s="7">
        <f>A441*1037</f>
        <v>697901</v>
      </c>
      <c r="I441" s="3" t="s">
        <v>1235</v>
      </c>
      <c r="J441" s="3" t="s">
        <v>1235</v>
      </c>
      <c r="K441" s="3">
        <v>23211</v>
      </c>
      <c r="L441" s="3">
        <v>245301</v>
      </c>
      <c r="M441" s="5">
        <f>L441+G441-H441</f>
        <v>422300</v>
      </c>
    </row>
    <row r="442" spans="1:13" x14ac:dyDescent="0.25">
      <c r="A442" s="4" t="s">
        <v>1205</v>
      </c>
      <c r="B442" s="3">
        <v>52</v>
      </c>
      <c r="C442" s="5">
        <f t="shared" si="112"/>
        <v>43004</v>
      </c>
      <c r="D442" s="5">
        <f>A442*23</f>
        <v>19021</v>
      </c>
      <c r="E442" s="5">
        <f t="shared" si="120"/>
        <v>23983</v>
      </c>
      <c r="F442" s="3" t="str">
        <f t="shared" si="113"/>
        <v>827</v>
      </c>
      <c r="G442" s="5">
        <f t="shared" si="127"/>
        <v>1075100</v>
      </c>
      <c r="H442" s="7">
        <f>A442*1063</f>
        <v>879101</v>
      </c>
      <c r="I442" s="3" t="s">
        <v>1235</v>
      </c>
      <c r="J442" s="3" t="s">
        <v>1235</v>
      </c>
      <c r="K442" s="3">
        <v>39290</v>
      </c>
      <c r="L442" s="3">
        <v>116201</v>
      </c>
      <c r="M442" s="5">
        <f>L442+G442-H442</f>
        <v>312200</v>
      </c>
    </row>
    <row r="443" spans="1:13" x14ac:dyDescent="0.25">
      <c r="A443" s="4" t="s">
        <v>53</v>
      </c>
      <c r="B443" s="3">
        <v>52</v>
      </c>
      <c r="C443" s="5">
        <f t="shared" si="112"/>
        <v>69004</v>
      </c>
      <c r="D443" s="5">
        <f>A443*49</f>
        <v>65023</v>
      </c>
      <c r="E443" s="5">
        <f t="shared" si="120"/>
        <v>3981</v>
      </c>
      <c r="F443" s="3" t="str">
        <f t="shared" si="113"/>
        <v>327</v>
      </c>
      <c r="G443" s="5">
        <f t="shared" si="127"/>
        <v>1725100</v>
      </c>
      <c r="H443" s="7">
        <f>A443*1037</f>
        <v>1376099</v>
      </c>
      <c r="I443" s="3" t="s">
        <v>1235</v>
      </c>
      <c r="J443" s="3" t="s">
        <v>1235</v>
      </c>
      <c r="K443" s="3">
        <v>11292</v>
      </c>
      <c r="L443" s="3">
        <v>100201</v>
      </c>
      <c r="M443" s="5">
        <f t="shared" ref="M443:M446" si="128">L443+G443-H443</f>
        <v>449202</v>
      </c>
    </row>
    <row r="444" spans="1:13" x14ac:dyDescent="0.25">
      <c r="A444" s="4" t="s">
        <v>349</v>
      </c>
      <c r="B444" s="3">
        <v>52</v>
      </c>
      <c r="C444" s="5">
        <f t="shared" si="112"/>
        <v>190996</v>
      </c>
      <c r="D444" s="5">
        <f>A444*49</f>
        <v>179977</v>
      </c>
      <c r="E444" s="5">
        <f t="shared" si="120"/>
        <v>11019</v>
      </c>
      <c r="F444" s="3" t="str">
        <f t="shared" si="113"/>
        <v>673</v>
      </c>
      <c r="G444" s="5">
        <f t="shared" si="127"/>
        <v>4774900</v>
      </c>
      <c r="H444" s="7">
        <f>A444*1037</f>
        <v>3808901</v>
      </c>
      <c r="I444" s="3" t="s">
        <v>1235</v>
      </c>
      <c r="J444" s="3" t="s">
        <v>1235</v>
      </c>
      <c r="K444" s="3">
        <v>42202</v>
      </c>
      <c r="L444" s="3">
        <v>872300</v>
      </c>
      <c r="M444" s="5">
        <f t="shared" si="128"/>
        <v>1838299</v>
      </c>
    </row>
    <row r="445" spans="1:13" x14ac:dyDescent="0.25">
      <c r="A445" s="4" t="s">
        <v>427</v>
      </c>
      <c r="B445" s="3">
        <v>52</v>
      </c>
      <c r="C445" s="5">
        <f t="shared" si="112"/>
        <v>225004</v>
      </c>
      <c r="D445" s="5">
        <f>A445*49</f>
        <v>212023</v>
      </c>
      <c r="E445" s="5">
        <f t="shared" si="120"/>
        <v>12981</v>
      </c>
      <c r="F445" s="3" t="str">
        <f t="shared" si="113"/>
        <v>327</v>
      </c>
      <c r="G445" s="5">
        <f t="shared" si="127"/>
        <v>5625100</v>
      </c>
      <c r="H445" s="7">
        <f>A445*1037</f>
        <v>4487099</v>
      </c>
      <c r="I445" s="3" t="s">
        <v>1235</v>
      </c>
      <c r="J445" s="3" t="s">
        <v>1235</v>
      </c>
      <c r="K445" s="3">
        <v>175286</v>
      </c>
      <c r="L445" s="3">
        <v>690199</v>
      </c>
      <c r="M445" s="5">
        <f t="shared" si="128"/>
        <v>1828200</v>
      </c>
    </row>
    <row r="446" spans="1:13" x14ac:dyDescent="0.25">
      <c r="A446" s="4" t="s">
        <v>468</v>
      </c>
      <c r="B446" s="3">
        <v>52</v>
      </c>
      <c r="C446" s="5">
        <f t="shared" si="112"/>
        <v>242996</v>
      </c>
      <c r="D446" s="5">
        <f>A446*49</f>
        <v>228977</v>
      </c>
      <c r="E446" s="5">
        <f t="shared" si="120"/>
        <v>14019</v>
      </c>
      <c r="F446" s="3" t="str">
        <f t="shared" si="113"/>
        <v>673</v>
      </c>
      <c r="G446" s="5">
        <f t="shared" si="127"/>
        <v>6074900</v>
      </c>
      <c r="H446" s="7">
        <f>A446*1037</f>
        <v>4845901</v>
      </c>
      <c r="I446" s="3" t="s">
        <v>1235</v>
      </c>
      <c r="J446" s="3" t="s">
        <v>1235</v>
      </c>
      <c r="K446" s="3">
        <v>189209</v>
      </c>
      <c r="L446" s="3">
        <v>502300</v>
      </c>
      <c r="M446" s="5">
        <f t="shared" si="128"/>
        <v>1731299</v>
      </c>
    </row>
    <row r="447" spans="1:13" x14ac:dyDescent="0.25">
      <c r="A447" s="4" t="s">
        <v>601</v>
      </c>
      <c r="B447" s="3">
        <v>52</v>
      </c>
      <c r="C447" s="5">
        <f t="shared" si="112"/>
        <v>303004</v>
      </c>
      <c r="D447" s="5">
        <f>A447*23</f>
        <v>134021</v>
      </c>
      <c r="E447" s="5">
        <f t="shared" si="120"/>
        <v>168983</v>
      </c>
      <c r="F447" s="3" t="str">
        <f t="shared" si="113"/>
        <v>827</v>
      </c>
      <c r="G447" s="5">
        <f t="shared" si="127"/>
        <v>7575100</v>
      </c>
      <c r="H447" s="7">
        <f>A447*1063</f>
        <v>6194101</v>
      </c>
      <c r="I447" s="3" t="s">
        <v>1235</v>
      </c>
      <c r="J447" s="3" t="s">
        <v>1235</v>
      </c>
      <c r="K447" s="3">
        <v>26279</v>
      </c>
      <c r="L447" s="3">
        <v>1477202</v>
      </c>
      <c r="M447" s="5">
        <f t="shared" ref="M447:M448" si="129">L447+G447-H447</f>
        <v>2858201</v>
      </c>
    </row>
    <row r="448" spans="1:13" x14ac:dyDescent="0.25">
      <c r="A448" s="4" t="s">
        <v>640</v>
      </c>
      <c r="B448" s="3">
        <v>52</v>
      </c>
      <c r="C448" s="5">
        <f t="shared" si="112"/>
        <v>320996</v>
      </c>
      <c r="D448" s="5">
        <f>A448*23</f>
        <v>141979</v>
      </c>
      <c r="E448" s="5">
        <f t="shared" si="120"/>
        <v>179017</v>
      </c>
      <c r="F448" s="3" t="str">
        <f t="shared" si="113"/>
        <v>173</v>
      </c>
      <c r="G448" s="5">
        <f t="shared" si="127"/>
        <v>8024900</v>
      </c>
      <c r="H448" s="7">
        <f>A448*1063</f>
        <v>6561899</v>
      </c>
      <c r="I448" s="3" t="s">
        <v>1235</v>
      </c>
      <c r="J448" s="3" t="s">
        <v>1235</v>
      </c>
      <c r="K448" s="3">
        <v>188214</v>
      </c>
      <c r="L448" s="3">
        <v>1083299</v>
      </c>
      <c r="M448" s="5">
        <f t="shared" si="129"/>
        <v>2546300</v>
      </c>
    </row>
    <row r="449" spans="1:13" x14ac:dyDescent="0.25">
      <c r="A449" s="4" t="s">
        <v>696</v>
      </c>
      <c r="B449" s="3">
        <v>52</v>
      </c>
      <c r="C449" s="5">
        <f t="shared" si="112"/>
        <v>346996</v>
      </c>
      <c r="D449" s="5">
        <f>A449*49</f>
        <v>326977</v>
      </c>
      <c r="E449" s="5">
        <f t="shared" si="120"/>
        <v>20019</v>
      </c>
      <c r="F449" s="3" t="str">
        <f t="shared" si="113"/>
        <v>673</v>
      </c>
      <c r="G449" s="5">
        <f t="shared" si="127"/>
        <v>8674900</v>
      </c>
      <c r="H449" s="7">
        <f>A449*1037</f>
        <v>6919901</v>
      </c>
      <c r="I449" s="3" t="s">
        <v>1235</v>
      </c>
      <c r="J449" s="3" t="s">
        <v>1235</v>
      </c>
      <c r="K449" s="3">
        <v>290208</v>
      </c>
      <c r="L449" s="3">
        <v>737299</v>
      </c>
      <c r="M449" s="5">
        <f>L449+G449-H449</f>
        <v>2492298</v>
      </c>
    </row>
    <row r="450" spans="1:13" x14ac:dyDescent="0.25">
      <c r="A450" s="4" t="s">
        <v>714</v>
      </c>
      <c r="B450" s="3">
        <v>52</v>
      </c>
      <c r="C450" s="5">
        <f t="shared" ref="C450:C513" si="130">A450*B450</f>
        <v>355004</v>
      </c>
      <c r="D450" s="5">
        <f>A450*23</f>
        <v>157021</v>
      </c>
      <c r="E450" s="5">
        <f t="shared" si="120"/>
        <v>197983</v>
      </c>
      <c r="F450" s="3" t="str">
        <f t="shared" ref="F450:F513" si="131">RIGHT(A450, 3)</f>
        <v>827</v>
      </c>
      <c r="G450" s="5">
        <f t="shared" si="127"/>
        <v>8875100</v>
      </c>
      <c r="H450" s="7">
        <f>A450*1063</f>
        <v>7257101</v>
      </c>
      <c r="I450" s="3" t="s">
        <v>1235</v>
      </c>
      <c r="J450" s="3" t="s">
        <v>1235</v>
      </c>
      <c r="K450" s="3">
        <v>208291</v>
      </c>
      <c r="L450" s="3">
        <v>843202</v>
      </c>
      <c r="M450" s="5">
        <f>L450+G450-H450</f>
        <v>2461201</v>
      </c>
    </row>
    <row r="451" spans="1:13" x14ac:dyDescent="0.25">
      <c r="A451" s="4" t="s">
        <v>809</v>
      </c>
      <c r="B451" s="3">
        <v>52</v>
      </c>
      <c r="C451" s="5">
        <f t="shared" si="130"/>
        <v>398996</v>
      </c>
      <c r="D451" s="5">
        <f>A451*49</f>
        <v>375977</v>
      </c>
      <c r="E451" s="5">
        <f t="shared" si="120"/>
        <v>23019</v>
      </c>
      <c r="F451" s="3" t="str">
        <f t="shared" si="131"/>
        <v>673</v>
      </c>
      <c r="G451" s="5">
        <f t="shared" si="127"/>
        <v>9974900</v>
      </c>
      <c r="H451" s="7">
        <f>A451*1037</f>
        <v>7956901</v>
      </c>
      <c r="I451" s="3" t="s">
        <v>1235</v>
      </c>
      <c r="J451" s="3" t="s">
        <v>1235</v>
      </c>
      <c r="K451" s="3">
        <v>134200</v>
      </c>
      <c r="L451" s="3">
        <v>1868298</v>
      </c>
      <c r="M451" s="5">
        <f>L451+G451-H451-C451</f>
        <v>3487301</v>
      </c>
    </row>
    <row r="452" spans="1:13" x14ac:dyDescent="0.25">
      <c r="A452" s="4" t="s">
        <v>973</v>
      </c>
      <c r="B452" s="3">
        <v>52</v>
      </c>
      <c r="C452" s="5">
        <f t="shared" si="130"/>
        <v>476996</v>
      </c>
      <c r="D452" s="5">
        <f>A452*23</f>
        <v>210979</v>
      </c>
      <c r="E452" s="5">
        <f t="shared" si="120"/>
        <v>266017</v>
      </c>
      <c r="F452" s="3" t="str">
        <f t="shared" si="131"/>
        <v>173</v>
      </c>
      <c r="G452" s="5">
        <f t="shared" si="127"/>
        <v>11924900</v>
      </c>
      <c r="H452" s="7">
        <f>A452*1063</f>
        <v>9750899</v>
      </c>
      <c r="I452" s="3" t="s">
        <v>1235</v>
      </c>
      <c r="J452" s="3" t="s">
        <v>1235</v>
      </c>
      <c r="K452" s="3">
        <v>307203</v>
      </c>
      <c r="L452" s="3">
        <v>206300</v>
      </c>
      <c r="M452" s="5">
        <f>L452+G452-H452</f>
        <v>2380301</v>
      </c>
    </row>
    <row r="453" spans="1:13" x14ac:dyDescent="0.25">
      <c r="A453" s="4" t="s">
        <v>1097</v>
      </c>
      <c r="B453" s="3">
        <v>53</v>
      </c>
      <c r="C453" s="5">
        <f t="shared" si="130"/>
        <v>8003</v>
      </c>
      <c r="D453" s="5">
        <f>A453*20</f>
        <v>3020</v>
      </c>
      <c r="E453" s="5">
        <f t="shared" si="120"/>
        <v>4983</v>
      </c>
      <c r="F453" s="3" t="str">
        <f t="shared" si="131"/>
        <v>151</v>
      </c>
      <c r="G453" s="5">
        <f>C453*34</f>
        <v>272102</v>
      </c>
      <c r="H453" s="7">
        <f>A453*1451</f>
        <v>219101</v>
      </c>
      <c r="I453" s="3" t="s">
        <v>1235</v>
      </c>
      <c r="J453" s="3" t="s">
        <v>1235</v>
      </c>
      <c r="K453" s="3">
        <v>7288</v>
      </c>
      <c r="L453" s="3">
        <v>24200</v>
      </c>
      <c r="M453" s="5">
        <f>L453+G453-H453</f>
        <v>77201</v>
      </c>
    </row>
    <row r="454" spans="1:13" x14ac:dyDescent="0.25">
      <c r="A454" s="4" t="s">
        <v>1122</v>
      </c>
      <c r="B454" s="3">
        <v>53</v>
      </c>
      <c r="C454" s="5">
        <f t="shared" si="130"/>
        <v>14999</v>
      </c>
      <c r="D454" s="5">
        <f>A454*7</f>
        <v>1981</v>
      </c>
      <c r="E454" s="5">
        <f t="shared" si="120"/>
        <v>13018</v>
      </c>
      <c r="F454" s="3" t="str">
        <f t="shared" si="131"/>
        <v>283</v>
      </c>
      <c r="G454" s="5">
        <f>C454*100</f>
        <v>1499900</v>
      </c>
      <c r="H454" s="7">
        <f>A454*4300</f>
        <v>1216900</v>
      </c>
      <c r="I454" s="3" t="s">
        <v>1235</v>
      </c>
      <c r="J454" s="3" t="s">
        <v>1235</v>
      </c>
      <c r="K454" s="3">
        <v>14203</v>
      </c>
      <c r="L454" s="3">
        <v>257300</v>
      </c>
      <c r="M454" s="5">
        <f>L454+G454-H454</f>
        <v>540300</v>
      </c>
    </row>
    <row r="455" spans="1:13" x14ac:dyDescent="0.25">
      <c r="A455" s="4" t="s">
        <v>26</v>
      </c>
      <c r="B455" s="3">
        <v>53</v>
      </c>
      <c r="C455" s="5">
        <f t="shared" si="130"/>
        <v>61003</v>
      </c>
      <c r="D455" s="5">
        <f>A455*20</f>
        <v>23020</v>
      </c>
      <c r="E455" s="5">
        <f t="shared" si="120"/>
        <v>37983</v>
      </c>
      <c r="F455" s="3" t="str">
        <f t="shared" si="131"/>
        <v>151</v>
      </c>
      <c r="G455" s="5">
        <f>C455*34</f>
        <v>2074102</v>
      </c>
      <c r="H455" s="7">
        <f>A455*1451</f>
        <v>1670101</v>
      </c>
      <c r="I455" s="3" t="s">
        <v>1235</v>
      </c>
      <c r="J455" s="3" t="s">
        <v>1235</v>
      </c>
      <c r="K455" s="3">
        <v>38293</v>
      </c>
      <c r="L455" s="3">
        <v>45199</v>
      </c>
      <c r="M455" s="5">
        <f>L455+G455-H455</f>
        <v>449200</v>
      </c>
    </row>
    <row r="456" spans="1:13" x14ac:dyDescent="0.25">
      <c r="A456" s="4" t="s">
        <v>44</v>
      </c>
      <c r="B456" s="3">
        <v>53</v>
      </c>
      <c r="C456" s="5">
        <f t="shared" si="130"/>
        <v>67999</v>
      </c>
      <c r="D456" s="5">
        <f>A456*7</f>
        <v>8981</v>
      </c>
      <c r="E456" s="5">
        <f t="shared" si="120"/>
        <v>59018</v>
      </c>
      <c r="F456" s="3" t="str">
        <f t="shared" si="131"/>
        <v>283</v>
      </c>
      <c r="G456" s="5">
        <f>C456*100</f>
        <v>6799900</v>
      </c>
      <c r="H456" s="7">
        <f>A456*4300</f>
        <v>5516900</v>
      </c>
      <c r="I456" s="3" t="s">
        <v>1235</v>
      </c>
      <c r="J456" s="3" t="s">
        <v>1235</v>
      </c>
      <c r="K456" s="3">
        <v>18205</v>
      </c>
      <c r="L456" s="3">
        <v>1256300</v>
      </c>
      <c r="M456" s="5">
        <f t="shared" ref="M456:M458" si="132">L456+G456-H456</f>
        <v>2539300</v>
      </c>
    </row>
    <row r="457" spans="1:13" x14ac:dyDescent="0.25">
      <c r="A457" s="4" t="s">
        <v>424</v>
      </c>
      <c r="B457" s="3">
        <v>53</v>
      </c>
      <c r="C457" s="5">
        <f t="shared" si="130"/>
        <v>226999</v>
      </c>
      <c r="D457" s="5">
        <f>A457*7</f>
        <v>29981</v>
      </c>
      <c r="E457" s="5">
        <f t="shared" si="120"/>
        <v>197018</v>
      </c>
      <c r="F457" s="3" t="str">
        <f t="shared" si="131"/>
        <v>283</v>
      </c>
      <c r="G457" s="5">
        <f>C457*100</f>
        <v>22699900</v>
      </c>
      <c r="H457" s="7">
        <f>A457*4300</f>
        <v>18416900</v>
      </c>
      <c r="I457" s="3" t="s">
        <v>1235</v>
      </c>
      <c r="J457" s="3" t="s">
        <v>1235</v>
      </c>
      <c r="K457" s="3">
        <v>52209</v>
      </c>
      <c r="L457" s="3">
        <v>810300</v>
      </c>
      <c r="M457" s="5">
        <f t="shared" si="132"/>
        <v>5093300</v>
      </c>
    </row>
    <row r="458" spans="1:13" x14ac:dyDescent="0.25">
      <c r="A458" s="4" t="s">
        <v>589</v>
      </c>
      <c r="B458" s="3">
        <v>53</v>
      </c>
      <c r="C458" s="5">
        <f t="shared" si="130"/>
        <v>303001</v>
      </c>
      <c r="D458" s="5">
        <f>A458*7</f>
        <v>40019</v>
      </c>
      <c r="E458" s="5">
        <f t="shared" si="120"/>
        <v>262982</v>
      </c>
      <c r="F458" s="3" t="str">
        <f t="shared" si="131"/>
        <v>717</v>
      </c>
      <c r="G458" s="5">
        <f>C458*100</f>
        <v>30300100</v>
      </c>
      <c r="H458" s="7">
        <f>A458*4300</f>
        <v>24583100</v>
      </c>
      <c r="I458" s="3" t="s">
        <v>1235</v>
      </c>
      <c r="J458" s="3" t="s">
        <v>1235</v>
      </c>
      <c r="K458" s="3">
        <v>193291</v>
      </c>
      <c r="L458" s="3">
        <v>1205200</v>
      </c>
      <c r="M458" s="5">
        <f t="shared" si="132"/>
        <v>6922200</v>
      </c>
    </row>
    <row r="459" spans="1:13" x14ac:dyDescent="0.25">
      <c r="A459" s="4" t="s">
        <v>604</v>
      </c>
      <c r="B459" s="3">
        <v>53</v>
      </c>
      <c r="C459" s="5">
        <f t="shared" si="130"/>
        <v>309997</v>
      </c>
      <c r="D459" s="5">
        <f>A459*20</f>
        <v>116980</v>
      </c>
      <c r="E459" s="5">
        <f t="shared" si="120"/>
        <v>193017</v>
      </c>
      <c r="F459" s="3" t="str">
        <f t="shared" si="131"/>
        <v>849</v>
      </c>
      <c r="G459" s="5">
        <f>C459*34</f>
        <v>10539898</v>
      </c>
      <c r="H459" s="7">
        <f>A459*1451</f>
        <v>8486899</v>
      </c>
      <c r="I459" s="3" t="s">
        <v>1235</v>
      </c>
      <c r="J459" s="3" t="s">
        <v>1235</v>
      </c>
      <c r="K459" s="3">
        <v>45212</v>
      </c>
      <c r="L459" s="3">
        <v>700300</v>
      </c>
      <c r="M459" s="5">
        <f t="shared" ref="M459:M460" si="133">L459+G459-H459</f>
        <v>2753299</v>
      </c>
    </row>
    <row r="460" spans="1:13" x14ac:dyDescent="0.25">
      <c r="A460" s="4" t="s">
        <v>638</v>
      </c>
      <c r="B460" s="3">
        <v>53</v>
      </c>
      <c r="C460" s="5">
        <f t="shared" si="130"/>
        <v>326003</v>
      </c>
      <c r="D460" s="5">
        <f>A460*20</f>
        <v>123020</v>
      </c>
      <c r="E460" s="5">
        <f t="shared" si="120"/>
        <v>202983</v>
      </c>
      <c r="F460" s="3" t="str">
        <f t="shared" si="131"/>
        <v>151</v>
      </c>
      <c r="G460" s="5">
        <f>C460*34</f>
        <v>11084102</v>
      </c>
      <c r="H460" s="7">
        <f>A460*1451</f>
        <v>8925101</v>
      </c>
      <c r="I460" s="3" t="s">
        <v>1235</v>
      </c>
      <c r="J460" s="3" t="s">
        <v>1235</v>
      </c>
      <c r="K460" s="3">
        <v>149284</v>
      </c>
      <c r="L460" s="3">
        <v>1164199</v>
      </c>
      <c r="M460" s="5">
        <f t="shared" si="133"/>
        <v>3323200</v>
      </c>
    </row>
    <row r="461" spans="1:13" x14ac:dyDescent="0.25">
      <c r="A461" s="4" t="s">
        <v>751</v>
      </c>
      <c r="B461" s="3">
        <v>53</v>
      </c>
      <c r="C461" s="5">
        <f t="shared" si="130"/>
        <v>379003</v>
      </c>
      <c r="D461" s="5">
        <f>A461*20</f>
        <v>143020</v>
      </c>
      <c r="E461" s="5">
        <f t="shared" si="120"/>
        <v>235983</v>
      </c>
      <c r="F461" s="3" t="str">
        <f t="shared" si="131"/>
        <v>151</v>
      </c>
      <c r="G461" s="5">
        <f>C461*34</f>
        <v>12886102</v>
      </c>
      <c r="H461" s="7">
        <f>A461*1451</f>
        <v>10376101</v>
      </c>
      <c r="I461" s="3" t="s">
        <v>1235</v>
      </c>
      <c r="J461" s="3" t="s">
        <v>1235</v>
      </c>
      <c r="K461" s="3">
        <v>66289</v>
      </c>
      <c r="L461" s="3">
        <v>867201</v>
      </c>
      <c r="M461" s="5">
        <f>L461+G461-H461-C461</f>
        <v>2998199</v>
      </c>
    </row>
    <row r="462" spans="1:13" x14ac:dyDescent="0.25">
      <c r="A462" s="4" t="s">
        <v>765</v>
      </c>
      <c r="B462" s="3">
        <v>53</v>
      </c>
      <c r="C462" s="5">
        <f t="shared" si="130"/>
        <v>385999</v>
      </c>
      <c r="D462" s="5">
        <f>A462*7</f>
        <v>50981</v>
      </c>
      <c r="E462" s="5">
        <f t="shared" si="120"/>
        <v>335018</v>
      </c>
      <c r="F462" s="3" t="str">
        <f t="shared" si="131"/>
        <v>283</v>
      </c>
      <c r="G462" s="5">
        <f>C462*100</f>
        <v>38599900</v>
      </c>
      <c r="H462" s="7">
        <f>A462*4300</f>
        <v>31316900</v>
      </c>
      <c r="I462" s="3" t="s">
        <v>1235</v>
      </c>
      <c r="J462" s="3" t="s">
        <v>1235</v>
      </c>
      <c r="K462" s="3">
        <v>74213</v>
      </c>
      <c r="L462" s="3">
        <v>2907300</v>
      </c>
      <c r="M462" s="5">
        <f t="shared" ref="M462:M463" si="134">L462+G462-H462</f>
        <v>10190300</v>
      </c>
    </row>
    <row r="463" spans="1:13" x14ac:dyDescent="0.25">
      <c r="A463" s="4" t="s">
        <v>815</v>
      </c>
      <c r="B463" s="3">
        <v>53</v>
      </c>
      <c r="C463" s="5">
        <f t="shared" si="130"/>
        <v>409001</v>
      </c>
      <c r="D463" s="5">
        <f>A463*7</f>
        <v>54019</v>
      </c>
      <c r="E463" s="5">
        <f t="shared" si="120"/>
        <v>354982</v>
      </c>
      <c r="F463" s="3" t="str">
        <f t="shared" si="131"/>
        <v>717</v>
      </c>
      <c r="G463" s="5">
        <f>C463*100</f>
        <v>40900100</v>
      </c>
      <c r="H463" s="7">
        <f>A463*4300</f>
        <v>33183100</v>
      </c>
      <c r="I463" s="3" t="s">
        <v>1235</v>
      </c>
      <c r="J463" s="3" t="s">
        <v>1235</v>
      </c>
      <c r="K463" s="3">
        <v>114288</v>
      </c>
      <c r="L463" s="3">
        <v>2707200</v>
      </c>
      <c r="M463" s="5">
        <f t="shared" si="134"/>
        <v>10424200</v>
      </c>
    </row>
    <row r="464" spans="1:13" x14ac:dyDescent="0.25">
      <c r="A464" s="4" t="s">
        <v>939</v>
      </c>
      <c r="B464" s="3">
        <v>53</v>
      </c>
      <c r="C464" s="5">
        <f t="shared" si="130"/>
        <v>468997</v>
      </c>
      <c r="D464" s="5">
        <f>A464*20</f>
        <v>176980</v>
      </c>
      <c r="E464" s="5">
        <f t="shared" si="120"/>
        <v>292017</v>
      </c>
      <c r="F464" s="3" t="str">
        <f t="shared" si="131"/>
        <v>849</v>
      </c>
      <c r="G464" s="5">
        <f>C464*34</f>
        <v>15945898</v>
      </c>
      <c r="H464" s="7">
        <f>A464*1451</f>
        <v>12839899</v>
      </c>
      <c r="I464" s="3" t="s">
        <v>1235</v>
      </c>
      <c r="J464" s="3" t="s">
        <v>1235</v>
      </c>
      <c r="K464" s="3">
        <v>431211</v>
      </c>
      <c r="L464" s="3">
        <v>1422299</v>
      </c>
      <c r="M464" s="5">
        <f>L464+G464-H464-C464</f>
        <v>4059301</v>
      </c>
    </row>
    <row r="465" spans="1:13" x14ac:dyDescent="0.25">
      <c r="A465" s="4" t="s">
        <v>970</v>
      </c>
      <c r="B465" s="3">
        <v>53</v>
      </c>
      <c r="C465" s="5">
        <f t="shared" si="130"/>
        <v>485003</v>
      </c>
      <c r="D465" s="5">
        <f>A465*20</f>
        <v>183020</v>
      </c>
      <c r="E465" s="5">
        <f t="shared" si="120"/>
        <v>301983</v>
      </c>
      <c r="F465" s="3" t="str">
        <f t="shared" si="131"/>
        <v>151</v>
      </c>
      <c r="G465" s="5">
        <f>C465*34</f>
        <v>16490102</v>
      </c>
      <c r="H465" s="7">
        <f>A465*1451</f>
        <v>13278101</v>
      </c>
      <c r="I465" s="3" t="s">
        <v>1235</v>
      </c>
      <c r="J465" s="3" t="s">
        <v>1235</v>
      </c>
      <c r="K465" s="3">
        <v>112282</v>
      </c>
      <c r="L465" s="3">
        <v>2107200</v>
      </c>
      <c r="M465" s="5">
        <f t="shared" ref="M465" si="135">L465+G465-H465</f>
        <v>5319201</v>
      </c>
    </row>
    <row r="466" spans="1:13" x14ac:dyDescent="0.25">
      <c r="A466" s="4" t="s">
        <v>986</v>
      </c>
      <c r="B466" s="3">
        <v>53</v>
      </c>
      <c r="C466" s="5">
        <f t="shared" si="130"/>
        <v>491999</v>
      </c>
      <c r="D466" s="5">
        <f>A466*7</f>
        <v>64981</v>
      </c>
      <c r="E466" s="5">
        <f t="shared" si="120"/>
        <v>427018</v>
      </c>
      <c r="F466" s="3" t="str">
        <f t="shared" si="131"/>
        <v>283</v>
      </c>
      <c r="G466" s="5">
        <f>C466*100</f>
        <v>49199900</v>
      </c>
      <c r="H466" s="7">
        <f>A466*4300</f>
        <v>39916900</v>
      </c>
      <c r="I466" s="3" t="s">
        <v>1235</v>
      </c>
      <c r="J466" s="3" t="s">
        <v>1235</v>
      </c>
      <c r="K466" s="3">
        <v>410215</v>
      </c>
      <c r="L466" s="3">
        <v>5005300</v>
      </c>
      <c r="M466" s="5">
        <f>L466+G466-H466</f>
        <v>14288300</v>
      </c>
    </row>
    <row r="467" spans="1:13" x14ac:dyDescent="0.25">
      <c r="A467" s="7" t="s">
        <v>1151</v>
      </c>
      <c r="B467" s="3">
        <v>54</v>
      </c>
      <c r="C467" s="5">
        <f t="shared" si="130"/>
        <v>25002</v>
      </c>
      <c r="D467" s="5">
        <f t="shared" ref="D467:D472" si="136">A467*13</f>
        <v>6019</v>
      </c>
      <c r="E467" s="5">
        <f t="shared" si="120"/>
        <v>18983</v>
      </c>
      <c r="F467" s="3" t="str">
        <f t="shared" si="131"/>
        <v>463</v>
      </c>
      <c r="G467" s="5">
        <f t="shared" ref="G467:G472" si="137">C467*50</f>
        <v>1250100</v>
      </c>
      <c r="H467" s="7">
        <f t="shared" ref="H467:H472" si="138">A467*2227</f>
        <v>1031101</v>
      </c>
      <c r="I467" s="7">
        <f t="shared" ref="I467:I472" si="139">A467*1700</f>
        <v>787100</v>
      </c>
      <c r="J467" s="3" t="s">
        <v>1235</v>
      </c>
      <c r="K467" s="19">
        <v>1291</v>
      </c>
      <c r="L467" s="3">
        <v>21200</v>
      </c>
      <c r="M467" s="7">
        <f>L467+G467-H467</f>
        <v>240199</v>
      </c>
    </row>
    <row r="468" spans="1:13" x14ac:dyDescent="0.25">
      <c r="A468" s="7" t="s">
        <v>321</v>
      </c>
      <c r="B468" s="3">
        <v>54</v>
      </c>
      <c r="C468" s="5">
        <f t="shared" si="130"/>
        <v>187002</v>
      </c>
      <c r="D468" s="5">
        <f t="shared" si="136"/>
        <v>45019</v>
      </c>
      <c r="E468" s="5">
        <f t="shared" si="120"/>
        <v>141983</v>
      </c>
      <c r="F468" s="3" t="str">
        <f t="shared" si="131"/>
        <v>463</v>
      </c>
      <c r="G468" s="5">
        <f t="shared" si="137"/>
        <v>9350100</v>
      </c>
      <c r="H468" s="7">
        <f t="shared" si="138"/>
        <v>7712101</v>
      </c>
      <c r="I468" s="7">
        <f t="shared" si="139"/>
        <v>5887100</v>
      </c>
      <c r="J468" s="3" t="s">
        <v>1235</v>
      </c>
      <c r="K468" s="3">
        <v>44291</v>
      </c>
      <c r="L468" s="3">
        <v>193200</v>
      </c>
      <c r="M468" s="5">
        <f t="shared" ref="M468:M472" si="140">L468+G468-H468</f>
        <v>1831199</v>
      </c>
    </row>
    <row r="469" spans="1:13" x14ac:dyDescent="0.25">
      <c r="A469" s="7" t="s">
        <v>443</v>
      </c>
      <c r="B469" s="3">
        <v>54</v>
      </c>
      <c r="C469" s="5">
        <f t="shared" si="130"/>
        <v>241002</v>
      </c>
      <c r="D469" s="5">
        <f t="shared" si="136"/>
        <v>58019</v>
      </c>
      <c r="E469" s="5">
        <f t="shared" si="120"/>
        <v>182983</v>
      </c>
      <c r="F469" s="3" t="str">
        <f t="shared" si="131"/>
        <v>463</v>
      </c>
      <c r="G469" s="5">
        <f t="shared" si="137"/>
        <v>12050100</v>
      </c>
      <c r="H469" s="7">
        <f t="shared" si="138"/>
        <v>9939101</v>
      </c>
      <c r="I469" s="7">
        <f t="shared" si="139"/>
        <v>7587100</v>
      </c>
      <c r="J469" s="3" t="s">
        <v>1235</v>
      </c>
      <c r="K469" s="19">
        <v>213286</v>
      </c>
      <c r="L469" s="3">
        <v>887199</v>
      </c>
      <c r="M469" s="7">
        <f>L469+G469-H469+C469</f>
        <v>3239200</v>
      </c>
    </row>
    <row r="470" spans="1:13" x14ac:dyDescent="0.25">
      <c r="A470" s="7" t="s">
        <v>791</v>
      </c>
      <c r="B470" s="3">
        <v>54</v>
      </c>
      <c r="C470" s="5">
        <f t="shared" si="130"/>
        <v>406998</v>
      </c>
      <c r="D470" s="5">
        <f t="shared" si="136"/>
        <v>97981</v>
      </c>
      <c r="E470" s="5">
        <f t="shared" si="120"/>
        <v>309017</v>
      </c>
      <c r="F470" s="3" t="str">
        <f t="shared" si="131"/>
        <v>537</v>
      </c>
      <c r="G470" s="5">
        <f t="shared" si="137"/>
        <v>20349900</v>
      </c>
      <c r="H470" s="7">
        <f t="shared" si="138"/>
        <v>16784899</v>
      </c>
      <c r="I470" s="7">
        <f t="shared" si="139"/>
        <v>12812900</v>
      </c>
      <c r="J470" s="3" t="s">
        <v>1235</v>
      </c>
      <c r="K470" s="3">
        <v>333210</v>
      </c>
      <c r="L470" s="19">
        <v>1064299</v>
      </c>
      <c r="M470" s="5">
        <f t="shared" si="140"/>
        <v>4629300</v>
      </c>
    </row>
    <row r="471" spans="1:13" x14ac:dyDescent="0.25">
      <c r="A471" s="7" t="s">
        <v>900</v>
      </c>
      <c r="B471" s="3">
        <v>54</v>
      </c>
      <c r="C471" s="5">
        <f t="shared" si="130"/>
        <v>460998</v>
      </c>
      <c r="D471" s="5">
        <f t="shared" si="136"/>
        <v>110981</v>
      </c>
      <c r="E471" s="5">
        <f t="shared" si="120"/>
        <v>350017</v>
      </c>
      <c r="F471" s="3" t="str">
        <f t="shared" si="131"/>
        <v>537</v>
      </c>
      <c r="G471" s="5">
        <f t="shared" si="137"/>
        <v>23049900</v>
      </c>
      <c r="H471" s="7">
        <f t="shared" si="138"/>
        <v>19011899</v>
      </c>
      <c r="I471" s="7">
        <f t="shared" si="139"/>
        <v>14512900</v>
      </c>
      <c r="J471" s="3" t="s">
        <v>1235</v>
      </c>
      <c r="K471" s="3">
        <v>215217</v>
      </c>
      <c r="L471" s="3">
        <v>2426300</v>
      </c>
      <c r="M471" s="5">
        <f t="shared" si="140"/>
        <v>6464301</v>
      </c>
    </row>
    <row r="472" spans="1:13" x14ac:dyDescent="0.25">
      <c r="A472" s="7" t="s">
        <v>1008</v>
      </c>
      <c r="B472" s="3">
        <v>54</v>
      </c>
      <c r="C472" s="5">
        <f t="shared" si="130"/>
        <v>511002</v>
      </c>
      <c r="D472" s="5">
        <f t="shared" si="136"/>
        <v>123019</v>
      </c>
      <c r="E472" s="5">
        <f t="shared" si="120"/>
        <v>387983</v>
      </c>
      <c r="F472" s="3" t="str">
        <f t="shared" si="131"/>
        <v>463</v>
      </c>
      <c r="G472" s="5">
        <f t="shared" si="137"/>
        <v>25550100</v>
      </c>
      <c r="H472" s="7">
        <f t="shared" si="138"/>
        <v>21074101</v>
      </c>
      <c r="I472" s="7">
        <f t="shared" si="139"/>
        <v>16087100</v>
      </c>
      <c r="J472" s="3" t="s">
        <v>1235</v>
      </c>
      <c r="K472" s="19">
        <v>310291</v>
      </c>
      <c r="L472" s="3">
        <v>717200</v>
      </c>
      <c r="M472" s="7">
        <f t="shared" si="140"/>
        <v>5193199</v>
      </c>
    </row>
    <row r="473" spans="1:13" x14ac:dyDescent="0.25">
      <c r="A473" s="10" t="s">
        <v>1090</v>
      </c>
      <c r="B473" s="3">
        <v>55</v>
      </c>
      <c r="C473" s="5">
        <f t="shared" si="130"/>
        <v>5995</v>
      </c>
      <c r="D473" s="5">
        <f>A473*9</f>
        <v>981</v>
      </c>
      <c r="E473" s="5">
        <f t="shared" si="120"/>
        <v>5014</v>
      </c>
      <c r="F473" s="3" t="str">
        <f t="shared" si="131"/>
        <v>109</v>
      </c>
      <c r="G473" s="5">
        <f t="shared" ref="G473:G496" si="141">C473*20</f>
        <v>119900</v>
      </c>
      <c r="H473" s="7">
        <f>A473*889</f>
        <v>96901</v>
      </c>
      <c r="I473" s="7">
        <f>A473*678</f>
        <v>73902</v>
      </c>
      <c r="J473" s="3" t="s">
        <v>1235</v>
      </c>
      <c r="K473" s="3">
        <v>3218</v>
      </c>
      <c r="L473" s="3">
        <v>16298</v>
      </c>
      <c r="M473" s="5">
        <f>L473+G473-H473-C473</f>
        <v>33302</v>
      </c>
    </row>
    <row r="474" spans="1:13" x14ac:dyDescent="0.25">
      <c r="A474" s="10" t="s">
        <v>1155</v>
      </c>
      <c r="B474" s="3">
        <v>55</v>
      </c>
      <c r="C474" s="5">
        <f t="shared" si="130"/>
        <v>27005</v>
      </c>
      <c r="D474" s="5">
        <f>A474*53</f>
        <v>26023</v>
      </c>
      <c r="E474" s="5">
        <f t="shared" si="120"/>
        <v>982</v>
      </c>
      <c r="F474" s="3" t="str">
        <f t="shared" si="131"/>
        <v>491</v>
      </c>
      <c r="G474" s="5">
        <f t="shared" si="141"/>
        <v>540100</v>
      </c>
      <c r="H474" s="7">
        <f>A474*878</f>
        <v>431098</v>
      </c>
      <c r="I474" s="7">
        <f>A474*711</f>
        <v>349101</v>
      </c>
      <c r="J474" s="3" t="s">
        <v>1235</v>
      </c>
      <c r="K474" s="3">
        <v>24289</v>
      </c>
      <c r="L474" s="3">
        <v>29199</v>
      </c>
      <c r="M474" s="5">
        <f>L474+G474-H474</f>
        <v>138201</v>
      </c>
    </row>
    <row r="475" spans="1:13" x14ac:dyDescent="0.25">
      <c r="A475" s="10" t="s">
        <v>1158</v>
      </c>
      <c r="B475" s="3">
        <v>55</v>
      </c>
      <c r="C475" s="5">
        <f t="shared" si="130"/>
        <v>27995</v>
      </c>
      <c r="D475" s="5">
        <f>A475*53</f>
        <v>26977</v>
      </c>
      <c r="E475" s="5">
        <f t="shared" si="120"/>
        <v>1018</v>
      </c>
      <c r="F475" s="3" t="str">
        <f t="shared" si="131"/>
        <v>509</v>
      </c>
      <c r="G475" s="5">
        <f t="shared" si="141"/>
        <v>559900</v>
      </c>
      <c r="H475" s="7">
        <f>A475*878</f>
        <v>446902</v>
      </c>
      <c r="I475" s="7">
        <f>A475*711</f>
        <v>361899</v>
      </c>
      <c r="J475" s="3" t="s">
        <v>1235</v>
      </c>
      <c r="K475" s="3">
        <v>25210</v>
      </c>
      <c r="L475" s="3">
        <v>30300</v>
      </c>
      <c r="M475" s="5">
        <f>L475+G475-H475</f>
        <v>143298</v>
      </c>
    </row>
    <row r="476" spans="1:13" x14ac:dyDescent="0.25">
      <c r="A476" s="10" t="s">
        <v>1186</v>
      </c>
      <c r="B476" s="3">
        <v>55</v>
      </c>
      <c r="C476" s="5">
        <f t="shared" si="130"/>
        <v>38005</v>
      </c>
      <c r="D476" s="5">
        <f>A476*42</f>
        <v>29022</v>
      </c>
      <c r="E476" s="5">
        <f t="shared" si="120"/>
        <v>8983</v>
      </c>
      <c r="F476" s="3" t="str">
        <f t="shared" si="131"/>
        <v>691</v>
      </c>
      <c r="G476" s="5">
        <f t="shared" si="141"/>
        <v>760100</v>
      </c>
      <c r="H476" s="7">
        <f>A476*922</f>
        <v>637102</v>
      </c>
      <c r="I476" s="7">
        <f>A476*689</f>
        <v>476099</v>
      </c>
      <c r="J476" s="3" t="s">
        <v>1235</v>
      </c>
      <c r="K476" s="3">
        <v>18290</v>
      </c>
      <c r="L476" s="3">
        <v>25200</v>
      </c>
      <c r="M476" s="5">
        <f>L476+G476-H476</f>
        <v>148198</v>
      </c>
    </row>
    <row r="477" spans="1:13" x14ac:dyDescent="0.25">
      <c r="A477" s="10" t="s">
        <v>1188</v>
      </c>
      <c r="B477" s="3">
        <v>55</v>
      </c>
      <c r="C477" s="5">
        <f t="shared" si="130"/>
        <v>38995</v>
      </c>
      <c r="D477" s="5">
        <f>A477*31</f>
        <v>21979</v>
      </c>
      <c r="E477" s="5">
        <f t="shared" si="120"/>
        <v>17016</v>
      </c>
      <c r="F477" s="3" t="str">
        <f t="shared" si="131"/>
        <v>709</v>
      </c>
      <c r="G477" s="5">
        <f t="shared" si="141"/>
        <v>779900</v>
      </c>
      <c r="H477" s="7">
        <f>A477*911</f>
        <v>645899</v>
      </c>
      <c r="I477" s="7">
        <f>A477*722</f>
        <v>511898</v>
      </c>
      <c r="J477" s="3" t="s">
        <v>1235</v>
      </c>
      <c r="K477" s="3">
        <v>3211</v>
      </c>
      <c r="L477" s="3">
        <v>10301</v>
      </c>
      <c r="M477" s="5">
        <f>L477+G477-H477</f>
        <v>144302</v>
      </c>
    </row>
    <row r="478" spans="1:13" x14ac:dyDescent="0.25">
      <c r="A478" s="10" t="s">
        <v>22</v>
      </c>
      <c r="B478" s="3">
        <v>55</v>
      </c>
      <c r="C478" s="5">
        <f t="shared" si="130"/>
        <v>60995</v>
      </c>
      <c r="D478" s="5">
        <f>A478*9</f>
        <v>9981</v>
      </c>
      <c r="E478" s="5">
        <f t="shared" si="120"/>
        <v>51014</v>
      </c>
      <c r="F478" s="3" t="str">
        <f t="shared" si="131"/>
        <v>109</v>
      </c>
      <c r="G478" s="5">
        <f t="shared" si="141"/>
        <v>1219900</v>
      </c>
      <c r="H478" s="7">
        <f>A478*889</f>
        <v>985901</v>
      </c>
      <c r="I478" s="7">
        <f>A478*678</f>
        <v>751902</v>
      </c>
      <c r="J478" s="3" t="s">
        <v>1235</v>
      </c>
      <c r="K478" s="19">
        <v>27203</v>
      </c>
      <c r="L478" s="3">
        <v>150302</v>
      </c>
      <c r="M478" s="5">
        <f>L478+G478-H478</f>
        <v>384301</v>
      </c>
    </row>
    <row r="479" spans="1:13" x14ac:dyDescent="0.25">
      <c r="A479" s="10" t="s">
        <v>46</v>
      </c>
      <c r="B479" s="3">
        <v>55</v>
      </c>
      <c r="C479" s="5">
        <f t="shared" si="130"/>
        <v>71005</v>
      </c>
      <c r="D479" s="5">
        <f>A479*31</f>
        <v>40021</v>
      </c>
      <c r="E479" s="5">
        <f t="shared" si="120"/>
        <v>30984</v>
      </c>
      <c r="F479" s="3" t="str">
        <f t="shared" si="131"/>
        <v>291</v>
      </c>
      <c r="G479" s="5">
        <f t="shared" si="141"/>
        <v>1420100</v>
      </c>
      <c r="H479" s="7">
        <f>A479*911</f>
        <v>1176101</v>
      </c>
      <c r="I479" s="7">
        <f>A479*722</f>
        <v>932102</v>
      </c>
      <c r="J479" s="3" t="s">
        <v>1235</v>
      </c>
      <c r="K479" s="3">
        <v>30299</v>
      </c>
      <c r="L479" s="3">
        <v>145198</v>
      </c>
      <c r="M479" s="5">
        <f>L479+G479-H479+C479</f>
        <v>460202</v>
      </c>
    </row>
    <row r="480" spans="1:13" x14ac:dyDescent="0.25">
      <c r="A480" s="10" t="s">
        <v>103</v>
      </c>
      <c r="B480" s="3">
        <v>55</v>
      </c>
      <c r="C480" s="5">
        <f t="shared" si="130"/>
        <v>93995</v>
      </c>
      <c r="D480" s="5">
        <f>A480*31</f>
        <v>52979</v>
      </c>
      <c r="E480" s="5">
        <f t="shared" si="120"/>
        <v>41016</v>
      </c>
      <c r="F480" s="3" t="str">
        <f t="shared" si="131"/>
        <v>709</v>
      </c>
      <c r="G480" s="5">
        <f t="shared" si="141"/>
        <v>1879900</v>
      </c>
      <c r="H480" s="7">
        <f>A480*911</f>
        <v>1556899</v>
      </c>
      <c r="I480" s="7">
        <f>A480*722</f>
        <v>1233898</v>
      </c>
      <c r="J480" s="3" t="s">
        <v>1235</v>
      </c>
      <c r="K480" s="3">
        <v>40212</v>
      </c>
      <c r="L480" s="3">
        <v>57302</v>
      </c>
      <c r="M480" s="7">
        <f>L480+G480-H480+C480</f>
        <v>474298</v>
      </c>
    </row>
    <row r="481" spans="1:13" x14ac:dyDescent="0.25">
      <c r="A481" s="10" t="s">
        <v>179</v>
      </c>
      <c r="B481" s="3">
        <v>55</v>
      </c>
      <c r="C481" s="5">
        <f t="shared" si="130"/>
        <v>126995</v>
      </c>
      <c r="D481" s="5">
        <f>A481*42</f>
        <v>96978</v>
      </c>
      <c r="E481" s="5">
        <f t="shared" si="120"/>
        <v>30017</v>
      </c>
      <c r="F481" s="3" t="str">
        <f t="shared" si="131"/>
        <v>309</v>
      </c>
      <c r="G481" s="5">
        <f t="shared" si="141"/>
        <v>2539900</v>
      </c>
      <c r="H481" s="7">
        <f>A481*922</f>
        <v>2128898</v>
      </c>
      <c r="I481" s="7">
        <f>A481*689</f>
        <v>1590901</v>
      </c>
      <c r="J481" s="3" t="s">
        <v>1235</v>
      </c>
      <c r="K481" s="3">
        <v>98201</v>
      </c>
      <c r="L481" s="3">
        <v>405298</v>
      </c>
      <c r="M481" s="5">
        <f>L481+G481-H481</f>
        <v>816300</v>
      </c>
    </row>
    <row r="482" spans="1:13" x14ac:dyDescent="0.25">
      <c r="A482" s="10" t="s">
        <v>279</v>
      </c>
      <c r="B482" s="3">
        <v>55</v>
      </c>
      <c r="C482" s="5">
        <f t="shared" si="130"/>
        <v>170995</v>
      </c>
      <c r="D482" s="5">
        <f>A482*9</f>
        <v>27981</v>
      </c>
      <c r="E482" s="5">
        <f t="shared" si="120"/>
        <v>143014</v>
      </c>
      <c r="F482" s="3" t="str">
        <f t="shared" si="131"/>
        <v>109</v>
      </c>
      <c r="G482" s="5">
        <f t="shared" si="141"/>
        <v>3419900</v>
      </c>
      <c r="H482" s="7">
        <f>A482*889</f>
        <v>2763901</v>
      </c>
      <c r="I482" s="7">
        <f>A482*678</f>
        <v>2107902</v>
      </c>
      <c r="J482" s="3" t="s">
        <v>1235</v>
      </c>
      <c r="K482" s="3">
        <v>160206</v>
      </c>
      <c r="L482" s="3">
        <v>20301</v>
      </c>
      <c r="M482" s="5">
        <f>L482+G482-H482</f>
        <v>676300</v>
      </c>
    </row>
    <row r="483" spans="1:13" x14ac:dyDescent="0.25">
      <c r="A483" s="10" t="s">
        <v>324</v>
      </c>
      <c r="B483" s="3">
        <v>55</v>
      </c>
      <c r="C483" s="5">
        <f t="shared" si="130"/>
        <v>192005</v>
      </c>
      <c r="D483" s="5">
        <f>A483*53</f>
        <v>185023</v>
      </c>
      <c r="E483" s="5">
        <f t="shared" si="120"/>
        <v>6982</v>
      </c>
      <c r="F483" s="3" t="str">
        <f t="shared" si="131"/>
        <v>491</v>
      </c>
      <c r="G483" s="5">
        <f t="shared" si="141"/>
        <v>3840100</v>
      </c>
      <c r="H483" s="7">
        <f>A483*878</f>
        <v>3065098</v>
      </c>
      <c r="I483" s="7">
        <f>A483*711</f>
        <v>2482101</v>
      </c>
      <c r="J483" s="3" t="s">
        <v>1235</v>
      </c>
      <c r="K483" s="3">
        <v>134298</v>
      </c>
      <c r="L483" s="3">
        <v>560200</v>
      </c>
      <c r="M483" s="7">
        <f>L483+G483-H483</f>
        <v>1335202</v>
      </c>
    </row>
    <row r="484" spans="1:13" x14ac:dyDescent="0.25">
      <c r="A484" s="10" t="s">
        <v>351</v>
      </c>
      <c r="B484" s="3">
        <v>55</v>
      </c>
      <c r="C484" s="5">
        <f t="shared" si="130"/>
        <v>203005</v>
      </c>
      <c r="D484" s="5">
        <f>A484*42</f>
        <v>155022</v>
      </c>
      <c r="E484" s="5">
        <f t="shared" si="120"/>
        <v>47983</v>
      </c>
      <c r="F484" s="3" t="str">
        <f t="shared" si="131"/>
        <v>691</v>
      </c>
      <c r="G484" s="5">
        <f t="shared" si="141"/>
        <v>4060100</v>
      </c>
      <c r="H484" s="7">
        <f>A484*922</f>
        <v>3403102</v>
      </c>
      <c r="I484" s="7">
        <f>A484*689</f>
        <v>2543099</v>
      </c>
      <c r="J484" s="3" t="s">
        <v>1235</v>
      </c>
      <c r="K484" s="3">
        <v>186284</v>
      </c>
      <c r="L484" s="3">
        <v>426199</v>
      </c>
      <c r="M484" s="5">
        <f>L484+G484-H484+C484</f>
        <v>1286202</v>
      </c>
    </row>
    <row r="485" spans="1:13" x14ac:dyDescent="0.25">
      <c r="A485" s="10" t="s">
        <v>354</v>
      </c>
      <c r="B485" s="3">
        <v>55</v>
      </c>
      <c r="C485" s="5">
        <f t="shared" si="130"/>
        <v>203995</v>
      </c>
      <c r="D485" s="5">
        <f>A485*31</f>
        <v>114979</v>
      </c>
      <c r="E485" s="5">
        <f t="shared" si="120"/>
        <v>89016</v>
      </c>
      <c r="F485" s="3" t="str">
        <f t="shared" si="131"/>
        <v>709</v>
      </c>
      <c r="G485" s="5">
        <f t="shared" si="141"/>
        <v>4079900</v>
      </c>
      <c r="H485" s="7">
        <f>A485*911</f>
        <v>3378899</v>
      </c>
      <c r="I485" s="7">
        <f>A485*722</f>
        <v>2677898</v>
      </c>
      <c r="J485" s="3" t="s">
        <v>1235</v>
      </c>
      <c r="K485" s="3">
        <v>24219</v>
      </c>
      <c r="L485" s="3">
        <v>469299</v>
      </c>
      <c r="M485" s="5">
        <f>L485+G485-H485</f>
        <v>1170300</v>
      </c>
    </row>
    <row r="486" spans="1:13" x14ac:dyDescent="0.25">
      <c r="A486" s="10" t="s">
        <v>470</v>
      </c>
      <c r="B486" s="3">
        <v>55</v>
      </c>
      <c r="C486" s="5">
        <f t="shared" si="130"/>
        <v>258005</v>
      </c>
      <c r="D486" s="5">
        <f>A486*42</f>
        <v>197022</v>
      </c>
      <c r="E486" s="5">
        <f t="shared" si="120"/>
        <v>60983</v>
      </c>
      <c r="F486" s="3" t="str">
        <f t="shared" si="131"/>
        <v>691</v>
      </c>
      <c r="G486" s="5">
        <f t="shared" si="141"/>
        <v>5160100</v>
      </c>
      <c r="H486" s="7">
        <f>A486*922</f>
        <v>4325102</v>
      </c>
      <c r="I486" s="7">
        <f>A486*689</f>
        <v>3232099</v>
      </c>
      <c r="J486" s="3" t="s">
        <v>1235</v>
      </c>
      <c r="K486" s="3">
        <v>213299</v>
      </c>
      <c r="L486" s="3">
        <v>837202</v>
      </c>
      <c r="M486" s="5">
        <f t="shared" ref="M486" si="142">L486+G486-H486</f>
        <v>1672200</v>
      </c>
    </row>
    <row r="487" spans="1:13" x14ac:dyDescent="0.25">
      <c r="A487" s="10" t="s">
        <v>540</v>
      </c>
      <c r="B487" s="3">
        <v>55</v>
      </c>
      <c r="C487" s="5">
        <f t="shared" si="130"/>
        <v>291995</v>
      </c>
      <c r="D487" s="5">
        <f>A487*42</f>
        <v>222978</v>
      </c>
      <c r="E487" s="5">
        <f t="shared" si="120"/>
        <v>69017</v>
      </c>
      <c r="F487" s="3" t="str">
        <f t="shared" si="131"/>
        <v>309</v>
      </c>
      <c r="G487" s="5">
        <f t="shared" si="141"/>
        <v>5839900</v>
      </c>
      <c r="H487" s="7">
        <f>A487*922</f>
        <v>4894898</v>
      </c>
      <c r="I487" s="7">
        <f>A487*689</f>
        <v>3657901</v>
      </c>
      <c r="J487" s="3" t="s">
        <v>1235</v>
      </c>
      <c r="K487" s="3">
        <v>61212</v>
      </c>
      <c r="L487" s="3">
        <v>114302</v>
      </c>
      <c r="M487" s="5">
        <f>L487+G487-H487+C487</f>
        <v>1351299</v>
      </c>
    </row>
    <row r="488" spans="1:13" x14ac:dyDescent="0.25">
      <c r="A488" s="10" t="s">
        <v>678</v>
      </c>
      <c r="B488" s="3">
        <v>55</v>
      </c>
      <c r="C488" s="5">
        <f t="shared" si="130"/>
        <v>357005</v>
      </c>
      <c r="D488" s="5">
        <f>A488*53</f>
        <v>344023</v>
      </c>
      <c r="E488" s="5">
        <f t="shared" si="120"/>
        <v>12982</v>
      </c>
      <c r="F488" s="3" t="str">
        <f t="shared" si="131"/>
        <v>491</v>
      </c>
      <c r="G488" s="5">
        <f t="shared" si="141"/>
        <v>7140100</v>
      </c>
      <c r="H488" s="7">
        <f>A488*878</f>
        <v>5699098</v>
      </c>
      <c r="I488" s="7">
        <f>A488*711</f>
        <v>4615101</v>
      </c>
      <c r="J488" s="3" t="s">
        <v>1235</v>
      </c>
      <c r="K488" s="3">
        <v>191289</v>
      </c>
      <c r="L488" s="3">
        <v>256199</v>
      </c>
      <c r="M488" s="7">
        <f>L488+G488-H488</f>
        <v>1697201</v>
      </c>
    </row>
    <row r="489" spans="1:13" x14ac:dyDescent="0.25">
      <c r="A489" s="10" t="s">
        <v>699</v>
      </c>
      <c r="B489" s="3">
        <v>55</v>
      </c>
      <c r="C489" s="5">
        <f t="shared" si="130"/>
        <v>368005</v>
      </c>
      <c r="D489" s="5">
        <f>A489*42</f>
        <v>281022</v>
      </c>
      <c r="E489" s="5">
        <f t="shared" si="120"/>
        <v>86983</v>
      </c>
      <c r="F489" s="3" t="str">
        <f t="shared" si="131"/>
        <v>691</v>
      </c>
      <c r="G489" s="5">
        <f t="shared" si="141"/>
        <v>7360100</v>
      </c>
      <c r="H489" s="7">
        <f>A489*922</f>
        <v>6169102</v>
      </c>
      <c r="I489" s="7">
        <f>A489*689</f>
        <v>4610099</v>
      </c>
      <c r="J489" s="3" t="s">
        <v>1235</v>
      </c>
      <c r="K489" s="3">
        <v>43290</v>
      </c>
      <c r="L489" s="3">
        <v>110200</v>
      </c>
      <c r="M489" s="5">
        <f>L489+G489-H489</f>
        <v>1301198</v>
      </c>
    </row>
    <row r="490" spans="1:13" x14ac:dyDescent="0.25">
      <c r="A490" s="10" t="s">
        <v>702</v>
      </c>
      <c r="B490" s="3">
        <v>55</v>
      </c>
      <c r="C490" s="5">
        <f t="shared" si="130"/>
        <v>368995</v>
      </c>
      <c r="D490" s="5">
        <f>A490*31</f>
        <v>207979</v>
      </c>
      <c r="E490" s="5">
        <f t="shared" si="120"/>
        <v>161016</v>
      </c>
      <c r="F490" s="3" t="str">
        <f t="shared" si="131"/>
        <v>709</v>
      </c>
      <c r="G490" s="5">
        <f t="shared" si="141"/>
        <v>7379900</v>
      </c>
      <c r="H490" s="7">
        <f>A490*911</f>
        <v>6111899</v>
      </c>
      <c r="I490" s="7">
        <f>A490*722</f>
        <v>4843898</v>
      </c>
      <c r="J490" s="3" t="s">
        <v>1235</v>
      </c>
      <c r="K490" s="3">
        <v>265206</v>
      </c>
      <c r="L490" s="3">
        <v>1231302</v>
      </c>
      <c r="M490" s="5">
        <f>L490+G490-H490+C490</f>
        <v>2868298</v>
      </c>
    </row>
    <row r="491" spans="1:13" x14ac:dyDescent="0.25">
      <c r="A491" s="10" t="s">
        <v>747</v>
      </c>
      <c r="B491" s="3">
        <v>55</v>
      </c>
      <c r="C491" s="5">
        <f t="shared" si="130"/>
        <v>390995</v>
      </c>
      <c r="D491" s="5">
        <f>A491*9</f>
        <v>63981</v>
      </c>
      <c r="E491" s="5">
        <f t="shared" si="120"/>
        <v>327014</v>
      </c>
      <c r="F491" s="3" t="str">
        <f t="shared" si="131"/>
        <v>109</v>
      </c>
      <c r="G491" s="5">
        <f t="shared" si="141"/>
        <v>7819900</v>
      </c>
      <c r="H491" s="7">
        <f>A491*889</f>
        <v>6319901</v>
      </c>
      <c r="I491" s="7">
        <f>A491*678</f>
        <v>4819902</v>
      </c>
      <c r="J491" s="3" t="s">
        <v>1235</v>
      </c>
      <c r="K491" s="3">
        <v>32203</v>
      </c>
      <c r="L491" s="3">
        <v>821302</v>
      </c>
      <c r="M491" s="5">
        <f>L491+G491-H491</f>
        <v>2321301</v>
      </c>
    </row>
    <row r="492" spans="1:13" x14ac:dyDescent="0.25">
      <c r="A492" s="10" t="s">
        <v>768</v>
      </c>
      <c r="B492" s="3">
        <v>55</v>
      </c>
      <c r="C492" s="5">
        <f t="shared" si="130"/>
        <v>401995</v>
      </c>
      <c r="D492" s="5">
        <f>A492*42</f>
        <v>306978</v>
      </c>
      <c r="E492" s="5">
        <f t="shared" ref="E492:E555" si="143">C492-D492</f>
        <v>95017</v>
      </c>
      <c r="F492" s="3" t="str">
        <f t="shared" si="131"/>
        <v>309</v>
      </c>
      <c r="G492" s="5">
        <f t="shared" si="141"/>
        <v>8039900</v>
      </c>
      <c r="H492" s="7">
        <f>A492*922</f>
        <v>6738898</v>
      </c>
      <c r="I492" s="7">
        <f>A492*689</f>
        <v>5035901</v>
      </c>
      <c r="J492" s="3" t="s">
        <v>1235</v>
      </c>
      <c r="K492" s="3">
        <v>201216</v>
      </c>
      <c r="L492" s="3">
        <v>676301</v>
      </c>
      <c r="M492" s="5">
        <f>L492+G492-H492+C492</f>
        <v>2379298</v>
      </c>
    </row>
    <row r="493" spans="1:13" x14ac:dyDescent="0.25">
      <c r="A493" s="10" t="s">
        <v>812</v>
      </c>
      <c r="B493" s="3">
        <v>55</v>
      </c>
      <c r="C493" s="5">
        <f t="shared" si="130"/>
        <v>423005</v>
      </c>
      <c r="D493" s="5">
        <f>A493*42</f>
        <v>323022</v>
      </c>
      <c r="E493" s="5">
        <f t="shared" si="143"/>
        <v>99983</v>
      </c>
      <c r="F493" s="3" t="str">
        <f t="shared" si="131"/>
        <v>691</v>
      </c>
      <c r="G493" s="5">
        <f t="shared" si="141"/>
        <v>8460100</v>
      </c>
      <c r="H493" s="7">
        <f>A493*922</f>
        <v>7091102</v>
      </c>
      <c r="I493" s="7">
        <f>A493*689</f>
        <v>5299099</v>
      </c>
      <c r="J493" s="3" t="s">
        <v>1235</v>
      </c>
      <c r="K493" s="3">
        <v>111288</v>
      </c>
      <c r="L493" s="3">
        <v>188198</v>
      </c>
      <c r="M493" s="5">
        <f>L493+G493-H493+C493</f>
        <v>1980201</v>
      </c>
    </row>
    <row r="494" spans="1:13" x14ac:dyDescent="0.25">
      <c r="A494" s="10" t="s">
        <v>876</v>
      </c>
      <c r="B494" s="3">
        <v>55</v>
      </c>
      <c r="C494" s="5">
        <f t="shared" si="130"/>
        <v>456005</v>
      </c>
      <c r="D494" s="5">
        <f>A494*31</f>
        <v>257021</v>
      </c>
      <c r="E494" s="5">
        <f t="shared" si="143"/>
        <v>198984</v>
      </c>
      <c r="F494" s="3" t="str">
        <f t="shared" si="131"/>
        <v>291</v>
      </c>
      <c r="G494" s="5">
        <f t="shared" si="141"/>
        <v>9120100</v>
      </c>
      <c r="H494" s="7">
        <f>A494*911</f>
        <v>7553101</v>
      </c>
      <c r="I494" s="7">
        <f>A494*722</f>
        <v>5986102</v>
      </c>
      <c r="J494" s="3" t="s">
        <v>1235</v>
      </c>
      <c r="K494" s="3">
        <v>186298</v>
      </c>
      <c r="L494" s="3">
        <v>1380202</v>
      </c>
      <c r="M494" s="5">
        <f>L494+G494-H494</f>
        <v>2947201</v>
      </c>
    </row>
    <row r="495" spans="1:13" x14ac:dyDescent="0.25">
      <c r="A495" s="10" t="s">
        <v>966</v>
      </c>
      <c r="B495" s="3">
        <v>55</v>
      </c>
      <c r="C495" s="5">
        <f t="shared" si="130"/>
        <v>500995</v>
      </c>
      <c r="D495" s="5">
        <f>A495*9</f>
        <v>81981</v>
      </c>
      <c r="E495" s="5">
        <f t="shared" si="143"/>
        <v>419014</v>
      </c>
      <c r="F495" s="3" t="str">
        <f t="shared" si="131"/>
        <v>109</v>
      </c>
      <c r="G495" s="5">
        <f t="shared" si="141"/>
        <v>10019900</v>
      </c>
      <c r="H495" s="7">
        <f>A495*889</f>
        <v>8097901</v>
      </c>
      <c r="I495" s="7">
        <f>A495*678</f>
        <v>6175902</v>
      </c>
      <c r="J495" s="3" t="s">
        <v>1235</v>
      </c>
      <c r="K495" s="3">
        <v>287206</v>
      </c>
      <c r="L495" s="3">
        <v>1799300</v>
      </c>
      <c r="M495" s="5">
        <f>L495+G495-H495</f>
        <v>3721299</v>
      </c>
    </row>
    <row r="496" spans="1:13" x14ac:dyDescent="0.25">
      <c r="A496" s="10" t="s">
        <v>1012</v>
      </c>
      <c r="B496" s="3">
        <v>55</v>
      </c>
      <c r="C496" s="5">
        <f t="shared" si="130"/>
        <v>522005</v>
      </c>
      <c r="D496" s="5">
        <f>A496*53</f>
        <v>503023</v>
      </c>
      <c r="E496" s="5">
        <f t="shared" si="143"/>
        <v>18982</v>
      </c>
      <c r="F496" s="3" t="str">
        <f t="shared" si="131"/>
        <v>491</v>
      </c>
      <c r="G496" s="5">
        <f t="shared" si="141"/>
        <v>10440100</v>
      </c>
      <c r="H496" s="7">
        <f>A496*878</f>
        <v>8333098</v>
      </c>
      <c r="I496" s="7">
        <f>A496*711</f>
        <v>6748101</v>
      </c>
      <c r="J496" s="3" t="s">
        <v>1235</v>
      </c>
      <c r="K496" s="3">
        <v>175298</v>
      </c>
      <c r="L496" s="19">
        <v>1333200</v>
      </c>
      <c r="M496" s="5">
        <f>L496+G496-H496</f>
        <v>3440202</v>
      </c>
    </row>
    <row r="497" spans="1:13" x14ac:dyDescent="0.25">
      <c r="A497" s="7" t="s">
        <v>1105</v>
      </c>
      <c r="B497" s="3">
        <v>57</v>
      </c>
      <c r="C497" s="5">
        <f t="shared" si="130"/>
        <v>11001</v>
      </c>
      <c r="D497" s="5">
        <f>A497*26</f>
        <v>5018</v>
      </c>
      <c r="E497" s="5">
        <f t="shared" si="143"/>
        <v>5983</v>
      </c>
      <c r="F497" s="3" t="str">
        <f t="shared" si="131"/>
        <v>193</v>
      </c>
      <c r="G497" s="5">
        <f>C497*100</f>
        <v>1100100</v>
      </c>
      <c r="H497" s="7">
        <f>A497*4700</f>
        <v>907100</v>
      </c>
      <c r="I497" s="7">
        <f>A497*3700</f>
        <v>714100</v>
      </c>
      <c r="J497" s="3" t="s">
        <v>1235</v>
      </c>
      <c r="K497" s="3">
        <v>2294</v>
      </c>
      <c r="L497" s="3">
        <v>126200</v>
      </c>
      <c r="M497" s="5">
        <f>L497+G497-H497</f>
        <v>319200</v>
      </c>
    </row>
    <row r="498" spans="1:13" x14ac:dyDescent="0.25">
      <c r="A498" s="7" t="s">
        <v>32</v>
      </c>
      <c r="B498" s="3">
        <v>57</v>
      </c>
      <c r="C498" s="5">
        <f t="shared" si="130"/>
        <v>68001</v>
      </c>
      <c r="D498" s="5">
        <f>A498*26</f>
        <v>31018</v>
      </c>
      <c r="E498" s="5">
        <f t="shared" si="143"/>
        <v>36983</v>
      </c>
      <c r="F498" s="3" t="str">
        <f t="shared" si="131"/>
        <v>193</v>
      </c>
      <c r="G498" s="5">
        <f>C498*100</f>
        <v>6800100</v>
      </c>
      <c r="H498" s="7">
        <f>A498*4700</f>
        <v>5607100</v>
      </c>
      <c r="I498" s="7">
        <f>A498*3700</f>
        <v>4414100</v>
      </c>
      <c r="J498" s="3" t="s">
        <v>1235</v>
      </c>
      <c r="K498" s="3">
        <v>64290</v>
      </c>
      <c r="L498" s="3">
        <v>1102200</v>
      </c>
      <c r="M498" s="5">
        <f t="shared" ref="M498:M501" si="144">L498+G498-H498</f>
        <v>2295200</v>
      </c>
    </row>
    <row r="499" spans="1:13" x14ac:dyDescent="0.25">
      <c r="A499" s="7" t="s">
        <v>598</v>
      </c>
      <c r="B499" s="3">
        <v>57</v>
      </c>
      <c r="C499" s="5">
        <f t="shared" si="130"/>
        <v>330999</v>
      </c>
      <c r="D499" s="5">
        <f>A499*26</f>
        <v>150982</v>
      </c>
      <c r="E499" s="5">
        <f t="shared" si="143"/>
        <v>180017</v>
      </c>
      <c r="F499" s="3" t="str">
        <f t="shared" si="131"/>
        <v>807</v>
      </c>
      <c r="G499" s="5">
        <f>C499*100</f>
        <v>33099900</v>
      </c>
      <c r="H499" s="7">
        <f>A499*4700</f>
        <v>27292900</v>
      </c>
      <c r="I499" s="7">
        <f>A499*3700</f>
        <v>21485900</v>
      </c>
      <c r="J499" s="3" t="s">
        <v>1235</v>
      </c>
      <c r="K499" s="3">
        <v>314216</v>
      </c>
      <c r="L499" s="3">
        <v>1545300</v>
      </c>
      <c r="M499" s="5">
        <f t="shared" si="144"/>
        <v>7352300</v>
      </c>
    </row>
    <row r="500" spans="1:13" x14ac:dyDescent="0.25">
      <c r="A500" s="7" t="s">
        <v>755</v>
      </c>
      <c r="B500" s="3">
        <v>57</v>
      </c>
      <c r="C500" s="5">
        <f t="shared" si="130"/>
        <v>410001</v>
      </c>
      <c r="D500" s="5">
        <f>A500*26</f>
        <v>187018</v>
      </c>
      <c r="E500" s="5">
        <f t="shared" si="143"/>
        <v>222983</v>
      </c>
      <c r="F500" s="3" t="str">
        <f t="shared" si="131"/>
        <v>193</v>
      </c>
      <c r="G500" s="5">
        <f>C500*100</f>
        <v>41000100</v>
      </c>
      <c r="H500" s="7">
        <f>A500*4700</f>
        <v>33807100</v>
      </c>
      <c r="I500" s="7">
        <f>A500*3700</f>
        <v>26614100</v>
      </c>
      <c r="J500" s="3" t="s">
        <v>1235</v>
      </c>
      <c r="K500" s="3">
        <v>114296</v>
      </c>
      <c r="L500" s="3">
        <v>3912200</v>
      </c>
      <c r="M500" s="7">
        <f t="shared" si="144"/>
        <v>11105200</v>
      </c>
    </row>
    <row r="501" spans="1:13" x14ac:dyDescent="0.25">
      <c r="A501" s="7" t="s">
        <v>933</v>
      </c>
      <c r="B501" s="3">
        <v>57</v>
      </c>
      <c r="C501" s="5">
        <f t="shared" si="130"/>
        <v>501999</v>
      </c>
      <c r="D501" s="5">
        <f>A501*26</f>
        <v>228982</v>
      </c>
      <c r="E501" s="5">
        <f t="shared" si="143"/>
        <v>273017</v>
      </c>
      <c r="F501" s="3" t="str">
        <f t="shared" si="131"/>
        <v>807</v>
      </c>
      <c r="G501" s="5">
        <f>C501*100</f>
        <v>50199900</v>
      </c>
      <c r="H501" s="7">
        <f>A501*4700</f>
        <v>41392900</v>
      </c>
      <c r="I501" s="7">
        <f>A501*3700</f>
        <v>32585900</v>
      </c>
      <c r="J501" s="3" t="s">
        <v>1235</v>
      </c>
      <c r="K501" s="3">
        <v>309213</v>
      </c>
      <c r="L501" s="19">
        <v>670300</v>
      </c>
      <c r="M501" s="5">
        <f t="shared" si="144"/>
        <v>9477300</v>
      </c>
    </row>
    <row r="502" spans="1:13" x14ac:dyDescent="0.25">
      <c r="A502" s="4" t="s">
        <v>1144</v>
      </c>
      <c r="B502" s="3">
        <v>58</v>
      </c>
      <c r="C502" s="5">
        <f t="shared" si="130"/>
        <v>24998</v>
      </c>
      <c r="D502" s="5">
        <f t="shared" ref="D502:D508" si="145">A502*51</f>
        <v>21981</v>
      </c>
      <c r="E502" s="5">
        <f t="shared" si="143"/>
        <v>3017</v>
      </c>
      <c r="F502" s="3" t="str">
        <f t="shared" si="131"/>
        <v>431</v>
      </c>
      <c r="G502" s="5">
        <f t="shared" ref="G502:G508" si="146">C502*50</f>
        <v>1249900</v>
      </c>
      <c r="H502" s="7">
        <f t="shared" ref="H502:H508" si="147">A502*2429</f>
        <v>1046899</v>
      </c>
      <c r="I502" s="3" t="s">
        <v>1235</v>
      </c>
      <c r="J502" s="3" t="s">
        <v>1235</v>
      </c>
      <c r="K502" s="3">
        <v>10201</v>
      </c>
      <c r="L502" s="3">
        <v>78299</v>
      </c>
      <c r="M502" s="5">
        <f>L502+G502-H502</f>
        <v>281300</v>
      </c>
    </row>
    <row r="503" spans="1:13" x14ac:dyDescent="0.25">
      <c r="A503" s="4" t="s">
        <v>1165</v>
      </c>
      <c r="B503" s="3">
        <v>58</v>
      </c>
      <c r="C503" s="5">
        <f t="shared" si="130"/>
        <v>33002</v>
      </c>
      <c r="D503" s="5">
        <f t="shared" si="145"/>
        <v>29019</v>
      </c>
      <c r="E503" s="5">
        <f t="shared" si="143"/>
        <v>3983</v>
      </c>
      <c r="F503" s="3" t="str">
        <f t="shared" si="131"/>
        <v>569</v>
      </c>
      <c r="G503" s="5">
        <f t="shared" si="146"/>
        <v>1650100</v>
      </c>
      <c r="H503" s="7">
        <f t="shared" si="147"/>
        <v>1382101</v>
      </c>
      <c r="I503" s="3" t="s">
        <v>1235</v>
      </c>
      <c r="J503" s="3" t="s">
        <v>1235</v>
      </c>
      <c r="K503" s="3">
        <v>9291</v>
      </c>
      <c r="L503" s="3">
        <v>231201</v>
      </c>
      <c r="M503" s="5">
        <f t="shared" ref="M503:M508" si="148">L503+G503-H503</f>
        <v>499200</v>
      </c>
    </row>
    <row r="504" spans="1:13" x14ac:dyDescent="0.25">
      <c r="A504" s="4" t="s">
        <v>553</v>
      </c>
      <c r="B504" s="3">
        <v>58</v>
      </c>
      <c r="C504" s="5">
        <f t="shared" si="130"/>
        <v>314998</v>
      </c>
      <c r="D504" s="5">
        <f t="shared" si="145"/>
        <v>276981</v>
      </c>
      <c r="E504" s="5">
        <f t="shared" si="143"/>
        <v>38017</v>
      </c>
      <c r="F504" s="3" t="str">
        <f t="shared" si="131"/>
        <v>431</v>
      </c>
      <c r="G504" s="5">
        <f t="shared" si="146"/>
        <v>15749900</v>
      </c>
      <c r="H504" s="7">
        <f t="shared" si="147"/>
        <v>13191899</v>
      </c>
      <c r="I504" s="3" t="s">
        <v>1235</v>
      </c>
      <c r="J504" s="3" t="s">
        <v>1235</v>
      </c>
      <c r="K504" s="3">
        <v>313205</v>
      </c>
      <c r="L504" s="3">
        <v>1801299</v>
      </c>
      <c r="M504" s="5">
        <f t="shared" si="148"/>
        <v>4359300</v>
      </c>
    </row>
    <row r="505" spans="1:13" x14ac:dyDescent="0.25">
      <c r="A505" s="4" t="s">
        <v>571</v>
      </c>
      <c r="B505" s="3">
        <v>58</v>
      </c>
      <c r="C505" s="5">
        <f t="shared" si="130"/>
        <v>323002</v>
      </c>
      <c r="D505" s="5">
        <f t="shared" si="145"/>
        <v>284019</v>
      </c>
      <c r="E505" s="5">
        <f t="shared" si="143"/>
        <v>38983</v>
      </c>
      <c r="F505" s="3" t="str">
        <f t="shared" si="131"/>
        <v>569</v>
      </c>
      <c r="G505" s="5">
        <f t="shared" si="146"/>
        <v>16150100</v>
      </c>
      <c r="H505" s="7">
        <f t="shared" si="147"/>
        <v>13527101</v>
      </c>
      <c r="I505" s="3" t="s">
        <v>1235</v>
      </c>
      <c r="J505" s="3" t="s">
        <v>1235</v>
      </c>
      <c r="K505" s="3">
        <v>280287</v>
      </c>
      <c r="L505" s="3">
        <v>152200</v>
      </c>
      <c r="M505" s="5">
        <f t="shared" si="148"/>
        <v>2775199</v>
      </c>
    </row>
    <row r="506" spans="1:13" x14ac:dyDescent="0.25">
      <c r="A506" s="4" t="s">
        <v>685</v>
      </c>
      <c r="B506" s="3">
        <v>58</v>
      </c>
      <c r="C506" s="5">
        <f t="shared" si="130"/>
        <v>381002</v>
      </c>
      <c r="D506" s="5">
        <f t="shared" si="145"/>
        <v>335019</v>
      </c>
      <c r="E506" s="5">
        <f t="shared" si="143"/>
        <v>45983</v>
      </c>
      <c r="F506" s="3" t="str">
        <f t="shared" si="131"/>
        <v>569</v>
      </c>
      <c r="G506" s="5">
        <f t="shared" si="146"/>
        <v>19050100</v>
      </c>
      <c r="H506" s="7">
        <f t="shared" si="147"/>
        <v>15956101</v>
      </c>
      <c r="I506" s="3" t="s">
        <v>1235</v>
      </c>
      <c r="J506" s="3" t="s">
        <v>1235</v>
      </c>
      <c r="K506" s="3">
        <v>61288</v>
      </c>
      <c r="L506" s="3">
        <v>3004200</v>
      </c>
      <c r="M506" s="5">
        <f t="shared" si="148"/>
        <v>6098199</v>
      </c>
    </row>
    <row r="507" spans="1:13" x14ac:dyDescent="0.25">
      <c r="A507" s="4" t="s">
        <v>891</v>
      </c>
      <c r="B507" s="3">
        <v>58</v>
      </c>
      <c r="C507" s="5">
        <f t="shared" si="130"/>
        <v>488998</v>
      </c>
      <c r="D507" s="5">
        <f t="shared" si="145"/>
        <v>429981</v>
      </c>
      <c r="E507" s="5">
        <f t="shared" si="143"/>
        <v>59017</v>
      </c>
      <c r="F507" s="3" t="str">
        <f t="shared" si="131"/>
        <v>431</v>
      </c>
      <c r="G507" s="5">
        <f t="shared" si="146"/>
        <v>24449900</v>
      </c>
      <c r="H507" s="7">
        <f t="shared" si="147"/>
        <v>20478899</v>
      </c>
      <c r="I507" s="3" t="s">
        <v>1235</v>
      </c>
      <c r="J507" s="3" t="s">
        <v>1235</v>
      </c>
      <c r="K507" s="3">
        <v>486215</v>
      </c>
      <c r="L507" s="3">
        <v>781300</v>
      </c>
      <c r="M507" s="5">
        <f t="shared" si="148"/>
        <v>4752301</v>
      </c>
    </row>
    <row r="508" spans="1:13" x14ac:dyDescent="0.25">
      <c r="A508" s="4" t="s">
        <v>1003</v>
      </c>
      <c r="B508" s="3">
        <v>58</v>
      </c>
      <c r="C508" s="5">
        <f t="shared" si="130"/>
        <v>546998</v>
      </c>
      <c r="D508" s="5">
        <f t="shared" si="145"/>
        <v>480981</v>
      </c>
      <c r="E508" s="5">
        <f t="shared" si="143"/>
        <v>66017</v>
      </c>
      <c r="F508" s="3" t="str">
        <f t="shared" si="131"/>
        <v>431</v>
      </c>
      <c r="G508" s="5">
        <f t="shared" si="146"/>
        <v>27349900</v>
      </c>
      <c r="H508" s="7">
        <f t="shared" si="147"/>
        <v>22907899</v>
      </c>
      <c r="I508" s="3" t="s">
        <v>1235</v>
      </c>
      <c r="J508" s="3" t="s">
        <v>1235</v>
      </c>
      <c r="K508" s="3">
        <v>157214</v>
      </c>
      <c r="L508" s="3">
        <v>487299</v>
      </c>
      <c r="M508" s="5">
        <f t="shared" si="148"/>
        <v>4929300</v>
      </c>
    </row>
    <row r="509" spans="1:13" x14ac:dyDescent="0.25">
      <c r="A509" s="4" t="s">
        <v>1068</v>
      </c>
      <c r="B509" s="3">
        <v>59</v>
      </c>
      <c r="C509" s="5">
        <f t="shared" si="130"/>
        <v>1003</v>
      </c>
      <c r="D509" s="5">
        <f>A509*1</f>
        <v>17</v>
      </c>
      <c r="E509" s="5">
        <f t="shared" si="143"/>
        <v>986</v>
      </c>
      <c r="F509" s="3" t="str">
        <f t="shared" si="131"/>
        <v>017</v>
      </c>
      <c r="G509" s="5">
        <f>C509*34</f>
        <v>34102</v>
      </c>
      <c r="H509" s="7">
        <f>A509*1653</f>
        <v>28101</v>
      </c>
      <c r="I509" s="3" t="s">
        <v>1235</v>
      </c>
      <c r="J509" s="3" t="s">
        <v>1235</v>
      </c>
      <c r="K509" s="3">
        <v>285</v>
      </c>
      <c r="L509" s="3">
        <v>200</v>
      </c>
      <c r="M509" s="5">
        <f>L509+G509-H509</f>
        <v>6201</v>
      </c>
    </row>
    <row r="510" spans="1:13" x14ac:dyDescent="0.25">
      <c r="A510" s="4" t="s">
        <v>1182</v>
      </c>
      <c r="B510" s="3">
        <v>59</v>
      </c>
      <c r="C510" s="5">
        <f t="shared" si="130"/>
        <v>38999</v>
      </c>
      <c r="D510" s="5">
        <f>A510*3</f>
        <v>1983</v>
      </c>
      <c r="E510" s="5">
        <f t="shared" si="143"/>
        <v>37016</v>
      </c>
      <c r="F510" s="3" t="str">
        <f t="shared" si="131"/>
        <v>661</v>
      </c>
      <c r="G510" s="5">
        <f>C510*100</f>
        <v>3899900</v>
      </c>
      <c r="H510" s="7">
        <f>A510*4900</f>
        <v>3238900</v>
      </c>
      <c r="I510" s="3" t="s">
        <v>1235</v>
      </c>
      <c r="J510" s="3" t="s">
        <v>1235</v>
      </c>
      <c r="K510" s="3">
        <v>20206</v>
      </c>
      <c r="L510" s="3">
        <v>320300</v>
      </c>
      <c r="M510" s="5">
        <f>L510+G510-H510</f>
        <v>981300</v>
      </c>
    </row>
    <row r="511" spans="1:13" x14ac:dyDescent="0.25">
      <c r="A511" s="4" t="s">
        <v>1227</v>
      </c>
      <c r="B511" s="3">
        <v>59</v>
      </c>
      <c r="C511" s="5">
        <f t="shared" si="130"/>
        <v>57997</v>
      </c>
      <c r="D511" s="5">
        <f>A511*1</f>
        <v>983</v>
      </c>
      <c r="E511" s="5">
        <f t="shared" si="143"/>
        <v>57014</v>
      </c>
      <c r="F511" s="3" t="str">
        <f t="shared" si="131"/>
        <v>983</v>
      </c>
      <c r="G511" s="5">
        <f>C511*34</f>
        <v>1971898</v>
      </c>
      <c r="H511" s="7">
        <f>A511*1653</f>
        <v>1624899</v>
      </c>
      <c r="I511" s="3" t="s">
        <v>1235</v>
      </c>
      <c r="J511" s="3" t="s">
        <v>1235</v>
      </c>
      <c r="K511" s="3">
        <v>57200</v>
      </c>
      <c r="L511" s="3">
        <v>109299</v>
      </c>
      <c r="M511" s="5">
        <f>L511+G511-H511-C511</f>
        <v>398301</v>
      </c>
    </row>
    <row r="512" spans="1:13" x14ac:dyDescent="0.25">
      <c r="A512" s="4" t="s">
        <v>142</v>
      </c>
      <c r="B512" s="3">
        <v>59</v>
      </c>
      <c r="C512" s="5">
        <f t="shared" si="130"/>
        <v>119003</v>
      </c>
      <c r="D512" s="5">
        <f>A512*1</f>
        <v>2017</v>
      </c>
      <c r="E512" s="5">
        <f t="shared" si="143"/>
        <v>116986</v>
      </c>
      <c r="F512" s="3" t="str">
        <f t="shared" si="131"/>
        <v>017</v>
      </c>
      <c r="G512" s="5">
        <f>C512*34</f>
        <v>4046102</v>
      </c>
      <c r="H512" s="7">
        <f>A512*1653</f>
        <v>3334101</v>
      </c>
      <c r="I512" s="3" t="s">
        <v>1235</v>
      </c>
      <c r="J512" s="3" t="s">
        <v>1235</v>
      </c>
      <c r="K512" s="3">
        <v>80296</v>
      </c>
      <c r="L512" s="3">
        <v>306200</v>
      </c>
      <c r="M512" s="5">
        <f t="shared" ref="M512:M515" si="149">L512+G512-H512</f>
        <v>1018201</v>
      </c>
    </row>
    <row r="513" spans="1:13" x14ac:dyDescent="0.25">
      <c r="A513" s="4" t="s">
        <v>182</v>
      </c>
      <c r="B513" s="3">
        <v>59</v>
      </c>
      <c r="C513" s="5">
        <f t="shared" si="130"/>
        <v>138001</v>
      </c>
      <c r="D513" s="5">
        <f>A513*3</f>
        <v>7017</v>
      </c>
      <c r="E513" s="5">
        <f t="shared" si="143"/>
        <v>130984</v>
      </c>
      <c r="F513" s="3" t="str">
        <f t="shared" si="131"/>
        <v>339</v>
      </c>
      <c r="G513" s="5">
        <f>C513*100</f>
        <v>13800100</v>
      </c>
      <c r="H513" s="7">
        <f>A513*4900</f>
        <v>11461100</v>
      </c>
      <c r="I513" s="3" t="s">
        <v>1235</v>
      </c>
      <c r="J513" s="3" t="s">
        <v>1235</v>
      </c>
      <c r="K513" s="3">
        <v>120294</v>
      </c>
      <c r="L513" s="3">
        <v>1182200</v>
      </c>
      <c r="M513" s="5">
        <f t="shared" si="149"/>
        <v>3521200</v>
      </c>
    </row>
    <row r="514" spans="1:13" x14ac:dyDescent="0.25">
      <c r="A514" s="4" t="s">
        <v>429</v>
      </c>
      <c r="B514" s="3">
        <v>59</v>
      </c>
      <c r="C514" s="5">
        <f t="shared" ref="C514:C577" si="150">A514*B514</f>
        <v>256001</v>
      </c>
      <c r="D514" s="5">
        <f>A514*3</f>
        <v>13017</v>
      </c>
      <c r="E514" s="5">
        <f t="shared" si="143"/>
        <v>242984</v>
      </c>
      <c r="F514" s="3" t="str">
        <f t="shared" ref="F514:F577" si="151">RIGHT(A514, 3)</f>
        <v>339</v>
      </c>
      <c r="G514" s="5">
        <f>C514*100</f>
        <v>25600100</v>
      </c>
      <c r="H514" s="7">
        <f>A514*4900</f>
        <v>21261100</v>
      </c>
      <c r="I514" s="3" t="s">
        <v>1235</v>
      </c>
      <c r="J514" s="3" t="s">
        <v>1235</v>
      </c>
      <c r="K514" s="3">
        <v>71289</v>
      </c>
      <c r="L514" s="3">
        <v>3321200</v>
      </c>
      <c r="M514" s="5">
        <f t="shared" si="149"/>
        <v>7660200</v>
      </c>
    </row>
    <row r="515" spans="1:13" x14ac:dyDescent="0.25">
      <c r="A515" s="4" t="s">
        <v>695</v>
      </c>
      <c r="B515" s="3">
        <v>59</v>
      </c>
      <c r="C515" s="5">
        <f t="shared" si="150"/>
        <v>392999</v>
      </c>
      <c r="D515" s="5">
        <f>A515*3</f>
        <v>19983</v>
      </c>
      <c r="E515" s="5">
        <f t="shared" si="143"/>
        <v>373016</v>
      </c>
      <c r="F515" s="3" t="str">
        <f t="shared" si="151"/>
        <v>661</v>
      </c>
      <c r="G515" s="5">
        <f>C515*100</f>
        <v>39299900</v>
      </c>
      <c r="H515" s="7">
        <f>A515*4900</f>
        <v>32638900</v>
      </c>
      <c r="I515" s="3" t="s">
        <v>1235</v>
      </c>
      <c r="J515" s="3" t="s">
        <v>1235</v>
      </c>
      <c r="K515" s="3">
        <v>310202</v>
      </c>
      <c r="L515" s="3">
        <v>1762300</v>
      </c>
      <c r="M515" s="5">
        <f t="shared" si="149"/>
        <v>8423300</v>
      </c>
    </row>
    <row r="516" spans="1:13" x14ac:dyDescent="0.25">
      <c r="A516" s="4" t="s">
        <v>734</v>
      </c>
      <c r="B516" s="3">
        <v>59</v>
      </c>
      <c r="C516" s="5">
        <f t="shared" si="150"/>
        <v>411997</v>
      </c>
      <c r="D516" s="5">
        <f>A516*1</f>
        <v>6983</v>
      </c>
      <c r="E516" s="5">
        <f t="shared" si="143"/>
        <v>405014</v>
      </c>
      <c r="F516" s="3" t="str">
        <f t="shared" si="151"/>
        <v>983</v>
      </c>
      <c r="G516" s="5">
        <f>C516*34</f>
        <v>14007898</v>
      </c>
      <c r="H516" s="7">
        <f>A516*1653</f>
        <v>11542899</v>
      </c>
      <c r="I516" s="3" t="s">
        <v>1235</v>
      </c>
      <c r="J516" s="3" t="s">
        <v>1235</v>
      </c>
      <c r="K516" s="3">
        <v>50207</v>
      </c>
      <c r="L516" s="3">
        <v>1244300</v>
      </c>
      <c r="M516" s="5">
        <f t="shared" ref="M516:M517" si="152">L516+G516-H516</f>
        <v>3709299</v>
      </c>
    </row>
    <row r="517" spans="1:13" x14ac:dyDescent="0.25">
      <c r="A517" s="4" t="s">
        <v>846</v>
      </c>
      <c r="B517" s="3">
        <v>59</v>
      </c>
      <c r="C517" s="5">
        <f t="shared" si="150"/>
        <v>473003</v>
      </c>
      <c r="D517" s="5">
        <f>A517*1</f>
        <v>8017</v>
      </c>
      <c r="E517" s="5">
        <f t="shared" si="143"/>
        <v>464986</v>
      </c>
      <c r="F517" s="3" t="str">
        <f t="shared" si="151"/>
        <v>017</v>
      </c>
      <c r="G517" s="5">
        <f>C517*34</f>
        <v>16082102</v>
      </c>
      <c r="H517" s="7">
        <f>A517*1653</f>
        <v>13252101</v>
      </c>
      <c r="I517" s="3" t="s">
        <v>1235</v>
      </c>
      <c r="J517" s="3" t="s">
        <v>1235</v>
      </c>
      <c r="K517" s="3">
        <v>383292</v>
      </c>
      <c r="L517" s="3">
        <v>1754199</v>
      </c>
      <c r="M517" s="5">
        <f t="shared" si="152"/>
        <v>4584200</v>
      </c>
    </row>
    <row r="518" spans="1:13" x14ac:dyDescent="0.25">
      <c r="A518" s="4" t="s">
        <v>1029</v>
      </c>
      <c r="B518" s="3">
        <v>59</v>
      </c>
      <c r="C518" s="5">
        <f t="shared" si="150"/>
        <v>569999</v>
      </c>
      <c r="D518" s="5">
        <f>A518*3</f>
        <v>28983</v>
      </c>
      <c r="E518" s="5">
        <f t="shared" si="143"/>
        <v>541016</v>
      </c>
      <c r="F518" s="3" t="str">
        <f t="shared" si="151"/>
        <v>661</v>
      </c>
      <c r="G518" s="5">
        <f>C518*100</f>
        <v>56999900</v>
      </c>
      <c r="H518" s="7">
        <f>A518*4900</f>
        <v>47338900</v>
      </c>
      <c r="I518" s="3" t="s">
        <v>1235</v>
      </c>
      <c r="J518" s="3" t="s">
        <v>1235</v>
      </c>
      <c r="K518" s="3">
        <v>527200</v>
      </c>
      <c r="L518" s="3">
        <v>1493300</v>
      </c>
      <c r="M518" s="5">
        <f>L518+G518-H518</f>
        <v>11154300</v>
      </c>
    </row>
    <row r="519" spans="1:13" x14ac:dyDescent="0.25">
      <c r="A519" s="4" t="s">
        <v>1161</v>
      </c>
      <c r="B519" s="3">
        <v>61</v>
      </c>
      <c r="C519" s="5">
        <f t="shared" si="150"/>
        <v>33001</v>
      </c>
      <c r="D519" s="5">
        <f>A519*37</f>
        <v>20017</v>
      </c>
      <c r="E519" s="5">
        <f t="shared" si="143"/>
        <v>12984</v>
      </c>
      <c r="F519" s="3" t="str">
        <f t="shared" si="151"/>
        <v>541</v>
      </c>
      <c r="G519" s="5">
        <f>C519*100</f>
        <v>3300100</v>
      </c>
      <c r="H519" s="7">
        <f>A519*5100</f>
        <v>2759100</v>
      </c>
      <c r="I519" s="3" t="s">
        <v>1235</v>
      </c>
      <c r="J519" s="3" t="s">
        <v>1235</v>
      </c>
      <c r="K519" s="3">
        <v>17295</v>
      </c>
      <c r="L519" s="3">
        <v>128200</v>
      </c>
      <c r="M519" s="5">
        <f>L519+G519-H519</f>
        <v>669200</v>
      </c>
    </row>
    <row r="520" spans="1:13" x14ac:dyDescent="0.25">
      <c r="A520" s="4" t="s">
        <v>68</v>
      </c>
      <c r="B520" s="3">
        <v>61</v>
      </c>
      <c r="C520" s="5">
        <f t="shared" si="150"/>
        <v>88999</v>
      </c>
      <c r="D520" s="5">
        <f>A520*37</f>
        <v>53983</v>
      </c>
      <c r="E520" s="5">
        <f t="shared" si="143"/>
        <v>35016</v>
      </c>
      <c r="F520" s="3" t="str">
        <f t="shared" si="151"/>
        <v>459</v>
      </c>
      <c r="G520" s="5">
        <f>C520*100</f>
        <v>8899900</v>
      </c>
      <c r="H520" s="7">
        <f>A520*5100</f>
        <v>7440900</v>
      </c>
      <c r="I520" s="3" t="s">
        <v>1235</v>
      </c>
      <c r="J520" s="3" t="s">
        <v>1235</v>
      </c>
      <c r="K520" s="3">
        <v>83206</v>
      </c>
      <c r="L520" s="3">
        <v>471300</v>
      </c>
      <c r="M520" s="5">
        <f>L520+G520-H520</f>
        <v>1930300</v>
      </c>
    </row>
    <row r="521" spans="1:13" x14ac:dyDescent="0.25">
      <c r="A521" s="4" t="s">
        <v>188</v>
      </c>
      <c r="B521" s="3">
        <v>61</v>
      </c>
      <c r="C521" s="5">
        <f t="shared" si="150"/>
        <v>144997</v>
      </c>
      <c r="D521" s="5">
        <f>A521*53</f>
        <v>125981</v>
      </c>
      <c r="E521" s="5">
        <f t="shared" si="143"/>
        <v>19016</v>
      </c>
      <c r="F521" s="3" t="str">
        <f t="shared" si="151"/>
        <v>377</v>
      </c>
      <c r="G521" s="5">
        <f>C521*33</f>
        <v>4784901</v>
      </c>
      <c r="H521" s="7">
        <f>A521*1700</f>
        <v>4040900</v>
      </c>
      <c r="I521" s="3" t="s">
        <v>1235</v>
      </c>
      <c r="J521" s="3" t="s">
        <v>1235</v>
      </c>
      <c r="K521" s="3">
        <v>64202</v>
      </c>
      <c r="L521" s="3">
        <v>33301</v>
      </c>
      <c r="M521" s="5">
        <f>L521+G521-H521+C521</f>
        <v>922299</v>
      </c>
    </row>
    <row r="522" spans="1:13" x14ac:dyDescent="0.25">
      <c r="A522" s="4" t="s">
        <v>200</v>
      </c>
      <c r="B522" s="3">
        <v>61</v>
      </c>
      <c r="C522" s="5">
        <f t="shared" si="150"/>
        <v>149999</v>
      </c>
      <c r="D522" s="5">
        <f>A522*37</f>
        <v>90983</v>
      </c>
      <c r="E522" s="5">
        <f t="shared" si="143"/>
        <v>59016</v>
      </c>
      <c r="F522" s="3" t="str">
        <f t="shared" si="151"/>
        <v>459</v>
      </c>
      <c r="G522" s="5">
        <f>C522*100</f>
        <v>14999900</v>
      </c>
      <c r="H522" s="7">
        <f>A522*5100</f>
        <v>12540900</v>
      </c>
      <c r="I522" s="3" t="s">
        <v>1235</v>
      </c>
      <c r="J522" s="3" t="s">
        <v>1235</v>
      </c>
      <c r="K522" s="3">
        <v>22204</v>
      </c>
      <c r="L522" s="3">
        <v>376300</v>
      </c>
      <c r="M522" s="5">
        <f t="shared" ref="M522:M523" si="153">L522+G522-H522</f>
        <v>2835300</v>
      </c>
    </row>
    <row r="523" spans="1:13" x14ac:dyDescent="0.25">
      <c r="A523" s="4" t="s">
        <v>332</v>
      </c>
      <c r="B523" s="3">
        <v>61</v>
      </c>
      <c r="C523" s="5">
        <f t="shared" si="150"/>
        <v>216001</v>
      </c>
      <c r="D523" s="5">
        <f>A523*37</f>
        <v>131017</v>
      </c>
      <c r="E523" s="5">
        <f t="shared" si="143"/>
        <v>84984</v>
      </c>
      <c r="F523" s="3" t="str">
        <f t="shared" si="151"/>
        <v>541</v>
      </c>
      <c r="G523" s="5">
        <f>C523*100</f>
        <v>21600100</v>
      </c>
      <c r="H523" s="7">
        <f>A523*5100</f>
        <v>18059100</v>
      </c>
      <c r="I523" s="3" t="s">
        <v>1235</v>
      </c>
      <c r="J523" s="3" t="s">
        <v>1235</v>
      </c>
      <c r="K523" s="3">
        <v>120287</v>
      </c>
      <c r="L523" s="3">
        <v>2574200</v>
      </c>
      <c r="M523" s="5">
        <f t="shared" si="153"/>
        <v>6115200</v>
      </c>
    </row>
    <row r="524" spans="1:13" x14ac:dyDescent="0.25">
      <c r="A524" s="4" t="s">
        <v>343</v>
      </c>
      <c r="B524" s="3">
        <v>61</v>
      </c>
      <c r="C524" s="5">
        <f t="shared" si="150"/>
        <v>221003</v>
      </c>
      <c r="D524" s="5">
        <f>A524*53</f>
        <v>192019</v>
      </c>
      <c r="E524" s="5">
        <f t="shared" si="143"/>
        <v>28984</v>
      </c>
      <c r="F524" s="3" t="str">
        <f t="shared" si="151"/>
        <v>623</v>
      </c>
      <c r="G524" s="5">
        <f>C524*33</f>
        <v>7293099</v>
      </c>
      <c r="H524" s="7">
        <f>A524*1700</f>
        <v>6159100</v>
      </c>
      <c r="I524" s="3" t="s">
        <v>1235</v>
      </c>
      <c r="J524" s="3" t="s">
        <v>1235</v>
      </c>
      <c r="K524" s="3">
        <v>83292</v>
      </c>
      <c r="L524" s="3">
        <v>478199</v>
      </c>
      <c r="M524" s="5">
        <f>L524+G524-H524+C524</f>
        <v>1833201</v>
      </c>
    </row>
    <row r="525" spans="1:13" x14ac:dyDescent="0.25">
      <c r="A525" s="4" t="s">
        <v>575</v>
      </c>
      <c r="B525" s="3">
        <v>61</v>
      </c>
      <c r="C525" s="5">
        <f t="shared" si="150"/>
        <v>343003</v>
      </c>
      <c r="D525" s="5">
        <f>A525*53</f>
        <v>298019</v>
      </c>
      <c r="E525" s="5">
        <f t="shared" si="143"/>
        <v>44984</v>
      </c>
      <c r="F525" s="3" t="str">
        <f t="shared" si="151"/>
        <v>623</v>
      </c>
      <c r="G525" s="5">
        <f>C525*33</f>
        <v>11319099</v>
      </c>
      <c r="H525" s="7">
        <f>A525*1700</f>
        <v>9559100</v>
      </c>
      <c r="I525" s="3" t="s">
        <v>1235</v>
      </c>
      <c r="J525" s="3" t="s">
        <v>1235</v>
      </c>
      <c r="K525" s="3">
        <v>84288</v>
      </c>
      <c r="L525" s="3">
        <v>1383201</v>
      </c>
      <c r="M525" s="5">
        <f t="shared" ref="M525:M527" si="154">L525+G525-H525</f>
        <v>3143200</v>
      </c>
    </row>
    <row r="526" spans="1:13" x14ac:dyDescent="0.25">
      <c r="A526" s="4" t="s">
        <v>781</v>
      </c>
      <c r="B526" s="3">
        <v>61</v>
      </c>
      <c r="C526" s="5">
        <f t="shared" si="150"/>
        <v>454999</v>
      </c>
      <c r="D526" s="5">
        <f>A526*37</f>
        <v>275983</v>
      </c>
      <c r="E526" s="5">
        <f t="shared" si="143"/>
        <v>179016</v>
      </c>
      <c r="F526" s="3" t="str">
        <f t="shared" si="151"/>
        <v>459</v>
      </c>
      <c r="G526" s="5">
        <f>C526*100</f>
        <v>45499900</v>
      </c>
      <c r="H526" s="7">
        <f>A526*5100</f>
        <v>38040900</v>
      </c>
      <c r="I526" s="3" t="s">
        <v>1235</v>
      </c>
      <c r="J526" s="3" t="s">
        <v>1235</v>
      </c>
      <c r="K526" s="3">
        <v>276206</v>
      </c>
      <c r="L526" s="3">
        <v>2260300</v>
      </c>
      <c r="M526" s="5">
        <f t="shared" si="154"/>
        <v>9719300</v>
      </c>
    </row>
    <row r="527" spans="1:13" x14ac:dyDescent="0.25">
      <c r="A527" s="4" t="s">
        <v>792</v>
      </c>
      <c r="B527" s="3">
        <v>61</v>
      </c>
      <c r="C527" s="5">
        <f t="shared" si="150"/>
        <v>460001</v>
      </c>
      <c r="D527" s="5">
        <f>A527*37</f>
        <v>279017</v>
      </c>
      <c r="E527" s="5">
        <f t="shared" si="143"/>
        <v>180984</v>
      </c>
      <c r="F527" s="3" t="str">
        <f t="shared" si="151"/>
        <v>541</v>
      </c>
      <c r="G527" s="5">
        <f>C527*100</f>
        <v>46000100</v>
      </c>
      <c r="H527" s="7">
        <f>A527*5100</f>
        <v>38459100</v>
      </c>
      <c r="I527" s="3" t="s">
        <v>1235</v>
      </c>
      <c r="J527" s="3" t="s">
        <v>1235</v>
      </c>
      <c r="K527" s="3">
        <v>188298</v>
      </c>
      <c r="L527" s="3">
        <v>354200</v>
      </c>
      <c r="M527" s="5">
        <f t="shared" si="154"/>
        <v>7895200</v>
      </c>
    </row>
    <row r="528" spans="1:13" x14ac:dyDescent="0.25">
      <c r="A528" s="4" t="s">
        <v>885</v>
      </c>
      <c r="B528" s="3">
        <v>61</v>
      </c>
      <c r="C528" s="5">
        <f t="shared" si="150"/>
        <v>510997</v>
      </c>
      <c r="D528" s="5">
        <f>A528*53</f>
        <v>443981</v>
      </c>
      <c r="E528" s="5">
        <f t="shared" si="143"/>
        <v>67016</v>
      </c>
      <c r="F528" s="3" t="str">
        <f t="shared" si="151"/>
        <v>377</v>
      </c>
      <c r="G528" s="5">
        <f>C528*33</f>
        <v>16862901</v>
      </c>
      <c r="H528" s="7">
        <f>A528*1700</f>
        <v>14240900</v>
      </c>
      <c r="I528" s="3" t="s">
        <v>1235</v>
      </c>
      <c r="J528" s="3" t="s">
        <v>1235</v>
      </c>
      <c r="K528" s="3">
        <v>25214</v>
      </c>
      <c r="L528" s="3">
        <v>1960301</v>
      </c>
      <c r="M528" s="5">
        <f>L528+G528-H528+C528</f>
        <v>5093299</v>
      </c>
    </row>
    <row r="529" spans="1:13" x14ac:dyDescent="0.25">
      <c r="A529" s="4" t="s">
        <v>909</v>
      </c>
      <c r="B529" s="3">
        <v>61</v>
      </c>
      <c r="C529" s="5">
        <f t="shared" si="150"/>
        <v>526003</v>
      </c>
      <c r="D529" s="5">
        <f>A529*53</f>
        <v>457019</v>
      </c>
      <c r="E529" s="5">
        <f t="shared" si="143"/>
        <v>68984</v>
      </c>
      <c r="F529" s="3" t="str">
        <f t="shared" si="151"/>
        <v>623</v>
      </c>
      <c r="G529" s="5">
        <f>C529*33</f>
        <v>17358099</v>
      </c>
      <c r="H529" s="7">
        <f>A529*1700</f>
        <v>14659100</v>
      </c>
      <c r="I529" s="3" t="s">
        <v>1235</v>
      </c>
      <c r="J529" s="3" t="s">
        <v>1235</v>
      </c>
      <c r="K529" s="3">
        <v>517293</v>
      </c>
      <c r="L529" s="3">
        <v>1457200</v>
      </c>
      <c r="M529" s="5">
        <f t="shared" ref="M529:M531" si="155">L529+G529-H529</f>
        <v>4156199</v>
      </c>
    </row>
    <row r="530" spans="1:13" x14ac:dyDescent="0.25">
      <c r="A530" s="4" t="s">
        <v>996</v>
      </c>
      <c r="B530" s="3">
        <v>61</v>
      </c>
      <c r="C530" s="5">
        <f t="shared" si="150"/>
        <v>571997</v>
      </c>
      <c r="D530" s="5">
        <f>A530*53</f>
        <v>496981</v>
      </c>
      <c r="E530" s="5">
        <f t="shared" si="143"/>
        <v>75016</v>
      </c>
      <c r="F530" s="3" t="str">
        <f t="shared" si="151"/>
        <v>377</v>
      </c>
      <c r="G530" s="5">
        <f>C530*33</f>
        <v>18875901</v>
      </c>
      <c r="H530" s="7">
        <f>A530*1700</f>
        <v>15940900</v>
      </c>
      <c r="I530" s="3" t="s">
        <v>1235</v>
      </c>
      <c r="J530" s="3" t="s">
        <v>1235</v>
      </c>
      <c r="K530" s="3">
        <v>525205</v>
      </c>
      <c r="L530" s="3">
        <v>975301</v>
      </c>
      <c r="M530" s="5">
        <f>L530+G530-H530+C530</f>
        <v>4482299</v>
      </c>
    </row>
    <row r="531" spans="1:13" x14ac:dyDescent="0.25">
      <c r="A531" s="4" t="s">
        <v>1024</v>
      </c>
      <c r="B531" s="3">
        <v>61</v>
      </c>
      <c r="C531" s="5">
        <f t="shared" si="150"/>
        <v>587003</v>
      </c>
      <c r="D531" s="5">
        <f>A531*53</f>
        <v>510019</v>
      </c>
      <c r="E531" s="5">
        <f t="shared" si="143"/>
        <v>76984</v>
      </c>
      <c r="F531" s="3" t="str">
        <f t="shared" si="151"/>
        <v>623</v>
      </c>
      <c r="G531" s="5">
        <f>C531*33</f>
        <v>19371099</v>
      </c>
      <c r="H531" s="7">
        <f>A531*1700</f>
        <v>16359100</v>
      </c>
      <c r="I531" s="3" t="s">
        <v>1235</v>
      </c>
      <c r="J531" s="3" t="s">
        <v>1235</v>
      </c>
      <c r="K531" s="3">
        <v>500299</v>
      </c>
      <c r="L531" s="3">
        <v>375200</v>
      </c>
      <c r="M531" s="5">
        <f t="shared" si="155"/>
        <v>3387199</v>
      </c>
    </row>
    <row r="532" spans="1:13" x14ac:dyDescent="0.25">
      <c r="A532" s="4" t="s">
        <v>187</v>
      </c>
      <c r="B532" s="3">
        <v>62</v>
      </c>
      <c r="C532" s="5">
        <f t="shared" si="150"/>
        <v>147002</v>
      </c>
      <c r="D532" s="5">
        <f>A532*27</f>
        <v>64017</v>
      </c>
      <c r="E532" s="5">
        <f t="shared" si="143"/>
        <v>82985</v>
      </c>
      <c r="F532" s="3" t="str">
        <f t="shared" si="151"/>
        <v>371</v>
      </c>
      <c r="G532" s="5">
        <f>C532*50</f>
        <v>7350100</v>
      </c>
      <c r="H532" s="7">
        <f>A532*2631</f>
        <v>6238101</v>
      </c>
      <c r="I532" s="3" t="s">
        <v>1235</v>
      </c>
      <c r="J532" s="3" t="s">
        <v>1235</v>
      </c>
      <c r="K532" s="3">
        <v>16288</v>
      </c>
      <c r="L532" s="3">
        <v>661200</v>
      </c>
      <c r="M532" s="5">
        <f>L532+G532-H532</f>
        <v>1773199</v>
      </c>
    </row>
    <row r="533" spans="1:13" x14ac:dyDescent="0.25">
      <c r="A533" s="4" t="s">
        <v>311</v>
      </c>
      <c r="B533" s="3">
        <v>62</v>
      </c>
      <c r="C533" s="5">
        <f t="shared" si="150"/>
        <v>209002</v>
      </c>
      <c r="D533" s="5">
        <f>A533*27</f>
        <v>91017</v>
      </c>
      <c r="E533" s="5">
        <f t="shared" si="143"/>
        <v>117985</v>
      </c>
      <c r="F533" s="3" t="str">
        <f t="shared" si="151"/>
        <v>371</v>
      </c>
      <c r="G533" s="5">
        <f>C533*50</f>
        <v>10450100</v>
      </c>
      <c r="H533" s="7">
        <f>A533*2631</f>
        <v>8869101</v>
      </c>
      <c r="I533" s="3" t="s">
        <v>1235</v>
      </c>
      <c r="J533" s="3" t="s">
        <v>1235</v>
      </c>
      <c r="K533" s="3">
        <v>124288</v>
      </c>
      <c r="L533" s="3">
        <v>1041200</v>
      </c>
      <c r="M533" s="5">
        <f t="shared" ref="M533:M536" si="156">L533+G533-H533</f>
        <v>2622199</v>
      </c>
    </row>
    <row r="534" spans="1:13" x14ac:dyDescent="0.25">
      <c r="A534" s="4" t="s">
        <v>911</v>
      </c>
      <c r="B534" s="3">
        <v>62</v>
      </c>
      <c r="C534" s="5">
        <f t="shared" si="150"/>
        <v>534998</v>
      </c>
      <c r="D534" s="5">
        <f>A534*27</f>
        <v>232983</v>
      </c>
      <c r="E534" s="5">
        <f t="shared" si="143"/>
        <v>302015</v>
      </c>
      <c r="F534" s="3" t="str">
        <f t="shared" si="151"/>
        <v>629</v>
      </c>
      <c r="G534" s="5">
        <f>C534*50</f>
        <v>26749900</v>
      </c>
      <c r="H534" s="7">
        <f>A534*2631</f>
        <v>22702899</v>
      </c>
      <c r="I534" s="3" t="s">
        <v>1235</v>
      </c>
      <c r="J534" s="3" t="s">
        <v>1235</v>
      </c>
      <c r="K534" s="3">
        <v>441200</v>
      </c>
      <c r="L534" s="3">
        <v>4160299</v>
      </c>
      <c r="M534" s="5">
        <f t="shared" si="156"/>
        <v>8207300</v>
      </c>
    </row>
    <row r="535" spans="1:13" x14ac:dyDescent="0.25">
      <c r="A535" s="4" t="s">
        <v>995</v>
      </c>
      <c r="B535" s="3">
        <v>62</v>
      </c>
      <c r="C535" s="5">
        <f t="shared" si="150"/>
        <v>581002</v>
      </c>
      <c r="D535" s="5">
        <f>A535*27</f>
        <v>253017</v>
      </c>
      <c r="E535" s="5">
        <f t="shared" si="143"/>
        <v>327985</v>
      </c>
      <c r="F535" s="3" t="str">
        <f t="shared" si="151"/>
        <v>371</v>
      </c>
      <c r="G535" s="5">
        <f>C535*50</f>
        <v>29050100</v>
      </c>
      <c r="H535" s="7">
        <f>A535*2631</f>
        <v>24655101</v>
      </c>
      <c r="I535" s="3" t="s">
        <v>1235</v>
      </c>
      <c r="J535" s="3" t="s">
        <v>1235</v>
      </c>
      <c r="K535" s="3">
        <v>542299</v>
      </c>
      <c r="L535" s="3">
        <v>186201</v>
      </c>
      <c r="M535" s="5">
        <f t="shared" si="156"/>
        <v>4581200</v>
      </c>
    </row>
    <row r="536" spans="1:13" x14ac:dyDescent="0.25">
      <c r="A536" s="4" t="s">
        <v>1025</v>
      </c>
      <c r="B536" s="3">
        <v>62</v>
      </c>
      <c r="C536" s="5">
        <f t="shared" si="150"/>
        <v>596998</v>
      </c>
      <c r="D536" s="5">
        <f>A536*27</f>
        <v>259983</v>
      </c>
      <c r="E536" s="5">
        <f t="shared" si="143"/>
        <v>337015</v>
      </c>
      <c r="F536" s="3" t="str">
        <f t="shared" si="151"/>
        <v>629</v>
      </c>
      <c r="G536" s="5">
        <f>C536*50</f>
        <v>29849900</v>
      </c>
      <c r="H536" s="7">
        <f>A536*2631</f>
        <v>25333899</v>
      </c>
      <c r="I536" s="3" t="s">
        <v>1235</v>
      </c>
      <c r="J536" s="3" t="s">
        <v>1235</v>
      </c>
      <c r="K536" s="3">
        <v>184202</v>
      </c>
      <c r="L536" s="3">
        <v>4931299</v>
      </c>
      <c r="M536" s="5">
        <f t="shared" si="156"/>
        <v>9447300</v>
      </c>
    </row>
    <row r="537" spans="1:13" x14ac:dyDescent="0.25">
      <c r="A537" s="11" t="s">
        <v>1092</v>
      </c>
      <c r="B537" s="3">
        <v>63</v>
      </c>
      <c r="C537" s="5">
        <f t="shared" si="150"/>
        <v>8001</v>
      </c>
      <c r="D537" s="5">
        <f t="shared" ref="D537:D542" si="157">A537*8</f>
        <v>1016</v>
      </c>
      <c r="E537" s="5">
        <f t="shared" si="143"/>
        <v>6985</v>
      </c>
      <c r="F537" s="3" t="str">
        <f t="shared" si="151"/>
        <v>127</v>
      </c>
      <c r="G537" s="5">
        <f t="shared" ref="G537:G542" si="158">C537*100</f>
        <v>800100</v>
      </c>
      <c r="H537" s="7">
        <f t="shared" ref="H537:H542" si="159">A537*5300</f>
        <v>673100</v>
      </c>
      <c r="I537" s="7">
        <f t="shared" ref="I537:I542" si="160">A537*4300</f>
        <v>546100</v>
      </c>
      <c r="J537" s="7">
        <f t="shared" ref="J537:J542" si="161">A537*3300</f>
        <v>419100</v>
      </c>
      <c r="K537" s="3">
        <v>6287</v>
      </c>
      <c r="L537" s="3">
        <v>72200</v>
      </c>
      <c r="M537" s="5">
        <f>L537+G537-H537</f>
        <v>199200</v>
      </c>
    </row>
    <row r="538" spans="1:13" x14ac:dyDescent="0.25">
      <c r="A538" s="11" t="s">
        <v>123</v>
      </c>
      <c r="B538" s="3">
        <v>63</v>
      </c>
      <c r="C538" s="5">
        <f t="shared" si="150"/>
        <v>117999</v>
      </c>
      <c r="D538" s="5">
        <f t="shared" si="157"/>
        <v>14984</v>
      </c>
      <c r="E538" s="5">
        <f t="shared" si="143"/>
        <v>103015</v>
      </c>
      <c r="F538" s="3" t="str">
        <f t="shared" si="151"/>
        <v>873</v>
      </c>
      <c r="G538" s="5">
        <f t="shared" si="158"/>
        <v>11799900</v>
      </c>
      <c r="H538" s="7">
        <f t="shared" si="159"/>
        <v>9926900</v>
      </c>
      <c r="I538" s="7">
        <f t="shared" si="160"/>
        <v>8053900</v>
      </c>
      <c r="J538" s="7">
        <f t="shared" si="161"/>
        <v>6180900</v>
      </c>
      <c r="K538" s="3">
        <v>85202</v>
      </c>
      <c r="L538" s="3">
        <v>1632300</v>
      </c>
      <c r="M538" s="7">
        <f t="shared" ref="M538:M542" si="162">L538+G538-H538</f>
        <v>3505300</v>
      </c>
    </row>
    <row r="539" spans="1:13" x14ac:dyDescent="0.25">
      <c r="A539" s="11" t="s">
        <v>403</v>
      </c>
      <c r="B539" s="3">
        <v>63</v>
      </c>
      <c r="C539" s="5">
        <f t="shared" si="150"/>
        <v>260001</v>
      </c>
      <c r="D539" s="5">
        <f t="shared" si="157"/>
        <v>33016</v>
      </c>
      <c r="E539" s="5">
        <f t="shared" si="143"/>
        <v>226985</v>
      </c>
      <c r="F539" s="3" t="str">
        <f t="shared" si="151"/>
        <v>127</v>
      </c>
      <c r="G539" s="5">
        <f t="shared" si="158"/>
        <v>26000100</v>
      </c>
      <c r="H539" s="7">
        <f t="shared" si="159"/>
        <v>21873100</v>
      </c>
      <c r="I539" s="7">
        <f t="shared" si="160"/>
        <v>17746100</v>
      </c>
      <c r="J539" s="7">
        <f t="shared" si="161"/>
        <v>13619100</v>
      </c>
      <c r="K539" s="19">
        <v>138295</v>
      </c>
      <c r="L539" s="19">
        <v>200200</v>
      </c>
      <c r="M539" s="5">
        <f t="shared" si="162"/>
        <v>4327200</v>
      </c>
    </row>
    <row r="540" spans="1:13" x14ac:dyDescent="0.25">
      <c r="A540" s="11" t="s">
        <v>749</v>
      </c>
      <c r="B540" s="3">
        <v>63</v>
      </c>
      <c r="C540" s="5">
        <f t="shared" si="150"/>
        <v>449001</v>
      </c>
      <c r="D540" s="5">
        <f t="shared" si="157"/>
        <v>57016</v>
      </c>
      <c r="E540" s="5">
        <f t="shared" si="143"/>
        <v>391985</v>
      </c>
      <c r="F540" s="3" t="str">
        <f t="shared" si="151"/>
        <v>127</v>
      </c>
      <c r="G540" s="5">
        <f t="shared" si="158"/>
        <v>44900100</v>
      </c>
      <c r="H540" s="7">
        <f t="shared" si="159"/>
        <v>37773100</v>
      </c>
      <c r="I540" s="7">
        <f t="shared" si="160"/>
        <v>30646100</v>
      </c>
      <c r="J540" s="7">
        <f t="shared" si="161"/>
        <v>23519100</v>
      </c>
      <c r="K540" s="19">
        <v>96285</v>
      </c>
      <c r="L540" s="3">
        <v>4693200</v>
      </c>
      <c r="M540" s="7">
        <f t="shared" si="162"/>
        <v>11820200</v>
      </c>
    </row>
    <row r="541" spans="1:13" x14ac:dyDescent="0.25">
      <c r="A541" s="11" t="s">
        <v>830</v>
      </c>
      <c r="B541" s="3">
        <v>63</v>
      </c>
      <c r="C541" s="5">
        <f t="shared" si="150"/>
        <v>495999</v>
      </c>
      <c r="D541" s="5">
        <f t="shared" si="157"/>
        <v>62984</v>
      </c>
      <c r="E541" s="5">
        <f t="shared" si="143"/>
        <v>433015</v>
      </c>
      <c r="F541" s="3" t="str">
        <f t="shared" si="151"/>
        <v>873</v>
      </c>
      <c r="G541" s="5">
        <f t="shared" si="158"/>
        <v>49599900</v>
      </c>
      <c r="H541" s="7">
        <f t="shared" si="159"/>
        <v>41726900</v>
      </c>
      <c r="I541" s="7">
        <f t="shared" si="160"/>
        <v>33853900</v>
      </c>
      <c r="J541" s="7">
        <f t="shared" si="161"/>
        <v>25980900</v>
      </c>
      <c r="K541" s="3">
        <v>106206</v>
      </c>
      <c r="L541" s="19">
        <v>720300</v>
      </c>
      <c r="M541" s="7">
        <f t="shared" si="162"/>
        <v>8593300</v>
      </c>
    </row>
    <row r="542" spans="1:13" x14ac:dyDescent="0.25">
      <c r="A542" s="11" t="s">
        <v>967</v>
      </c>
      <c r="B542" s="3">
        <v>63</v>
      </c>
      <c r="C542" s="5">
        <f t="shared" si="150"/>
        <v>575001</v>
      </c>
      <c r="D542" s="5">
        <f t="shared" si="157"/>
        <v>73016</v>
      </c>
      <c r="E542" s="5">
        <f t="shared" si="143"/>
        <v>501985</v>
      </c>
      <c r="F542" s="3" t="str">
        <f t="shared" si="151"/>
        <v>127</v>
      </c>
      <c r="G542" s="5">
        <f t="shared" si="158"/>
        <v>57500100</v>
      </c>
      <c r="H542" s="7">
        <f t="shared" si="159"/>
        <v>48373100</v>
      </c>
      <c r="I542" s="7">
        <f t="shared" si="160"/>
        <v>39246100</v>
      </c>
      <c r="J542" s="7">
        <f t="shared" si="161"/>
        <v>30119100</v>
      </c>
      <c r="K542" s="3">
        <v>50289</v>
      </c>
      <c r="L542" s="19">
        <v>3637200</v>
      </c>
      <c r="M542" s="7">
        <f t="shared" si="162"/>
        <v>12764200</v>
      </c>
    </row>
    <row r="543" spans="1:13" x14ac:dyDescent="0.25">
      <c r="A543" s="8" t="s">
        <v>1120</v>
      </c>
      <c r="B543" s="3">
        <v>65</v>
      </c>
      <c r="C543" s="5">
        <f t="shared" si="150"/>
        <v>18005</v>
      </c>
      <c r="D543" s="5">
        <f>A543*47</f>
        <v>13019</v>
      </c>
      <c r="E543" s="5">
        <f t="shared" si="143"/>
        <v>4986</v>
      </c>
      <c r="F543" s="3" t="str">
        <f t="shared" si="151"/>
        <v>277</v>
      </c>
      <c r="G543" s="5">
        <f t="shared" ref="G543:G572" si="163">C543*20</f>
        <v>360100</v>
      </c>
      <c r="H543" s="7">
        <f>A543*1087</f>
        <v>301099</v>
      </c>
      <c r="I543" s="3" t="s">
        <v>1235</v>
      </c>
      <c r="J543" s="3" t="s">
        <v>1235</v>
      </c>
      <c r="K543" s="3">
        <v>13298</v>
      </c>
      <c r="L543" s="3">
        <v>48200</v>
      </c>
      <c r="M543" s="5">
        <f>L543+G543-H543</f>
        <v>107201</v>
      </c>
    </row>
    <row r="544" spans="1:13" x14ac:dyDescent="0.25">
      <c r="A544" s="8" t="s">
        <v>1160</v>
      </c>
      <c r="B544" s="3">
        <v>65</v>
      </c>
      <c r="C544" s="5">
        <f t="shared" si="150"/>
        <v>33995</v>
      </c>
      <c r="D544" s="5">
        <f>A544*21</f>
        <v>10983</v>
      </c>
      <c r="E544" s="5">
        <f t="shared" si="143"/>
        <v>23012</v>
      </c>
      <c r="F544" s="3" t="str">
        <f t="shared" si="151"/>
        <v>523</v>
      </c>
      <c r="G544" s="5">
        <f t="shared" si="163"/>
        <v>679900</v>
      </c>
      <c r="H544" s="7">
        <f>A544*1126</f>
        <v>588898</v>
      </c>
      <c r="I544" s="3" t="s">
        <v>1235</v>
      </c>
      <c r="J544" s="3" t="s">
        <v>1235</v>
      </c>
      <c r="K544" s="3">
        <v>16207</v>
      </c>
      <c r="L544" s="3">
        <v>18299</v>
      </c>
      <c r="M544" s="5">
        <f>L544+G544-H544</f>
        <v>109301</v>
      </c>
    </row>
    <row r="545" spans="1:13" x14ac:dyDescent="0.25">
      <c r="A545" s="8" t="s">
        <v>1184</v>
      </c>
      <c r="B545" s="3">
        <v>65</v>
      </c>
      <c r="C545" s="5">
        <f t="shared" si="150"/>
        <v>44005</v>
      </c>
      <c r="D545" s="5">
        <f>A545*34</f>
        <v>23018</v>
      </c>
      <c r="E545" s="5">
        <f t="shared" si="143"/>
        <v>20987</v>
      </c>
      <c r="F545" s="3" t="str">
        <f t="shared" si="151"/>
        <v>677</v>
      </c>
      <c r="G545" s="5">
        <f t="shared" si="163"/>
        <v>880100</v>
      </c>
      <c r="H545" s="7">
        <f>A545*1074</f>
        <v>727098</v>
      </c>
      <c r="I545" s="3" t="s">
        <v>1235</v>
      </c>
      <c r="J545" s="3" t="s">
        <v>1235</v>
      </c>
      <c r="K545" s="3">
        <v>18285</v>
      </c>
      <c r="L545" s="3">
        <v>100202</v>
      </c>
      <c r="M545" s="5">
        <f>L545+G545-H545-C545</f>
        <v>209199</v>
      </c>
    </row>
    <row r="546" spans="1:13" x14ac:dyDescent="0.25">
      <c r="A546" s="8" t="s">
        <v>1212</v>
      </c>
      <c r="B546" s="3">
        <v>65</v>
      </c>
      <c r="C546" s="5">
        <f t="shared" si="150"/>
        <v>57005</v>
      </c>
      <c r="D546" s="5">
        <f>A546*8</f>
        <v>7016</v>
      </c>
      <c r="E546" s="5">
        <f t="shared" si="143"/>
        <v>49989</v>
      </c>
      <c r="F546" s="3" t="str">
        <f t="shared" si="151"/>
        <v>877</v>
      </c>
      <c r="G546" s="5">
        <f t="shared" si="163"/>
        <v>1140100</v>
      </c>
      <c r="H546" s="7">
        <f>A546*1113</f>
        <v>976101</v>
      </c>
      <c r="I546" s="3" t="s">
        <v>1235</v>
      </c>
      <c r="J546" s="3" t="s">
        <v>1235</v>
      </c>
      <c r="K546" s="3">
        <v>12286</v>
      </c>
      <c r="L546" s="3">
        <v>84200</v>
      </c>
      <c r="M546" s="5">
        <f>L546+G546-H546</f>
        <v>248199</v>
      </c>
    </row>
    <row r="547" spans="1:13" x14ac:dyDescent="0.25">
      <c r="A547" s="8" t="s">
        <v>24</v>
      </c>
      <c r="B547" s="3">
        <v>65</v>
      </c>
      <c r="C547" s="5">
        <f t="shared" si="150"/>
        <v>72995</v>
      </c>
      <c r="D547" s="5">
        <f>A547*8</f>
        <v>8984</v>
      </c>
      <c r="E547" s="5">
        <f t="shared" si="143"/>
        <v>64011</v>
      </c>
      <c r="F547" s="3" t="str">
        <f t="shared" si="151"/>
        <v>123</v>
      </c>
      <c r="G547" s="5">
        <f t="shared" si="163"/>
        <v>1459900</v>
      </c>
      <c r="H547" s="7">
        <f>A547*1113</f>
        <v>1249899</v>
      </c>
      <c r="I547" s="3" t="s">
        <v>1235</v>
      </c>
      <c r="J547" s="3" t="s">
        <v>1235</v>
      </c>
      <c r="K547" s="3">
        <v>20202</v>
      </c>
      <c r="L547" s="3">
        <v>176299</v>
      </c>
      <c r="M547" s="5">
        <f>L547+G547-H547</f>
        <v>386300</v>
      </c>
    </row>
    <row r="548" spans="1:13" x14ac:dyDescent="0.25">
      <c r="A548" s="8" t="s">
        <v>42</v>
      </c>
      <c r="B548" s="3">
        <v>65</v>
      </c>
      <c r="C548" s="5">
        <f t="shared" si="150"/>
        <v>83005</v>
      </c>
      <c r="D548" s="5">
        <f>A548*47</f>
        <v>60019</v>
      </c>
      <c r="E548" s="5">
        <f t="shared" si="143"/>
        <v>22986</v>
      </c>
      <c r="F548" s="3" t="str">
        <f t="shared" si="151"/>
        <v>277</v>
      </c>
      <c r="G548" s="5">
        <f t="shared" si="163"/>
        <v>1660100</v>
      </c>
      <c r="H548" s="7">
        <f>A548*1087</f>
        <v>1388099</v>
      </c>
      <c r="I548" s="3" t="s">
        <v>1235</v>
      </c>
      <c r="J548" s="3" t="s">
        <v>1235</v>
      </c>
      <c r="K548" s="3">
        <v>1289</v>
      </c>
      <c r="L548" s="3">
        <v>56200</v>
      </c>
      <c r="M548" s="5">
        <f>L548+G548-H548</f>
        <v>328201</v>
      </c>
    </row>
    <row r="549" spans="1:13" x14ac:dyDescent="0.25">
      <c r="A549" s="8" t="s">
        <v>77</v>
      </c>
      <c r="B549" s="3">
        <v>65</v>
      </c>
      <c r="C549" s="5">
        <f t="shared" si="150"/>
        <v>98995</v>
      </c>
      <c r="D549" s="5">
        <f>A549*21</f>
        <v>31983</v>
      </c>
      <c r="E549" s="5">
        <f t="shared" si="143"/>
        <v>67012</v>
      </c>
      <c r="F549" s="3" t="str">
        <f t="shared" si="151"/>
        <v>523</v>
      </c>
      <c r="G549" s="5">
        <f t="shared" si="163"/>
        <v>1979900</v>
      </c>
      <c r="H549" s="7">
        <f>A549*1126</f>
        <v>1714898</v>
      </c>
      <c r="I549" s="3" t="s">
        <v>1235</v>
      </c>
      <c r="J549" s="3" t="s">
        <v>1235</v>
      </c>
      <c r="K549" s="3">
        <v>15214</v>
      </c>
      <c r="L549" s="3">
        <v>120301</v>
      </c>
      <c r="M549" s="5">
        <f>L549+G549-H549+C549</f>
        <v>484298</v>
      </c>
    </row>
    <row r="550" spans="1:13" x14ac:dyDescent="0.25">
      <c r="A550" s="8" t="s">
        <v>105</v>
      </c>
      <c r="B550" s="3">
        <v>65</v>
      </c>
      <c r="C550" s="5">
        <f t="shared" si="150"/>
        <v>111995</v>
      </c>
      <c r="D550" s="5">
        <f>A550*47</f>
        <v>80981</v>
      </c>
      <c r="E550" s="5">
        <f t="shared" si="143"/>
        <v>31014</v>
      </c>
      <c r="F550" s="3" t="str">
        <f t="shared" si="151"/>
        <v>723</v>
      </c>
      <c r="G550" s="5">
        <f t="shared" si="163"/>
        <v>2239900</v>
      </c>
      <c r="H550" s="7">
        <f>A550*1087</f>
        <v>1872901</v>
      </c>
      <c r="I550" s="3" t="s">
        <v>1235</v>
      </c>
      <c r="J550" s="3" t="s">
        <v>1235</v>
      </c>
      <c r="K550" s="3">
        <v>17212</v>
      </c>
      <c r="L550" s="3">
        <v>91301</v>
      </c>
      <c r="M550" s="5">
        <f>L550+G550-H550</f>
        <v>458300</v>
      </c>
    </row>
    <row r="551" spans="1:13" x14ac:dyDescent="0.25">
      <c r="A551" s="8" t="s">
        <v>124</v>
      </c>
      <c r="B551" s="3">
        <v>65</v>
      </c>
      <c r="C551" s="5">
        <f t="shared" si="150"/>
        <v>122005</v>
      </c>
      <c r="D551" s="5">
        <f>A551*8</f>
        <v>15016</v>
      </c>
      <c r="E551" s="5">
        <f t="shared" si="143"/>
        <v>106989</v>
      </c>
      <c r="F551" s="3" t="str">
        <f t="shared" si="151"/>
        <v>877</v>
      </c>
      <c r="G551" s="5">
        <f t="shared" si="163"/>
        <v>2440100</v>
      </c>
      <c r="H551" s="7">
        <f>A551*1113</f>
        <v>2089101</v>
      </c>
      <c r="I551" s="3" t="s">
        <v>1235</v>
      </c>
      <c r="J551" s="3" t="s">
        <v>1235</v>
      </c>
      <c r="K551" s="3">
        <v>26296</v>
      </c>
      <c r="L551" s="3">
        <v>287199</v>
      </c>
      <c r="M551" s="5">
        <f>L551+G551-H551</f>
        <v>638198</v>
      </c>
    </row>
    <row r="552" spans="1:13" x14ac:dyDescent="0.25">
      <c r="A552" s="8" t="s">
        <v>203</v>
      </c>
      <c r="B552" s="3">
        <v>65</v>
      </c>
      <c r="C552" s="5">
        <f t="shared" si="150"/>
        <v>161005</v>
      </c>
      <c r="D552" s="5">
        <f>A552*21</f>
        <v>52017</v>
      </c>
      <c r="E552" s="5">
        <f t="shared" si="143"/>
        <v>108988</v>
      </c>
      <c r="F552" s="3" t="str">
        <f t="shared" si="151"/>
        <v>477</v>
      </c>
      <c r="G552" s="5">
        <f t="shared" si="163"/>
        <v>3220100</v>
      </c>
      <c r="H552" s="7">
        <f>A552*1126</f>
        <v>2789102</v>
      </c>
      <c r="I552" s="3" t="s">
        <v>1235</v>
      </c>
      <c r="J552" s="3" t="s">
        <v>1235</v>
      </c>
      <c r="K552" s="3">
        <v>79288</v>
      </c>
      <c r="L552" s="3">
        <v>250201</v>
      </c>
      <c r="M552" s="5">
        <f>L552+G552-H552</f>
        <v>681199</v>
      </c>
    </row>
    <row r="553" spans="1:13" x14ac:dyDescent="0.25">
      <c r="A553" s="8" t="s">
        <v>224</v>
      </c>
      <c r="B553" s="3">
        <v>65</v>
      </c>
      <c r="C553" s="5">
        <f t="shared" si="150"/>
        <v>174005</v>
      </c>
      <c r="D553" s="5">
        <f>A553*34</f>
        <v>91018</v>
      </c>
      <c r="E553" s="5">
        <f t="shared" si="143"/>
        <v>82987</v>
      </c>
      <c r="F553" s="3" t="str">
        <f t="shared" si="151"/>
        <v>677</v>
      </c>
      <c r="G553" s="5">
        <f t="shared" si="163"/>
        <v>3480100</v>
      </c>
      <c r="H553" s="7">
        <f>A553*1074</f>
        <v>2875098</v>
      </c>
      <c r="I553" s="3" t="s">
        <v>1235</v>
      </c>
      <c r="J553" s="3" t="s">
        <v>1235</v>
      </c>
      <c r="K553" s="3">
        <v>155292</v>
      </c>
      <c r="L553" s="3">
        <v>131199</v>
      </c>
      <c r="M553" s="5">
        <f>L553+G553-H553</f>
        <v>736201</v>
      </c>
    </row>
    <row r="554" spans="1:13" x14ac:dyDescent="0.25">
      <c r="A554" s="8" t="s">
        <v>304</v>
      </c>
      <c r="B554" s="3">
        <v>65</v>
      </c>
      <c r="C554" s="5">
        <f t="shared" si="150"/>
        <v>215995</v>
      </c>
      <c r="D554" s="5">
        <f>A554*34</f>
        <v>112982</v>
      </c>
      <c r="E554" s="5">
        <f t="shared" si="143"/>
        <v>103013</v>
      </c>
      <c r="F554" s="3" t="str">
        <f t="shared" si="151"/>
        <v>323</v>
      </c>
      <c r="G554" s="5">
        <f t="shared" si="163"/>
        <v>4319900</v>
      </c>
      <c r="H554" s="7">
        <f>A554*1074</f>
        <v>3568902</v>
      </c>
      <c r="I554" s="3" t="s">
        <v>1235</v>
      </c>
      <c r="J554" s="3" t="s">
        <v>1235</v>
      </c>
      <c r="K554" s="3">
        <v>136209</v>
      </c>
      <c r="L554" s="3">
        <v>106302</v>
      </c>
      <c r="M554" s="5">
        <f>L554+G554-H554</f>
        <v>857300</v>
      </c>
    </row>
    <row r="555" spans="1:13" x14ac:dyDescent="0.25">
      <c r="A555" s="8" t="s">
        <v>350</v>
      </c>
      <c r="B555" s="3">
        <v>65</v>
      </c>
      <c r="C555" s="5">
        <f t="shared" si="150"/>
        <v>239005</v>
      </c>
      <c r="D555" s="5">
        <f>A555*34</f>
        <v>125018</v>
      </c>
      <c r="E555" s="5">
        <f t="shared" si="143"/>
        <v>113987</v>
      </c>
      <c r="F555" s="3" t="str">
        <f t="shared" si="151"/>
        <v>677</v>
      </c>
      <c r="G555" s="5">
        <f t="shared" si="163"/>
        <v>4780100</v>
      </c>
      <c r="H555" s="7">
        <f>A555*1074</f>
        <v>3949098</v>
      </c>
      <c r="I555" s="3" t="s">
        <v>1235</v>
      </c>
      <c r="J555" s="3" t="s">
        <v>1235</v>
      </c>
      <c r="K555" s="3">
        <v>88284</v>
      </c>
      <c r="L555" s="3">
        <v>533201</v>
      </c>
      <c r="M555" s="5">
        <f>L555+G555-H555-C555</f>
        <v>1125198</v>
      </c>
    </row>
    <row r="556" spans="1:13" x14ac:dyDescent="0.25">
      <c r="A556" s="8" t="s">
        <v>373</v>
      </c>
      <c r="B556" s="3">
        <v>65</v>
      </c>
      <c r="C556" s="5">
        <f t="shared" si="150"/>
        <v>252005</v>
      </c>
      <c r="D556" s="5">
        <f>A556*8</f>
        <v>31016</v>
      </c>
      <c r="E556" s="5">
        <f t="shared" ref="E556:E619" si="164">C556-D556</f>
        <v>220989</v>
      </c>
      <c r="F556" s="3" t="str">
        <f t="shared" si="151"/>
        <v>877</v>
      </c>
      <c r="G556" s="5">
        <f t="shared" si="163"/>
        <v>5040100</v>
      </c>
      <c r="H556" s="7">
        <f>A556*1113</f>
        <v>4315101</v>
      </c>
      <c r="I556" s="3" t="s">
        <v>1235</v>
      </c>
      <c r="J556" s="3" t="s">
        <v>1235</v>
      </c>
      <c r="K556" s="3">
        <v>244289</v>
      </c>
      <c r="L556" s="3">
        <v>310198</v>
      </c>
      <c r="M556" s="5">
        <f>L556+G556-H556</f>
        <v>1035197</v>
      </c>
    </row>
    <row r="557" spans="1:13" x14ac:dyDescent="0.25">
      <c r="A557" s="8" t="s">
        <v>451</v>
      </c>
      <c r="B557" s="3">
        <v>65</v>
      </c>
      <c r="C557" s="5">
        <f t="shared" si="150"/>
        <v>293995</v>
      </c>
      <c r="D557" s="5">
        <f>A557*21</f>
        <v>94983</v>
      </c>
      <c r="E557" s="5">
        <f t="shared" si="164"/>
        <v>199012</v>
      </c>
      <c r="F557" s="3" t="str">
        <f t="shared" si="151"/>
        <v>523</v>
      </c>
      <c r="G557" s="5">
        <f t="shared" si="163"/>
        <v>5879900</v>
      </c>
      <c r="H557" s="7">
        <f>A557*1126</f>
        <v>5092898</v>
      </c>
      <c r="I557" s="3" t="s">
        <v>1235</v>
      </c>
      <c r="J557" s="3" t="s">
        <v>1235</v>
      </c>
      <c r="K557" s="3">
        <v>149213</v>
      </c>
      <c r="L557" s="3">
        <v>461300</v>
      </c>
      <c r="M557" s="5">
        <f>L557+G557-H557</f>
        <v>1248302</v>
      </c>
    </row>
    <row r="558" spans="1:13" x14ac:dyDescent="0.25">
      <c r="A558" s="8" t="s">
        <v>473</v>
      </c>
      <c r="B558" s="3">
        <v>65</v>
      </c>
      <c r="C558" s="5">
        <f t="shared" si="150"/>
        <v>306995</v>
      </c>
      <c r="D558" s="5">
        <f>A558*47</f>
        <v>221981</v>
      </c>
      <c r="E558" s="5">
        <f t="shared" si="164"/>
        <v>85014</v>
      </c>
      <c r="F558" s="3" t="str">
        <f t="shared" si="151"/>
        <v>723</v>
      </c>
      <c r="G558" s="5">
        <f t="shared" si="163"/>
        <v>6139900</v>
      </c>
      <c r="H558" s="7">
        <f>A558*1087</f>
        <v>5133901</v>
      </c>
      <c r="I558" s="3" t="s">
        <v>1235</v>
      </c>
      <c r="J558" s="3" t="s">
        <v>1235</v>
      </c>
      <c r="K558" s="3">
        <v>217210</v>
      </c>
      <c r="L558" s="3">
        <v>420299</v>
      </c>
      <c r="M558" s="5">
        <f>L558+G558-H558</f>
        <v>1426298</v>
      </c>
    </row>
    <row r="559" spans="1:13" x14ac:dyDescent="0.25">
      <c r="A559" s="8" t="s">
        <v>489</v>
      </c>
      <c r="B559" s="3">
        <v>65</v>
      </c>
      <c r="C559" s="5">
        <f t="shared" si="150"/>
        <v>317005</v>
      </c>
      <c r="D559" s="5">
        <f>A559*8</f>
        <v>39016</v>
      </c>
      <c r="E559" s="5">
        <f t="shared" si="164"/>
        <v>277989</v>
      </c>
      <c r="F559" s="3" t="str">
        <f t="shared" si="151"/>
        <v>877</v>
      </c>
      <c r="G559" s="5">
        <f t="shared" si="163"/>
        <v>6340100</v>
      </c>
      <c r="H559" s="7">
        <f>A559*1113</f>
        <v>5428101</v>
      </c>
      <c r="I559" s="3" t="s">
        <v>1235</v>
      </c>
      <c r="J559" s="3" t="s">
        <v>1235</v>
      </c>
      <c r="K559" s="3">
        <v>307299</v>
      </c>
      <c r="L559" s="3">
        <v>985202</v>
      </c>
      <c r="M559" s="5">
        <f>L559+G559-H559</f>
        <v>1897201</v>
      </c>
    </row>
    <row r="560" spans="1:13" x14ac:dyDescent="0.25">
      <c r="A560" s="8" t="s">
        <v>541</v>
      </c>
      <c r="B560" s="3">
        <v>65</v>
      </c>
      <c r="C560" s="5">
        <f t="shared" si="150"/>
        <v>345995</v>
      </c>
      <c r="D560" s="5">
        <f>A560*34</f>
        <v>180982</v>
      </c>
      <c r="E560" s="5">
        <f t="shared" si="164"/>
        <v>165013</v>
      </c>
      <c r="F560" s="3" t="str">
        <f t="shared" si="151"/>
        <v>323</v>
      </c>
      <c r="G560" s="5">
        <f t="shared" si="163"/>
        <v>6919900</v>
      </c>
      <c r="H560" s="7">
        <f>A560*1074</f>
        <v>5716902</v>
      </c>
      <c r="I560" s="3" t="s">
        <v>1235</v>
      </c>
      <c r="J560" s="3" t="s">
        <v>1235</v>
      </c>
      <c r="K560" s="3">
        <v>37207</v>
      </c>
      <c r="L560" s="3">
        <v>1192298</v>
      </c>
      <c r="M560" s="5">
        <f>L560+G560-H560-C560</f>
        <v>2049301</v>
      </c>
    </row>
    <row r="561" spans="1:13" x14ac:dyDescent="0.25">
      <c r="A561" s="8" t="s">
        <v>559</v>
      </c>
      <c r="B561" s="3">
        <v>65</v>
      </c>
      <c r="C561" s="5">
        <f t="shared" si="150"/>
        <v>356005</v>
      </c>
      <c r="D561" s="5">
        <f>A561*21</f>
        <v>115017</v>
      </c>
      <c r="E561" s="5">
        <f t="shared" si="164"/>
        <v>240988</v>
      </c>
      <c r="F561" s="3" t="str">
        <f t="shared" si="151"/>
        <v>477</v>
      </c>
      <c r="G561" s="5">
        <f t="shared" si="163"/>
        <v>7120100</v>
      </c>
      <c r="H561" s="7">
        <f>A561*1126</f>
        <v>6167102</v>
      </c>
      <c r="I561" s="3" t="s">
        <v>1235</v>
      </c>
      <c r="J561" s="3" t="s">
        <v>1235</v>
      </c>
      <c r="K561" s="3">
        <v>301289</v>
      </c>
      <c r="L561" s="3">
        <v>679202</v>
      </c>
      <c r="M561" s="5">
        <f>L561+G561-H561</f>
        <v>1632200</v>
      </c>
    </row>
    <row r="562" spans="1:13" x14ac:dyDescent="0.25">
      <c r="A562" s="8" t="s">
        <v>653</v>
      </c>
      <c r="B562" s="3">
        <v>65</v>
      </c>
      <c r="C562" s="5">
        <f t="shared" si="150"/>
        <v>408005</v>
      </c>
      <c r="D562" s="5">
        <f>A562*47</f>
        <v>295019</v>
      </c>
      <c r="E562" s="5">
        <f t="shared" si="164"/>
        <v>112986</v>
      </c>
      <c r="F562" s="3" t="str">
        <f t="shared" si="151"/>
        <v>277</v>
      </c>
      <c r="G562" s="5">
        <f t="shared" si="163"/>
        <v>8160100</v>
      </c>
      <c r="H562" s="7">
        <f>A562*1087</f>
        <v>6823099</v>
      </c>
      <c r="I562" s="3" t="s">
        <v>1235</v>
      </c>
      <c r="J562" s="3" t="s">
        <v>1235</v>
      </c>
      <c r="K562" s="3">
        <v>345297</v>
      </c>
      <c r="L562" s="3">
        <v>1136199</v>
      </c>
      <c r="M562" s="5">
        <f>L562+G562-H562</f>
        <v>2473200</v>
      </c>
    </row>
    <row r="563" spans="1:13" x14ac:dyDescent="0.25">
      <c r="A563" s="8" t="s">
        <v>659</v>
      </c>
      <c r="B563" s="3">
        <v>65</v>
      </c>
      <c r="C563" s="5">
        <f t="shared" si="150"/>
        <v>410995</v>
      </c>
      <c r="D563" s="5">
        <f>A563*34</f>
        <v>214982</v>
      </c>
      <c r="E563" s="5">
        <f t="shared" si="164"/>
        <v>196013</v>
      </c>
      <c r="F563" s="3" t="str">
        <f t="shared" si="151"/>
        <v>323</v>
      </c>
      <c r="G563" s="5">
        <f t="shared" si="163"/>
        <v>8219900</v>
      </c>
      <c r="H563" s="7">
        <f>A563*1074</f>
        <v>6790902</v>
      </c>
      <c r="I563" s="3" t="s">
        <v>1235</v>
      </c>
      <c r="J563" s="3" t="s">
        <v>1235</v>
      </c>
      <c r="K563" s="3">
        <v>240210</v>
      </c>
      <c r="L563" s="3">
        <v>594298</v>
      </c>
      <c r="M563" s="5">
        <f>L563+G563-H563-C563</f>
        <v>1612301</v>
      </c>
    </row>
    <row r="564" spans="1:13" x14ac:dyDescent="0.25">
      <c r="A564" s="8" t="s">
        <v>782</v>
      </c>
      <c r="B564" s="3">
        <v>65</v>
      </c>
      <c r="C564" s="5">
        <f t="shared" si="150"/>
        <v>486005</v>
      </c>
      <c r="D564" s="5">
        <f>A564*21</f>
        <v>157017</v>
      </c>
      <c r="E564" s="5">
        <f t="shared" si="164"/>
        <v>328988</v>
      </c>
      <c r="F564" s="3" t="str">
        <f t="shared" si="151"/>
        <v>477</v>
      </c>
      <c r="G564" s="5">
        <f t="shared" si="163"/>
        <v>9720100</v>
      </c>
      <c r="H564" s="7">
        <f>A564*1126</f>
        <v>8419102</v>
      </c>
      <c r="I564" s="3" t="s">
        <v>1235</v>
      </c>
      <c r="J564" s="3" t="s">
        <v>1235</v>
      </c>
      <c r="K564" s="3">
        <v>254292</v>
      </c>
      <c r="L564" s="3">
        <v>284200</v>
      </c>
      <c r="M564" s="5">
        <f>L564+G564-H564</f>
        <v>1585198</v>
      </c>
    </row>
    <row r="565" spans="1:13" x14ac:dyDescent="0.25">
      <c r="A565" s="8" t="s">
        <v>789</v>
      </c>
      <c r="B565" s="3">
        <v>65</v>
      </c>
      <c r="C565" s="5">
        <f t="shared" si="150"/>
        <v>488995</v>
      </c>
      <c r="D565" s="5">
        <f>A565*21</f>
        <v>157983</v>
      </c>
      <c r="E565" s="5">
        <f t="shared" si="164"/>
        <v>331012</v>
      </c>
      <c r="F565" s="3" t="str">
        <f t="shared" si="151"/>
        <v>523</v>
      </c>
      <c r="G565" s="5">
        <f t="shared" si="163"/>
        <v>9779900</v>
      </c>
      <c r="H565" s="7">
        <f>A565*1126</f>
        <v>8470898</v>
      </c>
      <c r="I565" s="3" t="s">
        <v>1235</v>
      </c>
      <c r="J565" s="3" t="s">
        <v>1235</v>
      </c>
      <c r="K565" s="3">
        <v>90200</v>
      </c>
      <c r="L565" s="3">
        <v>940299</v>
      </c>
      <c r="M565" s="5">
        <f>L565+G565-H565</f>
        <v>2249301</v>
      </c>
    </row>
    <row r="566" spans="1:13" x14ac:dyDescent="0.25">
      <c r="A566" s="8" t="s">
        <v>816</v>
      </c>
      <c r="B566" s="3">
        <v>65</v>
      </c>
      <c r="C566" s="5">
        <f t="shared" si="150"/>
        <v>501995</v>
      </c>
      <c r="D566" s="5">
        <f>A566*47</f>
        <v>362981</v>
      </c>
      <c r="E566" s="5">
        <f t="shared" si="164"/>
        <v>139014</v>
      </c>
      <c r="F566" s="3" t="str">
        <f t="shared" si="151"/>
        <v>723</v>
      </c>
      <c r="G566" s="5">
        <f t="shared" si="163"/>
        <v>10039900</v>
      </c>
      <c r="H566" s="7">
        <f>A566*1087</f>
        <v>8394901</v>
      </c>
      <c r="I566" s="3" t="s">
        <v>1235</v>
      </c>
      <c r="J566" s="3" t="s">
        <v>1235</v>
      </c>
      <c r="K566" s="3">
        <v>131213</v>
      </c>
      <c r="L566" s="3">
        <v>463302</v>
      </c>
      <c r="M566" s="5">
        <f>L566+G566-H566</f>
        <v>2108301</v>
      </c>
    </row>
    <row r="567" spans="1:13" x14ac:dyDescent="0.25">
      <c r="A567" s="8" t="s">
        <v>831</v>
      </c>
      <c r="B567" s="3">
        <v>65</v>
      </c>
      <c r="C567" s="5">
        <f t="shared" si="150"/>
        <v>512005</v>
      </c>
      <c r="D567" s="5">
        <f>A567*8</f>
        <v>63016</v>
      </c>
      <c r="E567" s="5">
        <f t="shared" si="164"/>
        <v>448989</v>
      </c>
      <c r="F567" s="3" t="str">
        <f t="shared" si="151"/>
        <v>877</v>
      </c>
      <c r="G567" s="5">
        <f t="shared" si="163"/>
        <v>10240100</v>
      </c>
      <c r="H567" s="7">
        <f>A567*1113</f>
        <v>8767101</v>
      </c>
      <c r="I567" s="3" t="s">
        <v>1235</v>
      </c>
      <c r="J567" s="3" t="s">
        <v>1235</v>
      </c>
      <c r="K567" s="3">
        <v>370297</v>
      </c>
      <c r="L567" s="3">
        <v>1465200</v>
      </c>
      <c r="M567" s="5">
        <f>L567+G567-H567</f>
        <v>2938199</v>
      </c>
    </row>
    <row r="568" spans="1:13" x14ac:dyDescent="0.25">
      <c r="A568" s="8" t="s">
        <v>858</v>
      </c>
      <c r="B568" s="3">
        <v>65</v>
      </c>
      <c r="C568" s="5">
        <f t="shared" si="150"/>
        <v>527995</v>
      </c>
      <c r="D568" s="5">
        <f>A568*8</f>
        <v>64984</v>
      </c>
      <c r="E568" s="5">
        <f t="shared" si="164"/>
        <v>463011</v>
      </c>
      <c r="F568" s="3" t="str">
        <f t="shared" si="151"/>
        <v>123</v>
      </c>
      <c r="G568" s="5">
        <f t="shared" si="163"/>
        <v>10559900</v>
      </c>
      <c r="H568" s="7">
        <f>A568*1113</f>
        <v>9040899</v>
      </c>
      <c r="I568" s="3" t="s">
        <v>1235</v>
      </c>
      <c r="J568" s="3" t="s">
        <v>1235</v>
      </c>
      <c r="K568" s="3">
        <v>349207</v>
      </c>
      <c r="L568" s="3">
        <v>2006299</v>
      </c>
      <c r="M568" s="5">
        <f>L568+G568-H568</f>
        <v>3525300</v>
      </c>
    </row>
    <row r="569" spans="1:13" x14ac:dyDescent="0.25">
      <c r="A569" s="8" t="s">
        <v>916</v>
      </c>
      <c r="B569" s="3">
        <v>65</v>
      </c>
      <c r="C569" s="5">
        <f t="shared" si="150"/>
        <v>564005</v>
      </c>
      <c r="D569" s="5">
        <f>A569*34</f>
        <v>295018</v>
      </c>
      <c r="E569" s="5">
        <f t="shared" si="164"/>
        <v>268987</v>
      </c>
      <c r="F569" s="3" t="str">
        <f t="shared" si="151"/>
        <v>677</v>
      </c>
      <c r="G569" s="5">
        <f t="shared" si="163"/>
        <v>11280100</v>
      </c>
      <c r="H569" s="7">
        <f>A569*1074</f>
        <v>9319098</v>
      </c>
      <c r="I569" s="3" t="s">
        <v>1235</v>
      </c>
      <c r="J569" s="3" t="s">
        <v>1235</v>
      </c>
      <c r="K569" s="3">
        <v>451290</v>
      </c>
      <c r="L569" s="3">
        <v>937202</v>
      </c>
      <c r="M569" s="5">
        <f>L569+G569-H569-C569</f>
        <v>2334199</v>
      </c>
    </row>
    <row r="570" spans="1:13" x14ac:dyDescent="0.25">
      <c r="A570" s="8" t="s">
        <v>984</v>
      </c>
      <c r="B570" s="3">
        <v>65</v>
      </c>
      <c r="C570" s="5">
        <f t="shared" si="150"/>
        <v>603005</v>
      </c>
      <c r="D570" s="5">
        <f>A570*47</f>
        <v>436019</v>
      </c>
      <c r="E570" s="5">
        <f t="shared" si="164"/>
        <v>166986</v>
      </c>
      <c r="F570" s="3" t="str">
        <f t="shared" si="151"/>
        <v>277</v>
      </c>
      <c r="G570" s="5">
        <f t="shared" si="163"/>
        <v>12060100</v>
      </c>
      <c r="H570" s="7">
        <f>A570*1087</f>
        <v>10084099</v>
      </c>
      <c r="I570" s="3" t="s">
        <v>1235</v>
      </c>
      <c r="J570" s="3" t="s">
        <v>1235</v>
      </c>
      <c r="K570" s="3">
        <v>241294</v>
      </c>
      <c r="L570" s="3">
        <v>37200</v>
      </c>
      <c r="M570" s="5">
        <f>L570+G570-H570</f>
        <v>2013201</v>
      </c>
    </row>
    <row r="571" spans="1:13" x14ac:dyDescent="0.25">
      <c r="A571" s="8" t="s">
        <v>990</v>
      </c>
      <c r="B571" s="3">
        <v>65</v>
      </c>
      <c r="C571" s="5">
        <f t="shared" si="150"/>
        <v>605995</v>
      </c>
      <c r="D571" s="5">
        <f>A571*34</f>
        <v>316982</v>
      </c>
      <c r="E571" s="5">
        <f t="shared" si="164"/>
        <v>289013</v>
      </c>
      <c r="F571" s="3" t="str">
        <f t="shared" si="151"/>
        <v>323</v>
      </c>
      <c r="G571" s="5">
        <f t="shared" si="163"/>
        <v>12119900</v>
      </c>
      <c r="H571" s="7">
        <f>A571*1074</f>
        <v>10012902</v>
      </c>
      <c r="I571" s="3" t="s">
        <v>1235</v>
      </c>
      <c r="J571" s="3" t="s">
        <v>1235</v>
      </c>
      <c r="K571" s="3">
        <v>326211</v>
      </c>
      <c r="L571" s="3">
        <v>848299</v>
      </c>
      <c r="M571" s="5">
        <f>L571+G571-H571-C571</f>
        <v>2349302</v>
      </c>
    </row>
    <row r="572" spans="1:13" x14ac:dyDescent="0.25">
      <c r="A572" s="8" t="s">
        <v>1030</v>
      </c>
      <c r="B572" s="3">
        <v>65</v>
      </c>
      <c r="C572" s="5">
        <f t="shared" si="150"/>
        <v>629005</v>
      </c>
      <c r="D572" s="5">
        <f>A572*34</f>
        <v>329018</v>
      </c>
      <c r="E572" s="5">
        <f t="shared" si="164"/>
        <v>299987</v>
      </c>
      <c r="F572" s="3" t="str">
        <f t="shared" si="151"/>
        <v>677</v>
      </c>
      <c r="G572" s="5">
        <f t="shared" si="163"/>
        <v>12580100</v>
      </c>
      <c r="H572" s="7">
        <f>A572*1074</f>
        <v>10393098</v>
      </c>
      <c r="I572" s="3" t="s">
        <v>1235</v>
      </c>
      <c r="J572" s="3" t="s">
        <v>1235</v>
      </c>
      <c r="K572" s="3">
        <v>174282</v>
      </c>
      <c r="L572" s="3">
        <v>1345199</v>
      </c>
      <c r="M572" s="5">
        <f>L572+G572-H572</f>
        <v>3532201</v>
      </c>
    </row>
    <row r="573" spans="1:13" x14ac:dyDescent="0.25">
      <c r="A573" s="11" t="s">
        <v>1106</v>
      </c>
      <c r="B573" s="3">
        <v>66</v>
      </c>
      <c r="C573" s="5">
        <f t="shared" si="150"/>
        <v>13002</v>
      </c>
      <c r="D573" s="5">
        <f t="shared" ref="D573:D580" si="165">A573*61</f>
        <v>12017</v>
      </c>
      <c r="E573" s="5">
        <f t="shared" si="164"/>
        <v>985</v>
      </c>
      <c r="F573" s="3" t="str">
        <f t="shared" si="151"/>
        <v>197</v>
      </c>
      <c r="G573" s="5">
        <f t="shared" ref="G573:G580" si="166">C573*50</f>
        <v>650100</v>
      </c>
      <c r="H573" s="7">
        <f t="shared" ref="H573:H580" si="167">A573*2833</f>
        <v>558101</v>
      </c>
      <c r="I573" s="7">
        <f t="shared" ref="I573:I580" si="168">A573*2300</f>
        <v>453100</v>
      </c>
      <c r="J573" s="7">
        <f t="shared" ref="J573:J580" si="169">A573*1833</f>
        <v>361101</v>
      </c>
      <c r="K573" s="3">
        <v>12294</v>
      </c>
      <c r="L573" s="19">
        <v>97201</v>
      </c>
      <c r="M573" s="7">
        <f>L573+G573-H573</f>
        <v>189200</v>
      </c>
    </row>
    <row r="574" spans="1:13" x14ac:dyDescent="0.25">
      <c r="A574" s="11" t="s">
        <v>245</v>
      </c>
      <c r="B574" s="3">
        <v>66</v>
      </c>
      <c r="C574" s="5">
        <f t="shared" si="150"/>
        <v>184998</v>
      </c>
      <c r="D574" s="5">
        <f t="shared" si="165"/>
        <v>170983</v>
      </c>
      <c r="E574" s="5">
        <f t="shared" si="164"/>
        <v>14015</v>
      </c>
      <c r="F574" s="3" t="str">
        <f t="shared" si="151"/>
        <v>803</v>
      </c>
      <c r="G574" s="5">
        <f t="shared" si="166"/>
        <v>9249900</v>
      </c>
      <c r="H574" s="7">
        <f t="shared" si="167"/>
        <v>7940899</v>
      </c>
      <c r="I574" s="7">
        <f t="shared" si="168"/>
        <v>6446900</v>
      </c>
      <c r="J574" s="7">
        <f t="shared" si="169"/>
        <v>5137899</v>
      </c>
      <c r="K574" s="3">
        <v>150212</v>
      </c>
      <c r="L574" s="3">
        <v>419300</v>
      </c>
      <c r="M574" s="7">
        <f t="shared" ref="M574:M580" si="170">L574+G574-H574</f>
        <v>1728301</v>
      </c>
    </row>
    <row r="575" spans="1:13" x14ac:dyDescent="0.25">
      <c r="A575" s="11" t="s">
        <v>365</v>
      </c>
      <c r="B575" s="3">
        <v>66</v>
      </c>
      <c r="C575" s="5">
        <f t="shared" si="150"/>
        <v>250998</v>
      </c>
      <c r="D575" s="5">
        <f t="shared" si="165"/>
        <v>231983</v>
      </c>
      <c r="E575" s="5">
        <f t="shared" si="164"/>
        <v>19015</v>
      </c>
      <c r="F575" s="3" t="str">
        <f t="shared" si="151"/>
        <v>803</v>
      </c>
      <c r="G575" s="5">
        <f t="shared" si="166"/>
        <v>12549900</v>
      </c>
      <c r="H575" s="7">
        <f t="shared" si="167"/>
        <v>10773899</v>
      </c>
      <c r="I575" s="7">
        <f t="shared" si="168"/>
        <v>8746900</v>
      </c>
      <c r="J575" s="7">
        <f t="shared" si="169"/>
        <v>6970899</v>
      </c>
      <c r="K575" s="3">
        <v>215211</v>
      </c>
      <c r="L575" s="3">
        <v>580299</v>
      </c>
      <c r="M575" s="7">
        <f t="shared" si="170"/>
        <v>2356300</v>
      </c>
    </row>
    <row r="576" spans="1:13" x14ac:dyDescent="0.25">
      <c r="A576" s="11" t="s">
        <v>528</v>
      </c>
      <c r="B576" s="3">
        <v>66</v>
      </c>
      <c r="C576" s="5">
        <f t="shared" si="150"/>
        <v>343002</v>
      </c>
      <c r="D576" s="5">
        <f t="shared" si="165"/>
        <v>317017</v>
      </c>
      <c r="E576" s="5">
        <f t="shared" si="164"/>
        <v>25985</v>
      </c>
      <c r="F576" s="3" t="str">
        <f t="shared" si="151"/>
        <v>197</v>
      </c>
      <c r="G576" s="5">
        <f t="shared" si="166"/>
        <v>17150100</v>
      </c>
      <c r="H576" s="7">
        <f t="shared" si="167"/>
        <v>14723101</v>
      </c>
      <c r="I576" s="7">
        <f t="shared" si="168"/>
        <v>11953100</v>
      </c>
      <c r="J576" s="7">
        <f t="shared" si="169"/>
        <v>9526101</v>
      </c>
      <c r="K576" s="3">
        <v>59297</v>
      </c>
      <c r="L576" s="19">
        <v>1613200</v>
      </c>
      <c r="M576" s="5">
        <f t="shared" si="170"/>
        <v>4040199</v>
      </c>
    </row>
    <row r="577" spans="1:13" x14ac:dyDescent="0.25">
      <c r="A577" s="11" t="s">
        <v>641</v>
      </c>
      <c r="B577" s="3">
        <v>66</v>
      </c>
      <c r="C577" s="5">
        <f t="shared" si="150"/>
        <v>409002</v>
      </c>
      <c r="D577" s="5">
        <f t="shared" si="165"/>
        <v>378017</v>
      </c>
      <c r="E577" s="5">
        <f t="shared" si="164"/>
        <v>30985</v>
      </c>
      <c r="F577" s="3" t="str">
        <f t="shared" si="151"/>
        <v>197</v>
      </c>
      <c r="G577" s="5">
        <f t="shared" si="166"/>
        <v>20450100</v>
      </c>
      <c r="H577" s="7">
        <f t="shared" si="167"/>
        <v>17556101</v>
      </c>
      <c r="I577" s="7">
        <f t="shared" si="168"/>
        <v>14253100</v>
      </c>
      <c r="J577" s="7">
        <f t="shared" si="169"/>
        <v>11359101</v>
      </c>
      <c r="K577" s="19">
        <v>89298</v>
      </c>
      <c r="L577" s="19">
        <v>1942201</v>
      </c>
      <c r="M577" s="5">
        <f t="shared" si="170"/>
        <v>4836200</v>
      </c>
    </row>
    <row r="578" spans="1:13" x14ac:dyDescent="0.25">
      <c r="A578" s="11" t="s">
        <v>712</v>
      </c>
      <c r="B578" s="3">
        <v>66</v>
      </c>
      <c r="C578" s="5">
        <f t="shared" ref="C578:C641" si="171">A578*B578</f>
        <v>448998</v>
      </c>
      <c r="D578" s="5">
        <f t="shared" si="165"/>
        <v>414983</v>
      </c>
      <c r="E578" s="5">
        <f t="shared" si="164"/>
        <v>34015</v>
      </c>
      <c r="F578" s="3" t="str">
        <f t="shared" ref="F578:F641" si="172">RIGHT(A578, 3)</f>
        <v>803</v>
      </c>
      <c r="G578" s="5">
        <f t="shared" si="166"/>
        <v>22449900</v>
      </c>
      <c r="H578" s="7">
        <f t="shared" si="167"/>
        <v>19272899</v>
      </c>
      <c r="I578" s="7">
        <f t="shared" si="168"/>
        <v>15646900</v>
      </c>
      <c r="J578" s="7">
        <f t="shared" si="169"/>
        <v>12469899</v>
      </c>
      <c r="K578" s="3">
        <v>446208</v>
      </c>
      <c r="L578" s="19">
        <v>201300</v>
      </c>
      <c r="M578" s="7">
        <f t="shared" si="170"/>
        <v>3378301</v>
      </c>
    </row>
    <row r="579" spans="1:13" x14ac:dyDescent="0.25">
      <c r="A579" s="11" t="s">
        <v>932</v>
      </c>
      <c r="B579" s="3">
        <v>66</v>
      </c>
      <c r="C579" s="5">
        <f t="shared" si="171"/>
        <v>580998</v>
      </c>
      <c r="D579" s="5">
        <f t="shared" si="165"/>
        <v>536983</v>
      </c>
      <c r="E579" s="5">
        <f t="shared" si="164"/>
        <v>44015</v>
      </c>
      <c r="F579" s="3" t="str">
        <f t="shared" si="172"/>
        <v>803</v>
      </c>
      <c r="G579" s="5">
        <f t="shared" si="166"/>
        <v>29049900</v>
      </c>
      <c r="H579" s="7">
        <f t="shared" si="167"/>
        <v>24938899</v>
      </c>
      <c r="I579" s="7">
        <f t="shared" si="168"/>
        <v>20246900</v>
      </c>
      <c r="J579" s="7">
        <f t="shared" si="169"/>
        <v>16135899</v>
      </c>
      <c r="K579" s="3">
        <v>49208</v>
      </c>
      <c r="L579" s="19">
        <v>4424299</v>
      </c>
      <c r="M579" s="5">
        <f t="shared" si="170"/>
        <v>8535300</v>
      </c>
    </row>
    <row r="580" spans="1:13" x14ac:dyDescent="0.25">
      <c r="A580" s="11" t="s">
        <v>1045</v>
      </c>
      <c r="B580" s="3">
        <v>66</v>
      </c>
      <c r="C580" s="5">
        <f t="shared" si="171"/>
        <v>646998</v>
      </c>
      <c r="D580" s="5">
        <f t="shared" si="165"/>
        <v>597983</v>
      </c>
      <c r="E580" s="5">
        <f t="shared" si="164"/>
        <v>49015</v>
      </c>
      <c r="F580" s="3" t="str">
        <f t="shared" si="172"/>
        <v>803</v>
      </c>
      <c r="G580" s="5">
        <f t="shared" si="166"/>
        <v>32349900</v>
      </c>
      <c r="H580" s="7">
        <f t="shared" si="167"/>
        <v>27771899</v>
      </c>
      <c r="I580" s="7">
        <f t="shared" si="168"/>
        <v>22546900</v>
      </c>
      <c r="J580" s="7">
        <f t="shared" si="169"/>
        <v>17968899</v>
      </c>
      <c r="K580" s="3">
        <v>84207</v>
      </c>
      <c r="L580" s="19">
        <v>4309300</v>
      </c>
      <c r="M580" s="5">
        <f t="shared" si="170"/>
        <v>8887301</v>
      </c>
    </row>
    <row r="581" spans="1:13" x14ac:dyDescent="0.25">
      <c r="A581" s="4" t="s">
        <v>87</v>
      </c>
      <c r="B581" s="3">
        <v>67</v>
      </c>
      <c r="C581" s="5">
        <f t="shared" si="171"/>
        <v>106999</v>
      </c>
      <c r="D581" s="5">
        <f>A581*5</f>
        <v>7985</v>
      </c>
      <c r="E581" s="5">
        <f t="shared" si="164"/>
        <v>99014</v>
      </c>
      <c r="F581" s="3" t="str">
        <f t="shared" si="172"/>
        <v>597</v>
      </c>
      <c r="G581" s="5">
        <f>C581*100</f>
        <v>10699900</v>
      </c>
      <c r="H581" s="7">
        <f>A581*5700</f>
        <v>9102900</v>
      </c>
      <c r="I581" s="3" t="s">
        <v>1235</v>
      </c>
      <c r="J581" s="3" t="s">
        <v>1235</v>
      </c>
      <c r="K581" s="3">
        <v>26206</v>
      </c>
      <c r="L581" s="3">
        <v>1147300</v>
      </c>
      <c r="M581" s="5">
        <f>L581+G581-H581</f>
        <v>2744300</v>
      </c>
    </row>
    <row r="582" spans="1:13" x14ac:dyDescent="0.25">
      <c r="A582" s="4" t="s">
        <v>242</v>
      </c>
      <c r="B582" s="3">
        <v>67</v>
      </c>
      <c r="C582" s="5">
        <f t="shared" si="171"/>
        <v>186997</v>
      </c>
      <c r="D582" s="5">
        <f>A582*24</f>
        <v>66984</v>
      </c>
      <c r="E582" s="5">
        <f t="shared" si="164"/>
        <v>120013</v>
      </c>
      <c r="F582" s="3" t="str">
        <f t="shared" si="172"/>
        <v>791</v>
      </c>
      <c r="G582" s="5">
        <f>C582*33</f>
        <v>6170901</v>
      </c>
      <c r="H582" s="7">
        <f>A582*1900</f>
        <v>5302900</v>
      </c>
      <c r="I582" s="3" t="s">
        <v>1235</v>
      </c>
      <c r="J582" s="3" t="s">
        <v>1235</v>
      </c>
      <c r="K582" s="3">
        <v>96205</v>
      </c>
      <c r="L582" s="3">
        <v>749299</v>
      </c>
      <c r="M582" s="5">
        <f>L582+G582-H582</f>
        <v>1617300</v>
      </c>
    </row>
    <row r="583" spans="1:13" x14ac:dyDescent="0.25">
      <c r="A583" s="4" t="s">
        <v>290</v>
      </c>
      <c r="B583" s="3">
        <v>67</v>
      </c>
      <c r="C583" s="5">
        <f t="shared" si="171"/>
        <v>215003</v>
      </c>
      <c r="D583" s="5">
        <f>A583*24</f>
        <v>77016</v>
      </c>
      <c r="E583" s="5">
        <f t="shared" si="164"/>
        <v>137987</v>
      </c>
      <c r="F583" s="3" t="str">
        <f t="shared" si="172"/>
        <v>209</v>
      </c>
      <c r="G583" s="5">
        <f>C583*33</f>
        <v>7095099</v>
      </c>
      <c r="H583" s="7">
        <f>A583*1900</f>
        <v>6097100</v>
      </c>
      <c r="I583" s="3" t="s">
        <v>1235</v>
      </c>
      <c r="J583" s="3" t="s">
        <v>1235</v>
      </c>
      <c r="K583" s="3">
        <v>72298</v>
      </c>
      <c r="L583" s="3">
        <v>608201</v>
      </c>
      <c r="M583" s="5">
        <f>L583+G583-H583</f>
        <v>1606200</v>
      </c>
    </row>
    <row r="584" spans="1:13" x14ac:dyDescent="0.25">
      <c r="A584" s="4" t="s">
        <v>458</v>
      </c>
      <c r="B584" s="3">
        <v>67</v>
      </c>
      <c r="C584" s="5">
        <f t="shared" si="171"/>
        <v>307999</v>
      </c>
      <c r="D584" s="5">
        <f>A584*5</f>
        <v>22985</v>
      </c>
      <c r="E584" s="5">
        <f t="shared" si="164"/>
        <v>285014</v>
      </c>
      <c r="F584" s="3" t="str">
        <f t="shared" si="172"/>
        <v>597</v>
      </c>
      <c r="G584" s="5">
        <f>C584*100</f>
        <v>30799900</v>
      </c>
      <c r="H584" s="7">
        <f>A584*5700</f>
        <v>26202900</v>
      </c>
      <c r="I584" s="3" t="s">
        <v>1235</v>
      </c>
      <c r="J584" s="3" t="s">
        <v>1235</v>
      </c>
      <c r="K584" s="3">
        <v>112212</v>
      </c>
      <c r="L584" s="3">
        <v>590300</v>
      </c>
      <c r="M584" s="5">
        <f>L584+G584-H584</f>
        <v>5187300</v>
      </c>
    </row>
    <row r="585" spans="1:13" x14ac:dyDescent="0.25">
      <c r="A585" s="4" t="s">
        <v>529</v>
      </c>
      <c r="B585" s="3">
        <v>67</v>
      </c>
      <c r="C585" s="5">
        <f t="shared" si="171"/>
        <v>349003</v>
      </c>
      <c r="D585" s="5">
        <f>A585*24</f>
        <v>125016</v>
      </c>
      <c r="E585" s="5">
        <f t="shared" si="164"/>
        <v>223987</v>
      </c>
      <c r="F585" s="3" t="str">
        <f t="shared" si="172"/>
        <v>209</v>
      </c>
      <c r="G585" s="5">
        <f>C585*33</f>
        <v>11517099</v>
      </c>
      <c r="H585" s="7">
        <f>A585*1900</f>
        <v>9897100</v>
      </c>
      <c r="I585" s="3" t="s">
        <v>1235</v>
      </c>
      <c r="J585" s="3" t="s">
        <v>1235</v>
      </c>
      <c r="K585" s="3">
        <v>190284</v>
      </c>
      <c r="L585" s="3">
        <v>836200</v>
      </c>
      <c r="M585" s="5">
        <f t="shared" ref="M585:M588" si="173">L585+G585-H585</f>
        <v>2456199</v>
      </c>
    </row>
    <row r="586" spans="1:13" x14ac:dyDescent="0.25">
      <c r="A586" s="4" t="s">
        <v>596</v>
      </c>
      <c r="B586" s="3">
        <v>67</v>
      </c>
      <c r="C586" s="5">
        <f t="shared" si="171"/>
        <v>387997</v>
      </c>
      <c r="D586" s="5">
        <f>A586*24</f>
        <v>138984</v>
      </c>
      <c r="E586" s="5">
        <f t="shared" si="164"/>
        <v>249013</v>
      </c>
      <c r="F586" s="3" t="str">
        <f t="shared" si="172"/>
        <v>791</v>
      </c>
      <c r="G586" s="5">
        <f>C586*33</f>
        <v>12803901</v>
      </c>
      <c r="H586" s="7">
        <f>A586*1900</f>
        <v>11002900</v>
      </c>
      <c r="I586" s="3" t="s">
        <v>1235</v>
      </c>
      <c r="J586" s="3" t="s">
        <v>1235</v>
      </c>
      <c r="K586" s="3">
        <v>72213</v>
      </c>
      <c r="L586" s="3">
        <v>402300</v>
      </c>
      <c r="M586" s="5">
        <f t="shared" si="173"/>
        <v>2203301</v>
      </c>
    </row>
    <row r="587" spans="1:13" x14ac:dyDescent="0.25">
      <c r="A587" s="4" t="s">
        <v>710</v>
      </c>
      <c r="B587" s="3">
        <v>67</v>
      </c>
      <c r="C587" s="5">
        <f t="shared" si="171"/>
        <v>454997</v>
      </c>
      <c r="D587" s="5">
        <f>A587*24</f>
        <v>162984</v>
      </c>
      <c r="E587" s="5">
        <f t="shared" si="164"/>
        <v>292013</v>
      </c>
      <c r="F587" s="3" t="str">
        <f t="shared" si="172"/>
        <v>791</v>
      </c>
      <c r="G587" s="5">
        <f>C587*33</f>
        <v>15014901</v>
      </c>
      <c r="H587" s="7">
        <f>A587*1900</f>
        <v>12902900</v>
      </c>
      <c r="I587" s="3" t="s">
        <v>1235</v>
      </c>
      <c r="J587" s="3" t="s">
        <v>1235</v>
      </c>
      <c r="K587" s="3">
        <v>295204</v>
      </c>
      <c r="L587" s="3">
        <v>1429301</v>
      </c>
      <c r="M587" s="5">
        <f>L587+G587-H587+C587</f>
        <v>3996299</v>
      </c>
    </row>
    <row r="588" spans="1:13" x14ac:dyDescent="0.25">
      <c r="A588" s="4" t="s">
        <v>865</v>
      </c>
      <c r="B588" s="3">
        <v>67</v>
      </c>
      <c r="C588" s="5">
        <f t="shared" si="171"/>
        <v>550003</v>
      </c>
      <c r="D588" s="5">
        <f>A588*24</f>
        <v>197016</v>
      </c>
      <c r="E588" s="5">
        <f t="shared" si="164"/>
        <v>352987</v>
      </c>
      <c r="F588" s="3" t="str">
        <f t="shared" si="172"/>
        <v>209</v>
      </c>
      <c r="G588" s="5">
        <f>C588*33</f>
        <v>18150099</v>
      </c>
      <c r="H588" s="7">
        <f>A588*1900</f>
        <v>15597100</v>
      </c>
      <c r="I588" s="3" t="s">
        <v>1235</v>
      </c>
      <c r="J588" s="3" t="s">
        <v>1235</v>
      </c>
      <c r="K588" s="3">
        <v>316292</v>
      </c>
      <c r="L588" s="3">
        <v>2787201</v>
      </c>
      <c r="M588" s="5">
        <f t="shared" si="173"/>
        <v>5340200</v>
      </c>
    </row>
    <row r="589" spans="1:13" x14ac:dyDescent="0.25">
      <c r="A589" s="4" t="s">
        <v>906</v>
      </c>
      <c r="B589" s="3">
        <v>67</v>
      </c>
      <c r="C589" s="5">
        <f t="shared" si="171"/>
        <v>575999</v>
      </c>
      <c r="D589" s="5">
        <f>A589*5</f>
        <v>42985</v>
      </c>
      <c r="E589" s="5">
        <f t="shared" si="164"/>
        <v>533014</v>
      </c>
      <c r="F589" s="3" t="str">
        <f t="shared" si="172"/>
        <v>597</v>
      </c>
      <c r="G589" s="5">
        <f>C589*100</f>
        <v>57599900</v>
      </c>
      <c r="H589" s="7">
        <f>A589*5700</f>
        <v>49002900</v>
      </c>
      <c r="I589" s="3" t="s">
        <v>1235</v>
      </c>
      <c r="J589" s="3" t="s">
        <v>1235</v>
      </c>
      <c r="K589" s="3">
        <v>330210</v>
      </c>
      <c r="L589" s="3">
        <v>72300</v>
      </c>
      <c r="M589" s="5">
        <f t="shared" ref="M589:M594" si="174">L589+G589-H589</f>
        <v>8669300</v>
      </c>
    </row>
    <row r="590" spans="1:13" x14ac:dyDescent="0.25">
      <c r="A590" s="4" t="s">
        <v>978</v>
      </c>
      <c r="B590" s="3">
        <v>67</v>
      </c>
      <c r="C590" s="5">
        <f t="shared" si="171"/>
        <v>617003</v>
      </c>
      <c r="D590" s="5">
        <f>A590*24</f>
        <v>221016</v>
      </c>
      <c r="E590" s="5">
        <f t="shared" si="164"/>
        <v>395987</v>
      </c>
      <c r="F590" s="3" t="str">
        <f t="shared" si="172"/>
        <v>209</v>
      </c>
      <c r="G590" s="5">
        <f>C590*33</f>
        <v>20361099</v>
      </c>
      <c r="H590" s="7">
        <f>A590*1900</f>
        <v>17497100</v>
      </c>
      <c r="I590" s="3" t="s">
        <v>1235</v>
      </c>
      <c r="J590" s="3" t="s">
        <v>1235</v>
      </c>
      <c r="K590" s="3">
        <v>23298</v>
      </c>
      <c r="L590" s="3">
        <v>1561201</v>
      </c>
      <c r="M590" s="5">
        <f t="shared" si="174"/>
        <v>4425200</v>
      </c>
    </row>
    <row r="591" spans="1:13" x14ac:dyDescent="0.25">
      <c r="A591" s="4" t="s">
        <v>999</v>
      </c>
      <c r="B591" s="3">
        <v>67</v>
      </c>
      <c r="C591" s="5">
        <f t="shared" si="171"/>
        <v>630001</v>
      </c>
      <c r="D591" s="5">
        <f>A591*5</f>
        <v>47015</v>
      </c>
      <c r="E591" s="5">
        <f t="shared" si="164"/>
        <v>582986</v>
      </c>
      <c r="F591" s="3" t="str">
        <f t="shared" si="172"/>
        <v>403</v>
      </c>
      <c r="G591" s="5">
        <f>C591*100</f>
        <v>63000100</v>
      </c>
      <c r="H591" s="7">
        <f>A591*5700</f>
        <v>53597100</v>
      </c>
      <c r="I591" s="3" t="s">
        <v>1235</v>
      </c>
      <c r="J591" s="3" t="s">
        <v>1235</v>
      </c>
      <c r="K591" s="3">
        <v>466294</v>
      </c>
      <c r="L591" s="3">
        <v>7067200</v>
      </c>
      <c r="M591" s="5">
        <f t="shared" si="174"/>
        <v>16470200</v>
      </c>
    </row>
    <row r="592" spans="1:13" x14ac:dyDescent="0.25">
      <c r="A592" s="4" t="s">
        <v>1044</v>
      </c>
      <c r="B592" s="3">
        <v>67</v>
      </c>
      <c r="C592" s="5">
        <f t="shared" si="171"/>
        <v>655997</v>
      </c>
      <c r="D592" s="5">
        <f>A592*24</f>
        <v>234984</v>
      </c>
      <c r="E592" s="5">
        <f t="shared" si="164"/>
        <v>421013</v>
      </c>
      <c r="F592" s="3" t="str">
        <f t="shared" si="172"/>
        <v>791</v>
      </c>
      <c r="G592" s="5">
        <f>C592*33</f>
        <v>21647901</v>
      </c>
      <c r="H592" s="7">
        <f>A592*1900</f>
        <v>18602900</v>
      </c>
      <c r="I592" s="3" t="s">
        <v>1235</v>
      </c>
      <c r="J592" s="3" t="s">
        <v>1235</v>
      </c>
      <c r="K592" s="3">
        <v>210212</v>
      </c>
      <c r="L592" s="3">
        <v>768299</v>
      </c>
      <c r="M592" s="5">
        <f t="shared" si="174"/>
        <v>3813300</v>
      </c>
    </row>
    <row r="593" spans="1:13" x14ac:dyDescent="0.25">
      <c r="A593" s="4" t="s">
        <v>1088</v>
      </c>
      <c r="B593" s="3">
        <v>68</v>
      </c>
      <c r="C593" s="5">
        <f t="shared" si="171"/>
        <v>7004</v>
      </c>
      <c r="D593" s="5">
        <f>A593*39</f>
        <v>4017</v>
      </c>
      <c r="E593" s="5">
        <f t="shared" si="164"/>
        <v>2987</v>
      </c>
      <c r="F593" s="3" t="str">
        <f t="shared" si="172"/>
        <v>103</v>
      </c>
      <c r="G593" s="5">
        <f t="shared" ref="G593:G604" si="175">C593*25</f>
        <v>175100</v>
      </c>
      <c r="H593" s="7">
        <f>A593*1467</f>
        <v>151101</v>
      </c>
      <c r="I593" s="3" t="s">
        <v>1235</v>
      </c>
      <c r="J593" s="3" t="s">
        <v>1235</v>
      </c>
      <c r="K593" s="3">
        <v>1296</v>
      </c>
      <c r="L593" s="3">
        <v>15201</v>
      </c>
      <c r="M593" s="5">
        <f t="shared" si="174"/>
        <v>39200</v>
      </c>
    </row>
    <row r="594" spans="1:13" x14ac:dyDescent="0.25">
      <c r="A594" s="4" t="s">
        <v>1139</v>
      </c>
      <c r="B594" s="3">
        <v>68</v>
      </c>
      <c r="C594" s="5">
        <f t="shared" si="171"/>
        <v>26996</v>
      </c>
      <c r="D594" s="5">
        <f>A594*5</f>
        <v>1985</v>
      </c>
      <c r="E594" s="5">
        <f t="shared" si="164"/>
        <v>25011</v>
      </c>
      <c r="F594" s="3" t="str">
        <f t="shared" si="172"/>
        <v>397</v>
      </c>
      <c r="G594" s="5">
        <f t="shared" si="175"/>
        <v>674900</v>
      </c>
      <c r="H594" s="7">
        <f>A594*1433</f>
        <v>568901</v>
      </c>
      <c r="I594" s="3" t="s">
        <v>1235</v>
      </c>
      <c r="J594" s="3" t="s">
        <v>1235</v>
      </c>
      <c r="K594" s="3">
        <v>21203</v>
      </c>
      <c r="L594" s="3">
        <v>61300</v>
      </c>
      <c r="M594" s="5">
        <f t="shared" si="174"/>
        <v>167299</v>
      </c>
    </row>
    <row r="595" spans="1:13" x14ac:dyDescent="0.25">
      <c r="A595" s="4" t="s">
        <v>21</v>
      </c>
      <c r="B595" s="3">
        <v>68</v>
      </c>
      <c r="C595" s="5">
        <f t="shared" si="171"/>
        <v>75004</v>
      </c>
      <c r="D595" s="5">
        <f>A595*39</f>
        <v>43017</v>
      </c>
      <c r="E595" s="5">
        <f t="shared" si="164"/>
        <v>31987</v>
      </c>
      <c r="F595" s="3" t="str">
        <f t="shared" si="172"/>
        <v>103</v>
      </c>
      <c r="G595" s="5">
        <f t="shared" si="175"/>
        <v>1875100</v>
      </c>
      <c r="H595" s="7">
        <f>A595*1467</f>
        <v>1618101</v>
      </c>
      <c r="I595" s="3" t="s">
        <v>1235</v>
      </c>
      <c r="J595" s="3" t="s">
        <v>1235</v>
      </c>
      <c r="K595" s="3">
        <v>18298</v>
      </c>
      <c r="L595" s="3">
        <v>92199</v>
      </c>
      <c r="M595" s="5">
        <f>L595+G595-H595+C595</f>
        <v>424202</v>
      </c>
    </row>
    <row r="596" spans="1:13" x14ac:dyDescent="0.25">
      <c r="A596" s="4" t="s">
        <v>255</v>
      </c>
      <c r="B596" s="3">
        <v>68</v>
      </c>
      <c r="C596" s="5">
        <f t="shared" si="171"/>
        <v>196996</v>
      </c>
      <c r="D596" s="5">
        <f>A596*39</f>
        <v>112983</v>
      </c>
      <c r="E596" s="5">
        <f t="shared" si="164"/>
        <v>84013</v>
      </c>
      <c r="F596" s="3" t="str">
        <f t="shared" si="172"/>
        <v>897</v>
      </c>
      <c r="G596" s="5">
        <f t="shared" si="175"/>
        <v>4924900</v>
      </c>
      <c r="H596" s="7">
        <f>A596*1467</f>
        <v>4249899</v>
      </c>
      <c r="I596" s="3" t="s">
        <v>1235</v>
      </c>
      <c r="J596" s="3" t="s">
        <v>1235</v>
      </c>
      <c r="K596" s="3">
        <v>85200</v>
      </c>
      <c r="L596" s="3">
        <v>279299</v>
      </c>
      <c r="M596" s="5">
        <f t="shared" ref="M596:M597" si="176">L596+G596-H596</f>
        <v>954300</v>
      </c>
    </row>
    <row r="597" spans="1:13" x14ac:dyDescent="0.25">
      <c r="A597" s="4" t="s">
        <v>435</v>
      </c>
      <c r="B597" s="3">
        <v>68</v>
      </c>
      <c r="C597" s="5">
        <f t="shared" si="171"/>
        <v>298996</v>
      </c>
      <c r="D597" s="5">
        <f>A597*5</f>
        <v>21985</v>
      </c>
      <c r="E597" s="5">
        <f t="shared" si="164"/>
        <v>277011</v>
      </c>
      <c r="F597" s="3" t="str">
        <f t="shared" si="172"/>
        <v>397</v>
      </c>
      <c r="G597" s="5">
        <f t="shared" si="175"/>
        <v>7474900</v>
      </c>
      <c r="H597" s="7">
        <f>A597*1433</f>
        <v>6300901</v>
      </c>
      <c r="I597" s="3" t="s">
        <v>1235</v>
      </c>
      <c r="J597" s="3" t="s">
        <v>1235</v>
      </c>
      <c r="K597" s="3">
        <v>283210</v>
      </c>
      <c r="L597" s="3">
        <v>151300</v>
      </c>
      <c r="M597" s="5">
        <f t="shared" si="176"/>
        <v>1325299</v>
      </c>
    </row>
    <row r="598" spans="1:13" x14ac:dyDescent="0.25">
      <c r="A598" s="4" t="s">
        <v>459</v>
      </c>
      <c r="B598" s="3">
        <v>68</v>
      </c>
      <c r="C598" s="5">
        <f t="shared" si="171"/>
        <v>313004</v>
      </c>
      <c r="D598" s="5">
        <f>A598*5</f>
        <v>23015</v>
      </c>
      <c r="E598" s="5">
        <f t="shared" si="164"/>
        <v>289989</v>
      </c>
      <c r="F598" s="3" t="str">
        <f t="shared" si="172"/>
        <v>603</v>
      </c>
      <c r="G598" s="5">
        <f t="shared" si="175"/>
        <v>7825100</v>
      </c>
      <c r="H598" s="7">
        <f>A598*1433</f>
        <v>6596099</v>
      </c>
      <c r="I598" s="3" t="s">
        <v>1235</v>
      </c>
      <c r="J598" s="3" t="s">
        <v>1235</v>
      </c>
      <c r="K598" s="3">
        <v>274292</v>
      </c>
      <c r="L598" s="3">
        <v>136202</v>
      </c>
      <c r="M598" s="5">
        <f>L598+G598-H598-C598</f>
        <v>1052199</v>
      </c>
    </row>
    <row r="599" spans="1:13" x14ac:dyDescent="0.25">
      <c r="A599" s="4" t="s">
        <v>612</v>
      </c>
      <c r="B599" s="3">
        <v>68</v>
      </c>
      <c r="C599" s="5">
        <f t="shared" si="171"/>
        <v>400996</v>
      </c>
      <c r="D599" s="5">
        <f>A599*39</f>
        <v>229983</v>
      </c>
      <c r="E599" s="5">
        <f t="shared" si="164"/>
        <v>171013</v>
      </c>
      <c r="F599" s="3" t="str">
        <f t="shared" si="172"/>
        <v>897</v>
      </c>
      <c r="G599" s="5">
        <f t="shared" si="175"/>
        <v>10024900</v>
      </c>
      <c r="H599" s="7">
        <f>A599*1467</f>
        <v>8650899</v>
      </c>
      <c r="I599" s="3" t="s">
        <v>1235</v>
      </c>
      <c r="J599" s="3" t="s">
        <v>1235</v>
      </c>
      <c r="K599" s="3">
        <v>14211</v>
      </c>
      <c r="L599" s="3">
        <v>1612298</v>
      </c>
      <c r="M599" s="5">
        <f t="shared" ref="M599:M604" si="177">L599+G599-H599</f>
        <v>2986299</v>
      </c>
    </row>
    <row r="600" spans="1:13" x14ac:dyDescent="0.25">
      <c r="A600" s="4" t="s">
        <v>670</v>
      </c>
      <c r="B600" s="3">
        <v>68</v>
      </c>
      <c r="C600" s="5">
        <f t="shared" si="171"/>
        <v>434996</v>
      </c>
      <c r="D600" s="5">
        <f>A600*5</f>
        <v>31985</v>
      </c>
      <c r="E600" s="5">
        <f t="shared" si="164"/>
        <v>403011</v>
      </c>
      <c r="F600" s="3" t="str">
        <f t="shared" si="172"/>
        <v>397</v>
      </c>
      <c r="G600" s="5">
        <f t="shared" si="175"/>
        <v>10874900</v>
      </c>
      <c r="H600" s="7">
        <f>A600*1433</f>
        <v>9166901</v>
      </c>
      <c r="I600" s="3" t="s">
        <v>1235</v>
      </c>
      <c r="J600" s="3" t="s">
        <v>1235</v>
      </c>
      <c r="K600" s="3">
        <v>28210</v>
      </c>
      <c r="L600" s="3">
        <v>1544299</v>
      </c>
      <c r="M600" s="5">
        <f t="shared" si="177"/>
        <v>3252298</v>
      </c>
    </row>
    <row r="601" spans="1:13" x14ac:dyDescent="0.25">
      <c r="A601" s="4" t="s">
        <v>746</v>
      </c>
      <c r="B601" s="3">
        <v>68</v>
      </c>
      <c r="C601" s="5">
        <f t="shared" si="171"/>
        <v>483004</v>
      </c>
      <c r="D601" s="5">
        <f>A601*39</f>
        <v>277017</v>
      </c>
      <c r="E601" s="5">
        <f t="shared" si="164"/>
        <v>205987</v>
      </c>
      <c r="F601" s="3" t="str">
        <f t="shared" si="172"/>
        <v>103</v>
      </c>
      <c r="G601" s="5">
        <f t="shared" si="175"/>
        <v>12075100</v>
      </c>
      <c r="H601" s="7">
        <f>A601*1467</f>
        <v>10420101</v>
      </c>
      <c r="I601" s="3" t="s">
        <v>1235</v>
      </c>
      <c r="J601" s="3" t="s">
        <v>1235</v>
      </c>
      <c r="K601" s="3">
        <v>11293</v>
      </c>
      <c r="L601" s="3">
        <v>1453202</v>
      </c>
      <c r="M601" s="5">
        <f t="shared" si="177"/>
        <v>3108201</v>
      </c>
    </row>
    <row r="602" spans="1:13" x14ac:dyDescent="0.25">
      <c r="A602" s="4" t="s">
        <v>802</v>
      </c>
      <c r="B602" s="3">
        <v>68</v>
      </c>
      <c r="C602" s="5">
        <f t="shared" si="171"/>
        <v>517004</v>
      </c>
      <c r="D602" s="5">
        <f>A602*5</f>
        <v>38015</v>
      </c>
      <c r="E602" s="5">
        <f t="shared" si="164"/>
        <v>478989</v>
      </c>
      <c r="F602" s="3" t="str">
        <f t="shared" si="172"/>
        <v>603</v>
      </c>
      <c r="G602" s="5">
        <f t="shared" si="175"/>
        <v>12925100</v>
      </c>
      <c r="H602" s="7">
        <f>A602*1433</f>
        <v>10895099</v>
      </c>
      <c r="I602" s="3" t="s">
        <v>1235</v>
      </c>
      <c r="J602" s="3" t="s">
        <v>1235</v>
      </c>
      <c r="K602" s="3">
        <v>27294</v>
      </c>
      <c r="L602" s="3">
        <v>1312201</v>
      </c>
      <c r="M602" s="5">
        <f t="shared" si="177"/>
        <v>3342202</v>
      </c>
    </row>
    <row r="603" spans="1:13" x14ac:dyDescent="0.25">
      <c r="A603" s="4" t="s">
        <v>965</v>
      </c>
      <c r="B603" s="3">
        <v>68</v>
      </c>
      <c r="C603" s="5">
        <f t="shared" si="171"/>
        <v>619004</v>
      </c>
      <c r="D603" s="5">
        <f>A603*39</f>
        <v>355017</v>
      </c>
      <c r="E603" s="5">
        <f t="shared" si="164"/>
        <v>263987</v>
      </c>
      <c r="F603" s="3" t="str">
        <f t="shared" si="172"/>
        <v>103</v>
      </c>
      <c r="G603" s="5">
        <f t="shared" si="175"/>
        <v>15475100</v>
      </c>
      <c r="H603" s="7">
        <f>A603*1467</f>
        <v>13354101</v>
      </c>
      <c r="I603" s="3" t="s">
        <v>1235</v>
      </c>
      <c r="J603" s="3" t="s">
        <v>1235</v>
      </c>
      <c r="K603" s="3">
        <v>87297</v>
      </c>
      <c r="L603" s="3">
        <v>1316202</v>
      </c>
      <c r="M603" s="5">
        <f t="shared" si="177"/>
        <v>3437201</v>
      </c>
    </row>
    <row r="604" spans="1:13" x14ac:dyDescent="0.25">
      <c r="A604" s="4" t="s">
        <v>998</v>
      </c>
      <c r="B604" s="3">
        <v>68</v>
      </c>
      <c r="C604" s="5">
        <f t="shared" si="171"/>
        <v>638996</v>
      </c>
      <c r="D604" s="5">
        <f>A604*5</f>
        <v>46985</v>
      </c>
      <c r="E604" s="5">
        <f t="shared" si="164"/>
        <v>592011</v>
      </c>
      <c r="F604" s="3" t="str">
        <f t="shared" si="172"/>
        <v>397</v>
      </c>
      <c r="G604" s="5">
        <f t="shared" si="175"/>
        <v>15974900</v>
      </c>
      <c r="H604" s="7">
        <f>A604*1433</f>
        <v>13465901</v>
      </c>
      <c r="I604" s="3" t="s">
        <v>1235</v>
      </c>
      <c r="J604" s="3" t="s">
        <v>1235</v>
      </c>
      <c r="K604" s="3">
        <v>154204</v>
      </c>
      <c r="L604" s="3">
        <v>1103301</v>
      </c>
      <c r="M604" s="5">
        <f t="shared" si="177"/>
        <v>3612300</v>
      </c>
    </row>
    <row r="605" spans="1:13" x14ac:dyDescent="0.25">
      <c r="A605" s="7" t="s">
        <v>1071</v>
      </c>
      <c r="B605" s="3">
        <v>69</v>
      </c>
      <c r="C605" s="5">
        <f t="shared" si="171"/>
        <v>2001</v>
      </c>
      <c r="D605" s="5">
        <f t="shared" ref="D605:D612" si="178">A605*35</f>
        <v>1015</v>
      </c>
      <c r="E605" s="5">
        <f t="shared" si="164"/>
        <v>986</v>
      </c>
      <c r="F605" s="3" t="str">
        <f t="shared" si="172"/>
        <v>029</v>
      </c>
      <c r="G605" s="5">
        <f t="shared" ref="G605:G612" si="179">C605*100</f>
        <v>200100</v>
      </c>
      <c r="H605" s="7">
        <f t="shared" ref="H605:H612" si="180">A605*5900</f>
        <v>171100</v>
      </c>
      <c r="I605" s="7">
        <f t="shared" ref="I605:I612" si="181">A605*4900</f>
        <v>142100</v>
      </c>
      <c r="J605" s="3" t="s">
        <v>1235</v>
      </c>
      <c r="K605" s="3">
        <v>293</v>
      </c>
      <c r="L605" s="19">
        <v>17200</v>
      </c>
      <c r="M605" s="5">
        <f>L605+G605-H605</f>
        <v>46200</v>
      </c>
    </row>
    <row r="606" spans="1:13" x14ac:dyDescent="0.25">
      <c r="A606" s="7" t="s">
        <v>1225</v>
      </c>
      <c r="B606" s="3">
        <v>69</v>
      </c>
      <c r="C606" s="5">
        <f t="shared" si="171"/>
        <v>66999</v>
      </c>
      <c r="D606" s="5">
        <f t="shared" si="178"/>
        <v>33985</v>
      </c>
      <c r="E606" s="5">
        <f t="shared" si="164"/>
        <v>33014</v>
      </c>
      <c r="F606" s="3" t="str">
        <f t="shared" si="172"/>
        <v>971</v>
      </c>
      <c r="G606" s="5">
        <f t="shared" si="179"/>
        <v>6699900</v>
      </c>
      <c r="H606" s="7">
        <f t="shared" si="180"/>
        <v>5728900</v>
      </c>
      <c r="I606" s="7">
        <f t="shared" si="181"/>
        <v>4757900</v>
      </c>
      <c r="J606" s="3" t="s">
        <v>1235</v>
      </c>
      <c r="K606" s="3">
        <v>22206</v>
      </c>
      <c r="L606" s="3">
        <v>521300</v>
      </c>
      <c r="M606" s="7">
        <f t="shared" ref="M606:M612" si="182">L606+G606-H606</f>
        <v>1492300</v>
      </c>
    </row>
    <row r="607" spans="1:13" x14ac:dyDescent="0.25">
      <c r="A607" s="7" t="s">
        <v>144</v>
      </c>
      <c r="B607" s="3">
        <v>69</v>
      </c>
      <c r="C607" s="5">
        <f t="shared" si="171"/>
        <v>140001</v>
      </c>
      <c r="D607" s="5">
        <f t="shared" si="178"/>
        <v>71015</v>
      </c>
      <c r="E607" s="5">
        <f t="shared" si="164"/>
        <v>68986</v>
      </c>
      <c r="F607" s="3" t="str">
        <f t="shared" si="172"/>
        <v>029</v>
      </c>
      <c r="G607" s="5">
        <f t="shared" si="179"/>
        <v>14000100</v>
      </c>
      <c r="H607" s="7">
        <f t="shared" si="180"/>
        <v>11971100</v>
      </c>
      <c r="I607" s="7">
        <f t="shared" si="181"/>
        <v>9942100</v>
      </c>
      <c r="J607" s="3" t="s">
        <v>1235</v>
      </c>
      <c r="K607" s="3">
        <v>2292</v>
      </c>
      <c r="L607" s="19">
        <v>1325200</v>
      </c>
      <c r="M607" s="5">
        <f t="shared" si="182"/>
        <v>3354200</v>
      </c>
    </row>
    <row r="608" spans="1:13" x14ac:dyDescent="0.25">
      <c r="A608" s="7" t="s">
        <v>265</v>
      </c>
      <c r="B608" s="3">
        <v>69</v>
      </c>
      <c r="C608" s="5">
        <f t="shared" si="171"/>
        <v>204999</v>
      </c>
      <c r="D608" s="5">
        <f t="shared" si="178"/>
        <v>103985</v>
      </c>
      <c r="E608" s="5">
        <f t="shared" si="164"/>
        <v>101014</v>
      </c>
      <c r="F608" s="3" t="str">
        <f t="shared" si="172"/>
        <v>971</v>
      </c>
      <c r="G608" s="5">
        <f t="shared" si="179"/>
        <v>20499900</v>
      </c>
      <c r="H608" s="7">
        <f t="shared" si="180"/>
        <v>17528900</v>
      </c>
      <c r="I608" s="7">
        <f t="shared" si="181"/>
        <v>14557900</v>
      </c>
      <c r="J608" s="3" t="s">
        <v>1235</v>
      </c>
      <c r="K608" s="3">
        <v>41207</v>
      </c>
      <c r="L608" s="3">
        <v>1773300</v>
      </c>
      <c r="M608" s="7">
        <f t="shared" si="182"/>
        <v>4744300</v>
      </c>
    </row>
    <row r="609" spans="1:13" x14ac:dyDescent="0.25">
      <c r="A609" s="7" t="s">
        <v>622</v>
      </c>
      <c r="B609" s="3">
        <v>69</v>
      </c>
      <c r="C609" s="5">
        <f t="shared" si="171"/>
        <v>416001</v>
      </c>
      <c r="D609" s="5">
        <f t="shared" si="178"/>
        <v>211015</v>
      </c>
      <c r="E609" s="5">
        <f t="shared" si="164"/>
        <v>204986</v>
      </c>
      <c r="F609" s="3" t="str">
        <f t="shared" si="172"/>
        <v>029</v>
      </c>
      <c r="G609" s="5">
        <f t="shared" si="179"/>
        <v>41600100</v>
      </c>
      <c r="H609" s="7">
        <f t="shared" si="180"/>
        <v>35571100</v>
      </c>
      <c r="I609" s="7">
        <f t="shared" si="181"/>
        <v>29542100</v>
      </c>
      <c r="J609" s="3" t="s">
        <v>1235</v>
      </c>
      <c r="K609" s="3">
        <v>314291</v>
      </c>
      <c r="L609" s="19">
        <v>4694200</v>
      </c>
      <c r="M609" s="5">
        <f t="shared" si="182"/>
        <v>10723200</v>
      </c>
    </row>
    <row r="610" spans="1:13" x14ac:dyDescent="0.25">
      <c r="A610" s="7" t="s">
        <v>732</v>
      </c>
      <c r="B610" s="3">
        <v>69</v>
      </c>
      <c r="C610" s="5">
        <f t="shared" si="171"/>
        <v>480999</v>
      </c>
      <c r="D610" s="5">
        <f t="shared" si="178"/>
        <v>243985</v>
      </c>
      <c r="E610" s="5">
        <f t="shared" si="164"/>
        <v>237014</v>
      </c>
      <c r="F610" s="3" t="str">
        <f t="shared" si="172"/>
        <v>971</v>
      </c>
      <c r="G610" s="5">
        <f t="shared" si="179"/>
        <v>48099900</v>
      </c>
      <c r="H610" s="7">
        <f t="shared" si="180"/>
        <v>41128900</v>
      </c>
      <c r="I610" s="7">
        <f t="shared" si="181"/>
        <v>34157900</v>
      </c>
      <c r="J610" s="3" t="s">
        <v>1235</v>
      </c>
      <c r="K610" s="3">
        <v>452208</v>
      </c>
      <c r="L610" s="3">
        <v>4997300</v>
      </c>
      <c r="M610" s="7">
        <f t="shared" si="182"/>
        <v>11968300</v>
      </c>
    </row>
    <row r="611" spans="1:13" x14ac:dyDescent="0.25">
      <c r="A611" s="7" t="s">
        <v>952</v>
      </c>
      <c r="B611" s="3">
        <v>69</v>
      </c>
      <c r="C611" s="5">
        <f t="shared" si="171"/>
        <v>618999</v>
      </c>
      <c r="D611" s="5">
        <f t="shared" si="178"/>
        <v>313985</v>
      </c>
      <c r="E611" s="5">
        <f t="shared" si="164"/>
        <v>305014</v>
      </c>
      <c r="F611" s="3" t="str">
        <f t="shared" si="172"/>
        <v>971</v>
      </c>
      <c r="G611" s="5">
        <f t="shared" si="179"/>
        <v>61899900</v>
      </c>
      <c r="H611" s="7">
        <f t="shared" si="180"/>
        <v>52928900</v>
      </c>
      <c r="I611" s="7">
        <f t="shared" si="181"/>
        <v>43957900</v>
      </c>
      <c r="J611" s="3" t="s">
        <v>1235</v>
      </c>
      <c r="K611" s="3">
        <v>501209</v>
      </c>
      <c r="L611" s="3">
        <v>6969300</v>
      </c>
      <c r="M611" s="7">
        <f t="shared" si="182"/>
        <v>15940300</v>
      </c>
    </row>
    <row r="612" spans="1:13" x14ac:dyDescent="0.25">
      <c r="A612" s="7" t="s">
        <v>958</v>
      </c>
      <c r="B612" s="3">
        <v>69</v>
      </c>
      <c r="C612" s="5">
        <f t="shared" si="171"/>
        <v>623001</v>
      </c>
      <c r="D612" s="5">
        <f t="shared" si="178"/>
        <v>316015</v>
      </c>
      <c r="E612" s="5">
        <f t="shared" si="164"/>
        <v>306986</v>
      </c>
      <c r="F612" s="3" t="str">
        <f t="shared" si="172"/>
        <v>029</v>
      </c>
      <c r="G612" s="5">
        <f t="shared" si="179"/>
        <v>62300100</v>
      </c>
      <c r="H612" s="7">
        <f t="shared" si="180"/>
        <v>53271100</v>
      </c>
      <c r="I612" s="7">
        <f t="shared" si="181"/>
        <v>44242100</v>
      </c>
      <c r="J612" s="3" t="s">
        <v>1235</v>
      </c>
      <c r="K612" s="3">
        <v>37289</v>
      </c>
      <c r="L612" s="19">
        <v>7793200</v>
      </c>
      <c r="M612" s="5">
        <f t="shared" si="182"/>
        <v>16822200</v>
      </c>
    </row>
    <row r="613" spans="1:13" x14ac:dyDescent="0.25">
      <c r="A613" s="4" t="s">
        <v>74</v>
      </c>
      <c r="B613" s="3">
        <v>71</v>
      </c>
      <c r="C613" s="5">
        <f t="shared" si="171"/>
        <v>106003</v>
      </c>
      <c r="D613" s="5">
        <f>A613*69</f>
        <v>103017</v>
      </c>
      <c r="E613" s="5">
        <f t="shared" si="164"/>
        <v>2986</v>
      </c>
      <c r="F613" s="3" t="str">
        <f t="shared" si="172"/>
        <v>493</v>
      </c>
      <c r="G613" s="5">
        <f>C613*34</f>
        <v>3604102</v>
      </c>
      <c r="H613" s="7">
        <f>A613*2057</f>
        <v>3071101</v>
      </c>
      <c r="I613" s="3" t="s">
        <v>1235</v>
      </c>
      <c r="J613" s="3" t="s">
        <v>1235</v>
      </c>
      <c r="K613" s="3">
        <v>10286</v>
      </c>
      <c r="L613" s="3">
        <v>455200</v>
      </c>
      <c r="M613" s="5">
        <f>L613+G613-H613</f>
        <v>988201</v>
      </c>
    </row>
    <row r="614" spans="1:13" x14ac:dyDescent="0.25">
      <c r="A614" s="4" t="s">
        <v>118</v>
      </c>
      <c r="B614" s="3">
        <v>71</v>
      </c>
      <c r="C614" s="5">
        <f t="shared" si="171"/>
        <v>130001</v>
      </c>
      <c r="D614" s="5">
        <f>A614*65</f>
        <v>119015</v>
      </c>
      <c r="E614" s="5">
        <f t="shared" si="164"/>
        <v>10986</v>
      </c>
      <c r="F614" s="3" t="str">
        <f t="shared" si="172"/>
        <v>831</v>
      </c>
      <c r="G614" s="5">
        <f>C614*100</f>
        <v>13000100</v>
      </c>
      <c r="H614" s="7">
        <f>A614*6100</f>
        <v>11169100</v>
      </c>
      <c r="I614" s="3" t="s">
        <v>1235</v>
      </c>
      <c r="J614" s="3" t="s">
        <v>1235</v>
      </c>
      <c r="K614" s="3">
        <v>76297</v>
      </c>
      <c r="L614" s="3">
        <v>283200</v>
      </c>
      <c r="M614" s="5">
        <f>L614+G614-H614</f>
        <v>2114200</v>
      </c>
    </row>
    <row r="615" spans="1:13" x14ac:dyDescent="0.25">
      <c r="A615" s="4" t="s">
        <v>285</v>
      </c>
      <c r="B615" s="3">
        <v>71</v>
      </c>
      <c r="C615" s="5">
        <f t="shared" si="171"/>
        <v>224999</v>
      </c>
      <c r="D615" s="5">
        <f>A615*65</f>
        <v>205985</v>
      </c>
      <c r="E615" s="5">
        <f t="shared" si="164"/>
        <v>19014</v>
      </c>
      <c r="F615" s="3" t="str">
        <f t="shared" si="172"/>
        <v>169</v>
      </c>
      <c r="G615" s="5">
        <f>C615*100</f>
        <v>22499900</v>
      </c>
      <c r="H615" s="7">
        <f>A615*6100</f>
        <v>19330900</v>
      </c>
      <c r="I615" s="3" t="s">
        <v>1235</v>
      </c>
      <c r="J615" s="3" t="s">
        <v>1235</v>
      </c>
      <c r="K615" s="3">
        <v>4214</v>
      </c>
      <c r="L615" s="3">
        <v>2837300</v>
      </c>
      <c r="M615" s="5">
        <f>L615+G615-H615</f>
        <v>6006300</v>
      </c>
    </row>
    <row r="616" spans="1:13" x14ac:dyDescent="0.25">
      <c r="A616" s="4" t="s">
        <v>446</v>
      </c>
      <c r="B616" s="3">
        <v>71</v>
      </c>
      <c r="C616" s="5">
        <f t="shared" si="171"/>
        <v>319003</v>
      </c>
      <c r="D616" s="5">
        <f>A616*69</f>
        <v>310017</v>
      </c>
      <c r="E616" s="5">
        <f t="shared" si="164"/>
        <v>8986</v>
      </c>
      <c r="F616" s="3" t="str">
        <f t="shared" si="172"/>
        <v>493</v>
      </c>
      <c r="G616" s="5">
        <f>C616*34</f>
        <v>10846102</v>
      </c>
      <c r="H616" s="7">
        <f>A616*2057</f>
        <v>9242101</v>
      </c>
      <c r="I616" s="3" t="s">
        <v>1235</v>
      </c>
      <c r="J616" s="3" t="s">
        <v>1235</v>
      </c>
      <c r="K616" s="3">
        <v>134295</v>
      </c>
      <c r="L616" s="3">
        <v>516200</v>
      </c>
      <c r="M616" s="5">
        <f t="shared" ref="M616:M617" si="183">L616+G616-H616</f>
        <v>2120201</v>
      </c>
    </row>
    <row r="617" spans="1:13" x14ac:dyDescent="0.25">
      <c r="A617" s="4" t="s">
        <v>447</v>
      </c>
      <c r="B617" s="3">
        <v>71</v>
      </c>
      <c r="C617" s="5">
        <f t="shared" si="171"/>
        <v>319997</v>
      </c>
      <c r="D617" s="5">
        <f>A617*69</f>
        <v>310983</v>
      </c>
      <c r="E617" s="5">
        <f t="shared" si="164"/>
        <v>9014</v>
      </c>
      <c r="F617" s="3" t="str">
        <f t="shared" si="172"/>
        <v>507</v>
      </c>
      <c r="G617" s="5">
        <f>C617*34</f>
        <v>10879898</v>
      </c>
      <c r="H617" s="7">
        <f>A617*2057</f>
        <v>9270899</v>
      </c>
      <c r="I617" s="3" t="s">
        <v>1235</v>
      </c>
      <c r="J617" s="3" t="s">
        <v>1235</v>
      </c>
      <c r="K617" s="3">
        <v>140212</v>
      </c>
      <c r="L617" s="3">
        <v>1163301</v>
      </c>
      <c r="M617" s="5">
        <f t="shared" si="183"/>
        <v>2772300</v>
      </c>
    </row>
    <row r="618" spans="1:13" x14ac:dyDescent="0.25">
      <c r="A618" s="4" t="s">
        <v>486</v>
      </c>
      <c r="B618" s="3">
        <v>71</v>
      </c>
      <c r="C618" s="5">
        <f t="shared" si="171"/>
        <v>343001</v>
      </c>
      <c r="D618" s="5">
        <f>A618*65</f>
        <v>314015</v>
      </c>
      <c r="E618" s="5">
        <f t="shared" si="164"/>
        <v>28986</v>
      </c>
      <c r="F618" s="3" t="str">
        <f t="shared" si="172"/>
        <v>831</v>
      </c>
      <c r="G618" s="5">
        <f>C618*100</f>
        <v>34300100</v>
      </c>
      <c r="H618" s="7">
        <f>A618*6100</f>
        <v>29469100</v>
      </c>
      <c r="I618" s="3" t="s">
        <v>1235</v>
      </c>
      <c r="J618" s="3" t="s">
        <v>1235</v>
      </c>
      <c r="K618" s="3">
        <v>230293</v>
      </c>
      <c r="L618" s="3">
        <v>2148200</v>
      </c>
      <c r="M618" s="5">
        <f>L618+G618-H618</f>
        <v>6979200</v>
      </c>
    </row>
    <row r="619" spans="1:13" x14ac:dyDescent="0.25">
      <c r="A619" s="4" t="s">
        <v>564</v>
      </c>
      <c r="B619" s="3">
        <v>71</v>
      </c>
      <c r="C619" s="5">
        <f t="shared" si="171"/>
        <v>390997</v>
      </c>
      <c r="D619" s="5">
        <f>A619*69</f>
        <v>379983</v>
      </c>
      <c r="E619" s="5">
        <f t="shared" si="164"/>
        <v>11014</v>
      </c>
      <c r="F619" s="3" t="str">
        <f t="shared" si="172"/>
        <v>507</v>
      </c>
      <c r="G619" s="5">
        <f>C619*34</f>
        <v>13293898</v>
      </c>
      <c r="H619" s="7">
        <f>A619*2057</f>
        <v>11327899</v>
      </c>
      <c r="I619" s="3" t="s">
        <v>1235</v>
      </c>
      <c r="J619" s="3" t="s">
        <v>1235</v>
      </c>
      <c r="K619" s="3">
        <v>83210</v>
      </c>
      <c r="L619" s="3">
        <v>1333299</v>
      </c>
      <c r="M619" s="5">
        <f>L619+G619-H619-C619</f>
        <v>2908301</v>
      </c>
    </row>
    <row r="620" spans="1:13" x14ac:dyDescent="0.25">
      <c r="A620" s="4" t="s">
        <v>787</v>
      </c>
      <c r="B620" s="3">
        <v>71</v>
      </c>
      <c r="C620" s="5">
        <f t="shared" si="171"/>
        <v>532997</v>
      </c>
      <c r="D620" s="5">
        <f>A620*69</f>
        <v>517983</v>
      </c>
      <c r="E620" s="5">
        <f t="shared" ref="E620:E683" si="184">C620-D620</f>
        <v>15014</v>
      </c>
      <c r="F620" s="3" t="str">
        <f t="shared" si="172"/>
        <v>507</v>
      </c>
      <c r="G620" s="5">
        <f>C620*34</f>
        <v>18121898</v>
      </c>
      <c r="H620" s="7">
        <f>A620*2057</f>
        <v>15441899</v>
      </c>
      <c r="I620" s="3" t="s">
        <v>1235</v>
      </c>
      <c r="J620" s="3" t="s">
        <v>1235</v>
      </c>
      <c r="K620" s="3">
        <v>406203</v>
      </c>
      <c r="L620" s="3">
        <v>511301</v>
      </c>
      <c r="M620" s="5">
        <f t="shared" ref="M620" si="185">L620+G620-H620</f>
        <v>3191300</v>
      </c>
    </row>
    <row r="621" spans="1:13" x14ac:dyDescent="0.25">
      <c r="A621" s="4" t="s">
        <v>936</v>
      </c>
      <c r="B621" s="3">
        <v>71</v>
      </c>
      <c r="C621" s="5">
        <f t="shared" si="171"/>
        <v>627001</v>
      </c>
      <c r="D621" s="5">
        <f>A621*65</f>
        <v>574015</v>
      </c>
      <c r="E621" s="5">
        <f t="shared" si="184"/>
        <v>52986</v>
      </c>
      <c r="F621" s="3" t="str">
        <f t="shared" si="172"/>
        <v>831</v>
      </c>
      <c r="G621" s="5">
        <f>C621*100</f>
        <v>62700100</v>
      </c>
      <c r="H621" s="7">
        <f>A621*6100</f>
        <v>53869100</v>
      </c>
      <c r="I621" s="3" t="s">
        <v>1235</v>
      </c>
      <c r="J621" s="3" t="s">
        <v>1235</v>
      </c>
      <c r="K621" s="3">
        <v>456297</v>
      </c>
      <c r="L621" s="3">
        <v>1454200</v>
      </c>
      <c r="M621" s="5">
        <f>L621+G621-H621</f>
        <v>10285200</v>
      </c>
    </row>
    <row r="622" spans="1:13" x14ac:dyDescent="0.25">
      <c r="A622" s="4" t="s">
        <v>1094</v>
      </c>
      <c r="B622" s="3">
        <v>73</v>
      </c>
      <c r="C622" s="5">
        <f t="shared" si="171"/>
        <v>10001</v>
      </c>
      <c r="D622" s="5">
        <f>A622*22</f>
        <v>3014</v>
      </c>
      <c r="E622" s="5">
        <f t="shared" si="184"/>
        <v>6987</v>
      </c>
      <c r="F622" s="3" t="str">
        <f t="shared" si="172"/>
        <v>137</v>
      </c>
      <c r="G622" s="5">
        <f>C622*100</f>
        <v>1000100</v>
      </c>
      <c r="H622" s="7">
        <f>A622*6300</f>
        <v>863100</v>
      </c>
      <c r="I622" s="3" t="s">
        <v>1235</v>
      </c>
      <c r="J622" s="3" t="s">
        <v>1235</v>
      </c>
      <c r="K622" s="3">
        <v>7289</v>
      </c>
      <c r="L622" s="3">
        <v>76200</v>
      </c>
      <c r="M622" s="5">
        <f>L622+G622-H622</f>
        <v>213200</v>
      </c>
    </row>
    <row r="623" spans="1:13" x14ac:dyDescent="0.25">
      <c r="A623" s="4" t="s">
        <v>1211</v>
      </c>
      <c r="B623" s="3">
        <v>73</v>
      </c>
      <c r="C623" s="5">
        <f t="shared" si="171"/>
        <v>62999</v>
      </c>
      <c r="D623" s="5">
        <f>A623*22</f>
        <v>18986</v>
      </c>
      <c r="E623" s="5">
        <f t="shared" si="184"/>
        <v>44013</v>
      </c>
      <c r="F623" s="3" t="str">
        <f t="shared" si="172"/>
        <v>863</v>
      </c>
      <c r="G623" s="5">
        <f>C623*100</f>
        <v>6299900</v>
      </c>
      <c r="H623" s="7">
        <f>A623*6300</f>
        <v>5436900</v>
      </c>
      <c r="I623" s="3" t="s">
        <v>1235</v>
      </c>
      <c r="J623" s="3" t="s">
        <v>1235</v>
      </c>
      <c r="K623" s="3">
        <v>35201</v>
      </c>
      <c r="L623" s="3">
        <v>702300</v>
      </c>
      <c r="M623" s="5">
        <f t="shared" ref="M623:M624" si="186">L623+G623-H623</f>
        <v>1565300</v>
      </c>
    </row>
    <row r="624" spans="1:13" x14ac:dyDescent="0.25">
      <c r="A624" s="4" t="s">
        <v>158</v>
      </c>
      <c r="B624" s="3">
        <v>73</v>
      </c>
      <c r="C624" s="5">
        <f t="shared" si="171"/>
        <v>156001</v>
      </c>
      <c r="D624" s="5">
        <f>A624*22</f>
        <v>47014</v>
      </c>
      <c r="E624" s="5">
        <f t="shared" si="184"/>
        <v>108987</v>
      </c>
      <c r="F624" s="3" t="str">
        <f t="shared" si="172"/>
        <v>137</v>
      </c>
      <c r="G624" s="5">
        <f>C624*100</f>
        <v>15600100</v>
      </c>
      <c r="H624" s="7">
        <f>A624*6300</f>
        <v>13463100</v>
      </c>
      <c r="I624" s="3" t="s">
        <v>1235</v>
      </c>
      <c r="J624" s="3" t="s">
        <v>1235</v>
      </c>
      <c r="K624" s="3">
        <v>107298</v>
      </c>
      <c r="L624" s="3">
        <v>1915200</v>
      </c>
      <c r="M624" s="5">
        <f t="shared" si="186"/>
        <v>4052200</v>
      </c>
    </row>
    <row r="625" spans="1:13" x14ac:dyDescent="0.25">
      <c r="A625" s="4" t="s">
        <v>194</v>
      </c>
      <c r="B625" s="3">
        <v>73</v>
      </c>
      <c r="C625" s="5">
        <f t="shared" si="171"/>
        <v>176003</v>
      </c>
      <c r="D625" s="5">
        <f>A625*56</f>
        <v>135016</v>
      </c>
      <c r="E625" s="5">
        <f t="shared" si="184"/>
        <v>40987</v>
      </c>
      <c r="F625" s="3" t="str">
        <f t="shared" si="172"/>
        <v>411</v>
      </c>
      <c r="G625" s="5">
        <f>C625*33</f>
        <v>5808099</v>
      </c>
      <c r="H625" s="7">
        <f>A625*2100</f>
        <v>5063100</v>
      </c>
      <c r="I625" s="3" t="s">
        <v>1235</v>
      </c>
      <c r="J625" s="3" t="s">
        <v>1235</v>
      </c>
      <c r="K625" s="3">
        <v>159294</v>
      </c>
      <c r="L625" s="3">
        <v>270200</v>
      </c>
      <c r="M625" s="5">
        <f>L625+G625-H625</f>
        <v>1015199</v>
      </c>
    </row>
    <row r="626" spans="1:13" x14ac:dyDescent="0.25">
      <c r="A626" s="4" t="s">
        <v>282</v>
      </c>
      <c r="B626" s="3">
        <v>73</v>
      </c>
      <c r="C626" s="5">
        <f t="shared" si="171"/>
        <v>229001</v>
      </c>
      <c r="D626" s="5">
        <f>A626*22</f>
        <v>69014</v>
      </c>
      <c r="E626" s="5">
        <f t="shared" si="184"/>
        <v>159987</v>
      </c>
      <c r="F626" s="3" t="str">
        <f t="shared" si="172"/>
        <v>137</v>
      </c>
      <c r="G626" s="5">
        <f>C626*100</f>
        <v>22900100</v>
      </c>
      <c r="H626" s="7">
        <f>A626*6300</f>
        <v>19763100</v>
      </c>
      <c r="I626" s="3" t="s">
        <v>1235</v>
      </c>
      <c r="J626" s="3" t="s">
        <v>1235</v>
      </c>
      <c r="K626" s="3">
        <v>198289</v>
      </c>
      <c r="L626" s="3">
        <v>1776200</v>
      </c>
      <c r="M626" s="5">
        <f t="shared" ref="M626:M630" si="187">L626+G626-H626</f>
        <v>4913200</v>
      </c>
    </row>
    <row r="627" spans="1:13" x14ac:dyDescent="0.25">
      <c r="A627" s="4" t="s">
        <v>372</v>
      </c>
      <c r="B627" s="3">
        <v>73</v>
      </c>
      <c r="C627" s="5">
        <f t="shared" si="171"/>
        <v>281999</v>
      </c>
      <c r="D627" s="5">
        <f>A627*22</f>
        <v>84986</v>
      </c>
      <c r="E627" s="5">
        <f t="shared" si="184"/>
        <v>197013</v>
      </c>
      <c r="F627" s="3" t="str">
        <f t="shared" si="172"/>
        <v>863</v>
      </c>
      <c r="G627" s="5">
        <f>C627*100</f>
        <v>28199900</v>
      </c>
      <c r="H627" s="7">
        <f>A627*6300</f>
        <v>24336900</v>
      </c>
      <c r="I627" s="3" t="s">
        <v>1235</v>
      </c>
      <c r="J627" s="3" t="s">
        <v>1235</v>
      </c>
      <c r="K627" s="3">
        <v>196201</v>
      </c>
      <c r="L627" s="3">
        <v>3182300</v>
      </c>
      <c r="M627" s="5">
        <f t="shared" si="187"/>
        <v>7045300</v>
      </c>
    </row>
    <row r="628" spans="1:13" x14ac:dyDescent="0.25">
      <c r="A628" s="4" t="s">
        <v>719</v>
      </c>
      <c r="B628" s="3">
        <v>73</v>
      </c>
      <c r="C628" s="5">
        <f t="shared" si="171"/>
        <v>500999</v>
      </c>
      <c r="D628" s="5">
        <f>A628*22</f>
        <v>150986</v>
      </c>
      <c r="E628" s="5">
        <f t="shared" si="184"/>
        <v>350013</v>
      </c>
      <c r="F628" s="3" t="str">
        <f t="shared" si="172"/>
        <v>863</v>
      </c>
      <c r="G628" s="5">
        <f>C628*100</f>
        <v>50099900</v>
      </c>
      <c r="H628" s="7">
        <f>A628*6300</f>
        <v>43236900</v>
      </c>
      <c r="I628" s="3" t="s">
        <v>1235</v>
      </c>
      <c r="J628" s="3" t="s">
        <v>1235</v>
      </c>
      <c r="K628" s="3">
        <v>417201</v>
      </c>
      <c r="L628" s="3">
        <v>5722300</v>
      </c>
      <c r="M628" s="5">
        <f t="shared" si="187"/>
        <v>12585300</v>
      </c>
    </row>
    <row r="629" spans="1:13" x14ac:dyDescent="0.25">
      <c r="A629" s="4" t="s">
        <v>776</v>
      </c>
      <c r="B629" s="3">
        <v>73</v>
      </c>
      <c r="C629" s="5">
        <f t="shared" si="171"/>
        <v>541003</v>
      </c>
      <c r="D629" s="5">
        <f>A629*56</f>
        <v>415016</v>
      </c>
      <c r="E629" s="5">
        <f t="shared" si="184"/>
        <v>125987</v>
      </c>
      <c r="F629" s="3" t="str">
        <f t="shared" si="172"/>
        <v>411</v>
      </c>
      <c r="G629" s="5">
        <f>C629*33</f>
        <v>17853099</v>
      </c>
      <c r="H629" s="7">
        <f>A629*2100</f>
        <v>15563100</v>
      </c>
      <c r="I629" s="3" t="s">
        <v>1235</v>
      </c>
      <c r="J629" s="3" t="s">
        <v>1235</v>
      </c>
      <c r="K629" s="3">
        <v>519288</v>
      </c>
      <c r="L629" s="3">
        <v>1942200</v>
      </c>
      <c r="M629" s="5">
        <f t="shared" si="187"/>
        <v>4232199</v>
      </c>
    </row>
    <row r="630" spans="1:13" x14ac:dyDescent="0.25">
      <c r="A630" s="4" t="s">
        <v>800</v>
      </c>
      <c r="B630" s="3">
        <v>73</v>
      </c>
      <c r="C630" s="5">
        <f t="shared" si="171"/>
        <v>553997</v>
      </c>
      <c r="D630" s="5">
        <f>A630*56</f>
        <v>424984</v>
      </c>
      <c r="E630" s="5">
        <f t="shared" si="184"/>
        <v>129013</v>
      </c>
      <c r="F630" s="3" t="str">
        <f t="shared" si="172"/>
        <v>589</v>
      </c>
      <c r="G630" s="5">
        <f>C630*33</f>
        <v>18281901</v>
      </c>
      <c r="H630" s="7">
        <f>A630*2100</f>
        <v>15936900</v>
      </c>
      <c r="I630" s="3" t="s">
        <v>1235</v>
      </c>
      <c r="J630" s="3" t="s">
        <v>1235</v>
      </c>
      <c r="K630" s="3">
        <v>318206</v>
      </c>
      <c r="L630" s="3">
        <v>667300</v>
      </c>
      <c r="M630" s="5">
        <f t="shared" si="187"/>
        <v>3012301</v>
      </c>
    </row>
    <row r="631" spans="1:13" x14ac:dyDescent="0.25">
      <c r="A631" s="4" t="s">
        <v>941</v>
      </c>
      <c r="B631" s="3">
        <v>73</v>
      </c>
      <c r="C631" s="5">
        <f t="shared" si="171"/>
        <v>646999</v>
      </c>
      <c r="D631" s="5">
        <f>A631*22</f>
        <v>194986</v>
      </c>
      <c r="E631" s="5">
        <f t="shared" si="184"/>
        <v>452013</v>
      </c>
      <c r="F631" s="3" t="str">
        <f t="shared" si="172"/>
        <v>863</v>
      </c>
      <c r="G631" s="5">
        <f>C631*100</f>
        <v>64699900</v>
      </c>
      <c r="H631" s="7">
        <f>A631*6300</f>
        <v>55836900</v>
      </c>
      <c r="I631" s="3" t="s">
        <v>1235</v>
      </c>
      <c r="J631" s="3" t="s">
        <v>1235</v>
      </c>
      <c r="K631" s="3">
        <v>317206</v>
      </c>
      <c r="L631" s="3">
        <v>1540300</v>
      </c>
      <c r="M631" s="5">
        <f t="shared" ref="M631:M632" si="188">L631+G631-H631</f>
        <v>10403300</v>
      </c>
    </row>
    <row r="632" spans="1:13" x14ac:dyDescent="0.25">
      <c r="A632" s="4" t="s">
        <v>969</v>
      </c>
      <c r="B632" s="3">
        <v>73</v>
      </c>
      <c r="C632" s="5">
        <f t="shared" si="171"/>
        <v>667001</v>
      </c>
      <c r="D632" s="5">
        <f>A632*22</f>
        <v>201014</v>
      </c>
      <c r="E632" s="5">
        <f t="shared" si="184"/>
        <v>465987</v>
      </c>
      <c r="F632" s="3" t="str">
        <f t="shared" si="172"/>
        <v>137</v>
      </c>
      <c r="G632" s="5">
        <f>C632*100</f>
        <v>66700100</v>
      </c>
      <c r="H632" s="7">
        <f>A632*6300</f>
        <v>57563100</v>
      </c>
      <c r="I632" s="3" t="s">
        <v>1235</v>
      </c>
      <c r="J632" s="3" t="s">
        <v>1235</v>
      </c>
      <c r="K632" s="3">
        <v>93288</v>
      </c>
      <c r="L632" s="3">
        <v>5356200</v>
      </c>
      <c r="M632" s="5">
        <f t="shared" si="188"/>
        <v>14493200</v>
      </c>
    </row>
    <row r="633" spans="1:13" x14ac:dyDescent="0.25">
      <c r="A633" s="4" t="s">
        <v>202</v>
      </c>
      <c r="B633" s="3">
        <v>74</v>
      </c>
      <c r="C633" s="5">
        <f t="shared" si="171"/>
        <v>183002</v>
      </c>
      <c r="D633" s="5">
        <f t="shared" ref="D633:D638" si="189">A633*55</f>
        <v>136015</v>
      </c>
      <c r="E633" s="5">
        <f t="shared" si="184"/>
        <v>46987</v>
      </c>
      <c r="F633" s="3" t="str">
        <f t="shared" si="172"/>
        <v>473</v>
      </c>
      <c r="G633" s="5">
        <f t="shared" ref="G633:G638" si="190">C633*50</f>
        <v>9150100</v>
      </c>
      <c r="H633" s="7">
        <f t="shared" ref="H633:H638" si="191">A633*3237</f>
        <v>8005101</v>
      </c>
      <c r="I633" s="3" t="s">
        <v>1235</v>
      </c>
      <c r="J633" s="3" t="s">
        <v>1235</v>
      </c>
      <c r="K633" s="3">
        <v>85293</v>
      </c>
      <c r="L633" s="3">
        <v>231200</v>
      </c>
      <c r="M633" s="5">
        <f>L633+G633-H633</f>
        <v>1376199</v>
      </c>
    </row>
    <row r="634" spans="1:13" x14ac:dyDescent="0.25">
      <c r="A634" s="4" t="s">
        <v>328</v>
      </c>
      <c r="B634" s="3">
        <v>74</v>
      </c>
      <c r="C634" s="5">
        <f t="shared" si="171"/>
        <v>260998</v>
      </c>
      <c r="D634" s="5">
        <f t="shared" si="189"/>
        <v>193985</v>
      </c>
      <c r="E634" s="5">
        <f t="shared" si="184"/>
        <v>67013</v>
      </c>
      <c r="F634" s="3" t="str">
        <f t="shared" si="172"/>
        <v>527</v>
      </c>
      <c r="G634" s="5">
        <f t="shared" si="190"/>
        <v>13049900</v>
      </c>
      <c r="H634" s="7">
        <f t="shared" si="191"/>
        <v>11416899</v>
      </c>
      <c r="I634" s="3" t="s">
        <v>1235</v>
      </c>
      <c r="J634" s="3" t="s">
        <v>1235</v>
      </c>
      <c r="K634" s="3">
        <v>185202</v>
      </c>
      <c r="L634" s="3">
        <v>1504300</v>
      </c>
      <c r="M634" s="5">
        <f t="shared" ref="M634:M638" si="192">L634+G634-H634</f>
        <v>3137301</v>
      </c>
    </row>
    <row r="635" spans="1:13" x14ac:dyDescent="0.25">
      <c r="A635" s="4" t="s">
        <v>567</v>
      </c>
      <c r="B635" s="3">
        <v>74</v>
      </c>
      <c r="C635" s="5">
        <f t="shared" si="171"/>
        <v>408998</v>
      </c>
      <c r="D635" s="5">
        <f t="shared" si="189"/>
        <v>303985</v>
      </c>
      <c r="E635" s="5">
        <f t="shared" si="184"/>
        <v>105013</v>
      </c>
      <c r="F635" s="3" t="str">
        <f t="shared" si="172"/>
        <v>527</v>
      </c>
      <c r="G635" s="5">
        <f t="shared" si="190"/>
        <v>20449900</v>
      </c>
      <c r="H635" s="7">
        <f t="shared" si="191"/>
        <v>17890899</v>
      </c>
      <c r="I635" s="3" t="s">
        <v>1235</v>
      </c>
      <c r="J635" s="3" t="s">
        <v>1235</v>
      </c>
      <c r="K635" s="3">
        <v>185209</v>
      </c>
      <c r="L635" s="3">
        <v>920300</v>
      </c>
      <c r="M635" s="5">
        <f t="shared" si="192"/>
        <v>3479301</v>
      </c>
    </row>
    <row r="636" spans="1:13" x14ac:dyDescent="0.25">
      <c r="A636" s="4" t="s">
        <v>676</v>
      </c>
      <c r="B636" s="3">
        <v>74</v>
      </c>
      <c r="C636" s="5">
        <f t="shared" si="171"/>
        <v>479002</v>
      </c>
      <c r="D636" s="5">
        <f t="shared" si="189"/>
        <v>356015</v>
      </c>
      <c r="E636" s="5">
        <f t="shared" si="184"/>
        <v>122987</v>
      </c>
      <c r="F636" s="3" t="str">
        <f t="shared" si="172"/>
        <v>473</v>
      </c>
      <c r="G636" s="5">
        <f t="shared" si="190"/>
        <v>23950100</v>
      </c>
      <c r="H636" s="7">
        <f t="shared" si="191"/>
        <v>20953101</v>
      </c>
      <c r="I636" s="3" t="s">
        <v>1235</v>
      </c>
      <c r="J636" s="3" t="s">
        <v>1235</v>
      </c>
      <c r="K636" s="3">
        <v>333294</v>
      </c>
      <c r="L636" s="3">
        <v>236199</v>
      </c>
      <c r="M636" s="5">
        <f>L636+G636-H636+C636</f>
        <v>3712200</v>
      </c>
    </row>
    <row r="637" spans="1:13" x14ac:dyDescent="0.25">
      <c r="A637" s="4" t="s">
        <v>899</v>
      </c>
      <c r="B637" s="3">
        <v>74</v>
      </c>
      <c r="C637" s="5">
        <f t="shared" si="171"/>
        <v>630998</v>
      </c>
      <c r="D637" s="5">
        <f t="shared" si="189"/>
        <v>468985</v>
      </c>
      <c r="E637" s="5">
        <f t="shared" si="184"/>
        <v>162013</v>
      </c>
      <c r="F637" s="3" t="str">
        <f t="shared" si="172"/>
        <v>527</v>
      </c>
      <c r="G637" s="5">
        <f t="shared" si="190"/>
        <v>31549900</v>
      </c>
      <c r="H637" s="7">
        <f t="shared" si="191"/>
        <v>27601899</v>
      </c>
      <c r="I637" s="3" t="s">
        <v>1235</v>
      </c>
      <c r="J637" s="3" t="s">
        <v>1235</v>
      </c>
      <c r="K637" s="3">
        <v>277212</v>
      </c>
      <c r="L637" s="3">
        <v>2673299</v>
      </c>
      <c r="M637" s="5">
        <f t="shared" si="192"/>
        <v>6621300</v>
      </c>
    </row>
    <row r="638" spans="1:13" x14ac:dyDescent="0.25">
      <c r="A638" s="4" t="s">
        <v>1010</v>
      </c>
      <c r="B638" s="3">
        <v>74</v>
      </c>
      <c r="C638" s="5">
        <f t="shared" si="171"/>
        <v>701002</v>
      </c>
      <c r="D638" s="5">
        <f t="shared" si="189"/>
        <v>521015</v>
      </c>
      <c r="E638" s="5">
        <f t="shared" si="184"/>
        <v>179987</v>
      </c>
      <c r="F638" s="3" t="str">
        <f t="shared" si="172"/>
        <v>473</v>
      </c>
      <c r="G638" s="5">
        <f t="shared" si="190"/>
        <v>35050100</v>
      </c>
      <c r="H638" s="7">
        <f t="shared" si="191"/>
        <v>30664101</v>
      </c>
      <c r="I638" s="3" t="s">
        <v>1235</v>
      </c>
      <c r="J638" s="3" t="s">
        <v>1235</v>
      </c>
      <c r="K638" s="3">
        <v>478291</v>
      </c>
      <c r="L638" s="3">
        <v>1738200</v>
      </c>
      <c r="M638" s="5">
        <f t="shared" si="192"/>
        <v>6124199</v>
      </c>
    </row>
    <row r="639" spans="1:13" x14ac:dyDescent="0.25">
      <c r="A639" s="4" t="s">
        <v>1206</v>
      </c>
      <c r="B639" s="3">
        <v>76</v>
      </c>
      <c r="C639" s="5">
        <f t="shared" si="171"/>
        <v>63004</v>
      </c>
      <c r="D639" s="5">
        <f>A639*35</f>
        <v>29015</v>
      </c>
      <c r="E639" s="5">
        <f t="shared" si="184"/>
        <v>33989</v>
      </c>
      <c r="F639" s="3" t="str">
        <f t="shared" si="172"/>
        <v>829</v>
      </c>
      <c r="G639" s="5">
        <f t="shared" ref="G639:G650" si="193">C639*25</f>
        <v>1575100</v>
      </c>
      <c r="H639" s="7">
        <f>A639*1631</f>
        <v>1352099</v>
      </c>
      <c r="I639" s="3" t="s">
        <v>1235</v>
      </c>
      <c r="J639" s="3" t="s">
        <v>1235</v>
      </c>
      <c r="K639" s="3">
        <v>28293</v>
      </c>
      <c r="L639" s="3">
        <v>14200</v>
      </c>
      <c r="M639" s="5">
        <f>L639+G639-H639</f>
        <v>237201</v>
      </c>
    </row>
    <row r="640" spans="1:13" x14ac:dyDescent="0.25">
      <c r="A640" s="4" t="s">
        <v>29</v>
      </c>
      <c r="B640" s="3">
        <v>76</v>
      </c>
      <c r="C640" s="5">
        <f t="shared" si="171"/>
        <v>88996</v>
      </c>
      <c r="D640" s="5">
        <f>A640*35</f>
        <v>40985</v>
      </c>
      <c r="E640" s="5">
        <f t="shared" si="184"/>
        <v>48011</v>
      </c>
      <c r="F640" s="3" t="str">
        <f t="shared" si="172"/>
        <v>171</v>
      </c>
      <c r="G640" s="5">
        <f t="shared" si="193"/>
        <v>2224900</v>
      </c>
      <c r="H640" s="7">
        <f>A640*1631</f>
        <v>1909901</v>
      </c>
      <c r="I640" s="3" t="s">
        <v>1235</v>
      </c>
      <c r="J640" s="3" t="s">
        <v>1235</v>
      </c>
      <c r="K640" s="3">
        <v>50200</v>
      </c>
      <c r="L640" s="3">
        <v>167300</v>
      </c>
      <c r="M640" s="5">
        <f>L640+G640-H640</f>
        <v>482299</v>
      </c>
    </row>
    <row r="641" spans="1:13" x14ac:dyDescent="0.25">
      <c r="A641" s="4" t="s">
        <v>223</v>
      </c>
      <c r="B641" s="3">
        <v>76</v>
      </c>
      <c r="C641" s="5">
        <f t="shared" si="171"/>
        <v>202996</v>
      </c>
      <c r="D641" s="5">
        <f>A641*73</f>
        <v>194983</v>
      </c>
      <c r="E641" s="5">
        <f t="shared" si="184"/>
        <v>8013</v>
      </c>
      <c r="F641" s="3" t="str">
        <f t="shared" si="172"/>
        <v>671</v>
      </c>
      <c r="G641" s="5">
        <f t="shared" si="193"/>
        <v>5074900</v>
      </c>
      <c r="H641" s="7">
        <f>A641*1669</f>
        <v>4457899</v>
      </c>
      <c r="I641" s="3" t="s">
        <v>1235</v>
      </c>
      <c r="J641" s="3" t="s">
        <v>1235</v>
      </c>
      <c r="K641" s="3">
        <v>133202</v>
      </c>
      <c r="L641" s="3">
        <v>603298</v>
      </c>
      <c r="M641" s="5">
        <f>L641+G641-H641</f>
        <v>1220299</v>
      </c>
    </row>
    <row r="642" spans="1:13" x14ac:dyDescent="0.25">
      <c r="A642" s="4" t="s">
        <v>305</v>
      </c>
      <c r="B642" s="3">
        <v>76</v>
      </c>
      <c r="C642" s="5">
        <f t="shared" ref="C642:C705" si="194">A642*B642</f>
        <v>253004</v>
      </c>
      <c r="D642" s="5">
        <f>A642*73</f>
        <v>243017</v>
      </c>
      <c r="E642" s="5">
        <f t="shared" si="184"/>
        <v>9987</v>
      </c>
      <c r="F642" s="3" t="str">
        <f t="shared" ref="F642:F705" si="195">RIGHT(A642, 3)</f>
        <v>329</v>
      </c>
      <c r="G642" s="5">
        <f t="shared" si="193"/>
        <v>6325100</v>
      </c>
      <c r="H642" s="7">
        <f>A642*1669</f>
        <v>5556101</v>
      </c>
      <c r="I642" s="3" t="s">
        <v>1235</v>
      </c>
      <c r="J642" s="3" t="s">
        <v>1235</v>
      </c>
      <c r="K642" s="3">
        <v>110289</v>
      </c>
      <c r="L642" s="3">
        <v>433202</v>
      </c>
      <c r="M642" s="5">
        <f t="shared" ref="M642:M643" si="196">L642+G642-H642</f>
        <v>1202201</v>
      </c>
    </row>
    <row r="643" spans="1:13" x14ac:dyDescent="0.25">
      <c r="A643" s="4" t="s">
        <v>348</v>
      </c>
      <c r="B643" s="3">
        <v>76</v>
      </c>
      <c r="C643" s="5">
        <f t="shared" si="194"/>
        <v>278996</v>
      </c>
      <c r="D643" s="5">
        <f>A643*73</f>
        <v>267983</v>
      </c>
      <c r="E643" s="5">
        <f t="shared" si="184"/>
        <v>11013</v>
      </c>
      <c r="F643" s="3" t="str">
        <f t="shared" si="195"/>
        <v>671</v>
      </c>
      <c r="G643" s="5">
        <f t="shared" si="193"/>
        <v>6974900</v>
      </c>
      <c r="H643" s="7">
        <f>A643*1669</f>
        <v>6126899</v>
      </c>
      <c r="I643" s="3" t="s">
        <v>1235</v>
      </c>
      <c r="J643" s="3" t="s">
        <v>1235</v>
      </c>
      <c r="K643" s="3">
        <v>14206</v>
      </c>
      <c r="L643" s="3">
        <v>939298</v>
      </c>
      <c r="M643" s="5">
        <f t="shared" si="196"/>
        <v>1787299</v>
      </c>
    </row>
    <row r="644" spans="1:13" x14ac:dyDescent="0.25">
      <c r="A644" s="4" t="s">
        <v>525</v>
      </c>
      <c r="B644" s="3">
        <v>76</v>
      </c>
      <c r="C644" s="5">
        <f t="shared" si="194"/>
        <v>392996</v>
      </c>
      <c r="D644" s="5">
        <f>A644*35</f>
        <v>180985</v>
      </c>
      <c r="E644" s="5">
        <f t="shared" si="184"/>
        <v>212011</v>
      </c>
      <c r="F644" s="3" t="str">
        <f t="shared" si="195"/>
        <v>171</v>
      </c>
      <c r="G644" s="5">
        <f t="shared" si="193"/>
        <v>9824900</v>
      </c>
      <c r="H644" s="7">
        <f>A644*1631</f>
        <v>8433901</v>
      </c>
      <c r="I644" s="3" t="s">
        <v>1235</v>
      </c>
      <c r="J644" s="3" t="s">
        <v>1235</v>
      </c>
      <c r="K644" s="3">
        <v>56208</v>
      </c>
      <c r="L644" s="3">
        <v>1359300</v>
      </c>
      <c r="M644" s="5">
        <f>L644+G644-H644</f>
        <v>2750299</v>
      </c>
    </row>
    <row r="645" spans="1:13" x14ac:dyDescent="0.25">
      <c r="A645" s="4" t="s">
        <v>660</v>
      </c>
      <c r="B645" s="3">
        <v>76</v>
      </c>
      <c r="C645" s="5">
        <f t="shared" si="194"/>
        <v>481004</v>
      </c>
      <c r="D645" s="5">
        <f>A645*73</f>
        <v>462017</v>
      </c>
      <c r="E645" s="5">
        <f t="shared" si="184"/>
        <v>18987</v>
      </c>
      <c r="F645" s="3" t="str">
        <f t="shared" si="195"/>
        <v>329</v>
      </c>
      <c r="G645" s="5">
        <f t="shared" si="193"/>
        <v>12025100</v>
      </c>
      <c r="H645" s="7">
        <f>A645*1669</f>
        <v>10563101</v>
      </c>
      <c r="I645" s="3" t="s">
        <v>1235</v>
      </c>
      <c r="J645" s="3" t="s">
        <v>1235</v>
      </c>
      <c r="K645" s="3">
        <v>279298</v>
      </c>
      <c r="L645" s="3">
        <v>1393202</v>
      </c>
      <c r="M645" s="5">
        <f>L645+G645-H645</f>
        <v>2855201</v>
      </c>
    </row>
    <row r="646" spans="1:13" x14ac:dyDescent="0.25">
      <c r="A646" s="4" t="s">
        <v>715</v>
      </c>
      <c r="B646" s="3">
        <v>76</v>
      </c>
      <c r="C646" s="5">
        <f t="shared" si="194"/>
        <v>519004</v>
      </c>
      <c r="D646" s="5">
        <f>A646*35</f>
        <v>239015</v>
      </c>
      <c r="E646" s="5">
        <f t="shared" si="184"/>
        <v>279989</v>
      </c>
      <c r="F646" s="3" t="str">
        <f t="shared" si="195"/>
        <v>829</v>
      </c>
      <c r="G646" s="5">
        <f t="shared" si="193"/>
        <v>12975100</v>
      </c>
      <c r="H646" s="7">
        <f>A646*1631</f>
        <v>11138099</v>
      </c>
      <c r="I646" s="3" t="s">
        <v>1235</v>
      </c>
      <c r="J646" s="3" t="s">
        <v>1235</v>
      </c>
      <c r="K646" s="3">
        <v>144296</v>
      </c>
      <c r="L646" s="3">
        <v>1346200</v>
      </c>
      <c r="M646" s="5">
        <f t="shared" ref="M646:M648" si="197">L646+G646-H646</f>
        <v>3183201</v>
      </c>
    </row>
    <row r="647" spans="1:13" x14ac:dyDescent="0.25">
      <c r="A647" s="4" t="s">
        <v>826</v>
      </c>
      <c r="B647" s="3">
        <v>76</v>
      </c>
      <c r="C647" s="5">
        <f t="shared" si="194"/>
        <v>595004</v>
      </c>
      <c r="D647" s="5">
        <f>A647*35</f>
        <v>274015</v>
      </c>
      <c r="E647" s="5">
        <f t="shared" si="184"/>
        <v>320989</v>
      </c>
      <c r="F647" s="3" t="str">
        <f t="shared" si="195"/>
        <v>829</v>
      </c>
      <c r="G647" s="5">
        <f t="shared" si="193"/>
        <v>14875100</v>
      </c>
      <c r="H647" s="7">
        <f>A647*1631</f>
        <v>12769099</v>
      </c>
      <c r="I647" s="3" t="s">
        <v>1235</v>
      </c>
      <c r="J647" s="3" t="s">
        <v>1235</v>
      </c>
      <c r="K647" s="3">
        <v>400296</v>
      </c>
      <c r="L647" s="3">
        <v>1778200</v>
      </c>
      <c r="M647" s="5">
        <f t="shared" si="197"/>
        <v>3884201</v>
      </c>
    </row>
    <row r="648" spans="1:13" x14ac:dyDescent="0.25">
      <c r="A648" s="4" t="s">
        <v>862</v>
      </c>
      <c r="B648" s="3">
        <v>76</v>
      </c>
      <c r="C648" s="5">
        <f t="shared" si="194"/>
        <v>620996</v>
      </c>
      <c r="D648" s="5">
        <f>A648*35</f>
        <v>285985</v>
      </c>
      <c r="E648" s="5">
        <f t="shared" si="184"/>
        <v>335011</v>
      </c>
      <c r="F648" s="3" t="str">
        <f t="shared" si="195"/>
        <v>171</v>
      </c>
      <c r="G648" s="5">
        <f t="shared" si="193"/>
        <v>15524900</v>
      </c>
      <c r="H648" s="7">
        <f>A648*1631</f>
        <v>13326901</v>
      </c>
      <c r="I648" s="3" t="s">
        <v>1235</v>
      </c>
      <c r="J648" s="3" t="s">
        <v>1235</v>
      </c>
      <c r="K648" s="3">
        <v>203212</v>
      </c>
      <c r="L648" s="3">
        <v>685301</v>
      </c>
      <c r="M648" s="5">
        <f t="shared" si="197"/>
        <v>2883300</v>
      </c>
    </row>
    <row r="649" spans="1:13" x14ac:dyDescent="0.25">
      <c r="A649" s="4" t="s">
        <v>881</v>
      </c>
      <c r="B649" s="3">
        <v>76</v>
      </c>
      <c r="C649" s="5">
        <f t="shared" si="194"/>
        <v>633004</v>
      </c>
      <c r="D649" s="5">
        <f>A649*73</f>
        <v>608017</v>
      </c>
      <c r="E649" s="5">
        <f t="shared" si="184"/>
        <v>24987</v>
      </c>
      <c r="F649" s="3" t="str">
        <f t="shared" si="195"/>
        <v>329</v>
      </c>
      <c r="G649" s="5">
        <f t="shared" si="193"/>
        <v>15825100</v>
      </c>
      <c r="H649" s="7">
        <f>A649*1669</f>
        <v>13901101</v>
      </c>
      <c r="I649" s="3" t="s">
        <v>1235</v>
      </c>
      <c r="J649" s="3" t="s">
        <v>1235</v>
      </c>
      <c r="K649" s="3">
        <v>234294</v>
      </c>
      <c r="L649" s="3">
        <v>2333202</v>
      </c>
      <c r="M649" s="5">
        <f t="shared" ref="M649:M654" si="198">L649+G649-H649</f>
        <v>4257201</v>
      </c>
    </row>
    <row r="650" spans="1:13" x14ac:dyDescent="0.25">
      <c r="A650" s="4" t="s">
        <v>1048</v>
      </c>
      <c r="B650" s="3">
        <v>76</v>
      </c>
      <c r="C650" s="5">
        <f t="shared" si="194"/>
        <v>747004</v>
      </c>
      <c r="D650" s="5">
        <f>A650*35</f>
        <v>344015</v>
      </c>
      <c r="E650" s="5">
        <f t="shared" si="184"/>
        <v>402989</v>
      </c>
      <c r="F650" s="3" t="str">
        <f t="shared" si="195"/>
        <v>829</v>
      </c>
      <c r="G650" s="5">
        <f t="shared" si="193"/>
        <v>18675100</v>
      </c>
      <c r="H650" s="7">
        <f>A650*1631</f>
        <v>16031099</v>
      </c>
      <c r="I650" s="3" t="s">
        <v>1235</v>
      </c>
      <c r="J650" s="3" t="s">
        <v>1235</v>
      </c>
      <c r="K650" s="3">
        <v>345292</v>
      </c>
      <c r="L650" s="3">
        <v>178199</v>
      </c>
      <c r="M650" s="5">
        <f t="shared" si="198"/>
        <v>2822200</v>
      </c>
    </row>
    <row r="651" spans="1:13" x14ac:dyDescent="0.25">
      <c r="A651" s="11" t="s">
        <v>1067</v>
      </c>
      <c r="B651" s="3">
        <v>77</v>
      </c>
      <c r="C651" s="5">
        <f t="shared" si="194"/>
        <v>1001</v>
      </c>
      <c r="D651" s="5">
        <f>A651*1</f>
        <v>13</v>
      </c>
      <c r="E651" s="5">
        <f t="shared" si="184"/>
        <v>988</v>
      </c>
      <c r="F651" s="3" t="str">
        <f t="shared" si="195"/>
        <v>013</v>
      </c>
      <c r="G651" s="5">
        <f>C651*100</f>
        <v>100100</v>
      </c>
      <c r="H651" s="7">
        <f>A651*6700</f>
        <v>87100</v>
      </c>
      <c r="I651" s="7">
        <f>A651*5700</f>
        <v>74100</v>
      </c>
      <c r="J651" s="7">
        <f>A651*4700</f>
        <v>61100</v>
      </c>
      <c r="K651" s="3">
        <v>289</v>
      </c>
      <c r="L651" s="19">
        <v>2200</v>
      </c>
      <c r="M651" s="5">
        <f t="shared" si="198"/>
        <v>15200</v>
      </c>
    </row>
    <row r="652" spans="1:13" x14ac:dyDescent="0.25">
      <c r="A652" s="11" t="s">
        <v>6</v>
      </c>
      <c r="B652" s="3">
        <v>77</v>
      </c>
      <c r="C652" s="5">
        <f t="shared" si="194"/>
        <v>78001</v>
      </c>
      <c r="D652" s="5">
        <f>A652*1</f>
        <v>1013</v>
      </c>
      <c r="E652" s="5">
        <f t="shared" si="184"/>
        <v>76988</v>
      </c>
      <c r="F652" s="3" t="str">
        <f t="shared" si="195"/>
        <v>013</v>
      </c>
      <c r="G652" s="5">
        <f>C652*100</f>
        <v>7800100</v>
      </c>
      <c r="H652" s="7">
        <f>A652*6700</f>
        <v>6787100</v>
      </c>
      <c r="I652" s="7">
        <f>A652*5700</f>
        <v>5774100</v>
      </c>
      <c r="J652" s="7">
        <f>A652*4700</f>
        <v>4761100</v>
      </c>
      <c r="K652" s="3">
        <v>293</v>
      </c>
      <c r="L652" s="3">
        <v>850200</v>
      </c>
      <c r="M652" s="5">
        <f t="shared" si="198"/>
        <v>1863200</v>
      </c>
    </row>
    <row r="653" spans="1:13" x14ac:dyDescent="0.25">
      <c r="A653" s="11" t="s">
        <v>11</v>
      </c>
      <c r="B653" s="3">
        <v>77</v>
      </c>
      <c r="C653" s="5">
        <f t="shared" si="194"/>
        <v>80003</v>
      </c>
      <c r="D653" s="5">
        <f>A653*26</f>
        <v>27014</v>
      </c>
      <c r="E653" s="5">
        <f t="shared" si="184"/>
        <v>52989</v>
      </c>
      <c r="F653" s="3" t="str">
        <f t="shared" si="195"/>
        <v>039</v>
      </c>
      <c r="G653" s="3">
        <f>C653*33</f>
        <v>2640099</v>
      </c>
      <c r="H653" s="7">
        <f>A653*2259</f>
        <v>2347101</v>
      </c>
      <c r="I653" s="7">
        <f>A653*1900</f>
        <v>1974100</v>
      </c>
      <c r="J653" s="7">
        <f>A653*1541</f>
        <v>1601099</v>
      </c>
      <c r="K653" s="3">
        <v>76293</v>
      </c>
      <c r="L653" s="19">
        <v>47201</v>
      </c>
      <c r="M653" s="5">
        <f t="shared" si="198"/>
        <v>340199</v>
      </c>
    </row>
    <row r="654" spans="1:13" x14ac:dyDescent="0.25">
      <c r="A654" s="11" t="s">
        <v>136</v>
      </c>
      <c r="B654" s="3">
        <v>77</v>
      </c>
      <c r="C654" s="5">
        <f t="shared" si="194"/>
        <v>152999</v>
      </c>
      <c r="D654" s="5">
        <f>A654*1</f>
        <v>1987</v>
      </c>
      <c r="E654" s="5">
        <f t="shared" si="184"/>
        <v>151012</v>
      </c>
      <c r="F654" s="3" t="str">
        <f t="shared" si="195"/>
        <v>987</v>
      </c>
      <c r="G654" s="5">
        <f>C654*100</f>
        <v>15299900</v>
      </c>
      <c r="H654" s="7">
        <f>A654*6700</f>
        <v>13312900</v>
      </c>
      <c r="I654" s="7">
        <f>A654*5700</f>
        <v>11325900</v>
      </c>
      <c r="J654" s="7">
        <f>A654*4700</f>
        <v>9338900</v>
      </c>
      <c r="K654" s="3">
        <v>33202</v>
      </c>
      <c r="L654" s="3">
        <v>935300</v>
      </c>
      <c r="M654" s="5">
        <f t="shared" si="198"/>
        <v>2922300</v>
      </c>
    </row>
    <row r="655" spans="1:13" x14ac:dyDescent="0.25">
      <c r="A655" s="11" t="s">
        <v>145</v>
      </c>
      <c r="B655" s="3">
        <v>77</v>
      </c>
      <c r="C655" s="5">
        <f t="shared" si="194"/>
        <v>157003</v>
      </c>
      <c r="D655" s="5">
        <f>A655*26</f>
        <v>53014</v>
      </c>
      <c r="E655" s="5">
        <f t="shared" si="184"/>
        <v>103989</v>
      </c>
      <c r="F655" s="3" t="str">
        <f t="shared" si="195"/>
        <v>039</v>
      </c>
      <c r="G655" s="5">
        <f>C655*33</f>
        <v>5181099</v>
      </c>
      <c r="H655" s="7">
        <f>A655*2259</f>
        <v>4606101</v>
      </c>
      <c r="I655" s="7">
        <f>A655*1900</f>
        <v>3874100</v>
      </c>
      <c r="J655" s="7">
        <f>A655*1541</f>
        <v>3142099</v>
      </c>
      <c r="K655" s="3">
        <v>127294</v>
      </c>
      <c r="L655" s="3">
        <v>645200</v>
      </c>
      <c r="M655" s="7">
        <f>L655+G655-H655+C655</f>
        <v>1377201</v>
      </c>
    </row>
    <row r="656" spans="1:13" x14ac:dyDescent="0.25">
      <c r="A656" s="11" t="s">
        <v>390</v>
      </c>
      <c r="B656" s="3">
        <v>77</v>
      </c>
      <c r="C656" s="5">
        <f t="shared" si="194"/>
        <v>309001</v>
      </c>
      <c r="D656" s="5">
        <f>A656*1</f>
        <v>4013</v>
      </c>
      <c r="E656" s="5">
        <f t="shared" si="184"/>
        <v>304988</v>
      </c>
      <c r="F656" s="3" t="str">
        <f t="shared" si="195"/>
        <v>013</v>
      </c>
      <c r="G656" s="5">
        <f>C656*100</f>
        <v>30900100</v>
      </c>
      <c r="H656" s="7">
        <f>A656*6700</f>
        <v>26887100</v>
      </c>
      <c r="I656" s="7">
        <f>A656*5700</f>
        <v>22874100</v>
      </c>
      <c r="J656" s="7">
        <f>A656*4700</f>
        <v>18861100</v>
      </c>
      <c r="K656" s="19">
        <v>41293</v>
      </c>
      <c r="L656" s="3">
        <v>3408200</v>
      </c>
      <c r="M656" s="5">
        <f t="shared" ref="M656:M657" si="199">L656+G656-H656</f>
        <v>7421200</v>
      </c>
    </row>
    <row r="657" spans="1:13" x14ac:dyDescent="0.25">
      <c r="A657" s="11" t="s">
        <v>503</v>
      </c>
      <c r="B657" s="3">
        <v>77</v>
      </c>
      <c r="C657" s="5">
        <f t="shared" si="194"/>
        <v>383999</v>
      </c>
      <c r="D657" s="5">
        <f>A657*1</f>
        <v>4987</v>
      </c>
      <c r="E657" s="5">
        <f t="shared" si="184"/>
        <v>379012</v>
      </c>
      <c r="F657" s="3" t="str">
        <f t="shared" si="195"/>
        <v>987</v>
      </c>
      <c r="G657" s="5">
        <f>C657*100</f>
        <v>38399900</v>
      </c>
      <c r="H657" s="7">
        <f>A657*6700</f>
        <v>33412900</v>
      </c>
      <c r="I657" s="7">
        <f>A657*5700</f>
        <v>28425900</v>
      </c>
      <c r="J657" s="7">
        <f>A657*4700</f>
        <v>23438900</v>
      </c>
      <c r="K657" s="3">
        <v>133202</v>
      </c>
      <c r="L657" s="3">
        <v>2397300</v>
      </c>
      <c r="M657" s="7">
        <f t="shared" si="199"/>
        <v>7384300</v>
      </c>
    </row>
    <row r="658" spans="1:13" x14ac:dyDescent="0.25">
      <c r="A658" s="11" t="s">
        <v>511</v>
      </c>
      <c r="B658" s="3">
        <v>77</v>
      </c>
      <c r="C658" s="5">
        <f t="shared" si="194"/>
        <v>388003</v>
      </c>
      <c r="D658" s="5">
        <f>A658*26</f>
        <v>131014</v>
      </c>
      <c r="E658" s="5">
        <f t="shared" si="184"/>
        <v>256989</v>
      </c>
      <c r="F658" s="3" t="str">
        <f t="shared" si="195"/>
        <v>039</v>
      </c>
      <c r="G658" s="5">
        <f>C658*33</f>
        <v>12804099</v>
      </c>
      <c r="H658" s="7">
        <f>A658*2259</f>
        <v>11383101</v>
      </c>
      <c r="I658" s="7">
        <f>A658*1900</f>
        <v>9574100</v>
      </c>
      <c r="J658" s="7">
        <f>A658*1541</f>
        <v>7765099</v>
      </c>
      <c r="K658" s="3">
        <v>148297</v>
      </c>
      <c r="L658" s="19">
        <v>1040200</v>
      </c>
      <c r="M658" s="5">
        <f>L658+G658-H658+C658</f>
        <v>2849201</v>
      </c>
    </row>
    <row r="659" spans="1:13" x14ac:dyDescent="0.25">
      <c r="A659" s="11" t="s">
        <v>619</v>
      </c>
      <c r="B659" s="3">
        <v>77</v>
      </c>
      <c r="C659" s="5">
        <f t="shared" si="194"/>
        <v>460999</v>
      </c>
      <c r="D659" s="5">
        <f>A659*1</f>
        <v>5987</v>
      </c>
      <c r="E659" s="5">
        <f t="shared" si="184"/>
        <v>455012</v>
      </c>
      <c r="F659" s="3" t="str">
        <f t="shared" si="195"/>
        <v>987</v>
      </c>
      <c r="G659" s="5">
        <f>C659*100</f>
        <v>46099900</v>
      </c>
      <c r="H659" s="7">
        <f>A659*6700</f>
        <v>40112900</v>
      </c>
      <c r="I659" s="7">
        <f>A659*5700</f>
        <v>34125900</v>
      </c>
      <c r="J659" s="7">
        <f>A659*4700</f>
        <v>28138900</v>
      </c>
      <c r="K659" s="19">
        <v>22211</v>
      </c>
      <c r="L659" s="19">
        <v>902300</v>
      </c>
      <c r="M659" s="7">
        <f>L659+G659-H659</f>
        <v>6889300</v>
      </c>
    </row>
    <row r="660" spans="1:13" x14ac:dyDescent="0.25">
      <c r="A660" s="11" t="s">
        <v>730</v>
      </c>
      <c r="B660" s="3">
        <v>77</v>
      </c>
      <c r="C660" s="5">
        <f t="shared" si="194"/>
        <v>535997</v>
      </c>
      <c r="D660" s="5">
        <f>A660*26</f>
        <v>180986</v>
      </c>
      <c r="E660" s="5">
        <f t="shared" si="184"/>
        <v>355011</v>
      </c>
      <c r="F660" s="3" t="str">
        <f t="shared" si="195"/>
        <v>961</v>
      </c>
      <c r="G660" s="5">
        <f>C660*33</f>
        <v>17687901</v>
      </c>
      <c r="H660" s="7">
        <f>A660*2259</f>
        <v>15724899</v>
      </c>
      <c r="I660" s="7">
        <f>A660*1900</f>
        <v>13225900</v>
      </c>
      <c r="J660" s="7">
        <f>A660*1541</f>
        <v>10726901</v>
      </c>
      <c r="K660" s="3">
        <v>317212</v>
      </c>
      <c r="L660" s="19">
        <v>1194298</v>
      </c>
      <c r="M660" s="5">
        <f>L660+G660-H660</f>
        <v>3157300</v>
      </c>
    </row>
    <row r="661" spans="1:13" x14ac:dyDescent="0.25">
      <c r="A661" s="11" t="s">
        <v>738</v>
      </c>
      <c r="B661" s="3">
        <v>77</v>
      </c>
      <c r="C661" s="5">
        <f t="shared" si="194"/>
        <v>540001</v>
      </c>
      <c r="D661" s="5">
        <f>A661*1</f>
        <v>7013</v>
      </c>
      <c r="E661" s="5">
        <f t="shared" si="184"/>
        <v>532988</v>
      </c>
      <c r="F661" s="3" t="str">
        <f t="shared" si="195"/>
        <v>013</v>
      </c>
      <c r="G661" s="5">
        <f>C661*100</f>
        <v>54000100</v>
      </c>
      <c r="H661" s="7">
        <f>A661*6700</f>
        <v>46987100</v>
      </c>
      <c r="I661" s="7">
        <f>A661*5700</f>
        <v>39974100</v>
      </c>
      <c r="J661" s="7">
        <f>A661*4700</f>
        <v>32961100</v>
      </c>
      <c r="K661" s="3">
        <v>142293</v>
      </c>
      <c r="L661" s="3">
        <v>6026200</v>
      </c>
      <c r="M661" s="5">
        <f>L661+G661-H661</f>
        <v>13039200</v>
      </c>
    </row>
    <row r="662" spans="1:13" x14ac:dyDescent="0.25">
      <c r="A662" s="11" t="s">
        <v>741</v>
      </c>
      <c r="B662" s="3">
        <v>77</v>
      </c>
      <c r="C662" s="5">
        <f t="shared" si="194"/>
        <v>542003</v>
      </c>
      <c r="D662" s="5">
        <f>A662*26</f>
        <v>183014</v>
      </c>
      <c r="E662" s="5">
        <f t="shared" si="184"/>
        <v>358989</v>
      </c>
      <c r="F662" s="3" t="str">
        <f t="shared" si="195"/>
        <v>039</v>
      </c>
      <c r="G662" s="5">
        <f>C662*33</f>
        <v>17886099</v>
      </c>
      <c r="H662" s="7">
        <f>A662*2259</f>
        <v>15901101</v>
      </c>
      <c r="I662" s="7">
        <f>A662*1900</f>
        <v>13374100</v>
      </c>
      <c r="J662" s="7">
        <f>A662*1541</f>
        <v>10847099</v>
      </c>
      <c r="K662" s="3">
        <v>52299</v>
      </c>
      <c r="L662" s="3">
        <v>756199</v>
      </c>
      <c r="M662" s="5">
        <f>L662+G662-H662+C662</f>
        <v>3283200</v>
      </c>
    </row>
    <row r="663" spans="1:13" x14ac:dyDescent="0.25">
      <c r="A663" s="11" t="s">
        <v>847</v>
      </c>
      <c r="B663" s="3">
        <v>77</v>
      </c>
      <c r="C663" s="5">
        <f t="shared" si="194"/>
        <v>619003</v>
      </c>
      <c r="D663" s="5">
        <f>A663*26</f>
        <v>209014</v>
      </c>
      <c r="E663" s="5">
        <f t="shared" si="184"/>
        <v>409989</v>
      </c>
      <c r="F663" s="3" t="str">
        <f t="shared" si="195"/>
        <v>039</v>
      </c>
      <c r="G663" s="5">
        <f>C663*33</f>
        <v>20427099</v>
      </c>
      <c r="H663" s="7">
        <f>A663*2259</f>
        <v>18160101</v>
      </c>
      <c r="I663" s="7">
        <f>A663*1900</f>
        <v>15274100</v>
      </c>
      <c r="J663" s="7">
        <f>A663*1541</f>
        <v>12388099</v>
      </c>
      <c r="K663" s="3">
        <v>381289</v>
      </c>
      <c r="L663" s="3">
        <v>775200</v>
      </c>
      <c r="M663" s="5">
        <f>L663+G663-H663+C663</f>
        <v>3661201</v>
      </c>
    </row>
    <row r="664" spans="1:13" x14ac:dyDescent="0.25">
      <c r="A664" s="11" t="s">
        <v>957</v>
      </c>
      <c r="B664" s="3">
        <v>77</v>
      </c>
      <c r="C664" s="5">
        <f t="shared" si="194"/>
        <v>694001</v>
      </c>
      <c r="D664" s="5">
        <f>A664*1</f>
        <v>9013</v>
      </c>
      <c r="E664" s="5">
        <f t="shared" si="184"/>
        <v>684988</v>
      </c>
      <c r="F664" s="3" t="str">
        <f t="shared" si="195"/>
        <v>013</v>
      </c>
      <c r="G664" s="5">
        <f>C664*100</f>
        <v>69400100</v>
      </c>
      <c r="H664" s="7">
        <f>A664*6700</f>
        <v>60387100</v>
      </c>
      <c r="I664" s="7">
        <f>A664*5700</f>
        <v>51374100</v>
      </c>
      <c r="J664" s="7">
        <f>A664*4700</f>
        <v>42361100</v>
      </c>
      <c r="K664" s="19">
        <v>471289</v>
      </c>
      <c r="L664" s="19">
        <v>1796200</v>
      </c>
      <c r="M664" s="5">
        <f>L664+G664-H664</f>
        <v>10809200</v>
      </c>
    </row>
    <row r="665" spans="1:13" x14ac:dyDescent="0.25">
      <c r="A665" s="7" t="s">
        <v>1210</v>
      </c>
      <c r="B665" s="3">
        <v>78</v>
      </c>
      <c r="C665" s="5">
        <f t="shared" si="194"/>
        <v>67002</v>
      </c>
      <c r="D665" s="5">
        <f>A665*7</f>
        <v>6013</v>
      </c>
      <c r="E665" s="5">
        <f t="shared" si="184"/>
        <v>60989</v>
      </c>
      <c r="F665" s="3" t="str">
        <f t="shared" si="195"/>
        <v>859</v>
      </c>
      <c r="G665" s="5">
        <f>C665*50</f>
        <v>3350100</v>
      </c>
      <c r="H665" s="7">
        <f>A665*3439</f>
        <v>2954101</v>
      </c>
      <c r="I665" s="7">
        <f>A665*2900</f>
        <v>2491100</v>
      </c>
      <c r="J665" s="3" t="s">
        <v>1235</v>
      </c>
      <c r="K665" s="19">
        <v>59296</v>
      </c>
      <c r="L665" s="3">
        <v>279200</v>
      </c>
      <c r="M665" s="7">
        <f>L665+G665-H665</f>
        <v>675199</v>
      </c>
    </row>
    <row r="666" spans="1:13" x14ac:dyDescent="0.25">
      <c r="A666" s="7" t="s">
        <v>159</v>
      </c>
      <c r="B666" s="3">
        <v>78</v>
      </c>
      <c r="C666" s="5">
        <f t="shared" si="194"/>
        <v>166998</v>
      </c>
      <c r="D666" s="5">
        <f>A666*7</f>
        <v>14987</v>
      </c>
      <c r="E666" s="5">
        <f t="shared" si="184"/>
        <v>152011</v>
      </c>
      <c r="F666" s="3" t="str">
        <f t="shared" si="195"/>
        <v>141</v>
      </c>
      <c r="G666" s="5">
        <f>C666*50</f>
        <v>8349900</v>
      </c>
      <c r="H666" s="7">
        <f>A666*3439</f>
        <v>7362899</v>
      </c>
      <c r="I666" s="7">
        <f>A666*2900</f>
        <v>6208900</v>
      </c>
      <c r="J666" s="3" t="s">
        <v>1235</v>
      </c>
      <c r="K666" s="19">
        <v>19204</v>
      </c>
      <c r="L666" s="3">
        <v>567300</v>
      </c>
      <c r="M666" s="7">
        <f t="shared" ref="M666:M667" si="200">L666+G666-H666</f>
        <v>1554301</v>
      </c>
    </row>
    <row r="667" spans="1:13" x14ac:dyDescent="0.25">
      <c r="A667" s="7" t="s">
        <v>1053</v>
      </c>
      <c r="B667" s="3">
        <v>78</v>
      </c>
      <c r="C667" s="5">
        <f t="shared" si="194"/>
        <v>769002</v>
      </c>
      <c r="D667" s="5">
        <f>A667*7</f>
        <v>69013</v>
      </c>
      <c r="E667" s="5">
        <f t="shared" si="184"/>
        <v>699989</v>
      </c>
      <c r="F667" s="3" t="str">
        <f t="shared" si="195"/>
        <v>859</v>
      </c>
      <c r="G667" s="5">
        <f>C667*50</f>
        <v>38450100</v>
      </c>
      <c r="H667" s="7">
        <f>A667*3439</f>
        <v>33905101</v>
      </c>
      <c r="I667" s="7">
        <f>A667*2900</f>
        <v>28591100</v>
      </c>
      <c r="J667" s="3" t="s">
        <v>1235</v>
      </c>
      <c r="K667" s="19">
        <v>295</v>
      </c>
      <c r="L667" s="3">
        <v>3293201</v>
      </c>
      <c r="M667" s="7">
        <f t="shared" si="200"/>
        <v>7838200</v>
      </c>
    </row>
    <row r="668" spans="1:13" x14ac:dyDescent="0.25">
      <c r="A668" s="4" t="s">
        <v>1147</v>
      </c>
      <c r="B668" s="3">
        <v>79</v>
      </c>
      <c r="C668" s="5">
        <f t="shared" si="194"/>
        <v>34997</v>
      </c>
      <c r="D668" s="5">
        <f>A668*9</f>
        <v>3987</v>
      </c>
      <c r="E668" s="5">
        <f t="shared" si="184"/>
        <v>31010</v>
      </c>
      <c r="F668" s="3" t="str">
        <f t="shared" si="195"/>
        <v>443</v>
      </c>
      <c r="G668" s="5">
        <f>C668*33</f>
        <v>1154901</v>
      </c>
      <c r="H668" s="7">
        <f>A668*2300</f>
        <v>1018900</v>
      </c>
      <c r="I668" s="3" t="s">
        <v>1235</v>
      </c>
      <c r="J668" s="3" t="s">
        <v>1235</v>
      </c>
      <c r="K668" s="3">
        <v>23208</v>
      </c>
      <c r="L668" s="3">
        <v>131300</v>
      </c>
      <c r="M668" s="5">
        <f>L668+G668-H668</f>
        <v>267301</v>
      </c>
    </row>
    <row r="669" spans="1:13" x14ac:dyDescent="0.25">
      <c r="A669" s="4" t="s">
        <v>1163</v>
      </c>
      <c r="B669" s="3">
        <v>79</v>
      </c>
      <c r="C669" s="5">
        <f t="shared" si="194"/>
        <v>44003</v>
      </c>
      <c r="D669" s="5">
        <f>A669*9</f>
        <v>5013</v>
      </c>
      <c r="E669" s="5">
        <f t="shared" si="184"/>
        <v>38990</v>
      </c>
      <c r="F669" s="3" t="str">
        <f t="shared" si="195"/>
        <v>557</v>
      </c>
      <c r="G669" s="5">
        <f>C669*33</f>
        <v>1452099</v>
      </c>
      <c r="H669" s="7">
        <f>A669*2300</f>
        <v>1281100</v>
      </c>
      <c r="I669" s="3" t="s">
        <v>1235</v>
      </c>
      <c r="J669" s="3" t="s">
        <v>1235</v>
      </c>
      <c r="K669" s="3">
        <v>24290</v>
      </c>
      <c r="L669" s="3">
        <v>204201</v>
      </c>
      <c r="M669" s="5">
        <f>L669+G669-H669</f>
        <v>375200</v>
      </c>
    </row>
    <row r="670" spans="1:13" x14ac:dyDescent="0.25">
      <c r="A670" s="4" t="s">
        <v>70</v>
      </c>
      <c r="B670" s="3">
        <v>79</v>
      </c>
      <c r="C670" s="5">
        <f t="shared" si="194"/>
        <v>116999</v>
      </c>
      <c r="D670" s="5">
        <f>A670*27</f>
        <v>39987</v>
      </c>
      <c r="E670" s="5">
        <f t="shared" si="184"/>
        <v>77012</v>
      </c>
      <c r="F670" s="3" t="str">
        <f t="shared" si="195"/>
        <v>481</v>
      </c>
      <c r="G670" s="5">
        <f>C670*100</f>
        <v>11699900</v>
      </c>
      <c r="H670" s="7">
        <f>A670*6900</f>
        <v>10218900</v>
      </c>
      <c r="I670" s="3" t="s">
        <v>1235</v>
      </c>
      <c r="J670" s="3" t="s">
        <v>1235</v>
      </c>
      <c r="K670" s="3">
        <v>43200</v>
      </c>
      <c r="L670" s="3">
        <v>191300</v>
      </c>
      <c r="M670" s="5">
        <f>L670+G670-H670</f>
        <v>1672300</v>
      </c>
    </row>
    <row r="671" spans="1:13" x14ac:dyDescent="0.25">
      <c r="A671" s="4" t="s">
        <v>211</v>
      </c>
      <c r="B671" s="3">
        <v>79</v>
      </c>
      <c r="C671" s="5">
        <f t="shared" si="194"/>
        <v>202003</v>
      </c>
      <c r="D671" s="5">
        <f>A671*9</f>
        <v>23013</v>
      </c>
      <c r="E671" s="5">
        <f t="shared" si="184"/>
        <v>178990</v>
      </c>
      <c r="F671" s="3" t="str">
        <f t="shared" si="195"/>
        <v>557</v>
      </c>
      <c r="G671" s="5">
        <f>C671*33</f>
        <v>6666099</v>
      </c>
      <c r="H671" s="7">
        <f>A671*2300</f>
        <v>5881100</v>
      </c>
      <c r="I671" s="3" t="s">
        <v>1235</v>
      </c>
      <c r="J671" s="3" t="s">
        <v>1235</v>
      </c>
      <c r="K671" s="3">
        <v>124295</v>
      </c>
      <c r="L671" s="3">
        <v>546200</v>
      </c>
      <c r="M671" s="5">
        <f t="shared" ref="M671:M674" si="201">L671+G671-H671</f>
        <v>1331199</v>
      </c>
    </row>
    <row r="672" spans="1:13" x14ac:dyDescent="0.25">
      <c r="A672" s="4" t="s">
        <v>334</v>
      </c>
      <c r="B672" s="3">
        <v>79</v>
      </c>
      <c r="C672" s="5">
        <f t="shared" si="194"/>
        <v>281003</v>
      </c>
      <c r="D672" s="5">
        <f>A672*9</f>
        <v>32013</v>
      </c>
      <c r="E672" s="5">
        <f t="shared" si="184"/>
        <v>248990</v>
      </c>
      <c r="F672" s="3" t="str">
        <f t="shared" si="195"/>
        <v>557</v>
      </c>
      <c r="G672" s="5">
        <f>C672*33</f>
        <v>9273099</v>
      </c>
      <c r="H672" s="7">
        <f>A672*2300</f>
        <v>8181100</v>
      </c>
      <c r="I672" s="3" t="s">
        <v>1235</v>
      </c>
      <c r="J672" s="3" t="s">
        <v>1235</v>
      </c>
      <c r="K672" s="3">
        <v>41296</v>
      </c>
      <c r="L672" s="3">
        <v>628201</v>
      </c>
      <c r="M672" s="5">
        <f t="shared" si="201"/>
        <v>1720200</v>
      </c>
    </row>
    <row r="673" spans="1:13" x14ac:dyDescent="0.25">
      <c r="A673" s="4" t="s">
        <v>444</v>
      </c>
      <c r="B673" s="3">
        <v>79</v>
      </c>
      <c r="C673" s="5">
        <f t="shared" si="194"/>
        <v>353999</v>
      </c>
      <c r="D673" s="5">
        <f>A673*27</f>
        <v>120987</v>
      </c>
      <c r="E673" s="5">
        <f t="shared" si="184"/>
        <v>233012</v>
      </c>
      <c r="F673" s="3" t="str">
        <f t="shared" si="195"/>
        <v>481</v>
      </c>
      <c r="G673" s="5">
        <f>C673*100</f>
        <v>35399900</v>
      </c>
      <c r="H673" s="7">
        <f>A673*6900</f>
        <v>30918900</v>
      </c>
      <c r="I673" s="3" t="s">
        <v>1235</v>
      </c>
      <c r="J673" s="3" t="s">
        <v>1235</v>
      </c>
      <c r="K673" s="3">
        <v>14204</v>
      </c>
      <c r="L673" s="3">
        <v>1878300</v>
      </c>
      <c r="M673" s="5">
        <f t="shared" si="201"/>
        <v>6359300</v>
      </c>
    </row>
    <row r="674" spans="1:13" x14ac:dyDescent="0.25">
      <c r="A674" s="4" t="s">
        <v>450</v>
      </c>
      <c r="B674" s="3">
        <v>79</v>
      </c>
      <c r="C674" s="5">
        <f t="shared" si="194"/>
        <v>357001</v>
      </c>
      <c r="D674" s="5">
        <f>A674*27</f>
        <v>122013</v>
      </c>
      <c r="E674" s="5">
        <f t="shared" si="184"/>
        <v>234988</v>
      </c>
      <c r="F674" s="3" t="str">
        <f t="shared" si="195"/>
        <v>519</v>
      </c>
      <c r="G674" s="5">
        <f>C674*100</f>
        <v>35700100</v>
      </c>
      <c r="H674" s="7">
        <f>A674*6900</f>
        <v>31181100</v>
      </c>
      <c r="I674" s="3" t="s">
        <v>1235</v>
      </c>
      <c r="J674" s="3" t="s">
        <v>1235</v>
      </c>
      <c r="K674" s="3">
        <v>252295</v>
      </c>
      <c r="L674" s="3">
        <v>2489200</v>
      </c>
      <c r="M674" s="5">
        <f t="shared" si="201"/>
        <v>7008200</v>
      </c>
    </row>
    <row r="675" spans="1:13" x14ac:dyDescent="0.25">
      <c r="A675" s="4" t="s">
        <v>556</v>
      </c>
      <c r="B675" s="3">
        <v>79</v>
      </c>
      <c r="C675" s="5">
        <f t="shared" si="194"/>
        <v>429997</v>
      </c>
      <c r="D675" s="5">
        <f>A675*9</f>
        <v>48987</v>
      </c>
      <c r="E675" s="5">
        <f t="shared" si="184"/>
        <v>381010</v>
      </c>
      <c r="F675" s="3" t="str">
        <f t="shared" si="195"/>
        <v>443</v>
      </c>
      <c r="G675" s="5">
        <f>C675*33</f>
        <v>14189901</v>
      </c>
      <c r="H675" s="7">
        <f>A675*2300</f>
        <v>12518900</v>
      </c>
      <c r="I675" s="3" t="s">
        <v>1235</v>
      </c>
      <c r="J675" s="3" t="s">
        <v>1235</v>
      </c>
      <c r="K675" s="3">
        <v>89210</v>
      </c>
      <c r="L675" s="3">
        <v>1847299</v>
      </c>
      <c r="M675" s="5">
        <f>L675+G675-H675</f>
        <v>3518300</v>
      </c>
    </row>
    <row r="676" spans="1:13" x14ac:dyDescent="0.25">
      <c r="A676" s="4" t="s">
        <v>565</v>
      </c>
      <c r="B676" s="3">
        <v>79</v>
      </c>
      <c r="C676" s="5">
        <f t="shared" si="194"/>
        <v>436001</v>
      </c>
      <c r="D676" s="5">
        <f>A676*27</f>
        <v>149013</v>
      </c>
      <c r="E676" s="5">
        <f t="shared" si="184"/>
        <v>286988</v>
      </c>
      <c r="F676" s="3" t="str">
        <f t="shared" si="195"/>
        <v>519</v>
      </c>
      <c r="G676" s="5">
        <f>C676*100</f>
        <v>43600100</v>
      </c>
      <c r="H676" s="7">
        <f>A676*6900</f>
        <v>38081100</v>
      </c>
      <c r="I676" s="3" t="s">
        <v>1235</v>
      </c>
      <c r="J676" s="3" t="s">
        <v>1235</v>
      </c>
      <c r="K676" s="3">
        <v>65289</v>
      </c>
      <c r="L676" s="3">
        <v>5413200</v>
      </c>
      <c r="M676" s="5">
        <f>L676+G676-H676</f>
        <v>10932200</v>
      </c>
    </row>
    <row r="677" spans="1:13" x14ac:dyDescent="0.25">
      <c r="A677" s="4" t="s">
        <v>569</v>
      </c>
      <c r="B677" s="3">
        <v>79</v>
      </c>
      <c r="C677" s="5">
        <f t="shared" si="194"/>
        <v>439003</v>
      </c>
      <c r="D677" s="5">
        <f>A677*9</f>
        <v>50013</v>
      </c>
      <c r="E677" s="5">
        <f t="shared" si="184"/>
        <v>388990</v>
      </c>
      <c r="F677" s="3" t="str">
        <f t="shared" si="195"/>
        <v>557</v>
      </c>
      <c r="G677" s="5">
        <f>C677*33</f>
        <v>14487099</v>
      </c>
      <c r="H677" s="7">
        <f>A677*2300</f>
        <v>12781100</v>
      </c>
      <c r="I677" s="3" t="s">
        <v>1235</v>
      </c>
      <c r="J677" s="3" t="s">
        <v>1235</v>
      </c>
      <c r="K677" s="3">
        <v>42288</v>
      </c>
      <c r="L677" s="3">
        <v>131200</v>
      </c>
      <c r="M677" s="5">
        <f>L677+G677-H677</f>
        <v>1837199</v>
      </c>
    </row>
    <row r="678" spans="1:13" x14ac:dyDescent="0.25">
      <c r="A678" s="4" t="s">
        <v>677</v>
      </c>
      <c r="B678" s="3">
        <v>79</v>
      </c>
      <c r="C678" s="5">
        <f t="shared" si="194"/>
        <v>511999</v>
      </c>
      <c r="D678" s="5">
        <f>A678*27</f>
        <v>174987</v>
      </c>
      <c r="E678" s="5">
        <f t="shared" si="184"/>
        <v>337012</v>
      </c>
      <c r="F678" s="3" t="str">
        <f t="shared" si="195"/>
        <v>481</v>
      </c>
      <c r="G678" s="5">
        <f>C678*100</f>
        <v>51199900</v>
      </c>
      <c r="H678" s="7">
        <f>A678*6900</f>
        <v>44718900</v>
      </c>
      <c r="I678" s="3" t="s">
        <v>1235</v>
      </c>
      <c r="J678" s="3" t="s">
        <v>1235</v>
      </c>
      <c r="K678" s="3">
        <v>137202</v>
      </c>
      <c r="L678" s="3">
        <v>1809300</v>
      </c>
      <c r="M678" s="5">
        <f t="shared" ref="M678:M679" si="202">L678+G678-H678</f>
        <v>8290300</v>
      </c>
    </row>
    <row r="679" spans="1:13" x14ac:dyDescent="0.25">
      <c r="A679" s="4" t="s">
        <v>783</v>
      </c>
      <c r="B679" s="3">
        <v>79</v>
      </c>
      <c r="C679" s="5">
        <f t="shared" si="194"/>
        <v>590999</v>
      </c>
      <c r="D679" s="5">
        <f>A679*27</f>
        <v>201987</v>
      </c>
      <c r="E679" s="5">
        <f t="shared" si="184"/>
        <v>389012</v>
      </c>
      <c r="F679" s="3" t="str">
        <f t="shared" si="195"/>
        <v>481</v>
      </c>
      <c r="G679" s="5">
        <f>C679*100</f>
        <v>59099900</v>
      </c>
      <c r="H679" s="7">
        <f>A679*6900</f>
        <v>51618900</v>
      </c>
      <c r="I679" s="3" t="s">
        <v>1235</v>
      </c>
      <c r="J679" s="3" t="s">
        <v>1235</v>
      </c>
      <c r="K679" s="3">
        <v>420207</v>
      </c>
      <c r="L679" s="3">
        <v>5305300</v>
      </c>
      <c r="M679" s="5">
        <f t="shared" si="202"/>
        <v>12786300</v>
      </c>
    </row>
    <row r="680" spans="1:13" x14ac:dyDescent="0.25">
      <c r="A680" s="4" t="s">
        <v>892</v>
      </c>
      <c r="B680" s="3">
        <v>79</v>
      </c>
      <c r="C680" s="5">
        <f t="shared" si="194"/>
        <v>666997</v>
      </c>
      <c r="D680" s="5">
        <f>A680*9</f>
        <v>75987</v>
      </c>
      <c r="E680" s="5">
        <f t="shared" si="184"/>
        <v>591010</v>
      </c>
      <c r="F680" s="3" t="str">
        <f t="shared" si="195"/>
        <v>443</v>
      </c>
      <c r="G680" s="5">
        <f>C680*33</f>
        <v>22010901</v>
      </c>
      <c r="H680" s="7">
        <f>A680*2300</f>
        <v>19418900</v>
      </c>
      <c r="I680" s="3" t="s">
        <v>1235</v>
      </c>
      <c r="J680" s="3" t="s">
        <v>1235</v>
      </c>
      <c r="K680" s="3">
        <v>535201</v>
      </c>
      <c r="L680" s="3">
        <v>1261299</v>
      </c>
      <c r="M680" s="5">
        <f>L680+G680-H680</f>
        <v>3853300</v>
      </c>
    </row>
    <row r="681" spans="1:13" x14ac:dyDescent="0.25">
      <c r="A681" s="7" t="s">
        <v>52</v>
      </c>
      <c r="B681" s="3">
        <v>81</v>
      </c>
      <c r="C681" s="5">
        <f t="shared" si="194"/>
        <v>107001</v>
      </c>
      <c r="D681" s="5">
        <f>A681*53</f>
        <v>70013</v>
      </c>
      <c r="E681" s="5">
        <f t="shared" si="184"/>
        <v>36988</v>
      </c>
      <c r="F681" s="3" t="str">
        <f t="shared" si="195"/>
        <v>321</v>
      </c>
      <c r="G681" s="5">
        <f>C681*100</f>
        <v>10700100</v>
      </c>
      <c r="H681" s="7">
        <f>A681*7100</f>
        <v>9379100</v>
      </c>
      <c r="I681" s="7">
        <f>A681*6100</f>
        <v>8058100</v>
      </c>
      <c r="J681" s="3" t="s">
        <v>1235</v>
      </c>
      <c r="K681" s="3">
        <v>57291</v>
      </c>
      <c r="L681" s="3">
        <v>888200</v>
      </c>
      <c r="M681" s="5">
        <f>L681+G681-H681</f>
        <v>2209200</v>
      </c>
    </row>
    <row r="682" spans="1:13" x14ac:dyDescent="0.25">
      <c r="A682" s="7" t="s">
        <v>469</v>
      </c>
      <c r="B682" s="3">
        <v>81</v>
      </c>
      <c r="C682" s="5">
        <f t="shared" si="194"/>
        <v>378999</v>
      </c>
      <c r="D682" s="5">
        <f>A682*53</f>
        <v>247987</v>
      </c>
      <c r="E682" s="5">
        <f t="shared" si="184"/>
        <v>131012</v>
      </c>
      <c r="F682" s="3" t="str">
        <f t="shared" si="195"/>
        <v>679</v>
      </c>
      <c r="G682" s="5">
        <f>C682*100</f>
        <v>37899900</v>
      </c>
      <c r="H682" s="7">
        <f>A682*7100</f>
        <v>33220900</v>
      </c>
      <c r="I682" s="7">
        <f>A682*6100</f>
        <v>28541900</v>
      </c>
      <c r="J682" s="3" t="s">
        <v>1235</v>
      </c>
      <c r="K682" s="19">
        <v>101206</v>
      </c>
      <c r="L682" s="3">
        <v>1907300</v>
      </c>
      <c r="M682" s="7">
        <f t="shared" ref="M682:M685" si="203">L682+G682-H682</f>
        <v>6586300</v>
      </c>
    </row>
    <row r="683" spans="1:13" x14ac:dyDescent="0.25">
      <c r="A683" s="7" t="s">
        <v>697</v>
      </c>
      <c r="B683" s="3">
        <v>81</v>
      </c>
      <c r="C683" s="5">
        <f t="shared" si="194"/>
        <v>540999</v>
      </c>
      <c r="D683" s="5">
        <f>A683*53</f>
        <v>353987</v>
      </c>
      <c r="E683" s="5">
        <f t="shared" si="184"/>
        <v>187012</v>
      </c>
      <c r="F683" s="3" t="str">
        <f t="shared" si="195"/>
        <v>679</v>
      </c>
      <c r="G683" s="5">
        <f>C683*100</f>
        <v>54099900</v>
      </c>
      <c r="H683" s="7">
        <f>A683*7100</f>
        <v>47420900</v>
      </c>
      <c r="I683" s="7">
        <f>A683*6100</f>
        <v>40741900</v>
      </c>
      <c r="J683" s="3" t="s">
        <v>1235</v>
      </c>
      <c r="K683" s="19">
        <v>4207</v>
      </c>
      <c r="L683" s="3">
        <v>3123300</v>
      </c>
      <c r="M683" s="7">
        <f t="shared" si="203"/>
        <v>9802300</v>
      </c>
    </row>
    <row r="684" spans="1:13" x14ac:dyDescent="0.25">
      <c r="A684" s="7" t="s">
        <v>769</v>
      </c>
      <c r="B684" s="3">
        <v>81</v>
      </c>
      <c r="C684" s="5">
        <f t="shared" si="194"/>
        <v>593001</v>
      </c>
      <c r="D684" s="5">
        <f>A684*53</f>
        <v>388013</v>
      </c>
      <c r="E684" s="5">
        <f t="shared" ref="E684:E747" si="204">C684-D684</f>
        <v>204988</v>
      </c>
      <c r="F684" s="3" t="str">
        <f t="shared" si="195"/>
        <v>321</v>
      </c>
      <c r="G684" s="5">
        <f>C684*100</f>
        <v>59300100</v>
      </c>
      <c r="H684" s="7">
        <f>A684*7100</f>
        <v>51979100</v>
      </c>
      <c r="I684" s="7">
        <f>A684*6100</f>
        <v>44658100</v>
      </c>
      <c r="J684" s="3" t="s">
        <v>1235</v>
      </c>
      <c r="K684" s="3">
        <v>449289</v>
      </c>
      <c r="L684" s="3">
        <v>6240200</v>
      </c>
      <c r="M684" s="5">
        <f t="shared" si="203"/>
        <v>13561200</v>
      </c>
    </row>
    <row r="685" spans="1:13" x14ac:dyDescent="0.25">
      <c r="A685" s="7" t="s">
        <v>1031</v>
      </c>
      <c r="B685" s="3">
        <v>81</v>
      </c>
      <c r="C685" s="5">
        <f t="shared" si="194"/>
        <v>783999</v>
      </c>
      <c r="D685" s="5">
        <f>A685*53</f>
        <v>512987</v>
      </c>
      <c r="E685" s="5">
        <f t="shared" si="204"/>
        <v>271012</v>
      </c>
      <c r="F685" s="3" t="str">
        <f t="shared" si="195"/>
        <v>679</v>
      </c>
      <c r="G685" s="5">
        <f>C685*100</f>
        <v>78399900</v>
      </c>
      <c r="H685" s="7">
        <f>A685*7100</f>
        <v>68720900</v>
      </c>
      <c r="I685" s="7">
        <f>A685*6100</f>
        <v>59041900</v>
      </c>
      <c r="J685" s="3" t="s">
        <v>1235</v>
      </c>
      <c r="K685" s="19">
        <v>93208</v>
      </c>
      <c r="L685" s="3">
        <v>5397300</v>
      </c>
      <c r="M685" s="7">
        <f t="shared" si="203"/>
        <v>15076300</v>
      </c>
    </row>
    <row r="686" spans="1:13" x14ac:dyDescent="0.25">
      <c r="A686" s="4" t="s">
        <v>1079</v>
      </c>
      <c r="B686" s="3">
        <v>82</v>
      </c>
      <c r="C686" s="5">
        <f t="shared" si="194"/>
        <v>5002</v>
      </c>
      <c r="D686" s="5">
        <f>A686*33</f>
        <v>2013</v>
      </c>
      <c r="E686" s="5">
        <f t="shared" si="204"/>
        <v>2989</v>
      </c>
      <c r="F686" s="3" t="str">
        <f t="shared" si="195"/>
        <v>061</v>
      </c>
      <c r="G686" s="5">
        <f>C686*50</f>
        <v>250100</v>
      </c>
      <c r="H686" s="7">
        <f>A686*3641</f>
        <v>222101</v>
      </c>
      <c r="I686" s="3" t="s">
        <v>1235</v>
      </c>
      <c r="J686" s="3" t="s">
        <v>1235</v>
      </c>
      <c r="K686" s="3">
        <v>2291</v>
      </c>
      <c r="L686" s="3">
        <v>21201</v>
      </c>
      <c r="M686" s="5">
        <f>L686+G686-H686</f>
        <v>49200</v>
      </c>
    </row>
    <row r="687" spans="1:13" x14ac:dyDescent="0.25">
      <c r="A687" s="4" t="s">
        <v>14</v>
      </c>
      <c r="B687" s="3">
        <v>82</v>
      </c>
      <c r="C687" s="5">
        <f t="shared" si="194"/>
        <v>87002</v>
      </c>
      <c r="D687" s="5">
        <f>A687*33</f>
        <v>35013</v>
      </c>
      <c r="E687" s="5">
        <f t="shared" si="204"/>
        <v>51989</v>
      </c>
      <c r="F687" s="3" t="str">
        <f t="shared" si="195"/>
        <v>061</v>
      </c>
      <c r="G687" s="5">
        <f>C687*50</f>
        <v>4350100</v>
      </c>
      <c r="H687" s="7">
        <f>A687*3641</f>
        <v>3863101</v>
      </c>
      <c r="I687" s="3" t="s">
        <v>1235</v>
      </c>
      <c r="J687" s="3" t="s">
        <v>1235</v>
      </c>
      <c r="K687" s="3">
        <v>47288</v>
      </c>
      <c r="L687" s="3">
        <v>463200</v>
      </c>
      <c r="M687" s="5">
        <f t="shared" ref="M687:M690" si="205">L687+G687-H687</f>
        <v>950199</v>
      </c>
    </row>
    <row r="688" spans="1:13" x14ac:dyDescent="0.25">
      <c r="A688" s="4" t="s">
        <v>260</v>
      </c>
      <c r="B688" s="3">
        <v>82</v>
      </c>
      <c r="C688" s="5">
        <f t="shared" si="194"/>
        <v>240998</v>
      </c>
      <c r="D688" s="5">
        <f>A688*33</f>
        <v>96987</v>
      </c>
      <c r="E688" s="5">
        <f t="shared" si="204"/>
        <v>144011</v>
      </c>
      <c r="F688" s="3" t="str">
        <f t="shared" si="195"/>
        <v>939</v>
      </c>
      <c r="G688" s="5">
        <f>C688*50</f>
        <v>12049900</v>
      </c>
      <c r="H688" s="7">
        <f>A688*3641</f>
        <v>10700899</v>
      </c>
      <c r="I688" s="3" t="s">
        <v>1235</v>
      </c>
      <c r="J688" s="3" t="s">
        <v>1235</v>
      </c>
      <c r="K688" s="3">
        <v>4202</v>
      </c>
      <c r="L688" s="3">
        <v>1541299</v>
      </c>
      <c r="M688" s="5">
        <f t="shared" si="205"/>
        <v>2890300</v>
      </c>
    </row>
    <row r="689" spans="1:13" x14ac:dyDescent="0.25">
      <c r="A689" s="4" t="s">
        <v>274</v>
      </c>
      <c r="B689" s="3">
        <v>82</v>
      </c>
      <c r="C689" s="5">
        <f t="shared" si="194"/>
        <v>251002</v>
      </c>
      <c r="D689" s="5">
        <f>A689*33</f>
        <v>101013</v>
      </c>
      <c r="E689" s="5">
        <f t="shared" si="204"/>
        <v>149989</v>
      </c>
      <c r="F689" s="3" t="str">
        <f t="shared" si="195"/>
        <v>061</v>
      </c>
      <c r="G689" s="5">
        <f>C689*50</f>
        <v>12550100</v>
      </c>
      <c r="H689" s="7">
        <f>A689*3641</f>
        <v>11145101</v>
      </c>
      <c r="I689" s="3" t="s">
        <v>1235</v>
      </c>
      <c r="J689" s="3" t="s">
        <v>1235</v>
      </c>
      <c r="K689" s="3">
        <v>29293</v>
      </c>
      <c r="L689" s="3">
        <v>727201</v>
      </c>
      <c r="M689" s="5">
        <f t="shared" si="205"/>
        <v>2132200</v>
      </c>
    </row>
    <row r="690" spans="1:13" x14ac:dyDescent="0.25">
      <c r="A690" s="4" t="s">
        <v>616</v>
      </c>
      <c r="B690" s="3">
        <v>82</v>
      </c>
      <c r="C690" s="5">
        <f t="shared" si="194"/>
        <v>486998</v>
      </c>
      <c r="D690" s="5">
        <f>A690*33</f>
        <v>195987</v>
      </c>
      <c r="E690" s="5">
        <f t="shared" si="204"/>
        <v>291011</v>
      </c>
      <c r="F690" s="3" t="str">
        <f t="shared" si="195"/>
        <v>939</v>
      </c>
      <c r="G690" s="5">
        <f>C690*50</f>
        <v>24349900</v>
      </c>
      <c r="H690" s="7">
        <f>A690*3641</f>
        <v>21623899</v>
      </c>
      <c r="I690" s="3" t="s">
        <v>1235</v>
      </c>
      <c r="J690" s="3" t="s">
        <v>1235</v>
      </c>
      <c r="K690" s="3">
        <v>133211</v>
      </c>
      <c r="L690" s="3">
        <v>2461299</v>
      </c>
      <c r="M690" s="5">
        <f t="shared" si="205"/>
        <v>5187300</v>
      </c>
    </row>
    <row r="691" spans="1:13" x14ac:dyDescent="0.25">
      <c r="A691" s="4" t="s">
        <v>1114</v>
      </c>
      <c r="B691" s="3">
        <v>83</v>
      </c>
      <c r="C691" s="5">
        <f t="shared" si="194"/>
        <v>20003</v>
      </c>
      <c r="D691" s="5">
        <f>A691*54</f>
        <v>13014</v>
      </c>
      <c r="E691" s="5">
        <f t="shared" si="204"/>
        <v>6989</v>
      </c>
      <c r="F691" s="3" t="str">
        <f t="shared" si="195"/>
        <v>241</v>
      </c>
      <c r="G691" s="5">
        <f>C691*34</f>
        <v>680102</v>
      </c>
      <c r="H691" s="7">
        <f>A691*2461</f>
        <v>593101</v>
      </c>
      <c r="I691" s="3" t="s">
        <v>1235</v>
      </c>
      <c r="J691" s="3" t="s">
        <v>1235</v>
      </c>
      <c r="K691" s="3">
        <v>5294</v>
      </c>
      <c r="L691" s="3">
        <v>21200</v>
      </c>
      <c r="M691" s="5">
        <f t="shared" ref="M691:M696" si="206">L691+G691-H691</f>
        <v>108201</v>
      </c>
    </row>
    <row r="692" spans="1:13" x14ac:dyDescent="0.25">
      <c r="A692" s="4" t="s">
        <v>108</v>
      </c>
      <c r="B692" s="3">
        <v>83</v>
      </c>
      <c r="C692" s="5">
        <f t="shared" si="194"/>
        <v>145001</v>
      </c>
      <c r="D692" s="5">
        <f>A692*79</f>
        <v>138013</v>
      </c>
      <c r="E692" s="5">
        <f t="shared" si="204"/>
        <v>6988</v>
      </c>
      <c r="F692" s="3" t="str">
        <f t="shared" si="195"/>
        <v>747</v>
      </c>
      <c r="G692" s="5">
        <f>C692*100</f>
        <v>14500100</v>
      </c>
      <c r="H692" s="7">
        <f>A692*7300</f>
        <v>12753100</v>
      </c>
      <c r="I692" s="3" t="s">
        <v>1235</v>
      </c>
      <c r="J692" s="3" t="s">
        <v>1235</v>
      </c>
      <c r="K692" s="3">
        <v>31288</v>
      </c>
      <c r="L692" s="3">
        <v>1247200</v>
      </c>
      <c r="M692" s="5">
        <f t="shared" si="206"/>
        <v>2994200</v>
      </c>
    </row>
    <row r="693" spans="1:13" x14ac:dyDescent="0.25">
      <c r="A693" s="4" t="s">
        <v>110</v>
      </c>
      <c r="B693" s="3">
        <v>83</v>
      </c>
      <c r="C693" s="5">
        <f t="shared" si="194"/>
        <v>145997</v>
      </c>
      <c r="D693" s="5">
        <f>A693*54</f>
        <v>94986</v>
      </c>
      <c r="E693" s="5">
        <f t="shared" si="204"/>
        <v>51011</v>
      </c>
      <c r="F693" s="3" t="str">
        <f t="shared" si="195"/>
        <v>759</v>
      </c>
      <c r="G693" s="5">
        <f>C693*34</f>
        <v>4963898</v>
      </c>
      <c r="H693" s="7">
        <f>A693*2461</f>
        <v>4328899</v>
      </c>
      <c r="I693" s="3" t="s">
        <v>1235</v>
      </c>
      <c r="J693" s="3" t="s">
        <v>1235</v>
      </c>
      <c r="K693" s="3">
        <v>79207</v>
      </c>
      <c r="L693" s="3">
        <v>195301</v>
      </c>
      <c r="M693" s="5">
        <f t="shared" si="206"/>
        <v>830300</v>
      </c>
    </row>
    <row r="694" spans="1:13" x14ac:dyDescent="0.25">
      <c r="A694" s="4" t="s">
        <v>295</v>
      </c>
      <c r="B694" s="3">
        <v>83</v>
      </c>
      <c r="C694" s="5">
        <f t="shared" si="194"/>
        <v>269999</v>
      </c>
      <c r="D694" s="5">
        <f>A694*79</f>
        <v>256987</v>
      </c>
      <c r="E694" s="5">
        <f t="shared" si="204"/>
        <v>13012</v>
      </c>
      <c r="F694" s="3" t="str">
        <f t="shared" si="195"/>
        <v>253</v>
      </c>
      <c r="G694" s="5">
        <f>C694*100</f>
        <v>26999900</v>
      </c>
      <c r="H694" s="7">
        <f>A694*7300</f>
        <v>23746900</v>
      </c>
      <c r="I694" s="3" t="s">
        <v>1235</v>
      </c>
      <c r="J694" s="3" t="s">
        <v>1235</v>
      </c>
      <c r="K694" s="3">
        <v>179207</v>
      </c>
      <c r="L694" s="3">
        <v>1093300</v>
      </c>
      <c r="M694" s="5">
        <f t="shared" si="206"/>
        <v>4346300</v>
      </c>
    </row>
    <row r="695" spans="1:13" x14ac:dyDescent="0.25">
      <c r="A695" s="4" t="s">
        <v>417</v>
      </c>
      <c r="B695" s="3">
        <v>83</v>
      </c>
      <c r="C695" s="5">
        <f t="shared" si="194"/>
        <v>352003</v>
      </c>
      <c r="D695" s="5">
        <f>A695*54</f>
        <v>229014</v>
      </c>
      <c r="E695" s="5">
        <f t="shared" si="204"/>
        <v>122989</v>
      </c>
      <c r="F695" s="3" t="str">
        <f t="shared" si="195"/>
        <v>241</v>
      </c>
      <c r="G695" s="5">
        <f>C695*34</f>
        <v>11968102</v>
      </c>
      <c r="H695" s="7">
        <f>A695*2461</f>
        <v>10437101</v>
      </c>
      <c r="I695" s="3" t="s">
        <v>1235</v>
      </c>
      <c r="J695" s="3" t="s">
        <v>1235</v>
      </c>
      <c r="K695" s="3">
        <v>271296</v>
      </c>
      <c r="L695" s="3">
        <v>199199</v>
      </c>
      <c r="M695" s="5">
        <f t="shared" si="206"/>
        <v>1730200</v>
      </c>
    </row>
    <row r="696" spans="1:13" x14ac:dyDescent="0.25">
      <c r="A696" s="4" t="s">
        <v>419</v>
      </c>
      <c r="B696" s="3">
        <v>83</v>
      </c>
      <c r="C696" s="5">
        <f t="shared" si="194"/>
        <v>352999</v>
      </c>
      <c r="D696" s="5">
        <f>A696*79</f>
        <v>335987</v>
      </c>
      <c r="E696" s="5">
        <f t="shared" si="204"/>
        <v>17012</v>
      </c>
      <c r="F696" s="3" t="str">
        <f t="shared" si="195"/>
        <v>253</v>
      </c>
      <c r="G696" s="5">
        <f>C696*100</f>
        <v>35299900</v>
      </c>
      <c r="H696" s="7">
        <f>A696*7300</f>
        <v>31046900</v>
      </c>
      <c r="I696" s="3" t="s">
        <v>1235</v>
      </c>
      <c r="J696" s="3" t="s">
        <v>1235</v>
      </c>
      <c r="K696" s="3">
        <v>98201</v>
      </c>
      <c r="L696" s="3">
        <v>3428300</v>
      </c>
      <c r="M696" s="5">
        <f t="shared" si="206"/>
        <v>7681300</v>
      </c>
    </row>
    <row r="697" spans="1:13" x14ac:dyDescent="0.25">
      <c r="A697" s="4" t="s">
        <v>477</v>
      </c>
      <c r="B697" s="3">
        <v>83</v>
      </c>
      <c r="C697" s="5">
        <f t="shared" si="194"/>
        <v>394997</v>
      </c>
      <c r="D697" s="5">
        <f>A697*54</f>
        <v>256986</v>
      </c>
      <c r="E697" s="5">
        <f t="shared" si="204"/>
        <v>138011</v>
      </c>
      <c r="F697" s="3" t="str">
        <f t="shared" si="195"/>
        <v>759</v>
      </c>
      <c r="G697" s="5">
        <f>C697*34</f>
        <v>13429898</v>
      </c>
      <c r="H697" s="7">
        <f>A697*2461</f>
        <v>11711899</v>
      </c>
      <c r="I697" s="3" t="s">
        <v>1235</v>
      </c>
      <c r="J697" s="3" t="s">
        <v>1235</v>
      </c>
      <c r="K697" s="3">
        <v>295200</v>
      </c>
      <c r="L697" s="3">
        <v>1537299</v>
      </c>
      <c r="M697" s="5">
        <f>L697+G697-H697-C697</f>
        <v>2860301</v>
      </c>
    </row>
    <row r="698" spans="1:13" x14ac:dyDescent="0.25">
      <c r="A698" s="4" t="s">
        <v>764</v>
      </c>
      <c r="B698" s="3">
        <v>83</v>
      </c>
      <c r="C698" s="5">
        <f t="shared" si="194"/>
        <v>601999</v>
      </c>
      <c r="D698" s="5">
        <f>A698*79</f>
        <v>572987</v>
      </c>
      <c r="E698" s="5">
        <f t="shared" si="204"/>
        <v>29012</v>
      </c>
      <c r="F698" s="3" t="str">
        <f t="shared" si="195"/>
        <v>253</v>
      </c>
      <c r="G698" s="5">
        <f>C698*100</f>
        <v>60199900</v>
      </c>
      <c r="H698" s="7">
        <f>A698*7300</f>
        <v>52946900</v>
      </c>
      <c r="I698" s="3" t="s">
        <v>1235</v>
      </c>
      <c r="J698" s="3" t="s">
        <v>1235</v>
      </c>
      <c r="K698" s="3">
        <v>131206</v>
      </c>
      <c r="L698" s="3">
        <v>1567300</v>
      </c>
      <c r="M698" s="5">
        <f t="shared" ref="M698:M705" si="207">L698+G698-H698</f>
        <v>8820300</v>
      </c>
    </row>
    <row r="699" spans="1:13" x14ac:dyDescent="0.25">
      <c r="A699" s="4" t="s">
        <v>821</v>
      </c>
      <c r="B699" s="3">
        <v>83</v>
      </c>
      <c r="C699" s="5">
        <f t="shared" si="194"/>
        <v>643997</v>
      </c>
      <c r="D699" s="5">
        <f>A699*54</f>
        <v>418986</v>
      </c>
      <c r="E699" s="5">
        <f t="shared" si="204"/>
        <v>225011</v>
      </c>
      <c r="F699" s="3" t="str">
        <f t="shared" si="195"/>
        <v>759</v>
      </c>
      <c r="G699" s="5">
        <f>C699*34</f>
        <v>21895898</v>
      </c>
      <c r="H699" s="7">
        <f>A699*2461</f>
        <v>19094899</v>
      </c>
      <c r="I699" s="3" t="s">
        <v>1235</v>
      </c>
      <c r="J699" s="3" t="s">
        <v>1235</v>
      </c>
      <c r="K699" s="3">
        <v>194207</v>
      </c>
      <c r="L699" s="3">
        <v>706301</v>
      </c>
      <c r="M699" s="5">
        <f t="shared" si="207"/>
        <v>3507300</v>
      </c>
    </row>
    <row r="700" spans="1:13" x14ac:dyDescent="0.25">
      <c r="A700" s="4" t="s">
        <v>927</v>
      </c>
      <c r="B700" s="3">
        <v>83</v>
      </c>
      <c r="C700" s="5">
        <f t="shared" si="194"/>
        <v>726001</v>
      </c>
      <c r="D700" s="5">
        <f>A700*79</f>
        <v>691013</v>
      </c>
      <c r="E700" s="5">
        <f t="shared" si="204"/>
        <v>34988</v>
      </c>
      <c r="F700" s="3" t="str">
        <f t="shared" si="195"/>
        <v>747</v>
      </c>
      <c r="G700" s="5">
        <f>C700*100</f>
        <v>72600100</v>
      </c>
      <c r="H700" s="7">
        <f>A700*7300</f>
        <v>63853100</v>
      </c>
      <c r="I700" s="3" t="s">
        <v>1235</v>
      </c>
      <c r="J700" s="3" t="s">
        <v>1235</v>
      </c>
      <c r="K700" s="3">
        <v>480297</v>
      </c>
      <c r="L700" s="3">
        <v>34200</v>
      </c>
      <c r="M700" s="5">
        <f t="shared" si="207"/>
        <v>8781200</v>
      </c>
    </row>
    <row r="701" spans="1:13" x14ac:dyDescent="0.25">
      <c r="A701" s="4" t="s">
        <v>982</v>
      </c>
      <c r="B701" s="3">
        <v>83</v>
      </c>
      <c r="C701" s="5">
        <f t="shared" si="194"/>
        <v>767003</v>
      </c>
      <c r="D701" s="5">
        <f>A701*54</f>
        <v>499014</v>
      </c>
      <c r="E701" s="5">
        <f t="shared" si="204"/>
        <v>267989</v>
      </c>
      <c r="F701" s="3" t="str">
        <f t="shared" si="195"/>
        <v>241</v>
      </c>
      <c r="G701" s="5">
        <f>C701*34</f>
        <v>26078102</v>
      </c>
      <c r="H701" s="7">
        <f>A701*2461</f>
        <v>22742101</v>
      </c>
      <c r="I701" s="3" t="s">
        <v>1235</v>
      </c>
      <c r="J701" s="3" t="s">
        <v>1235</v>
      </c>
      <c r="K701" s="3">
        <v>443290</v>
      </c>
      <c r="L701" s="3">
        <v>1820199</v>
      </c>
      <c r="M701" s="5">
        <f t="shared" si="207"/>
        <v>5156200</v>
      </c>
    </row>
    <row r="702" spans="1:13" x14ac:dyDescent="0.25">
      <c r="A702" s="11" t="s">
        <v>1093</v>
      </c>
      <c r="B702" s="3">
        <v>84</v>
      </c>
      <c r="C702" s="5">
        <f t="shared" si="194"/>
        <v>11004</v>
      </c>
      <c r="D702" s="5">
        <f>A702*23</f>
        <v>3013</v>
      </c>
      <c r="E702" s="5">
        <f t="shared" si="204"/>
        <v>7991</v>
      </c>
      <c r="F702" s="3" t="str">
        <f t="shared" si="195"/>
        <v>131</v>
      </c>
      <c r="G702" s="5">
        <f t="shared" ref="G702:G711" si="208">C702*25</f>
        <v>275100</v>
      </c>
      <c r="H702" s="7">
        <f>A702*1871</f>
        <v>245101</v>
      </c>
      <c r="I702" s="7">
        <f>A702*1642</f>
        <v>215102</v>
      </c>
      <c r="J702" s="7">
        <f>A702*1329</f>
        <v>174099</v>
      </c>
      <c r="K702" s="3">
        <v>7292</v>
      </c>
      <c r="L702" s="3">
        <v>16200</v>
      </c>
      <c r="M702" s="5">
        <f t="shared" si="207"/>
        <v>46199</v>
      </c>
    </row>
    <row r="703" spans="1:13" x14ac:dyDescent="0.25">
      <c r="A703" s="11" t="s">
        <v>1176</v>
      </c>
      <c r="B703" s="3">
        <v>84</v>
      </c>
      <c r="C703" s="5">
        <f t="shared" si="194"/>
        <v>53004</v>
      </c>
      <c r="D703" s="5">
        <f>A703*65</f>
        <v>41015</v>
      </c>
      <c r="E703" s="5">
        <f t="shared" si="204"/>
        <v>11989</v>
      </c>
      <c r="F703" s="3" t="str">
        <f t="shared" si="195"/>
        <v>631</v>
      </c>
      <c r="G703" s="5">
        <f t="shared" si="208"/>
        <v>1325100</v>
      </c>
      <c r="H703" s="7">
        <f>A703*1829</f>
        <v>1154099</v>
      </c>
      <c r="I703" s="7">
        <f>A703*1558</f>
        <v>983098</v>
      </c>
      <c r="J703" s="7">
        <f>A703*1371</f>
        <v>865101</v>
      </c>
      <c r="K703" s="19">
        <v>26293</v>
      </c>
      <c r="L703" s="3">
        <v>69201</v>
      </c>
      <c r="M703" s="7">
        <f t="shared" si="207"/>
        <v>240202</v>
      </c>
    </row>
    <row r="704" spans="1:13" x14ac:dyDescent="0.25">
      <c r="A704" s="11" t="s">
        <v>157</v>
      </c>
      <c r="B704" s="3">
        <v>84</v>
      </c>
      <c r="C704" s="5">
        <f t="shared" si="194"/>
        <v>179004</v>
      </c>
      <c r="D704" s="5">
        <f>A704*23</f>
        <v>49013</v>
      </c>
      <c r="E704" s="5">
        <f t="shared" si="204"/>
        <v>129991</v>
      </c>
      <c r="F704" s="3" t="str">
        <f t="shared" si="195"/>
        <v>131</v>
      </c>
      <c r="G704" s="5">
        <f t="shared" si="208"/>
        <v>4475100</v>
      </c>
      <c r="H704" s="7">
        <f>A704*1871</f>
        <v>3987101</v>
      </c>
      <c r="I704" s="7">
        <f>A704*1642</f>
        <v>3499102</v>
      </c>
      <c r="J704" s="7">
        <f>A704*1329</f>
        <v>2832099</v>
      </c>
      <c r="K704" s="3">
        <v>129287</v>
      </c>
      <c r="L704" s="19">
        <v>453199</v>
      </c>
      <c r="M704" s="5">
        <f t="shared" si="207"/>
        <v>941198</v>
      </c>
    </row>
    <row r="705" spans="1:13" x14ac:dyDescent="0.25">
      <c r="A705" s="11" t="s">
        <v>344</v>
      </c>
      <c r="B705" s="3">
        <v>84</v>
      </c>
      <c r="C705" s="5">
        <f t="shared" si="194"/>
        <v>305004</v>
      </c>
      <c r="D705" s="5">
        <f>A705*65</f>
        <v>236015</v>
      </c>
      <c r="E705" s="5">
        <f t="shared" si="204"/>
        <v>68989</v>
      </c>
      <c r="F705" s="3" t="str">
        <f t="shared" si="195"/>
        <v>631</v>
      </c>
      <c r="G705" s="5">
        <f t="shared" si="208"/>
        <v>7625100</v>
      </c>
      <c r="H705" s="7">
        <f>A705*1829</f>
        <v>6641099</v>
      </c>
      <c r="I705" s="7">
        <f>A705*1558</f>
        <v>5657098</v>
      </c>
      <c r="J705" s="7">
        <f>A705*1371</f>
        <v>4978101</v>
      </c>
      <c r="K705" s="3">
        <v>220292</v>
      </c>
      <c r="L705" s="19">
        <v>467200</v>
      </c>
      <c r="M705" s="5">
        <f t="shared" si="207"/>
        <v>1451201</v>
      </c>
    </row>
    <row r="706" spans="1:13" x14ac:dyDescent="0.25">
      <c r="A706" s="11" t="s">
        <v>609</v>
      </c>
      <c r="B706" s="3">
        <v>84</v>
      </c>
      <c r="C706" s="5">
        <f t="shared" ref="C706:C769" si="209">A706*B706</f>
        <v>492996</v>
      </c>
      <c r="D706" s="5">
        <f>A706*23</f>
        <v>134987</v>
      </c>
      <c r="E706" s="5">
        <f t="shared" si="204"/>
        <v>358009</v>
      </c>
      <c r="F706" s="3" t="str">
        <f t="shared" ref="F706:F769" si="210">RIGHT(A706, 3)</f>
        <v>869</v>
      </c>
      <c r="G706" s="5">
        <f t="shared" si="208"/>
        <v>12324900</v>
      </c>
      <c r="H706" s="7">
        <f>A706*1871</f>
        <v>10980899</v>
      </c>
      <c r="I706" s="7">
        <f>A706*1642</f>
        <v>9636898</v>
      </c>
      <c r="J706" s="7">
        <f>A706*1329</f>
        <v>7799901</v>
      </c>
      <c r="K706" s="3">
        <v>348207</v>
      </c>
      <c r="L706" s="19">
        <v>747299</v>
      </c>
      <c r="M706" s="5">
        <f t="shared" ref="M706:M711" si="211">L706+G706-H706</f>
        <v>2091300</v>
      </c>
    </row>
    <row r="707" spans="1:13" x14ac:dyDescent="0.25">
      <c r="A707" s="11" t="s">
        <v>635</v>
      </c>
      <c r="B707" s="3">
        <v>84</v>
      </c>
      <c r="C707" s="5">
        <f t="shared" si="209"/>
        <v>515004</v>
      </c>
      <c r="D707" s="5">
        <f>A707*23</f>
        <v>141013</v>
      </c>
      <c r="E707" s="5">
        <f t="shared" si="204"/>
        <v>373991</v>
      </c>
      <c r="F707" s="3" t="str">
        <f t="shared" si="210"/>
        <v>131</v>
      </c>
      <c r="G707" s="5">
        <f t="shared" si="208"/>
        <v>12875100</v>
      </c>
      <c r="H707" s="7">
        <f>A707*1871</f>
        <v>11471101</v>
      </c>
      <c r="I707" s="7">
        <f>A707*1642</f>
        <v>10067102</v>
      </c>
      <c r="J707" s="7">
        <f>A707*1329</f>
        <v>8148099</v>
      </c>
      <c r="K707" s="19">
        <v>200299</v>
      </c>
      <c r="L707" s="19">
        <v>1506202</v>
      </c>
      <c r="M707" s="7">
        <f t="shared" si="211"/>
        <v>2910201</v>
      </c>
    </row>
    <row r="708" spans="1:13" x14ac:dyDescent="0.25">
      <c r="A708" s="11" t="s">
        <v>720</v>
      </c>
      <c r="B708" s="3">
        <v>84</v>
      </c>
      <c r="C708" s="5">
        <f t="shared" si="209"/>
        <v>576996</v>
      </c>
      <c r="D708" s="5">
        <f>A708*23</f>
        <v>157987</v>
      </c>
      <c r="E708" s="5">
        <f t="shared" si="204"/>
        <v>419009</v>
      </c>
      <c r="F708" s="3" t="str">
        <f t="shared" si="210"/>
        <v>869</v>
      </c>
      <c r="G708" s="5">
        <f t="shared" si="208"/>
        <v>14424900</v>
      </c>
      <c r="H708" s="7">
        <f>A708*1871</f>
        <v>12851899</v>
      </c>
      <c r="I708" s="7">
        <f>A708*1642</f>
        <v>11278898</v>
      </c>
      <c r="J708" s="7">
        <f>A708*1329</f>
        <v>9128901</v>
      </c>
      <c r="K708" s="3">
        <v>215205</v>
      </c>
      <c r="L708" s="19">
        <v>105301</v>
      </c>
      <c r="M708" s="5">
        <f t="shared" si="211"/>
        <v>1678302</v>
      </c>
    </row>
    <row r="709" spans="1:13" x14ac:dyDescent="0.25">
      <c r="A709" s="11" t="s">
        <v>774</v>
      </c>
      <c r="B709" s="3">
        <v>84</v>
      </c>
      <c r="C709" s="5">
        <f t="shared" si="209"/>
        <v>618996</v>
      </c>
      <c r="D709" s="5">
        <f>A709*65</f>
        <v>478985</v>
      </c>
      <c r="E709" s="5">
        <f t="shared" si="204"/>
        <v>140011</v>
      </c>
      <c r="F709" s="3" t="str">
        <f t="shared" si="210"/>
        <v>369</v>
      </c>
      <c r="G709" s="5">
        <f t="shared" si="208"/>
        <v>15474900</v>
      </c>
      <c r="H709" s="7">
        <f>A709*1829</f>
        <v>13477901</v>
      </c>
      <c r="I709" s="7">
        <f>A709*1558</f>
        <v>11480902</v>
      </c>
      <c r="J709" s="7">
        <f>A709*1371</f>
        <v>10102899</v>
      </c>
      <c r="K709" s="3">
        <v>437202</v>
      </c>
      <c r="L709" s="3">
        <v>1697301</v>
      </c>
      <c r="M709" s="7">
        <f t="shared" si="211"/>
        <v>3694300</v>
      </c>
    </row>
    <row r="710" spans="1:13" x14ac:dyDescent="0.25">
      <c r="A710" s="11" t="s">
        <v>884</v>
      </c>
      <c r="B710" s="3">
        <v>84</v>
      </c>
      <c r="C710" s="5">
        <f t="shared" si="209"/>
        <v>702996</v>
      </c>
      <c r="D710" s="5">
        <f>A710*65</f>
        <v>543985</v>
      </c>
      <c r="E710" s="5">
        <f t="shared" si="204"/>
        <v>159011</v>
      </c>
      <c r="F710" s="3" t="str">
        <f t="shared" si="210"/>
        <v>369</v>
      </c>
      <c r="G710" s="5">
        <f t="shared" si="208"/>
        <v>17574900</v>
      </c>
      <c r="H710" s="7">
        <f>A710*1829</f>
        <v>15306901</v>
      </c>
      <c r="I710" s="7">
        <f>A710*1558</f>
        <v>13038902</v>
      </c>
      <c r="J710" s="7">
        <f>A710*1371</f>
        <v>11473899</v>
      </c>
      <c r="K710" s="3">
        <v>262200</v>
      </c>
      <c r="L710" s="3">
        <v>1693299</v>
      </c>
      <c r="M710" s="5">
        <f t="shared" si="211"/>
        <v>3961298</v>
      </c>
    </row>
    <row r="711" spans="1:13" x14ac:dyDescent="0.25">
      <c r="A711" s="11" t="s">
        <v>1026</v>
      </c>
      <c r="B711" s="3">
        <v>84</v>
      </c>
      <c r="C711" s="5">
        <f t="shared" si="209"/>
        <v>809004</v>
      </c>
      <c r="D711" s="5">
        <f>A711*65</f>
        <v>626015</v>
      </c>
      <c r="E711" s="5">
        <f t="shared" si="204"/>
        <v>182989</v>
      </c>
      <c r="F711" s="3" t="str">
        <f t="shared" si="210"/>
        <v>631</v>
      </c>
      <c r="G711" s="5">
        <f t="shared" si="208"/>
        <v>20225100</v>
      </c>
      <c r="H711" s="7">
        <f>A711*1829</f>
        <v>17615099</v>
      </c>
      <c r="I711" s="7">
        <f>A711*1558</f>
        <v>15005098</v>
      </c>
      <c r="J711" s="7">
        <f>A711*1371</f>
        <v>13204101</v>
      </c>
      <c r="K711" s="19">
        <v>141286</v>
      </c>
      <c r="L711" s="19">
        <v>1605198</v>
      </c>
      <c r="M711" s="7">
        <f t="shared" si="211"/>
        <v>4215199</v>
      </c>
    </row>
    <row r="712" spans="1:13" x14ac:dyDescent="0.25">
      <c r="A712" s="8" t="s">
        <v>27</v>
      </c>
      <c r="B712" s="3">
        <v>85</v>
      </c>
      <c r="C712" s="5">
        <f t="shared" si="209"/>
        <v>98005</v>
      </c>
      <c r="D712" s="5">
        <f t="shared" ref="D712:D717" si="212">A712*72</f>
        <v>83016</v>
      </c>
      <c r="E712" s="5">
        <f t="shared" si="204"/>
        <v>14989</v>
      </c>
      <c r="F712" s="3" t="str">
        <f t="shared" si="210"/>
        <v>153</v>
      </c>
      <c r="G712" s="5">
        <f t="shared" ref="G712:G717" si="213">C712*20</f>
        <v>1960100</v>
      </c>
      <c r="H712" s="7">
        <f t="shared" ref="H712:H717" si="214">A712*1517</f>
        <v>1749101</v>
      </c>
      <c r="I712" s="3" t="s">
        <v>1235</v>
      </c>
      <c r="J712" s="3" t="s">
        <v>1235</v>
      </c>
      <c r="K712" s="3">
        <v>54294</v>
      </c>
      <c r="L712" s="3">
        <v>287200</v>
      </c>
      <c r="M712" s="5">
        <f>L712+G712-H712</f>
        <v>498199</v>
      </c>
    </row>
    <row r="713" spans="1:13" x14ac:dyDescent="0.25">
      <c r="A713" s="8" t="s">
        <v>119</v>
      </c>
      <c r="B713" s="3">
        <v>85</v>
      </c>
      <c r="C713" s="5">
        <f t="shared" si="209"/>
        <v>156995</v>
      </c>
      <c r="D713" s="5">
        <f t="shared" si="212"/>
        <v>132984</v>
      </c>
      <c r="E713" s="5">
        <f t="shared" si="204"/>
        <v>24011</v>
      </c>
      <c r="F713" s="3" t="str">
        <f t="shared" si="210"/>
        <v>847</v>
      </c>
      <c r="G713" s="5">
        <f t="shared" si="213"/>
        <v>3139900</v>
      </c>
      <c r="H713" s="7">
        <f t="shared" si="214"/>
        <v>2801899</v>
      </c>
      <c r="I713" s="3" t="s">
        <v>1235</v>
      </c>
      <c r="J713" s="3" t="s">
        <v>1235</v>
      </c>
      <c r="K713" s="3">
        <v>140205</v>
      </c>
      <c r="L713" s="3">
        <v>513299</v>
      </c>
      <c r="M713" s="5">
        <f t="shared" ref="M713:M717" si="215">L713+G713-H713</f>
        <v>851300</v>
      </c>
    </row>
    <row r="714" spans="1:13" x14ac:dyDescent="0.25">
      <c r="A714" s="8" t="s">
        <v>161</v>
      </c>
      <c r="B714" s="3">
        <v>85</v>
      </c>
      <c r="C714" s="5">
        <f t="shared" si="209"/>
        <v>183005</v>
      </c>
      <c r="D714" s="5">
        <f t="shared" si="212"/>
        <v>155016</v>
      </c>
      <c r="E714" s="5">
        <f t="shared" si="204"/>
        <v>27989</v>
      </c>
      <c r="F714" s="3" t="str">
        <f t="shared" si="210"/>
        <v>153</v>
      </c>
      <c r="G714" s="5">
        <f t="shared" si="213"/>
        <v>3660100</v>
      </c>
      <c r="H714" s="7">
        <f t="shared" si="214"/>
        <v>3266101</v>
      </c>
      <c r="I714" s="3" t="s">
        <v>1235</v>
      </c>
      <c r="J714" s="3" t="s">
        <v>1235</v>
      </c>
      <c r="K714" s="3">
        <v>142291</v>
      </c>
      <c r="L714" s="3">
        <v>760202</v>
      </c>
      <c r="M714" s="5">
        <f t="shared" si="215"/>
        <v>1154201</v>
      </c>
    </row>
    <row r="715" spans="1:13" x14ac:dyDescent="0.25">
      <c r="A715" s="8" t="s">
        <v>369</v>
      </c>
      <c r="B715" s="3">
        <v>85</v>
      </c>
      <c r="C715" s="5">
        <f t="shared" si="209"/>
        <v>326995</v>
      </c>
      <c r="D715" s="5">
        <f t="shared" si="212"/>
        <v>276984</v>
      </c>
      <c r="E715" s="5">
        <f t="shared" si="204"/>
        <v>50011</v>
      </c>
      <c r="F715" s="3" t="str">
        <f t="shared" si="210"/>
        <v>847</v>
      </c>
      <c r="G715" s="5">
        <f t="shared" si="213"/>
        <v>6539900</v>
      </c>
      <c r="H715" s="7">
        <f t="shared" si="214"/>
        <v>5835899</v>
      </c>
      <c r="I715" s="3" t="s">
        <v>1235</v>
      </c>
      <c r="J715" s="3" t="s">
        <v>1235</v>
      </c>
      <c r="K715" s="3">
        <v>61205</v>
      </c>
      <c r="L715" s="3">
        <v>134298</v>
      </c>
      <c r="M715" s="5">
        <f t="shared" si="215"/>
        <v>838299</v>
      </c>
    </row>
    <row r="716" spans="1:13" x14ac:dyDescent="0.25">
      <c r="A716" s="8" t="s">
        <v>407</v>
      </c>
      <c r="B716" s="3">
        <v>85</v>
      </c>
      <c r="C716" s="5">
        <f t="shared" si="209"/>
        <v>353005</v>
      </c>
      <c r="D716" s="5">
        <f t="shared" si="212"/>
        <v>299016</v>
      </c>
      <c r="E716" s="5">
        <f t="shared" si="204"/>
        <v>53989</v>
      </c>
      <c r="F716" s="3" t="str">
        <f t="shared" si="210"/>
        <v>153</v>
      </c>
      <c r="G716" s="5">
        <f t="shared" si="213"/>
        <v>7060100</v>
      </c>
      <c r="H716" s="7">
        <f t="shared" si="214"/>
        <v>6300101</v>
      </c>
      <c r="I716" s="3" t="s">
        <v>1235</v>
      </c>
      <c r="J716" s="3" t="s">
        <v>1235</v>
      </c>
      <c r="K716" s="3">
        <v>25291</v>
      </c>
      <c r="L716" s="3">
        <v>104198</v>
      </c>
      <c r="M716" s="5">
        <f t="shared" si="215"/>
        <v>864197</v>
      </c>
    </row>
    <row r="717" spans="1:13" x14ac:dyDescent="0.25">
      <c r="A717" s="8" t="s">
        <v>523</v>
      </c>
      <c r="B717" s="3">
        <v>85</v>
      </c>
      <c r="C717" s="5">
        <f t="shared" si="209"/>
        <v>438005</v>
      </c>
      <c r="D717" s="5">
        <f t="shared" si="212"/>
        <v>371016</v>
      </c>
      <c r="E717" s="5">
        <f t="shared" si="204"/>
        <v>66989</v>
      </c>
      <c r="F717" s="3" t="str">
        <f t="shared" si="210"/>
        <v>153</v>
      </c>
      <c r="G717" s="5">
        <f t="shared" si="213"/>
        <v>8760100</v>
      </c>
      <c r="H717" s="7">
        <f t="shared" si="214"/>
        <v>7817101</v>
      </c>
      <c r="I717" s="3" t="s">
        <v>1235</v>
      </c>
      <c r="J717" s="3" t="s">
        <v>1235</v>
      </c>
      <c r="K717" s="3">
        <v>62299</v>
      </c>
      <c r="L717" s="3">
        <v>665200</v>
      </c>
      <c r="M717" s="5">
        <f t="shared" si="215"/>
        <v>1608199</v>
      </c>
    </row>
    <row r="718" spans="1:13" x14ac:dyDescent="0.25">
      <c r="A718" s="4" t="s">
        <v>1169</v>
      </c>
      <c r="B718" s="3">
        <v>86</v>
      </c>
      <c r="C718" s="5">
        <f t="shared" si="209"/>
        <v>50998</v>
      </c>
      <c r="D718" s="5">
        <f>A718*59</f>
        <v>34987</v>
      </c>
      <c r="E718" s="5">
        <f t="shared" si="204"/>
        <v>16011</v>
      </c>
      <c r="F718" s="3" t="str">
        <f t="shared" si="210"/>
        <v>593</v>
      </c>
      <c r="G718" s="5">
        <f>C718*50</f>
        <v>2549900</v>
      </c>
      <c r="H718" s="7">
        <f>A718*3843</f>
        <v>2278899</v>
      </c>
      <c r="I718" s="3" t="s">
        <v>1235</v>
      </c>
      <c r="J718" s="3" t="s">
        <v>1235</v>
      </c>
      <c r="K718" s="3">
        <v>11201</v>
      </c>
      <c r="L718" s="3">
        <v>155300</v>
      </c>
      <c r="M718" s="5">
        <f>L718+G718-H718</f>
        <v>426301</v>
      </c>
    </row>
    <row r="719" spans="1:13" x14ac:dyDescent="0.25">
      <c r="A719" s="4" t="s">
        <v>214</v>
      </c>
      <c r="B719" s="3">
        <v>86</v>
      </c>
      <c r="C719" s="5">
        <f t="shared" si="209"/>
        <v>222998</v>
      </c>
      <c r="D719" s="5">
        <f>A719*59</f>
        <v>152987</v>
      </c>
      <c r="E719" s="5">
        <f t="shared" si="204"/>
        <v>70011</v>
      </c>
      <c r="F719" s="3" t="str">
        <f t="shared" si="210"/>
        <v>593</v>
      </c>
      <c r="G719" s="5">
        <f>C719*50</f>
        <v>11149900</v>
      </c>
      <c r="H719" s="7">
        <f>A719*3843</f>
        <v>9964899</v>
      </c>
      <c r="I719" s="3" t="s">
        <v>1235</v>
      </c>
      <c r="J719" s="3" t="s">
        <v>1235</v>
      </c>
      <c r="K719" s="3">
        <v>41202</v>
      </c>
      <c r="L719" s="3">
        <v>894299</v>
      </c>
      <c r="M719" s="5">
        <f t="shared" ref="M719:M722" si="216">L719+G719-H719</f>
        <v>2079300</v>
      </c>
    </row>
    <row r="720" spans="1:13" x14ac:dyDescent="0.25">
      <c r="A720" s="4" t="s">
        <v>315</v>
      </c>
      <c r="B720" s="3">
        <v>86</v>
      </c>
      <c r="C720" s="5">
        <f t="shared" si="209"/>
        <v>293002</v>
      </c>
      <c r="D720" s="5">
        <f>A720*59</f>
        <v>201013</v>
      </c>
      <c r="E720" s="5">
        <f t="shared" si="204"/>
        <v>91989</v>
      </c>
      <c r="F720" s="3" t="str">
        <f t="shared" si="210"/>
        <v>407</v>
      </c>
      <c r="G720" s="5">
        <f>C720*50</f>
        <v>14650100</v>
      </c>
      <c r="H720" s="7">
        <f>A720*3843</f>
        <v>13093101</v>
      </c>
      <c r="I720" s="3" t="s">
        <v>1235</v>
      </c>
      <c r="J720" s="3" t="s">
        <v>1235</v>
      </c>
      <c r="K720" s="3">
        <v>58293</v>
      </c>
      <c r="L720" s="3">
        <v>208201</v>
      </c>
      <c r="M720" s="5">
        <f t="shared" si="216"/>
        <v>1765200</v>
      </c>
    </row>
    <row r="721" spans="1:13" x14ac:dyDescent="0.25">
      <c r="A721" s="4" t="s">
        <v>339</v>
      </c>
      <c r="B721" s="3">
        <v>86</v>
      </c>
      <c r="C721" s="5">
        <f t="shared" si="209"/>
        <v>308998</v>
      </c>
      <c r="D721" s="5">
        <f>A721*59</f>
        <v>211987</v>
      </c>
      <c r="E721" s="5">
        <f t="shared" si="204"/>
        <v>97011</v>
      </c>
      <c r="F721" s="3" t="str">
        <f t="shared" si="210"/>
        <v>593</v>
      </c>
      <c r="G721" s="5">
        <f>C721*50</f>
        <v>15449900</v>
      </c>
      <c r="H721" s="7">
        <f>A721*3843</f>
        <v>13807899</v>
      </c>
      <c r="I721" s="3" t="s">
        <v>1235</v>
      </c>
      <c r="J721" s="3" t="s">
        <v>1235</v>
      </c>
      <c r="K721" s="3">
        <v>100208</v>
      </c>
      <c r="L721" s="3">
        <v>258300</v>
      </c>
      <c r="M721" s="5">
        <f t="shared" si="216"/>
        <v>1900301</v>
      </c>
    </row>
    <row r="722" spans="1:13" x14ac:dyDescent="0.25">
      <c r="A722" s="4" t="s">
        <v>549</v>
      </c>
      <c r="B722" s="3">
        <v>86</v>
      </c>
      <c r="C722" s="5">
        <f t="shared" si="209"/>
        <v>465002</v>
      </c>
      <c r="D722" s="5">
        <f>A722*59</f>
        <v>319013</v>
      </c>
      <c r="E722" s="5">
        <f t="shared" si="204"/>
        <v>145989</v>
      </c>
      <c r="F722" s="3" t="str">
        <f t="shared" si="210"/>
        <v>407</v>
      </c>
      <c r="G722" s="5">
        <f>C722*50</f>
        <v>23250100</v>
      </c>
      <c r="H722" s="7">
        <f>A722*3843</f>
        <v>20779101</v>
      </c>
      <c r="I722" s="3" t="s">
        <v>1235</v>
      </c>
      <c r="J722" s="3" t="s">
        <v>1235</v>
      </c>
      <c r="K722" s="3">
        <v>76292</v>
      </c>
      <c r="L722" s="3">
        <v>314200</v>
      </c>
      <c r="M722" s="5">
        <f t="shared" si="216"/>
        <v>2785199</v>
      </c>
    </row>
    <row r="723" spans="1:13" x14ac:dyDescent="0.25">
      <c r="A723" s="7" t="s">
        <v>1070</v>
      </c>
      <c r="B723" s="3">
        <v>87</v>
      </c>
      <c r="C723" s="5">
        <f t="shared" si="209"/>
        <v>2001</v>
      </c>
      <c r="D723" s="5">
        <f>A723*44</f>
        <v>1012</v>
      </c>
      <c r="E723" s="5">
        <f t="shared" si="204"/>
        <v>989</v>
      </c>
      <c r="F723" s="3" t="str">
        <f t="shared" si="210"/>
        <v>023</v>
      </c>
      <c r="G723" s="5">
        <f t="shared" ref="G723:G729" si="217">C723*100</f>
        <v>200100</v>
      </c>
      <c r="H723" s="7">
        <f>A723*7700</f>
        <v>177100</v>
      </c>
      <c r="I723" s="7">
        <f>A723*6700</f>
        <v>154100</v>
      </c>
      <c r="J723" s="3" t="s">
        <v>1235</v>
      </c>
      <c r="K723" s="19">
        <v>298</v>
      </c>
      <c r="L723" s="19">
        <v>11200</v>
      </c>
      <c r="M723" s="5">
        <f>L723+G723-H723</f>
        <v>34200</v>
      </c>
    </row>
    <row r="724" spans="1:13" x14ac:dyDescent="0.25">
      <c r="A724" s="7" t="s">
        <v>1226</v>
      </c>
      <c r="B724" s="3">
        <v>87</v>
      </c>
      <c r="C724" s="5">
        <f t="shared" si="209"/>
        <v>84999</v>
      </c>
      <c r="D724" s="5">
        <f>A724*44</f>
        <v>42988</v>
      </c>
      <c r="E724" s="5">
        <f t="shared" si="204"/>
        <v>42011</v>
      </c>
      <c r="F724" s="3" t="str">
        <f t="shared" si="210"/>
        <v>977</v>
      </c>
      <c r="G724" s="5">
        <f t="shared" si="217"/>
        <v>8499900</v>
      </c>
      <c r="H724" s="7">
        <f>A724*7700</f>
        <v>7522900</v>
      </c>
      <c r="I724" s="7">
        <f>A724*6700</f>
        <v>6545900</v>
      </c>
      <c r="J724" s="3" t="s">
        <v>1235</v>
      </c>
      <c r="K724" s="19">
        <v>34204</v>
      </c>
      <c r="L724" s="19">
        <v>667300</v>
      </c>
      <c r="M724" s="5">
        <f t="shared" ref="M724:M727" si="218">L724+G724-H724</f>
        <v>1644300</v>
      </c>
    </row>
    <row r="725" spans="1:13" x14ac:dyDescent="0.25">
      <c r="A725" s="7" t="s">
        <v>270</v>
      </c>
      <c r="B725" s="3">
        <v>87</v>
      </c>
      <c r="C725" s="5">
        <f t="shared" si="209"/>
        <v>263001</v>
      </c>
      <c r="D725" s="5">
        <f>A725*44</f>
        <v>133012</v>
      </c>
      <c r="E725" s="5">
        <f t="shared" si="204"/>
        <v>129989</v>
      </c>
      <c r="F725" s="3" t="str">
        <f t="shared" si="210"/>
        <v>023</v>
      </c>
      <c r="G725" s="5">
        <f t="shared" si="217"/>
        <v>26300100</v>
      </c>
      <c r="H725" s="7">
        <f>A725*7700</f>
        <v>23277100</v>
      </c>
      <c r="I725" s="7">
        <f>A725*6700</f>
        <v>20254100</v>
      </c>
      <c r="J725" s="3" t="s">
        <v>1235</v>
      </c>
      <c r="K725" s="3">
        <v>42291</v>
      </c>
      <c r="L725" s="19">
        <v>293200</v>
      </c>
      <c r="M725" s="5">
        <f t="shared" si="218"/>
        <v>3316200</v>
      </c>
    </row>
    <row r="726" spans="1:13" x14ac:dyDescent="0.25">
      <c r="A726" s="7" t="s">
        <v>510</v>
      </c>
      <c r="B726" s="3">
        <v>87</v>
      </c>
      <c r="C726" s="5">
        <f t="shared" si="209"/>
        <v>437001</v>
      </c>
      <c r="D726" s="5">
        <f>A726*44</f>
        <v>221012</v>
      </c>
      <c r="E726" s="5">
        <f t="shared" si="204"/>
        <v>215989</v>
      </c>
      <c r="F726" s="3" t="str">
        <f t="shared" si="210"/>
        <v>023</v>
      </c>
      <c r="G726" s="5">
        <f t="shared" si="217"/>
        <v>43700100</v>
      </c>
      <c r="H726" s="7">
        <f>A726*7700</f>
        <v>38677100</v>
      </c>
      <c r="I726" s="7">
        <f>A726*6700</f>
        <v>33654100</v>
      </c>
      <c r="J726" s="3" t="s">
        <v>1235</v>
      </c>
      <c r="K726" s="3">
        <v>75294</v>
      </c>
      <c r="L726" s="3">
        <v>4204200</v>
      </c>
      <c r="M726" s="7">
        <f t="shared" si="218"/>
        <v>9227200</v>
      </c>
    </row>
    <row r="727" spans="1:13" x14ac:dyDescent="0.25">
      <c r="A727" s="7" t="s">
        <v>733</v>
      </c>
      <c r="B727" s="3">
        <v>87</v>
      </c>
      <c r="C727" s="5">
        <f t="shared" si="209"/>
        <v>606999</v>
      </c>
      <c r="D727" s="5">
        <f>A727*44</f>
        <v>306988</v>
      </c>
      <c r="E727" s="5">
        <f t="shared" si="204"/>
        <v>300011</v>
      </c>
      <c r="F727" s="3" t="str">
        <f t="shared" si="210"/>
        <v>977</v>
      </c>
      <c r="G727" s="5">
        <f t="shared" si="217"/>
        <v>60699900</v>
      </c>
      <c r="H727" s="7">
        <f>A727*7700</f>
        <v>53722900</v>
      </c>
      <c r="I727" s="7">
        <f>A727*6700</f>
        <v>46745900</v>
      </c>
      <c r="J727" s="3" t="s">
        <v>1235</v>
      </c>
      <c r="K727" s="3">
        <v>565206</v>
      </c>
      <c r="L727" s="3">
        <v>6300300</v>
      </c>
      <c r="M727" s="5">
        <f t="shared" si="218"/>
        <v>13277300</v>
      </c>
    </row>
    <row r="728" spans="1:13" x14ac:dyDescent="0.25">
      <c r="A728" s="4" t="s">
        <v>1104</v>
      </c>
      <c r="B728" s="3">
        <v>89</v>
      </c>
      <c r="C728" s="5">
        <f t="shared" si="209"/>
        <v>16999</v>
      </c>
      <c r="D728" s="5">
        <f>A728*68</f>
        <v>12988</v>
      </c>
      <c r="E728" s="5">
        <f t="shared" si="204"/>
        <v>4011</v>
      </c>
      <c r="F728" s="3" t="str">
        <f t="shared" si="210"/>
        <v>191</v>
      </c>
      <c r="G728" s="5">
        <f t="shared" si="217"/>
        <v>1699900</v>
      </c>
      <c r="H728" s="7">
        <f>A728*7900</f>
        <v>1508900</v>
      </c>
      <c r="I728" s="3" t="s">
        <v>1235</v>
      </c>
      <c r="J728" s="3" t="s">
        <v>1235</v>
      </c>
      <c r="K728" s="3">
        <v>6201</v>
      </c>
      <c r="L728" s="3">
        <v>42300</v>
      </c>
      <c r="M728" s="5">
        <f>L728+G728-H728</f>
        <v>233300</v>
      </c>
    </row>
    <row r="729" spans="1:13" x14ac:dyDescent="0.25">
      <c r="A729" s="4" t="s">
        <v>1201</v>
      </c>
      <c r="B729" s="3">
        <v>89</v>
      </c>
      <c r="C729" s="5">
        <f t="shared" si="209"/>
        <v>72001</v>
      </c>
      <c r="D729" s="5">
        <f>A729*68</f>
        <v>55012</v>
      </c>
      <c r="E729" s="5">
        <f t="shared" si="204"/>
        <v>16989</v>
      </c>
      <c r="F729" s="3" t="str">
        <f t="shared" si="210"/>
        <v>809</v>
      </c>
      <c r="G729" s="5">
        <f t="shared" si="217"/>
        <v>7200100</v>
      </c>
      <c r="H729" s="7">
        <f>A729*7900</f>
        <v>6391100</v>
      </c>
      <c r="I729" s="3" t="s">
        <v>1235</v>
      </c>
      <c r="J729" s="3" t="s">
        <v>1235</v>
      </c>
      <c r="K729" s="3">
        <v>60294</v>
      </c>
      <c r="L729" s="3">
        <v>573200</v>
      </c>
      <c r="M729" s="5">
        <f>L729+G729-H729</f>
        <v>1382200</v>
      </c>
    </row>
    <row r="730" spans="1:13" x14ac:dyDescent="0.25">
      <c r="A730" s="4" t="s">
        <v>61</v>
      </c>
      <c r="B730" s="3">
        <v>89</v>
      </c>
      <c r="C730" s="5">
        <f t="shared" si="209"/>
        <v>127003</v>
      </c>
      <c r="D730" s="5">
        <f>A730*82</f>
        <v>117014</v>
      </c>
      <c r="E730" s="5">
        <f t="shared" si="204"/>
        <v>9989</v>
      </c>
      <c r="F730" s="3" t="str">
        <f t="shared" si="210"/>
        <v>427</v>
      </c>
      <c r="G730" s="5">
        <f>C730*34</f>
        <v>4318102</v>
      </c>
      <c r="H730" s="7">
        <f>A730*2663</f>
        <v>3800101</v>
      </c>
      <c r="I730" s="3" t="s">
        <v>1235</v>
      </c>
      <c r="J730" s="3" t="s">
        <v>1235</v>
      </c>
      <c r="K730" s="3">
        <v>9289</v>
      </c>
      <c r="L730" s="3">
        <v>89201</v>
      </c>
      <c r="M730" s="5">
        <f>L730+G730-H730-C730</f>
        <v>480199</v>
      </c>
    </row>
    <row r="731" spans="1:13" x14ac:dyDescent="0.25">
      <c r="A731" s="4" t="s">
        <v>288</v>
      </c>
      <c r="B731" s="3">
        <v>89</v>
      </c>
      <c r="C731" s="5">
        <f t="shared" si="209"/>
        <v>283999</v>
      </c>
      <c r="D731" s="5">
        <f>A731*68</f>
        <v>216988</v>
      </c>
      <c r="E731" s="5">
        <f t="shared" si="204"/>
        <v>67011</v>
      </c>
      <c r="F731" s="3" t="str">
        <f t="shared" si="210"/>
        <v>191</v>
      </c>
      <c r="G731" s="5">
        <f>C731*100</f>
        <v>28399900</v>
      </c>
      <c r="H731" s="7">
        <f>A731*7900</f>
        <v>25208900</v>
      </c>
      <c r="I731" s="3" t="s">
        <v>1235</v>
      </c>
      <c r="J731" s="3" t="s">
        <v>1235</v>
      </c>
      <c r="K731" s="3">
        <v>247206</v>
      </c>
      <c r="L731" s="3">
        <v>2270300</v>
      </c>
      <c r="M731" s="5">
        <f>L731+G731-H731</f>
        <v>5461300</v>
      </c>
    </row>
    <row r="732" spans="1:13" x14ac:dyDescent="0.25">
      <c r="A732" s="4" t="s">
        <v>572</v>
      </c>
      <c r="B732" s="3">
        <v>89</v>
      </c>
      <c r="C732" s="5">
        <f t="shared" si="209"/>
        <v>495997</v>
      </c>
      <c r="D732" s="5">
        <f>A732*82</f>
        <v>456986</v>
      </c>
      <c r="E732" s="5">
        <f t="shared" si="204"/>
        <v>39011</v>
      </c>
      <c r="F732" s="3" t="str">
        <f t="shared" si="210"/>
        <v>573</v>
      </c>
      <c r="G732" s="5">
        <f>C732*34</f>
        <v>16863898</v>
      </c>
      <c r="H732" s="7">
        <f>A732*2663</f>
        <v>14840899</v>
      </c>
      <c r="I732" s="3" t="s">
        <v>1235</v>
      </c>
      <c r="J732" s="3" t="s">
        <v>1235</v>
      </c>
      <c r="K732" s="3">
        <v>153201</v>
      </c>
      <c r="L732" s="3">
        <v>504300</v>
      </c>
      <c r="M732" s="5">
        <f t="shared" ref="M732:M733" si="219">L732+G732-H732</f>
        <v>2527299</v>
      </c>
    </row>
    <row r="733" spans="1:13" x14ac:dyDescent="0.25">
      <c r="A733" s="4" t="s">
        <v>672</v>
      </c>
      <c r="B733" s="3">
        <v>89</v>
      </c>
      <c r="C733" s="5">
        <f t="shared" si="209"/>
        <v>572003</v>
      </c>
      <c r="D733" s="5">
        <f>A733*82</f>
        <v>527014</v>
      </c>
      <c r="E733" s="5">
        <f t="shared" si="204"/>
        <v>44989</v>
      </c>
      <c r="F733" s="3" t="str">
        <f t="shared" si="210"/>
        <v>427</v>
      </c>
      <c r="G733" s="5">
        <f>C733*34</f>
        <v>19448102</v>
      </c>
      <c r="H733" s="7">
        <f>A733*2663</f>
        <v>17115101</v>
      </c>
      <c r="I733" s="3" t="s">
        <v>1235</v>
      </c>
      <c r="J733" s="3" t="s">
        <v>1235</v>
      </c>
      <c r="K733" s="3">
        <v>530291</v>
      </c>
      <c r="L733" s="3">
        <v>318200</v>
      </c>
      <c r="M733" s="5">
        <f t="shared" si="219"/>
        <v>2651201</v>
      </c>
    </row>
    <row r="734" spans="1:13" x14ac:dyDescent="0.25">
      <c r="A734" s="4" t="s">
        <v>797</v>
      </c>
      <c r="B734" s="3">
        <v>89</v>
      </c>
      <c r="C734" s="5">
        <f t="shared" si="209"/>
        <v>673997</v>
      </c>
      <c r="D734" s="5">
        <f>A734*82</f>
        <v>620986</v>
      </c>
      <c r="E734" s="5">
        <f t="shared" si="204"/>
        <v>53011</v>
      </c>
      <c r="F734" s="3" t="str">
        <f t="shared" si="210"/>
        <v>573</v>
      </c>
      <c r="G734" s="5">
        <f>C734*34</f>
        <v>22915898</v>
      </c>
      <c r="H734" s="7">
        <f>A734*2663</f>
        <v>20166899</v>
      </c>
      <c r="I734" s="3" t="s">
        <v>1235</v>
      </c>
      <c r="J734" s="3" t="s">
        <v>1235</v>
      </c>
      <c r="K734" s="3">
        <v>314203</v>
      </c>
      <c r="L734" s="3">
        <v>1465299</v>
      </c>
      <c r="M734" s="5">
        <f>L734+G734-H734-C734</f>
        <v>3540301</v>
      </c>
    </row>
    <row r="735" spans="1:13" x14ac:dyDescent="0.25">
      <c r="A735" s="4" t="s">
        <v>864</v>
      </c>
      <c r="B735" s="3">
        <v>89</v>
      </c>
      <c r="C735" s="5">
        <f t="shared" si="209"/>
        <v>728999</v>
      </c>
      <c r="D735" s="5">
        <f>A735*68</f>
        <v>556988</v>
      </c>
      <c r="E735" s="5">
        <f t="shared" si="204"/>
        <v>172011</v>
      </c>
      <c r="F735" s="3" t="str">
        <f t="shared" si="210"/>
        <v>191</v>
      </c>
      <c r="G735" s="5">
        <f>C735*100</f>
        <v>72899900</v>
      </c>
      <c r="H735" s="7">
        <f>A735*7900</f>
        <v>64708900</v>
      </c>
      <c r="I735" s="3" t="s">
        <v>1235</v>
      </c>
      <c r="J735" s="3" t="s">
        <v>1235</v>
      </c>
      <c r="K735" s="3">
        <v>405208</v>
      </c>
      <c r="L735" s="3">
        <v>7056300</v>
      </c>
      <c r="M735" s="5">
        <f>L735+G735-H735</f>
        <v>15247300</v>
      </c>
    </row>
    <row r="736" spans="1:13" x14ac:dyDescent="0.25">
      <c r="A736" s="4" t="s">
        <v>904</v>
      </c>
      <c r="B736" s="3">
        <v>89</v>
      </c>
      <c r="C736" s="5">
        <f t="shared" si="209"/>
        <v>762997</v>
      </c>
      <c r="D736" s="5">
        <f>A736*82</f>
        <v>702986</v>
      </c>
      <c r="E736" s="5">
        <f t="shared" si="204"/>
        <v>60011</v>
      </c>
      <c r="F736" s="3" t="str">
        <f t="shared" si="210"/>
        <v>573</v>
      </c>
      <c r="G736" s="5">
        <f>C736*34</f>
        <v>25941898</v>
      </c>
      <c r="H736" s="7">
        <f>A736*2663</f>
        <v>22829899</v>
      </c>
      <c r="I736" s="3" t="s">
        <v>1235</v>
      </c>
      <c r="J736" s="3" t="s">
        <v>1235</v>
      </c>
      <c r="K736" s="3">
        <v>4200</v>
      </c>
      <c r="L736" s="3">
        <v>544299</v>
      </c>
      <c r="M736" s="5">
        <f>L736+G736-H736-C736</f>
        <v>2893301</v>
      </c>
    </row>
    <row r="737" spans="1:13" x14ac:dyDescent="0.25">
      <c r="A737" s="9" t="s">
        <v>1224</v>
      </c>
      <c r="B737" s="3">
        <v>91</v>
      </c>
      <c r="C737" s="5">
        <f t="shared" si="209"/>
        <v>87997</v>
      </c>
      <c r="D737" s="5">
        <f>A737*61</f>
        <v>58987</v>
      </c>
      <c r="E737" s="5">
        <f t="shared" si="204"/>
        <v>29010</v>
      </c>
      <c r="F737" s="3" t="str">
        <f t="shared" si="210"/>
        <v>967</v>
      </c>
      <c r="G737" s="5">
        <f>C737*33</f>
        <v>2903901</v>
      </c>
      <c r="H737" s="7">
        <f>A737*2700</f>
        <v>2610900</v>
      </c>
      <c r="I737" s="7">
        <f>A737*2397</f>
        <v>2317899</v>
      </c>
      <c r="J737" s="3" t="s">
        <v>1235</v>
      </c>
      <c r="K737" s="3">
        <v>3200</v>
      </c>
      <c r="L737" s="3">
        <v>299</v>
      </c>
      <c r="M737" s="7">
        <f t="shared" ref="M737:M743" si="220">L737+G737-H737</f>
        <v>293300</v>
      </c>
    </row>
    <row r="738" spans="1:13" x14ac:dyDescent="0.25">
      <c r="A738" s="9" t="s">
        <v>10</v>
      </c>
      <c r="B738" s="3">
        <v>91</v>
      </c>
      <c r="C738" s="5">
        <f t="shared" si="209"/>
        <v>94003</v>
      </c>
      <c r="D738" s="5">
        <f>A738*61</f>
        <v>63013</v>
      </c>
      <c r="E738" s="5">
        <f t="shared" si="204"/>
        <v>30990</v>
      </c>
      <c r="F738" s="3" t="str">
        <f t="shared" si="210"/>
        <v>033</v>
      </c>
      <c r="G738" s="5">
        <f>C738*33</f>
        <v>3102099</v>
      </c>
      <c r="H738" s="7">
        <f>A738*2700</f>
        <v>2789100</v>
      </c>
      <c r="I738" s="7">
        <f>A738*2397</f>
        <v>2476101</v>
      </c>
      <c r="J738" s="3" t="s">
        <v>1235</v>
      </c>
      <c r="K738" s="3">
        <v>50296</v>
      </c>
      <c r="L738" s="3">
        <v>141200</v>
      </c>
      <c r="M738" s="5">
        <f t="shared" si="220"/>
        <v>454199</v>
      </c>
    </row>
    <row r="739" spans="1:13" x14ac:dyDescent="0.25">
      <c r="A739" s="9" t="s">
        <v>141</v>
      </c>
      <c r="B739" s="3">
        <v>91</v>
      </c>
      <c r="C739" s="5">
        <f t="shared" si="209"/>
        <v>183001</v>
      </c>
      <c r="D739" s="5">
        <f>A739*1</f>
        <v>2011</v>
      </c>
      <c r="E739" s="5">
        <f t="shared" si="204"/>
        <v>180990</v>
      </c>
      <c r="F739" s="3" t="str">
        <f t="shared" si="210"/>
        <v>011</v>
      </c>
      <c r="G739" s="5">
        <f>C739*100</f>
        <v>18300100</v>
      </c>
      <c r="H739" s="7">
        <f>A739*8100</f>
        <v>16289100</v>
      </c>
      <c r="I739" s="7">
        <f>A739*7100</f>
        <v>14278100</v>
      </c>
      <c r="J739" s="3" t="s">
        <v>1235</v>
      </c>
      <c r="K739" s="19">
        <v>28294</v>
      </c>
      <c r="L739" s="3">
        <v>925200</v>
      </c>
      <c r="M739" s="5">
        <f t="shared" si="220"/>
        <v>2936200</v>
      </c>
    </row>
    <row r="740" spans="1:13" x14ac:dyDescent="0.25">
      <c r="A740" s="9" t="s">
        <v>268</v>
      </c>
      <c r="B740" s="3">
        <v>91</v>
      </c>
      <c r="C740" s="5">
        <f t="shared" si="209"/>
        <v>274001</v>
      </c>
      <c r="D740" s="5">
        <f>A740*1</f>
        <v>3011</v>
      </c>
      <c r="E740" s="5">
        <f t="shared" si="204"/>
        <v>270990</v>
      </c>
      <c r="F740" s="3" t="str">
        <f t="shared" si="210"/>
        <v>011</v>
      </c>
      <c r="G740" s="5">
        <f>C740*100</f>
        <v>27400100</v>
      </c>
      <c r="H740" s="7">
        <f>A740*8100</f>
        <v>24389100</v>
      </c>
      <c r="I740" s="7">
        <f>A740*7100</f>
        <v>21378100</v>
      </c>
      <c r="J740" s="3" t="s">
        <v>1235</v>
      </c>
      <c r="K740" s="3">
        <v>24298</v>
      </c>
      <c r="L740" s="3">
        <v>271200</v>
      </c>
      <c r="M740" s="5">
        <f t="shared" si="220"/>
        <v>3282200</v>
      </c>
    </row>
    <row r="741" spans="1:13" x14ac:dyDescent="0.25">
      <c r="A741" s="9" t="s">
        <v>385</v>
      </c>
      <c r="B741" s="3">
        <v>91</v>
      </c>
      <c r="C741" s="5">
        <f t="shared" si="209"/>
        <v>360997</v>
      </c>
      <c r="D741" s="5">
        <f>A741*61</f>
        <v>241987</v>
      </c>
      <c r="E741" s="5">
        <f t="shared" si="204"/>
        <v>119010</v>
      </c>
      <c r="F741" s="3" t="str">
        <f t="shared" si="210"/>
        <v>967</v>
      </c>
      <c r="G741" s="5">
        <f>C741*33</f>
        <v>11912901</v>
      </c>
      <c r="H741" s="7">
        <f>A741*2700</f>
        <v>10710900</v>
      </c>
      <c r="I741" s="7">
        <f>A741*2397</f>
        <v>9508899</v>
      </c>
      <c r="J741" s="3" t="s">
        <v>1235</v>
      </c>
      <c r="K741" s="3">
        <v>124206</v>
      </c>
      <c r="L741" s="3">
        <v>834299</v>
      </c>
      <c r="M741" s="7">
        <f t="shared" si="220"/>
        <v>2036300</v>
      </c>
    </row>
    <row r="742" spans="1:13" x14ac:dyDescent="0.25">
      <c r="A742" s="9" t="s">
        <v>386</v>
      </c>
      <c r="B742" s="3">
        <v>91</v>
      </c>
      <c r="C742" s="5">
        <f t="shared" si="209"/>
        <v>362999</v>
      </c>
      <c r="D742" s="5">
        <f>A742*1</f>
        <v>3989</v>
      </c>
      <c r="E742" s="5">
        <f t="shared" si="204"/>
        <v>359010</v>
      </c>
      <c r="F742" s="3" t="str">
        <f t="shared" si="210"/>
        <v>989</v>
      </c>
      <c r="G742" s="5">
        <f>C742*100</f>
        <v>36299900</v>
      </c>
      <c r="H742" s="7">
        <f>A742*8100</f>
        <v>32310900</v>
      </c>
      <c r="I742" s="7">
        <f>A742*7100</f>
        <v>28321900</v>
      </c>
      <c r="J742" s="3" t="s">
        <v>1235</v>
      </c>
      <c r="K742" s="3">
        <v>187203</v>
      </c>
      <c r="L742" s="3">
        <v>877300</v>
      </c>
      <c r="M742" s="5">
        <f t="shared" si="220"/>
        <v>4866300</v>
      </c>
    </row>
    <row r="743" spans="1:13" x14ac:dyDescent="0.25">
      <c r="A743" s="9" t="s">
        <v>500</v>
      </c>
      <c r="B743" s="3">
        <v>91</v>
      </c>
      <c r="C743" s="5">
        <f t="shared" si="209"/>
        <v>451997</v>
      </c>
      <c r="D743" s="5">
        <f>A743*61</f>
        <v>302987</v>
      </c>
      <c r="E743" s="5">
        <f t="shared" si="204"/>
        <v>149010</v>
      </c>
      <c r="F743" s="3" t="str">
        <f t="shared" si="210"/>
        <v>967</v>
      </c>
      <c r="G743" s="5">
        <f>C743*33</f>
        <v>14915901</v>
      </c>
      <c r="H743" s="7">
        <f>A743*2700</f>
        <v>13410900</v>
      </c>
      <c r="I743" s="7">
        <f>A743*2397</f>
        <v>11905899</v>
      </c>
      <c r="J743" s="3" t="s">
        <v>1235</v>
      </c>
      <c r="K743" s="3">
        <v>51209</v>
      </c>
      <c r="L743" s="3">
        <v>1392299</v>
      </c>
      <c r="M743" s="7">
        <f t="shared" si="220"/>
        <v>2897300</v>
      </c>
    </row>
    <row r="744" spans="1:13" x14ac:dyDescent="0.25">
      <c r="A744" s="9" t="s">
        <v>508</v>
      </c>
      <c r="B744" s="3">
        <v>91</v>
      </c>
      <c r="C744" s="5">
        <f t="shared" si="209"/>
        <v>456001</v>
      </c>
      <c r="D744" s="5">
        <f>A744*1</f>
        <v>5011</v>
      </c>
      <c r="E744" s="5">
        <f t="shared" si="204"/>
        <v>450990</v>
      </c>
      <c r="F744" s="3" t="str">
        <f t="shared" si="210"/>
        <v>011</v>
      </c>
      <c r="G744" s="5">
        <f>C744*100</f>
        <v>45600100</v>
      </c>
      <c r="H744" s="7">
        <f>A744*8100</f>
        <v>40589100</v>
      </c>
      <c r="I744" s="7">
        <f>A744*7100</f>
        <v>35578100</v>
      </c>
      <c r="J744" s="3" t="s">
        <v>1235</v>
      </c>
      <c r="K744" s="3">
        <v>431296</v>
      </c>
      <c r="L744" s="19">
        <v>1754200</v>
      </c>
      <c r="M744" s="5">
        <f t="shared" ref="M744:M745" si="221">L744+G744-H744</f>
        <v>6765200</v>
      </c>
    </row>
    <row r="745" spans="1:13" x14ac:dyDescent="0.25">
      <c r="A745" s="9" t="s">
        <v>621</v>
      </c>
      <c r="B745" s="3">
        <v>91</v>
      </c>
      <c r="C745" s="5">
        <f t="shared" si="209"/>
        <v>547001</v>
      </c>
      <c r="D745" s="5">
        <f>A745*1</f>
        <v>6011</v>
      </c>
      <c r="E745" s="5">
        <f t="shared" si="204"/>
        <v>540990</v>
      </c>
      <c r="F745" s="3" t="str">
        <f t="shared" si="210"/>
        <v>011</v>
      </c>
      <c r="G745" s="5">
        <f>C745*100</f>
        <v>54700100</v>
      </c>
      <c r="H745" s="7">
        <f>A745*8100</f>
        <v>48689100</v>
      </c>
      <c r="I745" s="7">
        <f>A745*7100</f>
        <v>42678100</v>
      </c>
      <c r="J745" s="3" t="s">
        <v>1235</v>
      </c>
      <c r="K745" s="3">
        <v>475289</v>
      </c>
      <c r="L745" s="19">
        <v>5891200</v>
      </c>
      <c r="M745" s="5">
        <f t="shared" si="221"/>
        <v>11902200</v>
      </c>
    </row>
    <row r="746" spans="1:13" x14ac:dyDescent="0.25">
      <c r="A746" s="9" t="s">
        <v>731</v>
      </c>
      <c r="B746" s="3">
        <v>91</v>
      </c>
      <c r="C746" s="5">
        <f t="shared" si="209"/>
        <v>633997</v>
      </c>
      <c r="D746" s="5">
        <f>A746*61</f>
        <v>424987</v>
      </c>
      <c r="E746" s="5">
        <f t="shared" si="204"/>
        <v>209010</v>
      </c>
      <c r="F746" s="3" t="str">
        <f t="shared" si="210"/>
        <v>967</v>
      </c>
      <c r="G746" s="5">
        <f>C746*33</f>
        <v>20921901</v>
      </c>
      <c r="H746" s="7">
        <f>A746*2700</f>
        <v>18810900</v>
      </c>
      <c r="I746" s="7">
        <f>A746*2397</f>
        <v>16699899</v>
      </c>
      <c r="J746" s="3" t="s">
        <v>1235</v>
      </c>
      <c r="K746" s="3">
        <v>204202</v>
      </c>
      <c r="L746" s="3">
        <v>183301</v>
      </c>
      <c r="M746" s="5">
        <f>L746+G746-H746+C746</f>
        <v>2928299</v>
      </c>
    </row>
    <row r="747" spans="1:13" x14ac:dyDescent="0.25">
      <c r="A747" s="9" t="s">
        <v>845</v>
      </c>
      <c r="B747" s="3">
        <v>91</v>
      </c>
      <c r="C747" s="5">
        <f t="shared" si="209"/>
        <v>729001</v>
      </c>
      <c r="D747" s="5">
        <f>A747*1</f>
        <v>8011</v>
      </c>
      <c r="E747" s="5">
        <f t="shared" si="204"/>
        <v>720990</v>
      </c>
      <c r="F747" s="3" t="str">
        <f t="shared" si="210"/>
        <v>011</v>
      </c>
      <c r="G747" s="5">
        <f>C747*100</f>
        <v>72900100</v>
      </c>
      <c r="H747" s="7">
        <f>A747*8100</f>
        <v>64889100</v>
      </c>
      <c r="I747" s="7">
        <f>A747*7100</f>
        <v>56878100</v>
      </c>
      <c r="J747" s="3" t="s">
        <v>1235</v>
      </c>
      <c r="K747" s="3">
        <v>537297</v>
      </c>
      <c r="L747" s="3">
        <v>1923200</v>
      </c>
      <c r="M747" s="5">
        <f t="shared" ref="M747:M748" si="222">L747+G747-H747</f>
        <v>9934200</v>
      </c>
    </row>
    <row r="748" spans="1:13" x14ac:dyDescent="0.25">
      <c r="A748" s="9" t="s">
        <v>956</v>
      </c>
      <c r="B748" s="3">
        <v>91</v>
      </c>
      <c r="C748" s="5">
        <f t="shared" si="209"/>
        <v>820001</v>
      </c>
      <c r="D748" s="5">
        <f>A748*1</f>
        <v>9011</v>
      </c>
      <c r="E748" s="5">
        <f t="shared" ref="E748:E811" si="223">C748-D748</f>
        <v>810990</v>
      </c>
      <c r="F748" s="3" t="str">
        <f t="shared" si="210"/>
        <v>011</v>
      </c>
      <c r="G748" s="5">
        <f>C748*100</f>
        <v>82000100</v>
      </c>
      <c r="H748" s="7">
        <f>A748*8100</f>
        <v>72989100</v>
      </c>
      <c r="I748" s="7">
        <f>A748*7100</f>
        <v>63978100</v>
      </c>
      <c r="J748" s="3" t="s">
        <v>1235</v>
      </c>
      <c r="K748" s="3">
        <v>541290</v>
      </c>
      <c r="L748" s="3">
        <v>7840200</v>
      </c>
      <c r="M748" s="5">
        <f t="shared" si="222"/>
        <v>16851200</v>
      </c>
    </row>
    <row r="749" spans="1:13" x14ac:dyDescent="0.25">
      <c r="A749" s="9" t="s">
        <v>1064</v>
      </c>
      <c r="B749" s="3">
        <v>91</v>
      </c>
      <c r="C749" s="5">
        <f t="shared" si="209"/>
        <v>906997</v>
      </c>
      <c r="D749" s="5">
        <f>A749*61</f>
        <v>607987</v>
      </c>
      <c r="E749" s="5">
        <f t="shared" si="223"/>
        <v>299010</v>
      </c>
      <c r="F749" s="3" t="str">
        <f t="shared" si="210"/>
        <v>967</v>
      </c>
      <c r="G749" s="5">
        <f>C749*33</f>
        <v>29930901</v>
      </c>
      <c r="H749" s="7">
        <f>A749*2700</f>
        <v>26910900</v>
      </c>
      <c r="I749" s="7">
        <f>A749*2397</f>
        <v>23890899</v>
      </c>
      <c r="J749" s="3" t="s">
        <v>1235</v>
      </c>
      <c r="K749" s="3">
        <v>571208</v>
      </c>
      <c r="L749" s="3">
        <v>2355301</v>
      </c>
      <c r="M749" s="5">
        <f>L749+G749-H749+C749</f>
        <v>6282299</v>
      </c>
    </row>
    <row r="750" spans="1:13" x14ac:dyDescent="0.25">
      <c r="A750" s="4" t="s">
        <v>1099</v>
      </c>
      <c r="B750" s="3">
        <v>92</v>
      </c>
      <c r="C750" s="5">
        <f t="shared" si="209"/>
        <v>14996</v>
      </c>
      <c r="D750" s="5">
        <f>A750*49</f>
        <v>7987</v>
      </c>
      <c r="E750" s="5">
        <f t="shared" si="223"/>
        <v>7009</v>
      </c>
      <c r="F750" s="3" t="str">
        <f t="shared" si="210"/>
        <v>163</v>
      </c>
      <c r="G750" s="5">
        <f t="shared" ref="G750:G763" si="224">C750*25</f>
        <v>374900</v>
      </c>
      <c r="H750" s="7">
        <f>A750*2073</f>
        <v>337899</v>
      </c>
      <c r="I750" s="3" t="s">
        <v>1235</v>
      </c>
      <c r="J750" s="3" t="s">
        <v>1235</v>
      </c>
      <c r="K750" s="3">
        <v>4203</v>
      </c>
      <c r="L750" s="3">
        <v>7300</v>
      </c>
      <c r="M750" s="5">
        <f>L750+G750-H750</f>
        <v>44301</v>
      </c>
    </row>
    <row r="751" spans="1:13" x14ac:dyDescent="0.25">
      <c r="A751" s="4" t="s">
        <v>1129</v>
      </c>
      <c r="B751" s="3">
        <v>92</v>
      </c>
      <c r="C751" s="5">
        <f t="shared" si="209"/>
        <v>31004</v>
      </c>
      <c r="D751" s="5">
        <f>A751*3</f>
        <v>1011</v>
      </c>
      <c r="E751" s="5">
        <f t="shared" si="223"/>
        <v>29993</v>
      </c>
      <c r="F751" s="3" t="str">
        <f t="shared" si="210"/>
        <v>337</v>
      </c>
      <c r="G751" s="5">
        <f t="shared" si="224"/>
        <v>775100</v>
      </c>
      <c r="H751" s="7">
        <f>A751*2027</f>
        <v>683099</v>
      </c>
      <c r="I751" s="3" t="s">
        <v>1235</v>
      </c>
      <c r="J751" s="3" t="s">
        <v>1235</v>
      </c>
      <c r="K751" s="3">
        <v>20290</v>
      </c>
      <c r="L751" s="3">
        <v>73199</v>
      </c>
      <c r="M751" s="5">
        <f>L751+G751-H751</f>
        <v>165200</v>
      </c>
    </row>
    <row r="752" spans="1:13" x14ac:dyDescent="0.25">
      <c r="A752" s="4" t="s">
        <v>28</v>
      </c>
      <c r="B752" s="3">
        <v>92</v>
      </c>
      <c r="C752" s="5">
        <f t="shared" si="209"/>
        <v>106996</v>
      </c>
      <c r="D752" s="5">
        <f>A752*49</f>
        <v>56987</v>
      </c>
      <c r="E752" s="5">
        <f t="shared" si="223"/>
        <v>50009</v>
      </c>
      <c r="F752" s="3" t="str">
        <f t="shared" si="210"/>
        <v>163</v>
      </c>
      <c r="G752" s="5">
        <f t="shared" si="224"/>
        <v>2674900</v>
      </c>
      <c r="H752" s="7">
        <f>A752*2073</f>
        <v>2410899</v>
      </c>
      <c r="I752" s="3" t="s">
        <v>1235</v>
      </c>
      <c r="J752" s="3" t="s">
        <v>1235</v>
      </c>
      <c r="K752" s="3">
        <v>17200</v>
      </c>
      <c r="L752" s="3">
        <v>303298</v>
      </c>
      <c r="M752" s="5">
        <f>L752+G752-H752</f>
        <v>567299</v>
      </c>
    </row>
    <row r="753" spans="1:13" x14ac:dyDescent="0.25">
      <c r="A753" s="4" t="s">
        <v>97</v>
      </c>
      <c r="B753" s="3">
        <v>92</v>
      </c>
      <c r="C753" s="5">
        <f t="shared" si="209"/>
        <v>152996</v>
      </c>
      <c r="D753" s="5">
        <f>A753*3</f>
        <v>4989</v>
      </c>
      <c r="E753" s="5">
        <f t="shared" si="223"/>
        <v>148007</v>
      </c>
      <c r="F753" s="3" t="str">
        <f t="shared" si="210"/>
        <v>663</v>
      </c>
      <c r="G753" s="5">
        <f t="shared" si="224"/>
        <v>3824900</v>
      </c>
      <c r="H753" s="7">
        <f>A753*2027</f>
        <v>3370901</v>
      </c>
      <c r="I753" s="3" t="s">
        <v>1235</v>
      </c>
      <c r="J753" s="3" t="s">
        <v>1235</v>
      </c>
      <c r="K753" s="3">
        <v>51203</v>
      </c>
      <c r="L753" s="3">
        <v>159298</v>
      </c>
      <c r="M753" s="5">
        <f>L753+G753-H753-C753</f>
        <v>460301</v>
      </c>
    </row>
    <row r="754" spans="1:13" x14ac:dyDescent="0.25">
      <c r="A754" s="4" t="s">
        <v>222</v>
      </c>
      <c r="B754" s="3">
        <v>92</v>
      </c>
      <c r="C754" s="5">
        <f t="shared" si="209"/>
        <v>244996</v>
      </c>
      <c r="D754" s="5">
        <f>A754*3</f>
        <v>7989</v>
      </c>
      <c r="E754" s="5">
        <f t="shared" si="223"/>
        <v>237007</v>
      </c>
      <c r="F754" s="3" t="str">
        <f t="shared" si="210"/>
        <v>663</v>
      </c>
      <c r="G754" s="5">
        <f t="shared" si="224"/>
        <v>6124900</v>
      </c>
      <c r="H754" s="7">
        <f>A754*2027</f>
        <v>5397901</v>
      </c>
      <c r="I754" s="3" t="s">
        <v>1235</v>
      </c>
      <c r="J754" s="3" t="s">
        <v>1235</v>
      </c>
      <c r="K754" s="3">
        <v>167209</v>
      </c>
      <c r="L754" s="3">
        <v>585300</v>
      </c>
      <c r="M754" s="5">
        <f t="shared" ref="M754" si="225">L754+G754-H754</f>
        <v>1312299</v>
      </c>
    </row>
    <row r="755" spans="1:13" x14ac:dyDescent="0.25">
      <c r="A755" s="4" t="s">
        <v>248</v>
      </c>
      <c r="B755" s="3">
        <v>92</v>
      </c>
      <c r="C755" s="5">
        <f t="shared" si="209"/>
        <v>261004</v>
      </c>
      <c r="D755" s="5">
        <f>A755*49</f>
        <v>139013</v>
      </c>
      <c r="E755" s="5">
        <f t="shared" si="223"/>
        <v>121991</v>
      </c>
      <c r="F755" s="3" t="str">
        <f t="shared" si="210"/>
        <v>837</v>
      </c>
      <c r="G755" s="5">
        <f t="shared" si="224"/>
        <v>6525100</v>
      </c>
      <c r="H755" s="7">
        <f>A755*2073</f>
        <v>5881101</v>
      </c>
      <c r="I755" s="3" t="s">
        <v>1235</v>
      </c>
      <c r="J755" s="3" t="s">
        <v>1235</v>
      </c>
      <c r="K755" s="3">
        <v>23291</v>
      </c>
      <c r="L755" s="3">
        <v>599202</v>
      </c>
      <c r="M755" s="5">
        <f t="shared" ref="M755:M757" si="226">L755+G755-H755</f>
        <v>1243201</v>
      </c>
    </row>
    <row r="756" spans="1:13" x14ac:dyDescent="0.25">
      <c r="A756" s="4" t="s">
        <v>283</v>
      </c>
      <c r="B756" s="3">
        <v>92</v>
      </c>
      <c r="C756" s="5">
        <f t="shared" si="209"/>
        <v>290996</v>
      </c>
      <c r="D756" s="5">
        <f>A756*49</f>
        <v>154987</v>
      </c>
      <c r="E756" s="5">
        <f t="shared" si="223"/>
        <v>136009</v>
      </c>
      <c r="F756" s="3" t="str">
        <f t="shared" si="210"/>
        <v>163</v>
      </c>
      <c r="G756" s="5">
        <f t="shared" si="224"/>
        <v>7274900</v>
      </c>
      <c r="H756" s="7">
        <f>A756*2073</f>
        <v>6556899</v>
      </c>
      <c r="I756" s="3" t="s">
        <v>1235</v>
      </c>
      <c r="J756" s="3" t="s">
        <v>1235</v>
      </c>
      <c r="K756" s="3">
        <v>113203</v>
      </c>
      <c r="L756" s="3">
        <v>173300</v>
      </c>
      <c r="M756" s="5">
        <f t="shared" si="226"/>
        <v>891301</v>
      </c>
    </row>
    <row r="757" spans="1:13" x14ac:dyDescent="0.25">
      <c r="A757" s="4" t="s">
        <v>428</v>
      </c>
      <c r="B757" s="3">
        <v>92</v>
      </c>
      <c r="C757" s="5">
        <f t="shared" si="209"/>
        <v>399004</v>
      </c>
      <c r="D757" s="5">
        <f>A757*3</f>
        <v>13011</v>
      </c>
      <c r="E757" s="5">
        <f t="shared" si="223"/>
        <v>385993</v>
      </c>
      <c r="F757" s="3" t="str">
        <f t="shared" si="210"/>
        <v>337</v>
      </c>
      <c r="G757" s="5">
        <f t="shared" si="224"/>
        <v>9975100</v>
      </c>
      <c r="H757" s="7">
        <f>A757*2027</f>
        <v>8791099</v>
      </c>
      <c r="I757" s="3" t="s">
        <v>1235</v>
      </c>
      <c r="J757" s="3" t="s">
        <v>1235</v>
      </c>
      <c r="K757" s="3">
        <v>57291</v>
      </c>
      <c r="L757" s="3">
        <v>738200</v>
      </c>
      <c r="M757" s="5">
        <f t="shared" si="226"/>
        <v>1922201</v>
      </c>
    </row>
    <row r="758" spans="1:13" x14ac:dyDescent="0.25">
      <c r="A758" s="4" t="s">
        <v>467</v>
      </c>
      <c r="B758" s="3">
        <v>92</v>
      </c>
      <c r="C758" s="5">
        <f t="shared" si="209"/>
        <v>428996</v>
      </c>
      <c r="D758" s="5">
        <f>A758*3</f>
        <v>13989</v>
      </c>
      <c r="E758" s="5">
        <f t="shared" si="223"/>
        <v>415007</v>
      </c>
      <c r="F758" s="3" t="str">
        <f t="shared" si="210"/>
        <v>663</v>
      </c>
      <c r="G758" s="5">
        <f t="shared" si="224"/>
        <v>10724900</v>
      </c>
      <c r="H758" s="7">
        <f>A758*2027</f>
        <v>9451901</v>
      </c>
      <c r="I758" s="3" t="s">
        <v>1235</v>
      </c>
      <c r="J758" s="3" t="s">
        <v>1235</v>
      </c>
      <c r="K758" s="3">
        <v>190203</v>
      </c>
      <c r="L758" s="3">
        <v>493298</v>
      </c>
      <c r="M758" s="5">
        <f>L758+G758-H758-C758</f>
        <v>1337301</v>
      </c>
    </row>
    <row r="759" spans="1:13" x14ac:dyDescent="0.25">
      <c r="A759" s="4" t="s">
        <v>639</v>
      </c>
      <c r="B759" s="3">
        <v>92</v>
      </c>
      <c r="C759" s="5">
        <f t="shared" si="209"/>
        <v>566996</v>
      </c>
      <c r="D759" s="5">
        <f>A759*49</f>
        <v>301987</v>
      </c>
      <c r="E759" s="5">
        <f t="shared" si="223"/>
        <v>265009</v>
      </c>
      <c r="F759" s="3" t="str">
        <f t="shared" si="210"/>
        <v>163</v>
      </c>
      <c r="G759" s="5">
        <f t="shared" si="224"/>
        <v>14174900</v>
      </c>
      <c r="H759" s="7">
        <f>A759*2073</f>
        <v>12775899</v>
      </c>
      <c r="I759" s="3" t="s">
        <v>1235</v>
      </c>
      <c r="J759" s="3" t="s">
        <v>1235</v>
      </c>
      <c r="K759" s="3">
        <v>282203</v>
      </c>
      <c r="L759" s="3">
        <v>399300</v>
      </c>
      <c r="M759" s="5">
        <f>L759+G759-H759</f>
        <v>1798301</v>
      </c>
    </row>
    <row r="760" spans="1:13" x14ac:dyDescent="0.25">
      <c r="A760" s="4" t="s">
        <v>661</v>
      </c>
      <c r="B760" s="3">
        <v>92</v>
      </c>
      <c r="C760" s="5">
        <f t="shared" si="209"/>
        <v>583004</v>
      </c>
      <c r="D760" s="5">
        <f>A760*3</f>
        <v>19011</v>
      </c>
      <c r="E760" s="5">
        <f t="shared" si="223"/>
        <v>563993</v>
      </c>
      <c r="F760" s="3" t="str">
        <f t="shared" si="210"/>
        <v>337</v>
      </c>
      <c r="G760" s="5">
        <f t="shared" si="224"/>
        <v>14575100</v>
      </c>
      <c r="H760" s="7">
        <f>A760*2027</f>
        <v>12845099</v>
      </c>
      <c r="I760" s="3" t="s">
        <v>1235</v>
      </c>
      <c r="J760" s="3" t="s">
        <v>1235</v>
      </c>
      <c r="K760" s="3">
        <v>508290</v>
      </c>
      <c r="L760" s="3">
        <v>356202</v>
      </c>
      <c r="M760" s="5">
        <f>L760+G760-H760-C760</f>
        <v>1503199</v>
      </c>
    </row>
    <row r="761" spans="1:13" x14ac:dyDescent="0.25">
      <c r="A761" s="4" t="s">
        <v>914</v>
      </c>
      <c r="B761" s="3">
        <v>92</v>
      </c>
      <c r="C761" s="5">
        <f t="shared" si="209"/>
        <v>796996</v>
      </c>
      <c r="D761" s="5">
        <f>A761*3</f>
        <v>25989</v>
      </c>
      <c r="E761" s="5">
        <f t="shared" si="223"/>
        <v>771007</v>
      </c>
      <c r="F761" s="3" t="str">
        <f t="shared" si="210"/>
        <v>663</v>
      </c>
      <c r="G761" s="5">
        <f t="shared" si="224"/>
        <v>19924900</v>
      </c>
      <c r="H761" s="7">
        <f>A761*2027</f>
        <v>17559901</v>
      </c>
      <c r="I761" s="3" t="s">
        <v>1235</v>
      </c>
      <c r="J761" s="3" t="s">
        <v>1235</v>
      </c>
      <c r="K761" s="3">
        <v>717209</v>
      </c>
      <c r="L761" s="3">
        <v>2077300</v>
      </c>
      <c r="M761" s="5">
        <f t="shared" ref="M761" si="227">L761+G761-H761</f>
        <v>4442299</v>
      </c>
    </row>
    <row r="762" spans="1:13" x14ac:dyDescent="0.25">
      <c r="A762" s="4" t="s">
        <v>937</v>
      </c>
      <c r="B762" s="3">
        <v>92</v>
      </c>
      <c r="C762" s="5">
        <f t="shared" si="209"/>
        <v>813004</v>
      </c>
      <c r="D762" s="5">
        <f>A762*49</f>
        <v>433013</v>
      </c>
      <c r="E762" s="5">
        <f t="shared" si="223"/>
        <v>379991</v>
      </c>
      <c r="F762" s="3" t="str">
        <f t="shared" si="210"/>
        <v>837</v>
      </c>
      <c r="G762" s="5">
        <f t="shared" si="224"/>
        <v>20325100</v>
      </c>
      <c r="H762" s="7">
        <f>A762*2073</f>
        <v>18319101</v>
      </c>
      <c r="I762" s="3" t="s">
        <v>1235</v>
      </c>
      <c r="J762" s="3" t="s">
        <v>1235</v>
      </c>
      <c r="K762" s="3">
        <v>249291</v>
      </c>
      <c r="L762" s="3">
        <v>2043202</v>
      </c>
      <c r="M762" s="5">
        <f>L762+G762-H762</f>
        <v>4049201</v>
      </c>
    </row>
    <row r="763" spans="1:13" x14ac:dyDescent="0.25">
      <c r="A763" s="4" t="s">
        <v>991</v>
      </c>
      <c r="B763" s="3">
        <v>92</v>
      </c>
      <c r="C763" s="5">
        <f t="shared" si="209"/>
        <v>859004</v>
      </c>
      <c r="D763" s="5">
        <f>A763*3</f>
        <v>28011</v>
      </c>
      <c r="E763" s="5">
        <f t="shared" si="223"/>
        <v>830993</v>
      </c>
      <c r="F763" s="3" t="str">
        <f t="shared" si="210"/>
        <v>337</v>
      </c>
      <c r="G763" s="5">
        <f t="shared" si="224"/>
        <v>21475100</v>
      </c>
      <c r="H763" s="7">
        <f>A763*2027</f>
        <v>18926099</v>
      </c>
      <c r="I763" s="3" t="s">
        <v>1235</v>
      </c>
      <c r="J763" s="3" t="s">
        <v>1235</v>
      </c>
      <c r="K763" s="3">
        <v>11297</v>
      </c>
      <c r="L763" s="3">
        <v>2308199</v>
      </c>
      <c r="M763" s="5">
        <f>L763+G763-H763</f>
        <v>4857200</v>
      </c>
    </row>
    <row r="764" spans="1:13" x14ac:dyDescent="0.25">
      <c r="A764" s="7" t="s">
        <v>1075</v>
      </c>
      <c r="B764" s="3">
        <v>93</v>
      </c>
      <c r="C764" s="5">
        <f t="shared" si="209"/>
        <v>3999</v>
      </c>
      <c r="D764" s="5">
        <f t="shared" ref="D764:D769" si="228">A764*23</f>
        <v>989</v>
      </c>
      <c r="E764" s="5">
        <f t="shared" si="223"/>
        <v>3010</v>
      </c>
      <c r="F764" s="3" t="str">
        <f t="shared" si="210"/>
        <v>043</v>
      </c>
      <c r="G764" s="5">
        <f t="shared" ref="G764:G769" si="229">C764*100</f>
        <v>399900</v>
      </c>
      <c r="H764" s="7">
        <f t="shared" ref="H764:H769" si="230">A764*8300</f>
        <v>356900</v>
      </c>
      <c r="I764" s="7">
        <f t="shared" ref="I764:I769" si="231">A764*7300</f>
        <v>313900</v>
      </c>
      <c r="J764" s="3" t="s">
        <v>1235</v>
      </c>
      <c r="K764" s="19">
        <v>2209</v>
      </c>
      <c r="L764" s="19">
        <v>25300</v>
      </c>
      <c r="M764" s="5">
        <f>L764+G764-H764</f>
        <v>68300</v>
      </c>
    </row>
    <row r="765" spans="1:13" x14ac:dyDescent="0.25">
      <c r="A765" s="7" t="s">
        <v>262</v>
      </c>
      <c r="B765" s="3">
        <v>93</v>
      </c>
      <c r="C765" s="5">
        <f t="shared" si="209"/>
        <v>275001</v>
      </c>
      <c r="D765" s="5">
        <f t="shared" si="228"/>
        <v>68011</v>
      </c>
      <c r="E765" s="5">
        <f t="shared" si="223"/>
        <v>206990</v>
      </c>
      <c r="F765" s="3" t="str">
        <f t="shared" si="210"/>
        <v>957</v>
      </c>
      <c r="G765" s="5">
        <f t="shared" si="229"/>
        <v>27500100</v>
      </c>
      <c r="H765" s="7">
        <f t="shared" si="230"/>
        <v>24543100</v>
      </c>
      <c r="I765" s="7">
        <f t="shared" si="231"/>
        <v>21586100</v>
      </c>
      <c r="J765" s="3" t="s">
        <v>1235</v>
      </c>
      <c r="K765" s="19">
        <v>105298</v>
      </c>
      <c r="L765" s="3">
        <v>2725200</v>
      </c>
      <c r="M765" s="5">
        <f t="shared" ref="M765:M769" si="232">L765+G765-H765</f>
        <v>5682200</v>
      </c>
    </row>
    <row r="766" spans="1:13" x14ac:dyDescent="0.25">
      <c r="A766" s="7" t="s">
        <v>499</v>
      </c>
      <c r="B766" s="3">
        <v>93</v>
      </c>
      <c r="C766" s="5">
        <f t="shared" si="209"/>
        <v>461001</v>
      </c>
      <c r="D766" s="5">
        <f t="shared" si="228"/>
        <v>114011</v>
      </c>
      <c r="E766" s="5">
        <f t="shared" si="223"/>
        <v>346990</v>
      </c>
      <c r="F766" s="3" t="str">
        <f t="shared" si="210"/>
        <v>957</v>
      </c>
      <c r="G766" s="5">
        <f t="shared" si="229"/>
        <v>46100100</v>
      </c>
      <c r="H766" s="7">
        <f t="shared" si="230"/>
        <v>41143100</v>
      </c>
      <c r="I766" s="7">
        <f t="shared" si="231"/>
        <v>36186100</v>
      </c>
      <c r="J766" s="3" t="s">
        <v>1235</v>
      </c>
      <c r="K766" s="19">
        <v>87292</v>
      </c>
      <c r="L766" s="19">
        <v>2288200</v>
      </c>
      <c r="M766" s="5">
        <f t="shared" si="232"/>
        <v>7245200</v>
      </c>
    </row>
    <row r="767" spans="1:13" x14ac:dyDescent="0.25">
      <c r="A767" s="7" t="s">
        <v>624</v>
      </c>
      <c r="B767" s="3">
        <v>93</v>
      </c>
      <c r="C767" s="5">
        <f t="shared" si="209"/>
        <v>561999</v>
      </c>
      <c r="D767" s="5">
        <f t="shared" si="228"/>
        <v>138989</v>
      </c>
      <c r="E767" s="5">
        <f t="shared" si="223"/>
        <v>423010</v>
      </c>
      <c r="F767" s="3" t="str">
        <f t="shared" si="210"/>
        <v>043</v>
      </c>
      <c r="G767" s="5">
        <f t="shared" si="229"/>
        <v>56199900</v>
      </c>
      <c r="H767" s="7">
        <f t="shared" si="230"/>
        <v>50156900</v>
      </c>
      <c r="I767" s="7">
        <f t="shared" si="231"/>
        <v>44113900</v>
      </c>
      <c r="J767" s="3" t="s">
        <v>1235</v>
      </c>
      <c r="K767" s="3">
        <v>262205</v>
      </c>
      <c r="L767" s="3">
        <v>1259300</v>
      </c>
      <c r="M767" s="5">
        <f t="shared" si="232"/>
        <v>7302300</v>
      </c>
    </row>
    <row r="768" spans="1:13" x14ac:dyDescent="0.25">
      <c r="A768" s="7" t="s">
        <v>742</v>
      </c>
      <c r="B768" s="3">
        <v>93</v>
      </c>
      <c r="C768" s="5">
        <f t="shared" si="209"/>
        <v>654999</v>
      </c>
      <c r="D768" s="5">
        <f t="shared" si="228"/>
        <v>161989</v>
      </c>
      <c r="E768" s="5">
        <f t="shared" si="223"/>
        <v>493010</v>
      </c>
      <c r="F768" s="3" t="str">
        <f t="shared" si="210"/>
        <v>043</v>
      </c>
      <c r="G768" s="5">
        <f t="shared" si="229"/>
        <v>65499900</v>
      </c>
      <c r="H768" s="7">
        <f t="shared" si="230"/>
        <v>58456900</v>
      </c>
      <c r="I768" s="7">
        <f t="shared" si="231"/>
        <v>51413900</v>
      </c>
      <c r="J768" s="3" t="s">
        <v>1235</v>
      </c>
      <c r="K768" s="3">
        <v>242208</v>
      </c>
      <c r="L768" s="3">
        <v>3369300</v>
      </c>
      <c r="M768" s="5">
        <f t="shared" si="232"/>
        <v>10412300</v>
      </c>
    </row>
    <row r="769" spans="1:13" x14ac:dyDescent="0.25">
      <c r="A769" s="7" t="s">
        <v>960</v>
      </c>
      <c r="B769" s="3">
        <v>93</v>
      </c>
      <c r="C769" s="5">
        <f t="shared" si="209"/>
        <v>840999</v>
      </c>
      <c r="D769" s="5">
        <f t="shared" si="228"/>
        <v>207989</v>
      </c>
      <c r="E769" s="5">
        <f t="shared" si="223"/>
        <v>633010</v>
      </c>
      <c r="F769" s="3" t="str">
        <f t="shared" si="210"/>
        <v>043</v>
      </c>
      <c r="G769" s="5">
        <f t="shared" si="229"/>
        <v>84099900</v>
      </c>
      <c r="H769" s="7">
        <f t="shared" si="230"/>
        <v>75056900</v>
      </c>
      <c r="I769" s="7">
        <f t="shared" si="231"/>
        <v>66013900</v>
      </c>
      <c r="J769" s="3" t="s">
        <v>1235</v>
      </c>
      <c r="K769" s="19">
        <v>356203</v>
      </c>
      <c r="L769" s="19">
        <v>166300</v>
      </c>
      <c r="M769" s="5">
        <f t="shared" si="232"/>
        <v>9209300</v>
      </c>
    </row>
    <row r="770" spans="1:13" x14ac:dyDescent="0.25">
      <c r="A770" s="4" t="s">
        <v>1214</v>
      </c>
      <c r="B770" s="3">
        <v>94</v>
      </c>
      <c r="C770" s="5">
        <f t="shared" ref="C770:C833" si="233">A770*B770</f>
        <v>83002</v>
      </c>
      <c r="D770" s="5">
        <f t="shared" ref="D770:D775" si="234">A770*17</f>
        <v>15011</v>
      </c>
      <c r="E770" s="5">
        <f t="shared" si="223"/>
        <v>67991</v>
      </c>
      <c r="F770" s="3" t="str">
        <f t="shared" ref="F770:F833" si="235">RIGHT(A770, 3)</f>
        <v>883</v>
      </c>
      <c r="G770" s="5">
        <f t="shared" ref="G770:G775" si="236">C770*50</f>
        <v>4150100</v>
      </c>
      <c r="H770" s="7">
        <f t="shared" ref="H770:H775" si="237">A770*4247</f>
        <v>3750101</v>
      </c>
      <c r="I770" s="3" t="s">
        <v>1235</v>
      </c>
      <c r="J770" s="3" t="s">
        <v>1235</v>
      </c>
      <c r="K770" s="3">
        <v>14295</v>
      </c>
      <c r="L770" s="3">
        <v>45200</v>
      </c>
      <c r="M770" s="5">
        <f>L770+G770-H770</f>
        <v>445199</v>
      </c>
    </row>
    <row r="771" spans="1:13" x14ac:dyDescent="0.25">
      <c r="A771" s="4" t="s">
        <v>23</v>
      </c>
      <c r="B771" s="3">
        <v>94</v>
      </c>
      <c r="C771" s="5">
        <f t="shared" si="233"/>
        <v>104998</v>
      </c>
      <c r="D771" s="5">
        <f t="shared" si="234"/>
        <v>18989</v>
      </c>
      <c r="E771" s="5">
        <f t="shared" si="223"/>
        <v>86009</v>
      </c>
      <c r="F771" s="3" t="str">
        <f t="shared" si="235"/>
        <v>117</v>
      </c>
      <c r="G771" s="5">
        <f t="shared" si="236"/>
        <v>5249900</v>
      </c>
      <c r="H771" s="7">
        <f t="shared" si="237"/>
        <v>4743899</v>
      </c>
      <c r="I771" s="3" t="s">
        <v>1235</v>
      </c>
      <c r="J771" s="3" t="s">
        <v>1235</v>
      </c>
      <c r="K771" s="3">
        <v>99200</v>
      </c>
      <c r="L771" s="3">
        <v>434300</v>
      </c>
      <c r="M771" s="5">
        <f t="shared" ref="M771:M775" si="238">L771+G771-H771</f>
        <v>940301</v>
      </c>
    </row>
    <row r="772" spans="1:13" x14ac:dyDescent="0.25">
      <c r="A772" s="4" t="s">
        <v>722</v>
      </c>
      <c r="B772" s="3">
        <v>94</v>
      </c>
      <c r="C772" s="5">
        <f t="shared" si="233"/>
        <v>647002</v>
      </c>
      <c r="D772" s="5">
        <f t="shared" si="234"/>
        <v>117011</v>
      </c>
      <c r="E772" s="5">
        <f t="shared" si="223"/>
        <v>529991</v>
      </c>
      <c r="F772" s="3" t="str">
        <f t="shared" si="235"/>
        <v>883</v>
      </c>
      <c r="G772" s="5">
        <f t="shared" si="236"/>
        <v>32350100</v>
      </c>
      <c r="H772" s="7">
        <f t="shared" si="237"/>
        <v>29232101</v>
      </c>
      <c r="I772" s="3" t="s">
        <v>1235</v>
      </c>
      <c r="J772" s="3" t="s">
        <v>1235</v>
      </c>
      <c r="K772" s="3">
        <v>531298</v>
      </c>
      <c r="L772" s="3">
        <v>125201</v>
      </c>
      <c r="M772" s="5">
        <f t="shared" si="238"/>
        <v>3243200</v>
      </c>
    </row>
    <row r="773" spans="1:13" x14ac:dyDescent="0.25">
      <c r="A773" s="4" t="s">
        <v>833</v>
      </c>
      <c r="B773" s="3">
        <v>94</v>
      </c>
      <c r="C773" s="5">
        <f t="shared" si="233"/>
        <v>741002</v>
      </c>
      <c r="D773" s="5">
        <f t="shared" si="234"/>
        <v>134011</v>
      </c>
      <c r="E773" s="5">
        <f t="shared" si="223"/>
        <v>606991</v>
      </c>
      <c r="F773" s="3" t="str">
        <f t="shared" si="235"/>
        <v>883</v>
      </c>
      <c r="G773" s="5">
        <f t="shared" si="236"/>
        <v>37050100</v>
      </c>
      <c r="H773" s="7">
        <f t="shared" si="237"/>
        <v>33479101</v>
      </c>
      <c r="I773" s="3" t="s">
        <v>1235</v>
      </c>
      <c r="J773" s="3" t="s">
        <v>1235</v>
      </c>
      <c r="K773" s="3">
        <v>419296</v>
      </c>
      <c r="L773" s="3">
        <v>695201</v>
      </c>
      <c r="M773" s="5">
        <f t="shared" si="238"/>
        <v>4266200</v>
      </c>
    </row>
    <row r="774" spans="1:13" x14ac:dyDescent="0.25">
      <c r="A774" s="4" t="s">
        <v>857</v>
      </c>
      <c r="B774" s="3">
        <v>94</v>
      </c>
      <c r="C774" s="5">
        <f t="shared" si="233"/>
        <v>762998</v>
      </c>
      <c r="D774" s="5">
        <f t="shared" si="234"/>
        <v>137989</v>
      </c>
      <c r="E774" s="5">
        <f t="shared" si="223"/>
        <v>625009</v>
      </c>
      <c r="F774" s="3" t="str">
        <f t="shared" si="235"/>
        <v>117</v>
      </c>
      <c r="G774" s="5">
        <f t="shared" si="236"/>
        <v>38149900</v>
      </c>
      <c r="H774" s="7">
        <f t="shared" si="237"/>
        <v>34472899</v>
      </c>
      <c r="I774" s="3" t="s">
        <v>1235</v>
      </c>
      <c r="J774" s="3" t="s">
        <v>1235</v>
      </c>
      <c r="K774" s="3">
        <v>258201</v>
      </c>
      <c r="L774" s="3">
        <v>3456299</v>
      </c>
      <c r="M774" s="5">
        <f t="shared" si="238"/>
        <v>7133300</v>
      </c>
    </row>
    <row r="775" spans="1:13" x14ac:dyDescent="0.25">
      <c r="A775" s="4" t="s">
        <v>1055</v>
      </c>
      <c r="B775" s="3">
        <v>94</v>
      </c>
      <c r="C775" s="5">
        <f t="shared" si="233"/>
        <v>929002</v>
      </c>
      <c r="D775" s="5">
        <f t="shared" si="234"/>
        <v>168011</v>
      </c>
      <c r="E775" s="5">
        <f t="shared" si="223"/>
        <v>760991</v>
      </c>
      <c r="F775" s="3" t="str">
        <f t="shared" si="235"/>
        <v>883</v>
      </c>
      <c r="G775" s="5">
        <f t="shared" si="236"/>
        <v>46450100</v>
      </c>
      <c r="H775" s="7">
        <f t="shared" si="237"/>
        <v>41973101</v>
      </c>
      <c r="I775" s="3" t="s">
        <v>1235</v>
      </c>
      <c r="J775" s="3" t="s">
        <v>1235</v>
      </c>
      <c r="K775" s="3">
        <v>51292</v>
      </c>
      <c r="L775" s="3">
        <v>2255201</v>
      </c>
      <c r="M775" s="5">
        <f t="shared" si="238"/>
        <v>6732200</v>
      </c>
    </row>
    <row r="776" spans="1:13" x14ac:dyDescent="0.25">
      <c r="A776" s="8" t="s">
        <v>167</v>
      </c>
      <c r="B776" s="3">
        <v>95</v>
      </c>
      <c r="C776" s="5">
        <f t="shared" si="233"/>
        <v>210995</v>
      </c>
      <c r="D776" s="5">
        <f t="shared" ref="D776:D784" si="239">A776*9</f>
        <v>19989</v>
      </c>
      <c r="E776" s="5">
        <f t="shared" si="223"/>
        <v>191006</v>
      </c>
      <c r="F776" s="3" t="str">
        <f t="shared" si="235"/>
        <v>221</v>
      </c>
      <c r="G776" s="5">
        <f t="shared" ref="G776:G784" si="240">C776*20</f>
        <v>4219900</v>
      </c>
      <c r="H776" s="7">
        <f t="shared" ref="H776:H784" si="241">A776*1719</f>
        <v>3817899</v>
      </c>
      <c r="I776" s="3" t="s">
        <v>1235</v>
      </c>
      <c r="J776" s="3" t="s">
        <v>1235</v>
      </c>
      <c r="K776" s="3">
        <v>105208</v>
      </c>
      <c r="L776" s="3">
        <v>136302</v>
      </c>
      <c r="M776" s="5">
        <f>L776+G776-H776+C776</f>
        <v>749298</v>
      </c>
    </row>
    <row r="777" spans="1:13" x14ac:dyDescent="0.25">
      <c r="A777" s="8" t="s">
        <v>292</v>
      </c>
      <c r="B777" s="3">
        <v>95</v>
      </c>
      <c r="C777" s="5">
        <f t="shared" si="233"/>
        <v>305995</v>
      </c>
      <c r="D777" s="5">
        <f t="shared" si="239"/>
        <v>28989</v>
      </c>
      <c r="E777" s="5">
        <f t="shared" si="223"/>
        <v>277006</v>
      </c>
      <c r="F777" s="3" t="str">
        <f t="shared" si="235"/>
        <v>221</v>
      </c>
      <c r="G777" s="5">
        <f t="shared" si="240"/>
        <v>6119900</v>
      </c>
      <c r="H777" s="7">
        <f t="shared" si="241"/>
        <v>5536899</v>
      </c>
      <c r="I777" s="3" t="s">
        <v>1235</v>
      </c>
      <c r="J777" s="3" t="s">
        <v>1235</v>
      </c>
      <c r="K777" s="3">
        <v>249208</v>
      </c>
      <c r="L777" s="3">
        <v>294302</v>
      </c>
      <c r="M777" s="5">
        <f>L777+G777-H777+C777</f>
        <v>1183298</v>
      </c>
    </row>
    <row r="778" spans="1:13" x14ac:dyDescent="0.25">
      <c r="A778" s="8" t="s">
        <v>362</v>
      </c>
      <c r="B778" s="3">
        <v>95</v>
      </c>
      <c r="C778" s="5">
        <f t="shared" si="233"/>
        <v>359005</v>
      </c>
      <c r="D778" s="5">
        <f t="shared" si="239"/>
        <v>34011</v>
      </c>
      <c r="E778" s="5">
        <f t="shared" si="223"/>
        <v>324994</v>
      </c>
      <c r="F778" s="3" t="str">
        <f t="shared" si="235"/>
        <v>779</v>
      </c>
      <c r="G778" s="5">
        <f t="shared" si="240"/>
        <v>7180100</v>
      </c>
      <c r="H778" s="7">
        <f t="shared" si="241"/>
        <v>6496101</v>
      </c>
      <c r="I778" s="3" t="s">
        <v>1235</v>
      </c>
      <c r="J778" s="3" t="s">
        <v>1235</v>
      </c>
      <c r="K778" s="3">
        <v>89297</v>
      </c>
      <c r="L778" s="3">
        <v>826202</v>
      </c>
      <c r="M778" s="3">
        <f t="shared" ref="M778:M784" si="242">L778+G778-H778</f>
        <v>1510201</v>
      </c>
    </row>
    <row r="779" spans="1:13" x14ac:dyDescent="0.25">
      <c r="A779" s="8" t="s">
        <v>594</v>
      </c>
      <c r="B779" s="3">
        <v>95</v>
      </c>
      <c r="C779" s="5">
        <f t="shared" si="233"/>
        <v>549005</v>
      </c>
      <c r="D779" s="5">
        <f t="shared" si="239"/>
        <v>52011</v>
      </c>
      <c r="E779" s="5">
        <f t="shared" si="223"/>
        <v>496994</v>
      </c>
      <c r="F779" s="3" t="str">
        <f t="shared" si="235"/>
        <v>779</v>
      </c>
      <c r="G779" s="5">
        <f t="shared" si="240"/>
        <v>10980100</v>
      </c>
      <c r="H779" s="7">
        <f t="shared" si="241"/>
        <v>9934101</v>
      </c>
      <c r="I779" s="3" t="s">
        <v>1235</v>
      </c>
      <c r="J779" s="3" t="s">
        <v>1235</v>
      </c>
      <c r="K779" s="3">
        <v>483297</v>
      </c>
      <c r="L779" s="3">
        <v>15198</v>
      </c>
      <c r="M779" s="3">
        <f t="shared" si="242"/>
        <v>1061197</v>
      </c>
    </row>
    <row r="780" spans="1:13" x14ac:dyDescent="0.25">
      <c r="A780" s="8" t="s">
        <v>646</v>
      </c>
      <c r="B780" s="3">
        <v>95</v>
      </c>
      <c r="C780" s="5">
        <f t="shared" si="233"/>
        <v>590995</v>
      </c>
      <c r="D780" s="5">
        <f t="shared" si="239"/>
        <v>55989</v>
      </c>
      <c r="E780" s="5">
        <f t="shared" si="223"/>
        <v>535006</v>
      </c>
      <c r="F780" s="3" t="str">
        <f t="shared" si="235"/>
        <v>221</v>
      </c>
      <c r="G780" s="5">
        <f t="shared" si="240"/>
        <v>11819900</v>
      </c>
      <c r="H780" s="7">
        <f t="shared" si="241"/>
        <v>10693899</v>
      </c>
      <c r="I780" s="3" t="s">
        <v>1235</v>
      </c>
      <c r="J780" s="3" t="s">
        <v>1235</v>
      </c>
      <c r="K780" s="3">
        <v>506202</v>
      </c>
      <c r="L780" s="3">
        <v>2301</v>
      </c>
      <c r="M780" s="3">
        <f t="shared" si="242"/>
        <v>1128302</v>
      </c>
    </row>
    <row r="781" spans="1:13" x14ac:dyDescent="0.25">
      <c r="A781" s="8" t="s">
        <v>708</v>
      </c>
      <c r="B781" s="3">
        <v>95</v>
      </c>
      <c r="C781" s="5">
        <f t="shared" si="233"/>
        <v>644005</v>
      </c>
      <c r="D781" s="5">
        <f t="shared" si="239"/>
        <v>61011</v>
      </c>
      <c r="E781" s="5">
        <f t="shared" si="223"/>
        <v>582994</v>
      </c>
      <c r="F781" s="3" t="str">
        <f t="shared" si="235"/>
        <v>779</v>
      </c>
      <c r="G781" s="5">
        <f t="shared" si="240"/>
        <v>12880100</v>
      </c>
      <c r="H781" s="7">
        <f t="shared" si="241"/>
        <v>11653101</v>
      </c>
      <c r="I781" s="3" t="s">
        <v>1235</v>
      </c>
      <c r="J781" s="3" t="s">
        <v>1235</v>
      </c>
      <c r="K781" s="3">
        <v>126292</v>
      </c>
      <c r="L781" s="3">
        <v>221198</v>
      </c>
      <c r="M781" s="3">
        <f t="shared" si="242"/>
        <v>1448197</v>
      </c>
    </row>
    <row r="782" spans="1:13" x14ac:dyDescent="0.25">
      <c r="A782" s="8" t="s">
        <v>867</v>
      </c>
      <c r="B782" s="3">
        <v>95</v>
      </c>
      <c r="C782" s="5">
        <f t="shared" si="233"/>
        <v>780995</v>
      </c>
      <c r="D782" s="5">
        <f t="shared" si="239"/>
        <v>73989</v>
      </c>
      <c r="E782" s="5">
        <f t="shared" si="223"/>
        <v>707006</v>
      </c>
      <c r="F782" s="3" t="str">
        <f t="shared" si="235"/>
        <v>221</v>
      </c>
      <c r="G782" s="5">
        <f t="shared" si="240"/>
        <v>15619900</v>
      </c>
      <c r="H782" s="7">
        <f t="shared" si="241"/>
        <v>14131899</v>
      </c>
      <c r="I782" s="3" t="s">
        <v>1235</v>
      </c>
      <c r="J782" s="3" t="s">
        <v>1235</v>
      </c>
      <c r="K782" s="3">
        <v>381207</v>
      </c>
      <c r="L782" s="3">
        <v>496301</v>
      </c>
      <c r="M782" s="3">
        <f t="shared" si="242"/>
        <v>1984302</v>
      </c>
    </row>
    <row r="783" spans="1:13" x14ac:dyDescent="0.25">
      <c r="A783" s="8" t="s">
        <v>930</v>
      </c>
      <c r="B783" s="3">
        <v>95</v>
      </c>
      <c r="C783" s="5">
        <f t="shared" si="233"/>
        <v>834005</v>
      </c>
      <c r="D783" s="5">
        <f t="shared" si="239"/>
        <v>79011</v>
      </c>
      <c r="E783" s="5">
        <f t="shared" si="223"/>
        <v>754994</v>
      </c>
      <c r="F783" s="3" t="str">
        <f t="shared" si="235"/>
        <v>779</v>
      </c>
      <c r="G783" s="5">
        <f t="shared" si="240"/>
        <v>16680100</v>
      </c>
      <c r="H783" s="7">
        <f t="shared" si="241"/>
        <v>15091101</v>
      </c>
      <c r="I783" s="3" t="s">
        <v>1235</v>
      </c>
      <c r="J783" s="3" t="s">
        <v>1235</v>
      </c>
      <c r="K783" s="3">
        <v>690292</v>
      </c>
      <c r="L783" s="3">
        <v>813198</v>
      </c>
      <c r="M783" s="3">
        <f t="shared" si="242"/>
        <v>2402197</v>
      </c>
    </row>
    <row r="784" spans="1:13" x14ac:dyDescent="0.25">
      <c r="A784" s="8" t="s">
        <v>979</v>
      </c>
      <c r="B784" s="3">
        <v>95</v>
      </c>
      <c r="C784" s="5">
        <f t="shared" si="233"/>
        <v>875995</v>
      </c>
      <c r="D784" s="5">
        <f t="shared" si="239"/>
        <v>82989</v>
      </c>
      <c r="E784" s="5">
        <f t="shared" si="223"/>
        <v>793006</v>
      </c>
      <c r="F784" s="3" t="str">
        <f t="shared" si="235"/>
        <v>221</v>
      </c>
      <c r="G784" s="5">
        <f t="shared" si="240"/>
        <v>17519900</v>
      </c>
      <c r="H784" s="7">
        <f t="shared" si="241"/>
        <v>15850899</v>
      </c>
      <c r="I784" s="3" t="s">
        <v>1235</v>
      </c>
      <c r="J784" s="3" t="s">
        <v>1235</v>
      </c>
      <c r="K784" s="3">
        <v>704207</v>
      </c>
      <c r="L784" s="3">
        <v>833301</v>
      </c>
      <c r="M784" s="3">
        <f t="shared" si="242"/>
        <v>2502302</v>
      </c>
    </row>
    <row r="785" spans="1:13" x14ac:dyDescent="0.25">
      <c r="A785" s="4" t="s">
        <v>1145</v>
      </c>
      <c r="B785" s="3">
        <v>97</v>
      </c>
      <c r="C785" s="5">
        <f t="shared" si="233"/>
        <v>42001</v>
      </c>
      <c r="D785" s="5">
        <f>A785*67</f>
        <v>29011</v>
      </c>
      <c r="E785" s="5">
        <f t="shared" si="223"/>
        <v>12990</v>
      </c>
      <c r="F785" s="3" t="str">
        <f t="shared" si="235"/>
        <v>433</v>
      </c>
      <c r="G785" s="5">
        <f>C785*100</f>
        <v>4200100</v>
      </c>
      <c r="H785" s="7">
        <f>A785*8700</f>
        <v>3767100</v>
      </c>
      <c r="I785" s="3" t="s">
        <v>1235</v>
      </c>
      <c r="J785" s="3" t="s">
        <v>1235</v>
      </c>
      <c r="K785" s="3">
        <v>298</v>
      </c>
      <c r="L785" s="3">
        <v>214200</v>
      </c>
      <c r="M785" s="5">
        <f t="shared" ref="M785:M797" si="243">L785+G785-H785</f>
        <v>647200</v>
      </c>
    </row>
    <row r="786" spans="1:13" x14ac:dyDescent="0.25">
      <c r="A786" s="4" t="s">
        <v>1187</v>
      </c>
      <c r="B786" s="3">
        <v>97</v>
      </c>
      <c r="C786" s="5">
        <f t="shared" si="233"/>
        <v>67997</v>
      </c>
      <c r="D786" s="5">
        <f>A786*87</f>
        <v>60987</v>
      </c>
      <c r="E786" s="5">
        <f t="shared" si="223"/>
        <v>7010</v>
      </c>
      <c r="F786" s="3" t="str">
        <f t="shared" si="235"/>
        <v>701</v>
      </c>
      <c r="G786" s="5">
        <f>C786*33</f>
        <v>2243901</v>
      </c>
      <c r="H786" s="7">
        <f>A786*2900</f>
        <v>2032900</v>
      </c>
      <c r="I786" s="3" t="s">
        <v>1235</v>
      </c>
      <c r="J786" s="3" t="s">
        <v>1235</v>
      </c>
      <c r="K786" s="3">
        <v>48207</v>
      </c>
      <c r="L786" s="3">
        <v>43300</v>
      </c>
      <c r="M786" s="5">
        <f t="shared" si="243"/>
        <v>254301</v>
      </c>
    </row>
    <row r="787" spans="1:13" x14ac:dyDescent="0.25">
      <c r="A787" s="4" t="s">
        <v>63</v>
      </c>
      <c r="B787" s="3">
        <v>97</v>
      </c>
      <c r="C787" s="5">
        <f t="shared" si="233"/>
        <v>139001</v>
      </c>
      <c r="D787" s="5">
        <f>A787*67</f>
        <v>96011</v>
      </c>
      <c r="E787" s="5">
        <f t="shared" si="223"/>
        <v>42990</v>
      </c>
      <c r="F787" s="3" t="str">
        <f t="shared" si="235"/>
        <v>433</v>
      </c>
      <c r="G787" s="5">
        <f>C787*100</f>
        <v>13900100</v>
      </c>
      <c r="H787" s="7">
        <f>A787*8700</f>
        <v>12467100</v>
      </c>
      <c r="I787" s="3" t="s">
        <v>1235</v>
      </c>
      <c r="J787" s="3" t="s">
        <v>1235</v>
      </c>
      <c r="K787" s="3">
        <v>101298</v>
      </c>
      <c r="L787" s="3">
        <v>809200</v>
      </c>
      <c r="M787" s="5">
        <f t="shared" si="243"/>
        <v>2242200</v>
      </c>
    </row>
    <row r="788" spans="1:13" x14ac:dyDescent="0.25">
      <c r="A788" s="4" t="s">
        <v>83</v>
      </c>
      <c r="B788" s="3">
        <v>97</v>
      </c>
      <c r="C788" s="5">
        <f t="shared" si="233"/>
        <v>151999</v>
      </c>
      <c r="D788" s="5">
        <f>A788*67</f>
        <v>104989</v>
      </c>
      <c r="E788" s="5">
        <f t="shared" si="223"/>
        <v>47010</v>
      </c>
      <c r="F788" s="3" t="str">
        <f t="shared" si="235"/>
        <v>567</v>
      </c>
      <c r="G788" s="5">
        <f>C788*100</f>
        <v>15199900</v>
      </c>
      <c r="H788" s="7">
        <f>A788*8700</f>
        <v>13632900</v>
      </c>
      <c r="I788" s="3" t="s">
        <v>1235</v>
      </c>
      <c r="J788" s="3" t="s">
        <v>1235</v>
      </c>
      <c r="K788" s="3">
        <v>99206</v>
      </c>
      <c r="L788" s="3">
        <v>1481300</v>
      </c>
      <c r="M788" s="5">
        <f t="shared" si="243"/>
        <v>3048300</v>
      </c>
    </row>
    <row r="789" spans="1:13" x14ac:dyDescent="0.25">
      <c r="A789" s="4" t="s">
        <v>299</v>
      </c>
      <c r="B789" s="3">
        <v>97</v>
      </c>
      <c r="C789" s="5">
        <f t="shared" si="233"/>
        <v>320003</v>
      </c>
      <c r="D789" s="5">
        <f>A789*87</f>
        <v>287013</v>
      </c>
      <c r="E789" s="5">
        <f t="shared" si="223"/>
        <v>32990</v>
      </c>
      <c r="F789" s="3" t="str">
        <f t="shared" si="235"/>
        <v>299</v>
      </c>
      <c r="G789" s="5">
        <f>C789*33</f>
        <v>10560099</v>
      </c>
      <c r="H789" s="7">
        <f>A789*2900</f>
        <v>9567100</v>
      </c>
      <c r="I789" s="3" t="s">
        <v>1235</v>
      </c>
      <c r="J789" s="3" t="s">
        <v>1235</v>
      </c>
      <c r="K789" s="3">
        <v>205296</v>
      </c>
      <c r="L789" s="3">
        <v>855199</v>
      </c>
      <c r="M789" s="5">
        <f t="shared" si="243"/>
        <v>1848198</v>
      </c>
    </row>
    <row r="790" spans="1:13" x14ac:dyDescent="0.25">
      <c r="A790" s="4" t="s">
        <v>317</v>
      </c>
      <c r="B790" s="3">
        <v>97</v>
      </c>
      <c r="C790" s="5">
        <f t="shared" si="233"/>
        <v>333001</v>
      </c>
      <c r="D790" s="5">
        <f>A790*67</f>
        <v>230011</v>
      </c>
      <c r="E790" s="5">
        <f t="shared" si="223"/>
        <v>102990</v>
      </c>
      <c r="F790" s="3" t="str">
        <f t="shared" si="235"/>
        <v>433</v>
      </c>
      <c r="G790" s="5">
        <f>C790*100</f>
        <v>33300100</v>
      </c>
      <c r="H790" s="7">
        <f>A790*8700</f>
        <v>29867100</v>
      </c>
      <c r="I790" s="3" t="s">
        <v>1235</v>
      </c>
      <c r="J790" s="3" t="s">
        <v>1235</v>
      </c>
      <c r="K790" s="3">
        <v>57296</v>
      </c>
      <c r="L790" s="3">
        <v>2419200</v>
      </c>
      <c r="M790" s="5">
        <f t="shared" si="243"/>
        <v>5852200</v>
      </c>
    </row>
    <row r="791" spans="1:13" x14ac:dyDescent="0.25">
      <c r="A791" s="4" t="s">
        <v>353</v>
      </c>
      <c r="B791" s="3">
        <v>97</v>
      </c>
      <c r="C791" s="5">
        <f t="shared" si="233"/>
        <v>358997</v>
      </c>
      <c r="D791" s="5">
        <f>A791*87</f>
        <v>321987</v>
      </c>
      <c r="E791" s="5">
        <f t="shared" si="223"/>
        <v>37010</v>
      </c>
      <c r="F791" s="3" t="str">
        <f t="shared" si="235"/>
        <v>701</v>
      </c>
      <c r="G791" s="5">
        <f>C791*33</f>
        <v>11846901</v>
      </c>
      <c r="H791" s="7">
        <f>A791*2900</f>
        <v>10732900</v>
      </c>
      <c r="I791" s="3" t="s">
        <v>1235</v>
      </c>
      <c r="J791" s="3" t="s">
        <v>1235</v>
      </c>
      <c r="K791" s="3">
        <v>221208</v>
      </c>
      <c r="L791" s="3">
        <v>195301</v>
      </c>
      <c r="M791" s="5">
        <f t="shared" si="243"/>
        <v>1309302</v>
      </c>
    </row>
    <row r="792" spans="1:13" x14ac:dyDescent="0.25">
      <c r="A792" s="4" t="s">
        <v>455</v>
      </c>
      <c r="B792" s="3">
        <v>97</v>
      </c>
      <c r="C792" s="5">
        <f t="shared" si="233"/>
        <v>442999</v>
      </c>
      <c r="D792" s="5">
        <f>A792*67</f>
        <v>305989</v>
      </c>
      <c r="E792" s="5">
        <f t="shared" si="223"/>
        <v>137010</v>
      </c>
      <c r="F792" s="3" t="str">
        <f t="shared" si="235"/>
        <v>567</v>
      </c>
      <c r="G792" s="5">
        <f>C792*100</f>
        <v>44299900</v>
      </c>
      <c r="H792" s="7">
        <f>A792*8700</f>
        <v>39732900</v>
      </c>
      <c r="I792" s="3" t="s">
        <v>1235</v>
      </c>
      <c r="J792" s="3" t="s">
        <v>1235</v>
      </c>
      <c r="K792" s="3">
        <v>362208</v>
      </c>
      <c r="L792" s="3">
        <v>709300</v>
      </c>
      <c r="M792" s="5">
        <f t="shared" si="243"/>
        <v>5276300</v>
      </c>
    </row>
    <row r="793" spans="1:13" x14ac:dyDescent="0.25">
      <c r="A793" s="4" t="s">
        <v>587</v>
      </c>
      <c r="B793" s="3">
        <v>97</v>
      </c>
      <c r="C793" s="5">
        <f t="shared" si="233"/>
        <v>552997</v>
      </c>
      <c r="D793" s="5">
        <f>A793*87</f>
        <v>495987</v>
      </c>
      <c r="E793" s="5">
        <f t="shared" si="223"/>
        <v>57010</v>
      </c>
      <c r="F793" s="3" t="str">
        <f t="shared" si="235"/>
        <v>701</v>
      </c>
      <c r="G793" s="5">
        <f>C793*33</f>
        <v>18248901</v>
      </c>
      <c r="H793" s="7">
        <f>A793*2900</f>
        <v>16532900</v>
      </c>
      <c r="I793" s="3" t="s">
        <v>1235</v>
      </c>
      <c r="J793" s="3" t="s">
        <v>1235</v>
      </c>
      <c r="K793" s="3">
        <v>84203</v>
      </c>
      <c r="L793" s="3">
        <v>1207300</v>
      </c>
      <c r="M793" s="5">
        <f t="shared" si="243"/>
        <v>2923301</v>
      </c>
    </row>
    <row r="794" spans="1:13" x14ac:dyDescent="0.25">
      <c r="A794" s="4" t="s">
        <v>655</v>
      </c>
      <c r="B794" s="3">
        <v>97</v>
      </c>
      <c r="C794" s="5">
        <f t="shared" si="233"/>
        <v>611003</v>
      </c>
      <c r="D794" s="5">
        <f>A794*87</f>
        <v>548013</v>
      </c>
      <c r="E794" s="5">
        <f t="shared" si="223"/>
        <v>62990</v>
      </c>
      <c r="F794" s="3" t="str">
        <f t="shared" si="235"/>
        <v>299</v>
      </c>
      <c r="G794" s="5">
        <f>C794*33</f>
        <v>20163099</v>
      </c>
      <c r="H794" s="7">
        <f>A794*2900</f>
        <v>18267100</v>
      </c>
      <c r="I794" s="3" t="s">
        <v>1235</v>
      </c>
      <c r="J794" s="3" t="s">
        <v>1235</v>
      </c>
      <c r="K794" s="3">
        <v>335295</v>
      </c>
      <c r="L794" s="3">
        <v>2187201</v>
      </c>
      <c r="M794" s="5">
        <f t="shared" si="243"/>
        <v>4083200</v>
      </c>
    </row>
    <row r="795" spans="1:13" x14ac:dyDescent="0.25">
      <c r="A795" s="4" t="s">
        <v>700</v>
      </c>
      <c r="B795" s="3">
        <v>97</v>
      </c>
      <c r="C795" s="5">
        <f t="shared" si="233"/>
        <v>649997</v>
      </c>
      <c r="D795" s="5">
        <f>A795*87</f>
        <v>582987</v>
      </c>
      <c r="E795" s="5">
        <f t="shared" si="223"/>
        <v>67010</v>
      </c>
      <c r="F795" s="3" t="str">
        <f t="shared" si="235"/>
        <v>701</v>
      </c>
      <c r="G795" s="5">
        <f>C795*33</f>
        <v>21449901</v>
      </c>
      <c r="H795" s="7">
        <f>A795*2900</f>
        <v>19432900</v>
      </c>
      <c r="I795" s="3" t="s">
        <v>1235</v>
      </c>
      <c r="J795" s="3" t="s">
        <v>1235</v>
      </c>
      <c r="K795" s="3">
        <v>340209</v>
      </c>
      <c r="L795" s="3">
        <v>943299</v>
      </c>
      <c r="M795" s="5">
        <f t="shared" si="243"/>
        <v>2960300</v>
      </c>
    </row>
    <row r="796" spans="1:13" x14ac:dyDescent="0.25">
      <c r="A796" s="4" t="s">
        <v>778</v>
      </c>
      <c r="B796" s="3">
        <v>97</v>
      </c>
      <c r="C796" s="5">
        <f t="shared" si="233"/>
        <v>721001</v>
      </c>
      <c r="D796" s="5">
        <f>A796*67</f>
        <v>498011</v>
      </c>
      <c r="E796" s="5">
        <f t="shared" si="223"/>
        <v>222990</v>
      </c>
      <c r="F796" s="3" t="str">
        <f t="shared" si="235"/>
        <v>433</v>
      </c>
      <c r="G796" s="5">
        <f>C796*100</f>
        <v>72100100</v>
      </c>
      <c r="H796" s="7">
        <f>A796*8700</f>
        <v>64667100</v>
      </c>
      <c r="I796" s="3" t="s">
        <v>1235</v>
      </c>
      <c r="J796" s="3" t="s">
        <v>1235</v>
      </c>
      <c r="K796" s="3">
        <v>42293</v>
      </c>
      <c r="L796" s="3">
        <v>7319200</v>
      </c>
      <c r="M796" s="5">
        <f t="shared" si="243"/>
        <v>14752200</v>
      </c>
    </row>
    <row r="797" spans="1:13" x14ac:dyDescent="0.25">
      <c r="A797" s="4" t="s">
        <v>1004</v>
      </c>
      <c r="B797" s="3">
        <v>97</v>
      </c>
      <c r="C797" s="5">
        <f t="shared" si="233"/>
        <v>915001</v>
      </c>
      <c r="D797" s="5">
        <f>A797*67</f>
        <v>632011</v>
      </c>
      <c r="E797" s="5">
        <f t="shared" si="223"/>
        <v>282990</v>
      </c>
      <c r="F797" s="3" t="str">
        <f t="shared" si="235"/>
        <v>433</v>
      </c>
      <c r="G797" s="5">
        <f>C797*100</f>
        <v>91500100</v>
      </c>
      <c r="H797" s="7">
        <f>A797*8700</f>
        <v>82067100</v>
      </c>
      <c r="I797" s="3" t="s">
        <v>1235</v>
      </c>
      <c r="J797" s="3" t="s">
        <v>1235</v>
      </c>
      <c r="K797" s="3">
        <v>459292</v>
      </c>
      <c r="L797" s="3">
        <v>1176200</v>
      </c>
      <c r="M797" s="5">
        <f t="shared" si="243"/>
        <v>10609200</v>
      </c>
    </row>
    <row r="798" spans="1:13" x14ac:dyDescent="0.25">
      <c r="A798" s="9" t="s">
        <v>13</v>
      </c>
      <c r="B798" s="3">
        <v>98</v>
      </c>
      <c r="C798" s="5">
        <f t="shared" si="233"/>
        <v>102998</v>
      </c>
      <c r="D798" s="5">
        <f t="shared" ref="D798:D804" si="244">A798*39</f>
        <v>40989</v>
      </c>
      <c r="E798" s="5">
        <f t="shared" si="223"/>
        <v>62009</v>
      </c>
      <c r="F798" s="3" t="str">
        <f t="shared" si="235"/>
        <v>051</v>
      </c>
      <c r="G798" s="5">
        <f t="shared" ref="G798:G804" si="245">C798*50</f>
        <v>5149900</v>
      </c>
      <c r="H798" s="7">
        <f t="shared" ref="H798:H804" si="246">A798*4449</f>
        <v>4675899</v>
      </c>
      <c r="I798" s="7">
        <f t="shared" ref="I798:I804" si="247">A798*3900</f>
        <v>4098900</v>
      </c>
      <c r="J798" s="3" t="s">
        <v>1235</v>
      </c>
      <c r="K798" s="19">
        <v>19201</v>
      </c>
      <c r="L798" s="3">
        <v>227299</v>
      </c>
      <c r="M798" s="5">
        <f>L798+G798-H798</f>
        <v>701300</v>
      </c>
    </row>
    <row r="799" spans="1:13" x14ac:dyDescent="0.25">
      <c r="A799" s="9" t="s">
        <v>132</v>
      </c>
      <c r="B799" s="3">
        <v>98</v>
      </c>
      <c r="C799" s="5">
        <f t="shared" si="233"/>
        <v>191002</v>
      </c>
      <c r="D799" s="5">
        <f t="shared" si="244"/>
        <v>76011</v>
      </c>
      <c r="E799" s="5">
        <f t="shared" si="223"/>
        <v>114991</v>
      </c>
      <c r="F799" s="3" t="str">
        <f t="shared" si="235"/>
        <v>949</v>
      </c>
      <c r="G799" s="5">
        <f t="shared" si="245"/>
        <v>9550100</v>
      </c>
      <c r="H799" s="7">
        <f t="shared" si="246"/>
        <v>8671101</v>
      </c>
      <c r="I799" s="7">
        <f t="shared" si="247"/>
        <v>7601100</v>
      </c>
      <c r="J799" s="3" t="s">
        <v>1235</v>
      </c>
      <c r="K799" s="3">
        <v>159291</v>
      </c>
      <c r="L799" s="3">
        <v>239200</v>
      </c>
      <c r="M799" s="5">
        <f t="shared" ref="M799:M804" si="248">L799+G799-H799</f>
        <v>1118199</v>
      </c>
    </row>
    <row r="800" spans="1:13" x14ac:dyDescent="0.25">
      <c r="A800" s="9" t="s">
        <v>395</v>
      </c>
      <c r="B800" s="3">
        <v>98</v>
      </c>
      <c r="C800" s="5">
        <f t="shared" si="233"/>
        <v>396998</v>
      </c>
      <c r="D800" s="5">
        <f t="shared" si="244"/>
        <v>157989</v>
      </c>
      <c r="E800" s="5">
        <f t="shared" si="223"/>
        <v>239009</v>
      </c>
      <c r="F800" s="3" t="str">
        <f t="shared" si="235"/>
        <v>051</v>
      </c>
      <c r="G800" s="5">
        <f t="shared" si="245"/>
        <v>19849900</v>
      </c>
      <c r="H800" s="7">
        <f t="shared" si="246"/>
        <v>18022899</v>
      </c>
      <c r="I800" s="7">
        <f t="shared" si="247"/>
        <v>15798900</v>
      </c>
      <c r="J800" s="3" t="s">
        <v>1235</v>
      </c>
      <c r="K800" s="3">
        <v>248204</v>
      </c>
      <c r="L800" s="3">
        <v>1447300</v>
      </c>
      <c r="M800" s="5">
        <f t="shared" si="248"/>
        <v>3274301</v>
      </c>
    </row>
    <row r="801" spans="1:13" x14ac:dyDescent="0.25">
      <c r="A801" s="9" t="s">
        <v>512</v>
      </c>
      <c r="B801" s="3">
        <v>98</v>
      </c>
      <c r="C801" s="5">
        <f t="shared" si="233"/>
        <v>494998</v>
      </c>
      <c r="D801" s="5">
        <f t="shared" si="244"/>
        <v>196989</v>
      </c>
      <c r="E801" s="5">
        <f t="shared" si="223"/>
        <v>298009</v>
      </c>
      <c r="F801" s="3" t="str">
        <f t="shared" si="235"/>
        <v>051</v>
      </c>
      <c r="G801" s="5">
        <f t="shared" si="245"/>
        <v>24749900</v>
      </c>
      <c r="H801" s="7">
        <f t="shared" si="246"/>
        <v>22471899</v>
      </c>
      <c r="I801" s="7">
        <f t="shared" si="247"/>
        <v>19698900</v>
      </c>
      <c r="J801" s="3" t="s">
        <v>1235</v>
      </c>
      <c r="K801" s="19">
        <v>481208</v>
      </c>
      <c r="L801" s="3">
        <v>688299</v>
      </c>
      <c r="M801" s="5">
        <f t="shared" si="248"/>
        <v>2966300</v>
      </c>
    </row>
    <row r="802" spans="1:13" x14ac:dyDescent="0.25">
      <c r="A802" s="9" t="s">
        <v>728</v>
      </c>
      <c r="B802" s="3">
        <v>98</v>
      </c>
      <c r="C802" s="5">
        <f t="shared" si="233"/>
        <v>681002</v>
      </c>
      <c r="D802" s="5">
        <f t="shared" si="244"/>
        <v>271011</v>
      </c>
      <c r="E802" s="5">
        <f t="shared" si="223"/>
        <v>409991</v>
      </c>
      <c r="F802" s="3" t="str">
        <f t="shared" si="235"/>
        <v>949</v>
      </c>
      <c r="G802" s="5">
        <f t="shared" si="245"/>
        <v>34050100</v>
      </c>
      <c r="H802" s="7">
        <f t="shared" si="246"/>
        <v>30916101</v>
      </c>
      <c r="I802" s="7">
        <f t="shared" si="247"/>
        <v>27101100</v>
      </c>
      <c r="J802" s="3" t="s">
        <v>1235</v>
      </c>
      <c r="K802" s="3">
        <v>519298</v>
      </c>
      <c r="L802" s="3">
        <v>1895200</v>
      </c>
      <c r="M802" s="7">
        <f t="shared" si="248"/>
        <v>5029199</v>
      </c>
    </row>
    <row r="803" spans="1:13" x14ac:dyDescent="0.25">
      <c r="A803" s="9" t="s">
        <v>840</v>
      </c>
      <c r="B803" s="3">
        <v>98</v>
      </c>
      <c r="C803" s="5">
        <f t="shared" si="233"/>
        <v>779002</v>
      </c>
      <c r="D803" s="5">
        <f t="shared" si="244"/>
        <v>310011</v>
      </c>
      <c r="E803" s="5">
        <f t="shared" si="223"/>
        <v>468991</v>
      </c>
      <c r="F803" s="3" t="str">
        <f t="shared" si="235"/>
        <v>949</v>
      </c>
      <c r="G803" s="5">
        <f t="shared" si="245"/>
        <v>38950100</v>
      </c>
      <c r="H803" s="7">
        <f t="shared" si="246"/>
        <v>35365101</v>
      </c>
      <c r="I803" s="7">
        <f t="shared" si="247"/>
        <v>31001100</v>
      </c>
      <c r="J803" s="3" t="s">
        <v>1235</v>
      </c>
      <c r="K803" s="3">
        <v>85292</v>
      </c>
      <c r="L803" s="19">
        <v>411201</v>
      </c>
      <c r="M803" s="5">
        <f t="shared" si="248"/>
        <v>3996200</v>
      </c>
    </row>
    <row r="804" spans="1:13" x14ac:dyDescent="0.25">
      <c r="A804" s="9" t="s">
        <v>1063</v>
      </c>
      <c r="B804" s="3">
        <v>98</v>
      </c>
      <c r="C804" s="5">
        <f t="shared" si="233"/>
        <v>975002</v>
      </c>
      <c r="D804" s="5">
        <f t="shared" si="244"/>
        <v>388011</v>
      </c>
      <c r="E804" s="5">
        <f t="shared" si="223"/>
        <v>586991</v>
      </c>
      <c r="F804" s="3" t="str">
        <f t="shared" si="235"/>
        <v>949</v>
      </c>
      <c r="G804" s="5">
        <f t="shared" si="245"/>
        <v>48750100</v>
      </c>
      <c r="H804" s="7">
        <f t="shared" si="246"/>
        <v>44263101</v>
      </c>
      <c r="I804" s="7">
        <f t="shared" si="247"/>
        <v>38801100</v>
      </c>
      <c r="J804" s="3" t="s">
        <v>1235</v>
      </c>
      <c r="K804" s="3">
        <v>196293</v>
      </c>
      <c r="L804" s="3">
        <v>5091201</v>
      </c>
      <c r="M804" s="5">
        <f t="shared" si="248"/>
        <v>9578200</v>
      </c>
    </row>
    <row r="805" spans="1:13" x14ac:dyDescent="0.25">
      <c r="A805" s="11" t="s">
        <v>1087</v>
      </c>
      <c r="B805" s="3">
        <v>99</v>
      </c>
      <c r="C805" s="5">
        <f t="shared" si="233"/>
        <v>9999</v>
      </c>
      <c r="D805" s="5">
        <f>A805*89</f>
        <v>8989</v>
      </c>
      <c r="E805" s="5">
        <f t="shared" si="223"/>
        <v>1010</v>
      </c>
      <c r="F805" s="3" t="str">
        <f t="shared" si="235"/>
        <v>101</v>
      </c>
      <c r="G805" s="5">
        <f>C805*100</f>
        <v>999900</v>
      </c>
      <c r="H805" s="7">
        <f>A805*8900</f>
        <v>898900</v>
      </c>
      <c r="I805" s="7">
        <f>A805*7900</f>
        <v>797900</v>
      </c>
      <c r="J805" s="7">
        <f>A805*6900</f>
        <v>696900</v>
      </c>
      <c r="K805" s="19">
        <v>3208</v>
      </c>
      <c r="L805" s="3">
        <v>93300</v>
      </c>
      <c r="M805" s="5">
        <f>L805+G805-H805</f>
        <v>194300</v>
      </c>
    </row>
    <row r="806" spans="1:13" x14ac:dyDescent="0.25">
      <c r="A806" s="11" t="s">
        <v>518</v>
      </c>
      <c r="B806" s="3">
        <v>99</v>
      </c>
      <c r="C806" s="5">
        <f t="shared" si="233"/>
        <v>504999</v>
      </c>
      <c r="D806" s="5">
        <f>A806*89</f>
        <v>453989</v>
      </c>
      <c r="E806" s="5">
        <f t="shared" si="223"/>
        <v>51010</v>
      </c>
      <c r="F806" s="3" t="str">
        <f t="shared" si="235"/>
        <v>101</v>
      </c>
      <c r="G806" s="5">
        <f>C806*100</f>
        <v>50499900</v>
      </c>
      <c r="H806" s="7">
        <f>A806*8900</f>
        <v>45398900</v>
      </c>
      <c r="I806" s="7">
        <f>A806*7900</f>
        <v>40297900</v>
      </c>
      <c r="J806" s="7">
        <f>A806*6900</f>
        <v>35196900</v>
      </c>
      <c r="K806" s="19">
        <v>422209</v>
      </c>
      <c r="L806" s="19">
        <v>376300</v>
      </c>
      <c r="M806" s="5">
        <f t="shared" ref="M806:M809" si="249">L806+G806-H806</f>
        <v>5477300</v>
      </c>
    </row>
    <row r="807" spans="1:13" x14ac:dyDescent="0.25">
      <c r="A807" s="11" t="s">
        <v>632</v>
      </c>
      <c r="B807" s="3">
        <v>99</v>
      </c>
      <c r="C807" s="5">
        <f t="shared" si="233"/>
        <v>603999</v>
      </c>
      <c r="D807" s="5">
        <f>A807*89</f>
        <v>542989</v>
      </c>
      <c r="E807" s="5">
        <f t="shared" si="223"/>
        <v>61010</v>
      </c>
      <c r="F807" s="3" t="str">
        <f t="shared" si="235"/>
        <v>101</v>
      </c>
      <c r="G807" s="5">
        <f>C807*100</f>
        <v>60399900</v>
      </c>
      <c r="H807" s="7">
        <f>A807*8900</f>
        <v>54298900</v>
      </c>
      <c r="I807" s="7">
        <f>A807*7900</f>
        <v>48197900</v>
      </c>
      <c r="J807" s="7">
        <f>A807*6900</f>
        <v>42096900</v>
      </c>
      <c r="K807" s="3">
        <v>35202</v>
      </c>
      <c r="L807" s="3">
        <v>1853300</v>
      </c>
      <c r="M807" s="7">
        <f t="shared" si="249"/>
        <v>7954300</v>
      </c>
    </row>
    <row r="808" spans="1:13" x14ac:dyDescent="0.25">
      <c r="A808" s="11" t="s">
        <v>723</v>
      </c>
      <c r="B808" s="3">
        <v>99</v>
      </c>
      <c r="C808" s="5">
        <f t="shared" si="233"/>
        <v>683001</v>
      </c>
      <c r="D808" s="5">
        <f>A808*89</f>
        <v>614011</v>
      </c>
      <c r="E808" s="5">
        <f t="shared" si="223"/>
        <v>68990</v>
      </c>
      <c r="F808" s="3" t="str">
        <f t="shared" si="235"/>
        <v>899</v>
      </c>
      <c r="G808" s="5">
        <f>C808*100</f>
        <v>68300100</v>
      </c>
      <c r="H808" s="7">
        <f>A808*8900</f>
        <v>61401100</v>
      </c>
      <c r="I808" s="7">
        <f>A808*7900</f>
        <v>54502100</v>
      </c>
      <c r="J808" s="7">
        <f>A808*6900</f>
        <v>47603100</v>
      </c>
      <c r="K808" s="3">
        <v>636294</v>
      </c>
      <c r="L808" s="3">
        <v>5424200</v>
      </c>
      <c r="M808" s="7">
        <f t="shared" si="249"/>
        <v>12323200</v>
      </c>
    </row>
    <row r="809" spans="1:13" x14ac:dyDescent="0.25">
      <c r="A809" s="11" t="s">
        <v>855</v>
      </c>
      <c r="B809" s="3">
        <v>99</v>
      </c>
      <c r="C809" s="5">
        <f t="shared" si="233"/>
        <v>801999</v>
      </c>
      <c r="D809" s="5">
        <f>A809*89</f>
        <v>720989</v>
      </c>
      <c r="E809" s="5">
        <f t="shared" si="223"/>
        <v>81010</v>
      </c>
      <c r="F809" s="3" t="str">
        <f t="shared" si="235"/>
        <v>101</v>
      </c>
      <c r="G809" s="5">
        <f>C809*100</f>
        <v>80199900</v>
      </c>
      <c r="H809" s="7">
        <f>A809*8900</f>
        <v>72098900</v>
      </c>
      <c r="I809" s="7">
        <f>A809*7900</f>
        <v>63997900</v>
      </c>
      <c r="J809" s="7">
        <f>A809*6900</f>
        <v>55896900</v>
      </c>
      <c r="K809" s="3">
        <v>565206</v>
      </c>
      <c r="L809" s="19">
        <v>6187300</v>
      </c>
      <c r="M809" s="5">
        <f t="shared" si="249"/>
        <v>14288300</v>
      </c>
    </row>
    <row r="810" spans="1:13" x14ac:dyDescent="0.25">
      <c r="A810" s="4" t="s">
        <v>47</v>
      </c>
      <c r="B810" s="3">
        <v>101</v>
      </c>
      <c r="C810" s="5">
        <f t="shared" si="233"/>
        <v>130997</v>
      </c>
      <c r="D810" s="5">
        <f>A810*37</f>
        <v>47989</v>
      </c>
      <c r="E810" s="5">
        <f t="shared" si="223"/>
        <v>83008</v>
      </c>
      <c r="F810" s="3" t="str">
        <f t="shared" si="235"/>
        <v>297</v>
      </c>
      <c r="G810" s="5">
        <f>C810*34</f>
        <v>4453898</v>
      </c>
      <c r="H810" s="7">
        <f>A810*3067</f>
        <v>3977899</v>
      </c>
      <c r="I810" s="3" t="s">
        <v>1235</v>
      </c>
      <c r="J810" s="3" t="s">
        <v>1235</v>
      </c>
      <c r="K810" s="3">
        <v>12204</v>
      </c>
      <c r="L810" s="3">
        <v>187299</v>
      </c>
      <c r="M810" s="5">
        <f>L810+G810-H810-C810</f>
        <v>532301</v>
      </c>
    </row>
    <row r="811" spans="1:13" x14ac:dyDescent="0.25">
      <c r="A811" s="4" t="s">
        <v>127</v>
      </c>
      <c r="B811" s="3">
        <v>101</v>
      </c>
      <c r="C811" s="5">
        <f t="shared" si="233"/>
        <v>192001</v>
      </c>
      <c r="D811" s="5">
        <f>A811*10</f>
        <v>19010</v>
      </c>
      <c r="E811" s="5">
        <f t="shared" si="223"/>
        <v>172991</v>
      </c>
      <c r="F811" s="3" t="str">
        <f t="shared" si="235"/>
        <v>901</v>
      </c>
      <c r="G811" s="5">
        <f>C811*100</f>
        <v>19200100</v>
      </c>
      <c r="H811" s="7">
        <f>A811*9100</f>
        <v>17299100</v>
      </c>
      <c r="I811" s="3" t="s">
        <v>1235</v>
      </c>
      <c r="J811" s="3" t="s">
        <v>1235</v>
      </c>
      <c r="K811" s="3">
        <v>62295</v>
      </c>
      <c r="L811" s="3">
        <v>832200</v>
      </c>
      <c r="M811" s="5">
        <f>L811+G811-H811</f>
        <v>2733200</v>
      </c>
    </row>
    <row r="812" spans="1:13" x14ac:dyDescent="0.25">
      <c r="A812" s="4" t="s">
        <v>153</v>
      </c>
      <c r="B812" s="3">
        <v>101</v>
      </c>
      <c r="C812" s="5">
        <f t="shared" si="233"/>
        <v>211999</v>
      </c>
      <c r="D812" s="5">
        <f>A812*10</f>
        <v>20990</v>
      </c>
      <c r="E812" s="5">
        <f t="shared" ref="E812:E875" si="250">C812-D812</f>
        <v>191009</v>
      </c>
      <c r="F812" s="3" t="str">
        <f t="shared" si="235"/>
        <v>099</v>
      </c>
      <c r="G812" s="5">
        <f>C812*100</f>
        <v>21199900</v>
      </c>
      <c r="H812" s="7">
        <f>A812*9100</f>
        <v>19100900</v>
      </c>
      <c r="I812" s="3" t="s">
        <v>1235</v>
      </c>
      <c r="J812" s="3" t="s">
        <v>1235</v>
      </c>
      <c r="K812" s="3">
        <v>164204</v>
      </c>
      <c r="L812" s="3">
        <v>802300</v>
      </c>
      <c r="M812" s="5">
        <f>L812+G812-H812</f>
        <v>2901300</v>
      </c>
    </row>
    <row r="813" spans="1:13" x14ac:dyDescent="0.25">
      <c r="A813" s="4" t="s">
        <v>178</v>
      </c>
      <c r="B813" s="3">
        <v>101</v>
      </c>
      <c r="C813" s="5">
        <f t="shared" si="233"/>
        <v>231997</v>
      </c>
      <c r="D813" s="5">
        <f>A813*37</f>
        <v>84989</v>
      </c>
      <c r="E813" s="5">
        <f t="shared" si="250"/>
        <v>147008</v>
      </c>
      <c r="F813" s="3" t="str">
        <f t="shared" si="235"/>
        <v>297</v>
      </c>
      <c r="G813" s="5">
        <f>C813*34</f>
        <v>7887898</v>
      </c>
      <c r="H813" s="7">
        <f>A813*3067</f>
        <v>7044899</v>
      </c>
      <c r="I813" s="3" t="s">
        <v>1235</v>
      </c>
      <c r="J813" s="3" t="s">
        <v>1235</v>
      </c>
      <c r="K813" s="3">
        <v>26208</v>
      </c>
      <c r="L813" s="3">
        <v>568300</v>
      </c>
      <c r="M813" s="5">
        <f>L813+G813-H813</f>
        <v>1411299</v>
      </c>
    </row>
    <row r="814" spans="1:13" x14ac:dyDescent="0.25">
      <c r="A814" s="4" t="s">
        <v>401</v>
      </c>
      <c r="B814" s="3">
        <v>101</v>
      </c>
      <c r="C814" s="5">
        <f t="shared" si="233"/>
        <v>413999</v>
      </c>
      <c r="D814" s="5">
        <f>A814*10</f>
        <v>40990</v>
      </c>
      <c r="E814" s="5">
        <f t="shared" si="250"/>
        <v>373009</v>
      </c>
      <c r="F814" s="3" t="str">
        <f t="shared" si="235"/>
        <v>099</v>
      </c>
      <c r="G814" s="5">
        <f>C814*100</f>
        <v>41399900</v>
      </c>
      <c r="H814" s="7">
        <f>A814*9100</f>
        <v>37300900</v>
      </c>
      <c r="I814" s="3" t="s">
        <v>1235</v>
      </c>
      <c r="J814" s="3" t="s">
        <v>1235</v>
      </c>
      <c r="K814" s="3">
        <v>136209</v>
      </c>
      <c r="L814" s="3">
        <v>3452300</v>
      </c>
      <c r="M814" s="5">
        <f>L814+G814-H814</f>
        <v>7551300</v>
      </c>
    </row>
    <row r="815" spans="1:13" x14ac:dyDescent="0.25">
      <c r="A815" s="4" t="s">
        <v>426</v>
      </c>
      <c r="B815" s="3">
        <v>101</v>
      </c>
      <c r="C815" s="5">
        <f t="shared" si="233"/>
        <v>433997</v>
      </c>
      <c r="D815" s="5">
        <f>A815*37</f>
        <v>158989</v>
      </c>
      <c r="E815" s="5">
        <f t="shared" si="250"/>
        <v>275008</v>
      </c>
      <c r="F815" s="3" t="str">
        <f t="shared" si="235"/>
        <v>297</v>
      </c>
      <c r="G815" s="5">
        <f>C815*34</f>
        <v>14755898</v>
      </c>
      <c r="H815" s="7">
        <f>A815*3067</f>
        <v>13178899</v>
      </c>
      <c r="I815" s="3" t="s">
        <v>1235</v>
      </c>
      <c r="J815" s="3" t="s">
        <v>1235</v>
      </c>
      <c r="K815" s="3">
        <v>225205</v>
      </c>
      <c r="L815" s="3">
        <v>805300</v>
      </c>
      <c r="M815" s="5">
        <f t="shared" ref="M815:M816" si="251">L815+G815-H815</f>
        <v>2382299</v>
      </c>
    </row>
    <row r="816" spans="1:13" x14ac:dyDescent="0.25">
      <c r="A816" s="4" t="s">
        <v>471</v>
      </c>
      <c r="B816" s="3">
        <v>101</v>
      </c>
      <c r="C816" s="5">
        <f t="shared" si="233"/>
        <v>475003</v>
      </c>
      <c r="D816" s="5">
        <f>A816*37</f>
        <v>174011</v>
      </c>
      <c r="E816" s="5">
        <f t="shared" si="250"/>
        <v>300992</v>
      </c>
      <c r="F816" s="3" t="str">
        <f t="shared" si="235"/>
        <v>703</v>
      </c>
      <c r="G816" s="5">
        <f>C816*34</f>
        <v>16150102</v>
      </c>
      <c r="H816" s="7">
        <f>A816*3067</f>
        <v>14424101</v>
      </c>
      <c r="I816" s="3" t="s">
        <v>1235</v>
      </c>
      <c r="J816" s="3" t="s">
        <v>1235</v>
      </c>
      <c r="K816" s="3">
        <v>26289</v>
      </c>
      <c r="L816" s="3">
        <v>1611200</v>
      </c>
      <c r="M816" s="5">
        <f t="shared" si="251"/>
        <v>3337201</v>
      </c>
    </row>
    <row r="817" spans="1:13" x14ac:dyDescent="0.25">
      <c r="A817" s="4" t="s">
        <v>517</v>
      </c>
      <c r="B817" s="3">
        <v>101</v>
      </c>
      <c r="C817" s="5">
        <f t="shared" si="233"/>
        <v>514999</v>
      </c>
      <c r="D817" s="5">
        <f>A817*10</f>
        <v>50990</v>
      </c>
      <c r="E817" s="5">
        <f t="shared" si="250"/>
        <v>464009</v>
      </c>
      <c r="F817" s="3" t="str">
        <f t="shared" si="235"/>
        <v>099</v>
      </c>
      <c r="G817" s="5">
        <f>C817*100</f>
        <v>51499900</v>
      </c>
      <c r="H817" s="7">
        <f>A817*9100</f>
        <v>46400900</v>
      </c>
      <c r="I817" s="3" t="s">
        <v>1235</v>
      </c>
      <c r="J817" s="3" t="s">
        <v>1235</v>
      </c>
      <c r="K817" s="3">
        <v>363201</v>
      </c>
      <c r="L817" s="3">
        <v>368300</v>
      </c>
      <c r="M817" s="5">
        <f>L817+G817-H817</f>
        <v>5467300</v>
      </c>
    </row>
    <row r="818" spans="1:13" x14ac:dyDescent="0.25">
      <c r="A818" s="4" t="s">
        <v>538</v>
      </c>
      <c r="B818" s="3">
        <v>101</v>
      </c>
      <c r="C818" s="5">
        <f t="shared" si="233"/>
        <v>534997</v>
      </c>
      <c r="D818" s="5">
        <f>A818*37</f>
        <v>195989</v>
      </c>
      <c r="E818" s="5">
        <f t="shared" si="250"/>
        <v>339008</v>
      </c>
      <c r="F818" s="3" t="str">
        <f t="shared" si="235"/>
        <v>297</v>
      </c>
      <c r="G818" s="5">
        <f>C818*34</f>
        <v>18189898</v>
      </c>
      <c r="H818" s="7">
        <f>A818*3067</f>
        <v>16245899</v>
      </c>
      <c r="I818" s="3" t="s">
        <v>1235</v>
      </c>
      <c r="J818" s="3" t="s">
        <v>1235</v>
      </c>
      <c r="K818" s="3">
        <v>288209</v>
      </c>
      <c r="L818" s="3">
        <v>129299</v>
      </c>
      <c r="M818" s="5">
        <f>L818+G818-H818-C818</f>
        <v>1538301</v>
      </c>
    </row>
    <row r="819" spans="1:13" x14ac:dyDescent="0.25">
      <c r="A819" s="4" t="s">
        <v>701</v>
      </c>
      <c r="B819" s="3">
        <v>101</v>
      </c>
      <c r="C819" s="5">
        <f t="shared" si="233"/>
        <v>677003</v>
      </c>
      <c r="D819" s="5">
        <f>A819*37</f>
        <v>248011</v>
      </c>
      <c r="E819" s="5">
        <f t="shared" si="250"/>
        <v>428992</v>
      </c>
      <c r="F819" s="3" t="str">
        <f t="shared" si="235"/>
        <v>703</v>
      </c>
      <c r="G819" s="5">
        <f>C819*34</f>
        <v>23018102</v>
      </c>
      <c r="H819" s="7">
        <f>A819*3067</f>
        <v>20558101</v>
      </c>
      <c r="I819" s="3" t="s">
        <v>1235</v>
      </c>
      <c r="J819" s="3" t="s">
        <v>1235</v>
      </c>
      <c r="K819" s="3">
        <v>312292</v>
      </c>
      <c r="L819" s="3">
        <v>1894200</v>
      </c>
      <c r="M819" s="5">
        <f t="shared" ref="M819:M820" si="252">L819+G819-H819</f>
        <v>4354201</v>
      </c>
    </row>
    <row r="820" spans="1:13" x14ac:dyDescent="0.25">
      <c r="A820" s="4" t="s">
        <v>766</v>
      </c>
      <c r="B820" s="3">
        <v>101</v>
      </c>
      <c r="C820" s="5">
        <f t="shared" si="233"/>
        <v>736997</v>
      </c>
      <c r="D820" s="5">
        <f>A820*37</f>
        <v>269989</v>
      </c>
      <c r="E820" s="5">
        <f t="shared" si="250"/>
        <v>467008</v>
      </c>
      <c r="F820" s="3" t="str">
        <f t="shared" si="235"/>
        <v>297</v>
      </c>
      <c r="G820" s="5">
        <f>C820*34</f>
        <v>25057898</v>
      </c>
      <c r="H820" s="7">
        <f>A820*3067</f>
        <v>22379899</v>
      </c>
      <c r="I820" s="3" t="s">
        <v>1235</v>
      </c>
      <c r="J820" s="3" t="s">
        <v>1235</v>
      </c>
      <c r="K820" s="3">
        <v>696206</v>
      </c>
      <c r="L820" s="3">
        <v>1681301</v>
      </c>
      <c r="M820" s="5">
        <f t="shared" si="252"/>
        <v>4359300</v>
      </c>
    </row>
    <row r="821" spans="1:13" x14ac:dyDescent="0.25">
      <c r="A821" s="4" t="s">
        <v>814</v>
      </c>
      <c r="B821" s="3">
        <v>101</v>
      </c>
      <c r="C821" s="5">
        <f t="shared" si="233"/>
        <v>778003</v>
      </c>
      <c r="D821" s="5">
        <f>A821*37</f>
        <v>285011</v>
      </c>
      <c r="E821" s="5">
        <f t="shared" si="250"/>
        <v>492992</v>
      </c>
      <c r="F821" s="3" t="str">
        <f t="shared" si="235"/>
        <v>703</v>
      </c>
      <c r="G821" s="5">
        <f>C821*34</f>
        <v>26452102</v>
      </c>
      <c r="H821" s="7">
        <f>A821*3067</f>
        <v>23625101</v>
      </c>
      <c r="I821" s="3" t="s">
        <v>1235</v>
      </c>
      <c r="J821" s="3" t="s">
        <v>1235</v>
      </c>
      <c r="K821" s="3">
        <v>659299</v>
      </c>
      <c r="L821" s="3">
        <v>921201</v>
      </c>
      <c r="M821" s="5">
        <f>L821+G821-H821-C821</f>
        <v>2970199</v>
      </c>
    </row>
    <row r="822" spans="1:13" x14ac:dyDescent="0.25">
      <c r="A822" s="4" t="s">
        <v>834</v>
      </c>
      <c r="B822" s="3">
        <v>101</v>
      </c>
      <c r="C822" s="5">
        <f t="shared" si="233"/>
        <v>798001</v>
      </c>
      <c r="D822" s="5">
        <f>A822*10</f>
        <v>79010</v>
      </c>
      <c r="E822" s="5">
        <f t="shared" si="250"/>
        <v>718991</v>
      </c>
      <c r="F822" s="3" t="str">
        <f t="shared" si="235"/>
        <v>901</v>
      </c>
      <c r="G822" s="5">
        <f>C822*100</f>
        <v>79800100</v>
      </c>
      <c r="H822" s="7">
        <f>A822*9100</f>
        <v>71899100</v>
      </c>
      <c r="I822" s="3" t="s">
        <v>1235</v>
      </c>
      <c r="J822" s="3" t="s">
        <v>1235</v>
      </c>
      <c r="K822" s="3">
        <v>69291</v>
      </c>
      <c r="L822" s="3">
        <v>6461200</v>
      </c>
      <c r="M822" s="5">
        <f>L822+G822-H822</f>
        <v>14362200</v>
      </c>
    </row>
    <row r="823" spans="1:13" x14ac:dyDescent="0.25">
      <c r="A823" s="4" t="s">
        <v>878</v>
      </c>
      <c r="B823" s="3">
        <v>101</v>
      </c>
      <c r="C823" s="5">
        <f t="shared" si="233"/>
        <v>837997</v>
      </c>
      <c r="D823" s="5">
        <f>A823*37</f>
        <v>306989</v>
      </c>
      <c r="E823" s="5">
        <f t="shared" si="250"/>
        <v>531008</v>
      </c>
      <c r="F823" s="3" t="str">
        <f t="shared" si="235"/>
        <v>297</v>
      </c>
      <c r="G823" s="5">
        <f>C823*34</f>
        <v>28491898</v>
      </c>
      <c r="H823" s="7">
        <f>A823*3067</f>
        <v>25446899</v>
      </c>
      <c r="I823" s="3" t="s">
        <v>1235</v>
      </c>
      <c r="J823" s="3" t="s">
        <v>1235</v>
      </c>
      <c r="K823" s="3">
        <v>277202</v>
      </c>
      <c r="L823" s="3">
        <v>559300</v>
      </c>
      <c r="M823" s="5">
        <f>L823+G823-H823</f>
        <v>3604299</v>
      </c>
    </row>
    <row r="824" spans="1:13" x14ac:dyDescent="0.25">
      <c r="A824" s="4" t="s">
        <v>1057</v>
      </c>
      <c r="B824" s="3">
        <v>101</v>
      </c>
      <c r="C824" s="5">
        <f t="shared" si="233"/>
        <v>1000001</v>
      </c>
      <c r="D824" s="5">
        <f>A824*10</f>
        <v>99010</v>
      </c>
      <c r="E824" s="5">
        <f t="shared" si="250"/>
        <v>900991</v>
      </c>
      <c r="F824" s="3" t="str">
        <f t="shared" si="235"/>
        <v>901</v>
      </c>
      <c r="G824" s="5">
        <f>C824*100</f>
        <v>100000100</v>
      </c>
      <c r="H824" s="7">
        <f>A824*9100</f>
        <v>90099100</v>
      </c>
      <c r="I824" s="3" t="s">
        <v>1235</v>
      </c>
      <c r="J824" s="3" t="s">
        <v>1235</v>
      </c>
      <c r="K824" s="3">
        <v>740297</v>
      </c>
      <c r="L824" s="3">
        <v>2750200</v>
      </c>
      <c r="M824" s="5">
        <f>L824+G824-H824</f>
        <v>12651200</v>
      </c>
    </row>
    <row r="825" spans="1:13" x14ac:dyDescent="0.25">
      <c r="A825" s="7" t="s">
        <v>12</v>
      </c>
      <c r="B825" s="3">
        <v>102</v>
      </c>
      <c r="C825" s="5">
        <f t="shared" si="233"/>
        <v>106998</v>
      </c>
      <c r="D825" s="5">
        <f t="shared" ref="D825:D832" si="253">A825*61</f>
        <v>63989</v>
      </c>
      <c r="E825" s="5">
        <f t="shared" si="250"/>
        <v>43009</v>
      </c>
      <c r="F825" s="3" t="str">
        <f t="shared" si="235"/>
        <v>049</v>
      </c>
      <c r="G825" s="5">
        <f t="shared" ref="G825:G832" si="254">C825*50</f>
        <v>5349900</v>
      </c>
      <c r="H825" s="7">
        <f t="shared" ref="H825:H832" si="255">A825*4651</f>
        <v>4878899</v>
      </c>
      <c r="I825" s="7">
        <f t="shared" ref="I825:I832" si="256">A825*4100</f>
        <v>4300900</v>
      </c>
      <c r="J825" s="3" t="s">
        <v>1235</v>
      </c>
      <c r="K825" s="3">
        <v>10206</v>
      </c>
      <c r="L825" s="19">
        <v>226300</v>
      </c>
      <c r="M825" s="5">
        <f>L825+G825-H825</f>
        <v>697301</v>
      </c>
    </row>
    <row r="826" spans="1:13" x14ac:dyDescent="0.25">
      <c r="A826" s="7" t="s">
        <v>133</v>
      </c>
      <c r="B826" s="3">
        <v>102</v>
      </c>
      <c r="C826" s="5">
        <f t="shared" si="233"/>
        <v>199002</v>
      </c>
      <c r="D826" s="5">
        <f t="shared" si="253"/>
        <v>119011</v>
      </c>
      <c r="E826" s="5">
        <f t="shared" si="250"/>
        <v>79991</v>
      </c>
      <c r="F826" s="3" t="str">
        <f t="shared" si="235"/>
        <v>951</v>
      </c>
      <c r="G826" s="5">
        <f t="shared" si="254"/>
        <v>9950100</v>
      </c>
      <c r="H826" s="7">
        <f t="shared" si="255"/>
        <v>9074101</v>
      </c>
      <c r="I826" s="7">
        <f t="shared" si="256"/>
        <v>7999100</v>
      </c>
      <c r="J826" s="3" t="s">
        <v>1235</v>
      </c>
      <c r="K826" s="19">
        <v>129292</v>
      </c>
      <c r="L826" s="3">
        <v>730200</v>
      </c>
      <c r="M826" s="5">
        <f t="shared" ref="M826:M832" si="257">L826+G826-H826</f>
        <v>1606199</v>
      </c>
    </row>
    <row r="827" spans="1:13" x14ac:dyDescent="0.25">
      <c r="A827" s="7" t="s">
        <v>273</v>
      </c>
      <c r="B827" s="3">
        <v>102</v>
      </c>
      <c r="C827" s="5">
        <f t="shared" si="233"/>
        <v>310998</v>
      </c>
      <c r="D827" s="5">
        <f t="shared" si="253"/>
        <v>185989</v>
      </c>
      <c r="E827" s="5">
        <f t="shared" si="250"/>
        <v>125009</v>
      </c>
      <c r="F827" s="3" t="str">
        <f t="shared" si="235"/>
        <v>049</v>
      </c>
      <c r="G827" s="5">
        <f t="shared" si="254"/>
        <v>15549900</v>
      </c>
      <c r="H827" s="7">
        <f t="shared" si="255"/>
        <v>14180899</v>
      </c>
      <c r="I827" s="7">
        <f t="shared" si="256"/>
        <v>12500900</v>
      </c>
      <c r="J827" s="3" t="s">
        <v>1235</v>
      </c>
      <c r="K827" s="19">
        <v>63205</v>
      </c>
      <c r="L827" s="3">
        <v>691299</v>
      </c>
      <c r="M827" s="5">
        <f t="shared" si="257"/>
        <v>2060300</v>
      </c>
    </row>
    <row r="828" spans="1:13" x14ac:dyDescent="0.25">
      <c r="A828" s="7" t="s">
        <v>394</v>
      </c>
      <c r="B828" s="3">
        <v>102</v>
      </c>
      <c r="C828" s="5">
        <f t="shared" si="233"/>
        <v>412998</v>
      </c>
      <c r="D828" s="5">
        <f t="shared" si="253"/>
        <v>246989</v>
      </c>
      <c r="E828" s="5">
        <f t="shared" si="250"/>
        <v>166009</v>
      </c>
      <c r="F828" s="3" t="str">
        <f t="shared" si="235"/>
        <v>049</v>
      </c>
      <c r="G828" s="5">
        <f t="shared" si="254"/>
        <v>20649900</v>
      </c>
      <c r="H828" s="7">
        <f t="shared" si="255"/>
        <v>18831899</v>
      </c>
      <c r="I828" s="7">
        <f t="shared" si="256"/>
        <v>16600900</v>
      </c>
      <c r="J828" s="3" t="s">
        <v>1235</v>
      </c>
      <c r="K828" s="19">
        <v>23200</v>
      </c>
      <c r="L828" s="3">
        <v>1849299</v>
      </c>
      <c r="M828" s="7">
        <f t="shared" si="257"/>
        <v>3667300</v>
      </c>
    </row>
    <row r="829" spans="1:13" x14ac:dyDescent="0.25">
      <c r="A829" s="7" t="s">
        <v>498</v>
      </c>
      <c r="B829" s="3">
        <v>102</v>
      </c>
      <c r="C829" s="5">
        <f t="shared" si="233"/>
        <v>505002</v>
      </c>
      <c r="D829" s="5">
        <f t="shared" si="253"/>
        <v>302011</v>
      </c>
      <c r="E829" s="5">
        <f t="shared" si="250"/>
        <v>202991</v>
      </c>
      <c r="F829" s="3" t="str">
        <f t="shared" si="235"/>
        <v>951</v>
      </c>
      <c r="G829" s="5">
        <f t="shared" si="254"/>
        <v>25250100</v>
      </c>
      <c r="H829" s="7">
        <f t="shared" si="255"/>
        <v>23027101</v>
      </c>
      <c r="I829" s="7">
        <f t="shared" si="256"/>
        <v>20299100</v>
      </c>
      <c r="J829" s="3" t="s">
        <v>1235</v>
      </c>
      <c r="K829" s="3">
        <v>308298</v>
      </c>
      <c r="L829" s="3">
        <v>318200</v>
      </c>
      <c r="M829" s="7">
        <f t="shared" si="257"/>
        <v>2541199</v>
      </c>
    </row>
    <row r="830" spans="1:13" x14ac:dyDescent="0.25">
      <c r="A830" s="7" t="s">
        <v>841</v>
      </c>
      <c r="B830" s="3">
        <v>102</v>
      </c>
      <c r="C830" s="5">
        <f t="shared" si="233"/>
        <v>811002</v>
      </c>
      <c r="D830" s="5">
        <f t="shared" si="253"/>
        <v>485011</v>
      </c>
      <c r="E830" s="5">
        <f t="shared" si="250"/>
        <v>325991</v>
      </c>
      <c r="F830" s="3" t="str">
        <f t="shared" si="235"/>
        <v>951</v>
      </c>
      <c r="G830" s="5">
        <f t="shared" si="254"/>
        <v>40550100</v>
      </c>
      <c r="H830" s="7">
        <f t="shared" si="255"/>
        <v>36980101</v>
      </c>
      <c r="I830" s="7">
        <f t="shared" si="256"/>
        <v>32599100</v>
      </c>
      <c r="J830" s="3" t="s">
        <v>1235</v>
      </c>
      <c r="K830" s="19">
        <v>789295</v>
      </c>
      <c r="L830" s="3">
        <v>2427201</v>
      </c>
      <c r="M830" s="5">
        <f t="shared" si="257"/>
        <v>5997200</v>
      </c>
    </row>
    <row r="831" spans="1:13" x14ac:dyDescent="0.25">
      <c r="A831" s="7" t="s">
        <v>949</v>
      </c>
      <c r="B831" s="3">
        <v>102</v>
      </c>
      <c r="C831" s="5">
        <f t="shared" si="233"/>
        <v>913002</v>
      </c>
      <c r="D831" s="5">
        <f t="shared" si="253"/>
        <v>546011</v>
      </c>
      <c r="E831" s="5">
        <f t="shared" si="250"/>
        <v>366991</v>
      </c>
      <c r="F831" s="3" t="str">
        <f t="shared" si="235"/>
        <v>951</v>
      </c>
      <c r="G831" s="5">
        <f t="shared" si="254"/>
        <v>45650100</v>
      </c>
      <c r="H831" s="7">
        <f t="shared" si="255"/>
        <v>41631101</v>
      </c>
      <c r="I831" s="7">
        <f t="shared" si="256"/>
        <v>36699100</v>
      </c>
      <c r="J831" s="3" t="s">
        <v>1235</v>
      </c>
      <c r="K831" s="3">
        <v>208289</v>
      </c>
      <c r="L831" s="3">
        <v>4791201</v>
      </c>
      <c r="M831" s="7">
        <f t="shared" si="257"/>
        <v>8810200</v>
      </c>
    </row>
    <row r="832" spans="1:13" x14ac:dyDescent="0.25">
      <c r="A832" s="7" t="s">
        <v>961</v>
      </c>
      <c r="B832" s="3">
        <v>102</v>
      </c>
      <c r="C832" s="5">
        <f t="shared" si="233"/>
        <v>922998</v>
      </c>
      <c r="D832" s="5">
        <f t="shared" si="253"/>
        <v>551989</v>
      </c>
      <c r="E832" s="5">
        <f t="shared" si="250"/>
        <v>371009</v>
      </c>
      <c r="F832" s="3" t="str">
        <f t="shared" si="235"/>
        <v>049</v>
      </c>
      <c r="G832" s="5">
        <f t="shared" si="254"/>
        <v>46149900</v>
      </c>
      <c r="H832" s="7">
        <f t="shared" si="255"/>
        <v>42086899</v>
      </c>
      <c r="I832" s="7">
        <f t="shared" si="256"/>
        <v>37100900</v>
      </c>
      <c r="J832" s="3" t="s">
        <v>1235</v>
      </c>
      <c r="K832" s="19">
        <v>486202</v>
      </c>
      <c r="L832" s="3">
        <v>504300</v>
      </c>
      <c r="M832" s="5">
        <f t="shared" si="257"/>
        <v>4567301</v>
      </c>
    </row>
    <row r="833" spans="1:13" x14ac:dyDescent="0.25">
      <c r="A833" s="4" t="s">
        <v>1112</v>
      </c>
      <c r="B833" s="3">
        <v>103</v>
      </c>
      <c r="C833" s="5">
        <f t="shared" si="233"/>
        <v>23999</v>
      </c>
      <c r="D833" s="5">
        <f>A833*30</f>
        <v>6990</v>
      </c>
      <c r="E833" s="5">
        <f t="shared" si="250"/>
        <v>17009</v>
      </c>
      <c r="F833" s="3" t="str">
        <f t="shared" si="235"/>
        <v>233</v>
      </c>
      <c r="G833" s="5">
        <f>C833*100</f>
        <v>2399900</v>
      </c>
      <c r="H833" s="7">
        <f>A833*9300</f>
        <v>2166900</v>
      </c>
      <c r="I833" s="3" t="s">
        <v>1235</v>
      </c>
      <c r="J833" s="3" t="s">
        <v>1235</v>
      </c>
      <c r="K833" s="3">
        <v>13208</v>
      </c>
      <c r="L833" s="3">
        <v>135300</v>
      </c>
      <c r="M833" s="5">
        <f t="shared" ref="M833:M845" si="258">L833+G833-H833</f>
        <v>368300</v>
      </c>
    </row>
    <row r="834" spans="1:13" x14ac:dyDescent="0.25">
      <c r="A834" s="4" t="s">
        <v>48</v>
      </c>
      <c r="B834" s="3">
        <v>103</v>
      </c>
      <c r="C834" s="5">
        <f t="shared" ref="C834:C897" si="259">A834*B834</f>
        <v>134003</v>
      </c>
      <c r="D834" s="5">
        <f>A834*10</f>
        <v>13010</v>
      </c>
      <c r="E834" s="5">
        <f t="shared" si="250"/>
        <v>120993</v>
      </c>
      <c r="F834" s="3" t="str">
        <f t="shared" ref="F834:F897" si="260">RIGHT(A834, 3)</f>
        <v>301</v>
      </c>
      <c r="G834" s="5">
        <f>C834*33</f>
        <v>4422099</v>
      </c>
      <c r="H834" s="7">
        <f>A834*3100</f>
        <v>4033100</v>
      </c>
      <c r="I834" s="3" t="s">
        <v>1235</v>
      </c>
      <c r="J834" s="3" t="s">
        <v>1235</v>
      </c>
      <c r="K834" s="3">
        <v>123295</v>
      </c>
      <c r="L834" s="3">
        <v>261201</v>
      </c>
      <c r="M834" s="5">
        <f t="shared" si="258"/>
        <v>650200</v>
      </c>
    </row>
    <row r="835" spans="1:13" x14ac:dyDescent="0.25">
      <c r="A835" s="4" t="s">
        <v>102</v>
      </c>
      <c r="B835" s="3">
        <v>103</v>
      </c>
      <c r="C835" s="5">
        <f t="shared" si="259"/>
        <v>174997</v>
      </c>
      <c r="D835" s="5">
        <f>A835*10</f>
        <v>16990</v>
      </c>
      <c r="E835" s="5">
        <f t="shared" si="250"/>
        <v>158007</v>
      </c>
      <c r="F835" s="3" t="str">
        <f t="shared" si="260"/>
        <v>699</v>
      </c>
      <c r="G835" s="5">
        <f>C835*33</f>
        <v>5774901</v>
      </c>
      <c r="H835" s="7">
        <f>A835*3100</f>
        <v>5266900</v>
      </c>
      <c r="I835" s="3" t="s">
        <v>1235</v>
      </c>
      <c r="J835" s="3" t="s">
        <v>1235</v>
      </c>
      <c r="K835" s="3">
        <v>148203</v>
      </c>
      <c r="L835" s="3">
        <v>153300</v>
      </c>
      <c r="M835" s="5">
        <f t="shared" si="258"/>
        <v>661301</v>
      </c>
    </row>
    <row r="836" spans="1:13" x14ac:dyDescent="0.25">
      <c r="A836" s="4" t="s">
        <v>229</v>
      </c>
      <c r="B836" s="3">
        <v>103</v>
      </c>
      <c r="C836" s="5">
        <f t="shared" si="259"/>
        <v>277997</v>
      </c>
      <c r="D836" s="5">
        <f>A836*10</f>
        <v>26990</v>
      </c>
      <c r="E836" s="5">
        <f t="shared" si="250"/>
        <v>251007</v>
      </c>
      <c r="F836" s="3" t="str">
        <f t="shared" si="260"/>
        <v>699</v>
      </c>
      <c r="G836" s="5">
        <f>C836*33</f>
        <v>9173901</v>
      </c>
      <c r="H836" s="7">
        <f>A836*3100</f>
        <v>8366900</v>
      </c>
      <c r="I836" s="3" t="s">
        <v>1235</v>
      </c>
      <c r="J836" s="3" t="s">
        <v>1235</v>
      </c>
      <c r="K836" s="3">
        <v>49202</v>
      </c>
      <c r="L836" s="3">
        <v>57299</v>
      </c>
      <c r="M836" s="5">
        <f t="shared" si="258"/>
        <v>864300</v>
      </c>
    </row>
    <row r="837" spans="1:13" x14ac:dyDescent="0.25">
      <c r="A837" s="4" t="s">
        <v>239</v>
      </c>
      <c r="B837" s="3">
        <v>103</v>
      </c>
      <c r="C837" s="5">
        <f t="shared" si="259"/>
        <v>285001</v>
      </c>
      <c r="D837" s="5">
        <f>A837*30</f>
        <v>83010</v>
      </c>
      <c r="E837" s="5">
        <f t="shared" si="250"/>
        <v>201991</v>
      </c>
      <c r="F837" s="3" t="str">
        <f t="shared" si="260"/>
        <v>767</v>
      </c>
      <c r="G837" s="5">
        <f>C837*100</f>
        <v>28500100</v>
      </c>
      <c r="H837" s="7">
        <f>A837*9300</f>
        <v>25733100</v>
      </c>
      <c r="I837" s="3" t="s">
        <v>1235</v>
      </c>
      <c r="J837" s="3" t="s">
        <v>1235</v>
      </c>
      <c r="K837" s="3">
        <v>31294</v>
      </c>
      <c r="L837" s="3">
        <v>911200</v>
      </c>
      <c r="M837" s="5">
        <f t="shared" si="258"/>
        <v>3678200</v>
      </c>
    </row>
    <row r="838" spans="1:13" x14ac:dyDescent="0.25">
      <c r="A838" s="4" t="s">
        <v>300</v>
      </c>
      <c r="B838" s="3">
        <v>103</v>
      </c>
      <c r="C838" s="5">
        <f t="shared" si="259"/>
        <v>340003</v>
      </c>
      <c r="D838" s="5">
        <f>A838*10</f>
        <v>33010</v>
      </c>
      <c r="E838" s="5">
        <f t="shared" si="250"/>
        <v>306993</v>
      </c>
      <c r="F838" s="3" t="str">
        <f t="shared" si="260"/>
        <v>301</v>
      </c>
      <c r="G838" s="5">
        <f>C838*33</f>
        <v>11220099</v>
      </c>
      <c r="H838" s="7">
        <f>A838*3100</f>
        <v>10233100</v>
      </c>
      <c r="I838" s="3" t="s">
        <v>1235</v>
      </c>
      <c r="J838" s="3" t="s">
        <v>1235</v>
      </c>
      <c r="K838" s="3">
        <v>164290</v>
      </c>
      <c r="L838" s="3">
        <v>854199</v>
      </c>
      <c r="M838" s="5">
        <f t="shared" si="258"/>
        <v>1841198</v>
      </c>
    </row>
    <row r="839" spans="1:13" x14ac:dyDescent="0.25">
      <c r="A839" s="4" t="s">
        <v>360</v>
      </c>
      <c r="B839" s="3">
        <v>103</v>
      </c>
      <c r="C839" s="5">
        <f t="shared" si="259"/>
        <v>388001</v>
      </c>
      <c r="D839" s="5">
        <f>A839*30</f>
        <v>113010</v>
      </c>
      <c r="E839" s="5">
        <f t="shared" si="250"/>
        <v>274991</v>
      </c>
      <c r="F839" s="3" t="str">
        <f t="shared" si="260"/>
        <v>767</v>
      </c>
      <c r="G839" s="5">
        <f>C839*100</f>
        <v>38800100</v>
      </c>
      <c r="H839" s="7">
        <f>A839*9300</f>
        <v>35033100</v>
      </c>
      <c r="I839" s="3" t="s">
        <v>1235</v>
      </c>
      <c r="J839" s="3" t="s">
        <v>1235</v>
      </c>
      <c r="K839" s="3">
        <v>306294</v>
      </c>
      <c r="L839" s="3">
        <v>1504200</v>
      </c>
      <c r="M839" s="5">
        <f t="shared" si="258"/>
        <v>5271200</v>
      </c>
    </row>
    <row r="840" spans="1:13" x14ac:dyDescent="0.25">
      <c r="A840" s="4" t="s">
        <v>532</v>
      </c>
      <c r="B840" s="3">
        <v>103</v>
      </c>
      <c r="C840" s="5">
        <f t="shared" si="259"/>
        <v>538999</v>
      </c>
      <c r="D840" s="5">
        <f>A840*30</f>
        <v>156990</v>
      </c>
      <c r="E840" s="5">
        <f t="shared" si="250"/>
        <v>382009</v>
      </c>
      <c r="F840" s="3" t="str">
        <f t="shared" si="260"/>
        <v>233</v>
      </c>
      <c r="G840" s="5">
        <f>C840*100</f>
        <v>53899900</v>
      </c>
      <c r="H840" s="7">
        <f>A840*9300</f>
        <v>48666900</v>
      </c>
      <c r="I840" s="3" t="s">
        <v>1235</v>
      </c>
      <c r="J840" s="3" t="s">
        <v>1235</v>
      </c>
      <c r="K840" s="3">
        <v>129202</v>
      </c>
      <c r="L840" s="3">
        <v>4870300</v>
      </c>
      <c r="M840" s="5">
        <f t="shared" si="258"/>
        <v>10103300</v>
      </c>
    </row>
    <row r="841" spans="1:13" x14ac:dyDescent="0.25">
      <c r="A841" s="4" t="s">
        <v>656</v>
      </c>
      <c r="B841" s="3">
        <v>103</v>
      </c>
      <c r="C841" s="5">
        <f t="shared" si="259"/>
        <v>649003</v>
      </c>
      <c r="D841" s="5">
        <f>A841*10</f>
        <v>63010</v>
      </c>
      <c r="E841" s="5">
        <f t="shared" si="250"/>
        <v>585993</v>
      </c>
      <c r="F841" s="3" t="str">
        <f t="shared" si="260"/>
        <v>301</v>
      </c>
      <c r="G841" s="5">
        <f>C841*33</f>
        <v>21417099</v>
      </c>
      <c r="H841" s="7">
        <f>A841*3100</f>
        <v>19533100</v>
      </c>
      <c r="I841" s="3" t="s">
        <v>1235</v>
      </c>
      <c r="J841" s="3" t="s">
        <v>1235</v>
      </c>
      <c r="K841" s="3">
        <v>307299</v>
      </c>
      <c r="L841" s="3">
        <v>2210201</v>
      </c>
      <c r="M841" s="5">
        <f t="shared" si="258"/>
        <v>4094200</v>
      </c>
    </row>
    <row r="842" spans="1:13" x14ac:dyDescent="0.25">
      <c r="A842" s="4" t="s">
        <v>813</v>
      </c>
      <c r="B842" s="3">
        <v>103</v>
      </c>
      <c r="C842" s="5">
        <f t="shared" si="259"/>
        <v>792997</v>
      </c>
      <c r="D842" s="5">
        <f>A842*10</f>
        <v>76990</v>
      </c>
      <c r="E842" s="5">
        <f t="shared" si="250"/>
        <v>716007</v>
      </c>
      <c r="F842" s="3" t="str">
        <f t="shared" si="260"/>
        <v>699</v>
      </c>
      <c r="G842" s="5">
        <f>C842*33</f>
        <v>26168901</v>
      </c>
      <c r="H842" s="7">
        <f>A842*3100</f>
        <v>23866900</v>
      </c>
      <c r="I842" s="3" t="s">
        <v>1235</v>
      </c>
      <c r="J842" s="3" t="s">
        <v>1235</v>
      </c>
      <c r="K842" s="3">
        <v>502205</v>
      </c>
      <c r="L842" s="3">
        <v>1318299</v>
      </c>
      <c r="M842" s="5">
        <f t="shared" si="258"/>
        <v>3620300</v>
      </c>
    </row>
    <row r="843" spans="1:13" x14ac:dyDescent="0.25">
      <c r="A843" s="4" t="s">
        <v>869</v>
      </c>
      <c r="B843" s="3">
        <v>103</v>
      </c>
      <c r="C843" s="5">
        <f t="shared" si="259"/>
        <v>847999</v>
      </c>
      <c r="D843" s="5">
        <f>A843*30</f>
        <v>246990</v>
      </c>
      <c r="E843" s="5">
        <f t="shared" si="250"/>
        <v>601009</v>
      </c>
      <c r="F843" s="3" t="str">
        <f t="shared" si="260"/>
        <v>233</v>
      </c>
      <c r="G843" s="5">
        <f>C843*100</f>
        <v>84799900</v>
      </c>
      <c r="H843" s="7">
        <f>A843*9300</f>
        <v>76566900</v>
      </c>
      <c r="I843" s="3" t="s">
        <v>1235</v>
      </c>
      <c r="J843" s="3" t="s">
        <v>1235</v>
      </c>
      <c r="K843" s="3">
        <v>236204</v>
      </c>
      <c r="L843" s="3">
        <v>1158300</v>
      </c>
      <c r="M843" s="5">
        <f t="shared" si="258"/>
        <v>9391300</v>
      </c>
    </row>
    <row r="844" spans="1:13" x14ac:dyDescent="0.25">
      <c r="A844" s="4" t="s">
        <v>920</v>
      </c>
      <c r="B844" s="3">
        <v>103</v>
      </c>
      <c r="C844" s="5">
        <f t="shared" si="259"/>
        <v>895997</v>
      </c>
      <c r="D844" s="5">
        <f>A844*10</f>
        <v>86990</v>
      </c>
      <c r="E844" s="5">
        <f t="shared" si="250"/>
        <v>809007</v>
      </c>
      <c r="F844" s="3" t="str">
        <f t="shared" si="260"/>
        <v>699</v>
      </c>
      <c r="G844" s="5">
        <f>C844*33</f>
        <v>29567901</v>
      </c>
      <c r="H844" s="7">
        <f>A844*3100</f>
        <v>26966900</v>
      </c>
      <c r="I844" s="3" t="s">
        <v>1235</v>
      </c>
      <c r="J844" s="3" t="s">
        <v>1235</v>
      </c>
      <c r="K844" s="3">
        <v>863201</v>
      </c>
      <c r="L844" s="3">
        <v>3490299</v>
      </c>
      <c r="M844" s="5">
        <f t="shared" si="258"/>
        <v>6091300</v>
      </c>
    </row>
    <row r="845" spans="1:13" x14ac:dyDescent="0.25">
      <c r="A845" s="4" t="s">
        <v>1040</v>
      </c>
      <c r="B845" s="3">
        <v>103</v>
      </c>
      <c r="C845" s="5">
        <f t="shared" si="259"/>
        <v>1006001</v>
      </c>
      <c r="D845" s="5">
        <f>A845*30</f>
        <v>293010</v>
      </c>
      <c r="E845" s="5">
        <f t="shared" si="250"/>
        <v>712991</v>
      </c>
      <c r="F845" s="3" t="str">
        <f t="shared" si="260"/>
        <v>767</v>
      </c>
      <c r="G845" s="5">
        <f>C845*100</f>
        <v>100600100</v>
      </c>
      <c r="H845" s="7">
        <f>A845*9300</f>
        <v>90833100</v>
      </c>
      <c r="I845" s="3" t="s">
        <v>1235</v>
      </c>
      <c r="J845" s="3" t="s">
        <v>1235</v>
      </c>
      <c r="K845" s="3">
        <v>159299</v>
      </c>
      <c r="L845" s="3">
        <v>8002200</v>
      </c>
      <c r="M845" s="5">
        <f t="shared" si="258"/>
        <v>17769200</v>
      </c>
    </row>
    <row r="846" spans="1:13" x14ac:dyDescent="0.25">
      <c r="A846" s="11" t="s">
        <v>1142</v>
      </c>
      <c r="B846" s="3">
        <v>105</v>
      </c>
      <c r="C846" s="5">
        <f t="shared" si="259"/>
        <v>43995</v>
      </c>
      <c r="D846" s="5">
        <f t="shared" ref="D846:D853" si="261">A846*31</f>
        <v>12989</v>
      </c>
      <c r="E846" s="5">
        <f t="shared" si="250"/>
        <v>31006</v>
      </c>
      <c r="F846" s="3" t="str">
        <f t="shared" si="260"/>
        <v>419</v>
      </c>
      <c r="G846" s="5">
        <f t="shared" ref="G846:G853" si="262">C846*20</f>
        <v>879900</v>
      </c>
      <c r="H846" s="7">
        <f t="shared" ref="H846:H853" si="263">A846*1921</f>
        <v>804899</v>
      </c>
      <c r="I846" s="7">
        <f t="shared" ref="I846:I853" si="264">A846*1742</f>
        <v>729898</v>
      </c>
      <c r="J846" s="7">
        <f t="shared" ref="J846:J853" si="265">A846*1458</f>
        <v>610902</v>
      </c>
      <c r="K846" s="3">
        <v>19202</v>
      </c>
      <c r="L846" s="19">
        <v>96298</v>
      </c>
      <c r="M846" s="5">
        <f>L846+G846-H846</f>
        <v>171299</v>
      </c>
    </row>
    <row r="847" spans="1:13" x14ac:dyDescent="0.25">
      <c r="A847" s="11" t="s">
        <v>337</v>
      </c>
      <c r="B847" s="3">
        <v>105</v>
      </c>
      <c r="C847" s="5">
        <f t="shared" si="259"/>
        <v>376005</v>
      </c>
      <c r="D847" s="5">
        <f t="shared" si="261"/>
        <v>111011</v>
      </c>
      <c r="E847" s="5">
        <f t="shared" si="250"/>
        <v>264994</v>
      </c>
      <c r="F847" s="3" t="str">
        <f t="shared" si="260"/>
        <v>581</v>
      </c>
      <c r="G847" s="5">
        <f t="shared" si="262"/>
        <v>7520100</v>
      </c>
      <c r="H847" s="7">
        <f t="shared" si="263"/>
        <v>6879101</v>
      </c>
      <c r="I847" s="7">
        <f t="shared" si="264"/>
        <v>6238102</v>
      </c>
      <c r="J847" s="7">
        <f t="shared" si="265"/>
        <v>5221098</v>
      </c>
      <c r="K847" s="3">
        <v>97295</v>
      </c>
      <c r="L847" s="3">
        <v>115200</v>
      </c>
      <c r="M847" s="7">
        <f t="shared" ref="M847:M853" si="266">L847+G847-H847</f>
        <v>756199</v>
      </c>
    </row>
    <row r="848" spans="1:13" x14ac:dyDescent="0.25">
      <c r="A848" s="11" t="s">
        <v>552</v>
      </c>
      <c r="B848" s="3">
        <v>105</v>
      </c>
      <c r="C848" s="5">
        <f t="shared" si="259"/>
        <v>568995</v>
      </c>
      <c r="D848" s="5">
        <f t="shared" si="261"/>
        <v>167989</v>
      </c>
      <c r="E848" s="5">
        <f t="shared" si="250"/>
        <v>401006</v>
      </c>
      <c r="F848" s="3" t="str">
        <f t="shared" si="260"/>
        <v>419</v>
      </c>
      <c r="G848" s="5">
        <f t="shared" si="262"/>
        <v>11379900</v>
      </c>
      <c r="H848" s="7">
        <f t="shared" si="263"/>
        <v>10409899</v>
      </c>
      <c r="I848" s="7">
        <f t="shared" si="264"/>
        <v>9439898</v>
      </c>
      <c r="J848" s="7">
        <f t="shared" si="265"/>
        <v>7900902</v>
      </c>
      <c r="K848" s="19">
        <v>91201</v>
      </c>
      <c r="L848" s="19">
        <v>519302</v>
      </c>
      <c r="M848" s="7">
        <f>L848+G848-H848+C848</f>
        <v>2058298</v>
      </c>
    </row>
    <row r="849" spans="1:13" x14ac:dyDescent="0.25">
      <c r="A849" s="11" t="s">
        <v>573</v>
      </c>
      <c r="B849" s="3">
        <v>105</v>
      </c>
      <c r="C849" s="5">
        <f t="shared" si="259"/>
        <v>586005</v>
      </c>
      <c r="D849" s="5">
        <f t="shared" si="261"/>
        <v>173011</v>
      </c>
      <c r="E849" s="5">
        <f t="shared" si="250"/>
        <v>412994</v>
      </c>
      <c r="F849" s="3" t="str">
        <f t="shared" si="260"/>
        <v>581</v>
      </c>
      <c r="G849" s="5">
        <f t="shared" si="262"/>
        <v>11720100</v>
      </c>
      <c r="H849" s="7">
        <f t="shared" si="263"/>
        <v>10721101</v>
      </c>
      <c r="I849" s="7">
        <f t="shared" si="264"/>
        <v>9722102</v>
      </c>
      <c r="J849" s="7">
        <f t="shared" si="265"/>
        <v>8137098</v>
      </c>
      <c r="K849" s="3">
        <v>369294</v>
      </c>
      <c r="L849" s="3">
        <v>397199</v>
      </c>
      <c r="M849" s="5">
        <f t="shared" si="266"/>
        <v>1396198</v>
      </c>
    </row>
    <row r="850" spans="1:13" x14ac:dyDescent="0.25">
      <c r="A850" s="11" t="s">
        <v>688</v>
      </c>
      <c r="B850" s="3">
        <v>105</v>
      </c>
      <c r="C850" s="5">
        <f t="shared" si="259"/>
        <v>691005</v>
      </c>
      <c r="D850" s="5">
        <f t="shared" si="261"/>
        <v>204011</v>
      </c>
      <c r="E850" s="5">
        <f t="shared" si="250"/>
        <v>486994</v>
      </c>
      <c r="F850" s="3" t="str">
        <f t="shared" si="260"/>
        <v>581</v>
      </c>
      <c r="G850" s="5">
        <f t="shared" si="262"/>
        <v>13820100</v>
      </c>
      <c r="H850" s="7">
        <f t="shared" si="263"/>
        <v>12642101</v>
      </c>
      <c r="I850" s="7">
        <f t="shared" si="264"/>
        <v>11464102</v>
      </c>
      <c r="J850" s="7">
        <f t="shared" si="265"/>
        <v>9595098</v>
      </c>
      <c r="K850" s="3">
        <v>218291</v>
      </c>
      <c r="L850" s="3">
        <v>942201</v>
      </c>
      <c r="M850" s="5">
        <f t="shared" si="266"/>
        <v>2120200</v>
      </c>
    </row>
    <row r="851" spans="1:13" x14ac:dyDescent="0.25">
      <c r="A851" s="11" t="s">
        <v>888</v>
      </c>
      <c r="B851" s="3">
        <v>105</v>
      </c>
      <c r="C851" s="5">
        <f t="shared" si="259"/>
        <v>883995</v>
      </c>
      <c r="D851" s="5">
        <f t="shared" si="261"/>
        <v>260989</v>
      </c>
      <c r="E851" s="5">
        <f t="shared" si="250"/>
        <v>623006</v>
      </c>
      <c r="F851" s="3" t="str">
        <f t="shared" si="260"/>
        <v>419</v>
      </c>
      <c r="G851" s="5">
        <f t="shared" si="262"/>
        <v>17679900</v>
      </c>
      <c r="H851" s="7">
        <f t="shared" si="263"/>
        <v>16172899</v>
      </c>
      <c r="I851" s="7">
        <f t="shared" si="264"/>
        <v>14665898</v>
      </c>
      <c r="J851" s="7">
        <f t="shared" si="265"/>
        <v>12274902</v>
      </c>
      <c r="K851" s="19">
        <v>192205</v>
      </c>
      <c r="L851" s="3">
        <v>234300</v>
      </c>
      <c r="M851" s="5">
        <f t="shared" si="266"/>
        <v>1741301</v>
      </c>
    </row>
    <row r="852" spans="1:13" x14ac:dyDescent="0.25">
      <c r="A852" s="11" t="s">
        <v>905</v>
      </c>
      <c r="B852" s="3">
        <v>105</v>
      </c>
      <c r="C852" s="5">
        <f t="shared" si="259"/>
        <v>901005</v>
      </c>
      <c r="D852" s="5">
        <f t="shared" si="261"/>
        <v>266011</v>
      </c>
      <c r="E852" s="5">
        <f t="shared" si="250"/>
        <v>634994</v>
      </c>
      <c r="F852" s="3" t="str">
        <f t="shared" si="260"/>
        <v>581</v>
      </c>
      <c r="G852" s="5">
        <f t="shared" si="262"/>
        <v>18020100</v>
      </c>
      <c r="H852" s="7">
        <f t="shared" si="263"/>
        <v>16484101</v>
      </c>
      <c r="I852" s="7">
        <f t="shared" si="264"/>
        <v>14948102</v>
      </c>
      <c r="J852" s="7">
        <f t="shared" si="265"/>
        <v>12511098</v>
      </c>
      <c r="K852" s="19">
        <v>619290</v>
      </c>
      <c r="L852" s="3">
        <v>27201</v>
      </c>
      <c r="M852" s="5">
        <f t="shared" si="266"/>
        <v>1563200</v>
      </c>
    </row>
    <row r="853" spans="1:13" x14ac:dyDescent="0.25">
      <c r="A853" s="11" t="s">
        <v>1001</v>
      </c>
      <c r="B853" s="3">
        <v>105</v>
      </c>
      <c r="C853" s="5">
        <f t="shared" si="259"/>
        <v>988995</v>
      </c>
      <c r="D853" s="5">
        <f t="shared" si="261"/>
        <v>291989</v>
      </c>
      <c r="E853" s="5">
        <f t="shared" si="250"/>
        <v>697006</v>
      </c>
      <c r="F853" s="3" t="str">
        <f t="shared" si="260"/>
        <v>419</v>
      </c>
      <c r="G853" s="5">
        <f t="shared" si="262"/>
        <v>19779900</v>
      </c>
      <c r="H853" s="7">
        <f t="shared" si="263"/>
        <v>18093899</v>
      </c>
      <c r="I853" s="7">
        <f t="shared" si="264"/>
        <v>16407898</v>
      </c>
      <c r="J853" s="7">
        <f t="shared" si="265"/>
        <v>13732902</v>
      </c>
      <c r="K853" s="19">
        <v>893203</v>
      </c>
      <c r="L853" s="3">
        <v>940298</v>
      </c>
      <c r="M853" s="5">
        <f t="shared" si="266"/>
        <v>2626299</v>
      </c>
    </row>
    <row r="854" spans="1:13" x14ac:dyDescent="0.25">
      <c r="A854" s="4" t="s">
        <v>35</v>
      </c>
      <c r="B854" s="3">
        <v>106</v>
      </c>
      <c r="C854" s="5">
        <f t="shared" si="259"/>
        <v>129002</v>
      </c>
      <c r="D854" s="5">
        <f t="shared" ref="D854:D861" si="267">A854*83</f>
        <v>101011</v>
      </c>
      <c r="E854" s="5">
        <f t="shared" si="250"/>
        <v>27991</v>
      </c>
      <c r="F854" s="3" t="str">
        <f t="shared" si="260"/>
        <v>217</v>
      </c>
      <c r="G854" s="5">
        <f t="shared" ref="G854:G861" si="268">C854*50</f>
        <v>6450100</v>
      </c>
      <c r="H854" s="7">
        <f t="shared" ref="H854:H861" si="269">A854*4853</f>
        <v>5906101</v>
      </c>
      <c r="I854" s="3" t="s">
        <v>1235</v>
      </c>
      <c r="J854" s="3" t="s">
        <v>1235</v>
      </c>
      <c r="K854" s="3">
        <v>109298</v>
      </c>
      <c r="L854" s="3">
        <v>546201</v>
      </c>
      <c r="M854" s="5">
        <f>L854+G854-H854</f>
        <v>1090200</v>
      </c>
    </row>
    <row r="855" spans="1:13" x14ac:dyDescent="0.25">
      <c r="A855" s="4" t="s">
        <v>112</v>
      </c>
      <c r="B855" s="3">
        <v>106</v>
      </c>
      <c r="C855" s="5">
        <f t="shared" si="259"/>
        <v>188998</v>
      </c>
      <c r="D855" s="5">
        <f t="shared" si="267"/>
        <v>147989</v>
      </c>
      <c r="E855" s="5">
        <f t="shared" si="250"/>
        <v>41009</v>
      </c>
      <c r="F855" s="3" t="str">
        <f t="shared" si="260"/>
        <v>783</v>
      </c>
      <c r="G855" s="5">
        <f t="shared" si="268"/>
        <v>9449900</v>
      </c>
      <c r="H855" s="7">
        <f t="shared" si="269"/>
        <v>8652899</v>
      </c>
      <c r="I855" s="3" t="s">
        <v>1235</v>
      </c>
      <c r="J855" s="3" t="s">
        <v>1235</v>
      </c>
      <c r="K855" s="3">
        <v>182204</v>
      </c>
      <c r="L855" s="3">
        <v>25300</v>
      </c>
      <c r="M855" s="5">
        <f t="shared" ref="M855:M861" si="270">L855+G855-H855</f>
        <v>822301</v>
      </c>
    </row>
    <row r="856" spans="1:13" x14ac:dyDescent="0.25">
      <c r="A856" s="4" t="s">
        <v>291</v>
      </c>
      <c r="B856" s="3">
        <v>106</v>
      </c>
      <c r="C856" s="5">
        <f t="shared" si="259"/>
        <v>341002</v>
      </c>
      <c r="D856" s="5">
        <f t="shared" si="267"/>
        <v>267011</v>
      </c>
      <c r="E856" s="5">
        <f t="shared" si="250"/>
        <v>73991</v>
      </c>
      <c r="F856" s="3" t="str">
        <f t="shared" si="260"/>
        <v>217</v>
      </c>
      <c r="G856" s="5">
        <f t="shared" si="268"/>
        <v>17050100</v>
      </c>
      <c r="H856" s="7">
        <f t="shared" si="269"/>
        <v>15612101</v>
      </c>
      <c r="I856" s="3" t="s">
        <v>1235</v>
      </c>
      <c r="J856" s="3" t="s">
        <v>1235</v>
      </c>
      <c r="K856" s="3">
        <v>57294</v>
      </c>
      <c r="L856" s="3">
        <v>115200</v>
      </c>
      <c r="M856" s="5">
        <f t="shared" si="270"/>
        <v>1553199</v>
      </c>
    </row>
    <row r="857" spans="1:13" x14ac:dyDescent="0.25">
      <c r="A857" s="4" t="s">
        <v>413</v>
      </c>
      <c r="B857" s="3">
        <v>106</v>
      </c>
      <c r="C857" s="5">
        <f t="shared" si="259"/>
        <v>447002</v>
      </c>
      <c r="D857" s="5">
        <f t="shared" si="267"/>
        <v>350011</v>
      </c>
      <c r="E857" s="5">
        <f t="shared" si="250"/>
        <v>96991</v>
      </c>
      <c r="F857" s="3" t="str">
        <f t="shared" si="260"/>
        <v>217</v>
      </c>
      <c r="G857" s="5">
        <f t="shared" si="268"/>
        <v>22350100</v>
      </c>
      <c r="H857" s="7">
        <f t="shared" si="269"/>
        <v>20465101</v>
      </c>
      <c r="I857" s="3" t="s">
        <v>1235</v>
      </c>
      <c r="J857" s="3" t="s">
        <v>1235</v>
      </c>
      <c r="K857" s="3">
        <v>370294</v>
      </c>
      <c r="L857" s="3">
        <v>446200</v>
      </c>
      <c r="M857" s="5">
        <f t="shared" si="270"/>
        <v>2331199</v>
      </c>
    </row>
    <row r="858" spans="1:13" x14ac:dyDescent="0.25">
      <c r="A858" s="4" t="s">
        <v>478</v>
      </c>
      <c r="B858" s="3">
        <v>106</v>
      </c>
      <c r="C858" s="5">
        <f t="shared" si="259"/>
        <v>506998</v>
      </c>
      <c r="D858" s="5">
        <f t="shared" si="267"/>
        <v>396989</v>
      </c>
      <c r="E858" s="5">
        <f t="shared" si="250"/>
        <v>110009</v>
      </c>
      <c r="F858" s="3" t="str">
        <f t="shared" si="260"/>
        <v>783</v>
      </c>
      <c r="G858" s="5">
        <f t="shared" si="268"/>
        <v>25349900</v>
      </c>
      <c r="H858" s="7">
        <f t="shared" si="269"/>
        <v>23211899</v>
      </c>
      <c r="I858" s="3" t="s">
        <v>1235</v>
      </c>
      <c r="J858" s="3" t="s">
        <v>1235</v>
      </c>
      <c r="K858" s="3">
        <v>479208</v>
      </c>
      <c r="L858" s="3">
        <v>1072300</v>
      </c>
      <c r="M858" s="5">
        <f t="shared" si="270"/>
        <v>3210301</v>
      </c>
    </row>
    <row r="859" spans="1:13" x14ac:dyDescent="0.25">
      <c r="A859" s="4" t="s">
        <v>595</v>
      </c>
      <c r="B859" s="3">
        <v>106</v>
      </c>
      <c r="C859" s="5">
        <f t="shared" si="259"/>
        <v>612998</v>
      </c>
      <c r="D859" s="5">
        <f t="shared" si="267"/>
        <v>479989</v>
      </c>
      <c r="E859" s="5">
        <f t="shared" si="250"/>
        <v>133009</v>
      </c>
      <c r="F859" s="3" t="str">
        <f t="shared" si="260"/>
        <v>783</v>
      </c>
      <c r="G859" s="5">
        <f t="shared" si="268"/>
        <v>30649900</v>
      </c>
      <c r="H859" s="7">
        <f t="shared" si="269"/>
        <v>28064899</v>
      </c>
      <c r="I859" s="3" t="s">
        <v>1235</v>
      </c>
      <c r="J859" s="3" t="s">
        <v>1235</v>
      </c>
      <c r="K859" s="3">
        <v>238201</v>
      </c>
      <c r="L859" s="3">
        <v>1701300</v>
      </c>
      <c r="M859" s="5">
        <f t="shared" si="270"/>
        <v>4286301</v>
      </c>
    </row>
    <row r="860" spans="1:13" x14ac:dyDescent="0.25">
      <c r="A860" s="4" t="s">
        <v>645</v>
      </c>
      <c r="B860" s="3">
        <v>106</v>
      </c>
      <c r="C860" s="5">
        <f t="shared" si="259"/>
        <v>659002</v>
      </c>
      <c r="D860" s="5">
        <f t="shared" si="267"/>
        <v>516011</v>
      </c>
      <c r="E860" s="5">
        <f t="shared" si="250"/>
        <v>142991</v>
      </c>
      <c r="F860" s="3" t="str">
        <f t="shared" si="260"/>
        <v>217</v>
      </c>
      <c r="G860" s="5">
        <f t="shared" si="268"/>
        <v>32950100</v>
      </c>
      <c r="H860" s="7">
        <f t="shared" si="269"/>
        <v>30171101</v>
      </c>
      <c r="I860" s="3" t="s">
        <v>1235</v>
      </c>
      <c r="J860" s="3" t="s">
        <v>1235</v>
      </c>
      <c r="K860" s="3">
        <v>98290</v>
      </c>
      <c r="L860" s="3">
        <v>1528200</v>
      </c>
      <c r="M860" s="5">
        <f t="shared" si="270"/>
        <v>4307199</v>
      </c>
    </row>
    <row r="861" spans="1:13" x14ac:dyDescent="0.25">
      <c r="A861" s="4" t="s">
        <v>931</v>
      </c>
      <c r="B861" s="3">
        <v>106</v>
      </c>
      <c r="C861" s="5">
        <f t="shared" si="259"/>
        <v>930998</v>
      </c>
      <c r="D861" s="5">
        <f t="shared" si="267"/>
        <v>728989</v>
      </c>
      <c r="E861" s="5">
        <f t="shared" si="250"/>
        <v>202009</v>
      </c>
      <c r="F861" s="3" t="str">
        <f t="shared" si="260"/>
        <v>783</v>
      </c>
      <c r="G861" s="5">
        <f t="shared" si="268"/>
        <v>46549900</v>
      </c>
      <c r="H861" s="7">
        <f t="shared" si="269"/>
        <v>42623899</v>
      </c>
      <c r="I861" s="3" t="s">
        <v>1235</v>
      </c>
      <c r="J861" s="3" t="s">
        <v>1235</v>
      </c>
      <c r="K861" s="3">
        <v>344205</v>
      </c>
      <c r="L861" s="3">
        <v>502299</v>
      </c>
      <c r="M861" s="5">
        <f t="shared" si="270"/>
        <v>4428300</v>
      </c>
    </row>
    <row r="862" spans="1:13" x14ac:dyDescent="0.25">
      <c r="A862" s="4" t="s">
        <v>1119</v>
      </c>
      <c r="B862" s="3">
        <v>107</v>
      </c>
      <c r="C862" s="5">
        <f t="shared" si="259"/>
        <v>28997</v>
      </c>
      <c r="D862" s="5">
        <f>A862*59</f>
        <v>15989</v>
      </c>
      <c r="E862" s="5">
        <f t="shared" si="250"/>
        <v>13008</v>
      </c>
      <c r="F862" s="3" t="str">
        <f t="shared" si="260"/>
        <v>271</v>
      </c>
      <c r="G862" s="5">
        <f>C862*34</f>
        <v>985898</v>
      </c>
      <c r="H862" s="7">
        <f>A862*3269</f>
        <v>885899</v>
      </c>
      <c r="I862" s="3" t="s">
        <v>1235</v>
      </c>
      <c r="J862" s="3" t="s">
        <v>1235</v>
      </c>
      <c r="K862" s="3">
        <v>19205</v>
      </c>
      <c r="L862" s="3">
        <v>4300</v>
      </c>
      <c r="M862" s="5">
        <f>L862+G862-H862</f>
        <v>104299</v>
      </c>
    </row>
    <row r="863" spans="1:13" x14ac:dyDescent="0.25">
      <c r="A863" s="4" t="s">
        <v>1195</v>
      </c>
      <c r="B863" s="3">
        <v>107</v>
      </c>
      <c r="C863" s="5">
        <f t="shared" si="259"/>
        <v>80999</v>
      </c>
      <c r="D863" s="5">
        <f>A863*70</f>
        <v>52990</v>
      </c>
      <c r="E863" s="5">
        <f t="shared" si="250"/>
        <v>28009</v>
      </c>
      <c r="F863" s="3" t="str">
        <f t="shared" si="260"/>
        <v>757</v>
      </c>
      <c r="G863" s="5">
        <f>C863*100</f>
        <v>8099900</v>
      </c>
      <c r="H863" s="7">
        <f>A863*9700</f>
        <v>7342900</v>
      </c>
      <c r="I863" s="3" t="s">
        <v>1235</v>
      </c>
      <c r="J863" s="3" t="s">
        <v>1235</v>
      </c>
      <c r="K863" s="3">
        <v>54208</v>
      </c>
      <c r="L863" s="3">
        <v>172300</v>
      </c>
      <c r="M863" s="5">
        <f>L863+G863-H863</f>
        <v>929300</v>
      </c>
    </row>
    <row r="864" spans="1:13" x14ac:dyDescent="0.25">
      <c r="A864" s="4" t="s">
        <v>170</v>
      </c>
      <c r="B864" s="3">
        <v>107</v>
      </c>
      <c r="C864" s="5">
        <f t="shared" si="259"/>
        <v>240001</v>
      </c>
      <c r="D864" s="5">
        <f>A864*70</f>
        <v>157010</v>
      </c>
      <c r="E864" s="5">
        <f t="shared" si="250"/>
        <v>82991</v>
      </c>
      <c r="F864" s="3" t="str">
        <f t="shared" si="260"/>
        <v>243</v>
      </c>
      <c r="G864" s="5">
        <f>C864*100</f>
        <v>24000100</v>
      </c>
      <c r="H864" s="7">
        <f>A864*9700</f>
        <v>21757100</v>
      </c>
      <c r="I864" s="3" t="s">
        <v>1235</v>
      </c>
      <c r="J864" s="3" t="s">
        <v>1235</v>
      </c>
      <c r="K864" s="3">
        <v>106295</v>
      </c>
      <c r="L864" s="3">
        <v>1979200</v>
      </c>
      <c r="M864" s="5">
        <f>L864+G864-H864</f>
        <v>4222200</v>
      </c>
    </row>
    <row r="865" spans="1:13" x14ac:dyDescent="0.25">
      <c r="A865" s="4" t="s">
        <v>234</v>
      </c>
      <c r="B865" s="3">
        <v>107</v>
      </c>
      <c r="C865" s="5">
        <f t="shared" si="259"/>
        <v>292003</v>
      </c>
      <c r="D865" s="5">
        <f>A865*59</f>
        <v>161011</v>
      </c>
      <c r="E865" s="5">
        <f t="shared" si="250"/>
        <v>130992</v>
      </c>
      <c r="F865" s="3" t="str">
        <f t="shared" si="260"/>
        <v>729</v>
      </c>
      <c r="G865" s="5">
        <f>C865*34</f>
        <v>9928102</v>
      </c>
      <c r="H865" s="7">
        <f>A865*3269</f>
        <v>8921101</v>
      </c>
      <c r="I865" s="3" t="s">
        <v>1235</v>
      </c>
      <c r="J865" s="3" t="s">
        <v>1235</v>
      </c>
      <c r="K865" s="3">
        <v>41289</v>
      </c>
      <c r="L865" s="3">
        <v>475200</v>
      </c>
      <c r="M865" s="5">
        <f t="shared" ref="M865:M866" si="271">L865+G865-H865</f>
        <v>1482201</v>
      </c>
    </row>
    <row r="866" spans="1:13" x14ac:dyDescent="0.25">
      <c r="A866" s="4" t="s">
        <v>298</v>
      </c>
      <c r="B866" s="3">
        <v>107</v>
      </c>
      <c r="C866" s="5">
        <f t="shared" si="259"/>
        <v>349997</v>
      </c>
      <c r="D866" s="5">
        <f>A866*59</f>
        <v>192989</v>
      </c>
      <c r="E866" s="5">
        <f t="shared" si="250"/>
        <v>157008</v>
      </c>
      <c r="F866" s="3" t="str">
        <f t="shared" si="260"/>
        <v>271</v>
      </c>
      <c r="G866" s="5">
        <f>C866*34</f>
        <v>11899898</v>
      </c>
      <c r="H866" s="7">
        <f>A866*3269</f>
        <v>10692899</v>
      </c>
      <c r="I866" s="3" t="s">
        <v>1235</v>
      </c>
      <c r="J866" s="3" t="s">
        <v>1235</v>
      </c>
      <c r="K866" s="3">
        <v>19200</v>
      </c>
      <c r="L866" s="3">
        <v>346300</v>
      </c>
      <c r="M866" s="5">
        <f t="shared" si="271"/>
        <v>1553299</v>
      </c>
    </row>
    <row r="867" spans="1:13" x14ac:dyDescent="0.25">
      <c r="A867" s="4" t="s">
        <v>418</v>
      </c>
      <c r="B867" s="3">
        <v>107</v>
      </c>
      <c r="C867" s="5">
        <f t="shared" si="259"/>
        <v>454001</v>
      </c>
      <c r="D867" s="5">
        <f>A867*70</f>
        <v>297010</v>
      </c>
      <c r="E867" s="5">
        <f t="shared" si="250"/>
        <v>156991</v>
      </c>
      <c r="F867" s="3" t="str">
        <f t="shared" si="260"/>
        <v>243</v>
      </c>
      <c r="G867" s="5">
        <f>C867*100</f>
        <v>45400100</v>
      </c>
      <c r="H867" s="7">
        <f>A867*9700</f>
        <v>41157100</v>
      </c>
      <c r="I867" s="3" t="s">
        <v>1235</v>
      </c>
      <c r="J867" s="3" t="s">
        <v>1235</v>
      </c>
      <c r="K867" s="3">
        <v>65299</v>
      </c>
      <c r="L867" s="3">
        <v>1792200</v>
      </c>
      <c r="M867" s="5">
        <f>L867+G867-H867</f>
        <v>6035200</v>
      </c>
    </row>
    <row r="868" spans="1:13" x14ac:dyDescent="0.25">
      <c r="A868" s="4" t="s">
        <v>422</v>
      </c>
      <c r="B868" s="3">
        <v>107</v>
      </c>
      <c r="C868" s="5">
        <f t="shared" si="259"/>
        <v>456997</v>
      </c>
      <c r="D868" s="5">
        <f>A868*59</f>
        <v>251989</v>
      </c>
      <c r="E868" s="5">
        <f t="shared" si="250"/>
        <v>205008</v>
      </c>
      <c r="F868" s="3" t="str">
        <f t="shared" si="260"/>
        <v>271</v>
      </c>
      <c r="G868" s="5">
        <f>C868*34</f>
        <v>15537898</v>
      </c>
      <c r="H868" s="7">
        <f>A868*3269</f>
        <v>13961899</v>
      </c>
      <c r="I868" s="3" t="s">
        <v>1235</v>
      </c>
      <c r="J868" s="3" t="s">
        <v>1235</v>
      </c>
      <c r="K868" s="3">
        <v>153200</v>
      </c>
      <c r="L868" s="3">
        <v>580300</v>
      </c>
      <c r="M868" s="5">
        <f t="shared" ref="M868:M873" si="272">L868+G868-H868</f>
        <v>2156299</v>
      </c>
    </row>
    <row r="869" spans="1:13" x14ac:dyDescent="0.25">
      <c r="A869" s="4" t="s">
        <v>474</v>
      </c>
      <c r="B869" s="3">
        <v>107</v>
      </c>
      <c r="C869" s="5">
        <f t="shared" si="259"/>
        <v>506003</v>
      </c>
      <c r="D869" s="5">
        <f>A869*59</f>
        <v>279011</v>
      </c>
      <c r="E869" s="5">
        <f t="shared" si="250"/>
        <v>226992</v>
      </c>
      <c r="F869" s="3" t="str">
        <f t="shared" si="260"/>
        <v>729</v>
      </c>
      <c r="G869" s="5">
        <f>C869*34</f>
        <v>17204102</v>
      </c>
      <c r="H869" s="7">
        <f>A869*3269</f>
        <v>15459101</v>
      </c>
      <c r="I869" s="3" t="s">
        <v>1235</v>
      </c>
      <c r="J869" s="3" t="s">
        <v>1235</v>
      </c>
      <c r="K869" s="3">
        <v>128297</v>
      </c>
      <c r="L869" s="3">
        <v>1107200</v>
      </c>
      <c r="M869" s="5">
        <f t="shared" si="272"/>
        <v>2852201</v>
      </c>
    </row>
    <row r="870" spans="1:13" x14ac:dyDescent="0.25">
      <c r="A870" s="4" t="s">
        <v>652</v>
      </c>
      <c r="B870" s="3">
        <v>107</v>
      </c>
      <c r="C870" s="5">
        <f t="shared" si="259"/>
        <v>670997</v>
      </c>
      <c r="D870" s="5">
        <f>A870*59</f>
        <v>369989</v>
      </c>
      <c r="E870" s="5">
        <f t="shared" si="250"/>
        <v>301008</v>
      </c>
      <c r="F870" s="3" t="str">
        <f t="shared" si="260"/>
        <v>271</v>
      </c>
      <c r="G870" s="5">
        <f>C870*34</f>
        <v>22813898</v>
      </c>
      <c r="H870" s="7">
        <f>A870*3269</f>
        <v>20499899</v>
      </c>
      <c r="I870" s="3" t="s">
        <v>1235</v>
      </c>
      <c r="J870" s="3" t="s">
        <v>1235</v>
      </c>
      <c r="K870" s="3">
        <v>601200</v>
      </c>
      <c r="L870" s="3">
        <v>1228300</v>
      </c>
      <c r="M870" s="5">
        <f t="shared" si="272"/>
        <v>3542299</v>
      </c>
    </row>
    <row r="871" spans="1:13" x14ac:dyDescent="0.25">
      <c r="A871" s="4" t="s">
        <v>762</v>
      </c>
      <c r="B871" s="3">
        <v>107</v>
      </c>
      <c r="C871" s="5">
        <f t="shared" si="259"/>
        <v>775001</v>
      </c>
      <c r="D871" s="5">
        <f>A871*70</f>
        <v>507010</v>
      </c>
      <c r="E871" s="5">
        <f t="shared" si="250"/>
        <v>267991</v>
      </c>
      <c r="F871" s="3" t="str">
        <f t="shared" si="260"/>
        <v>243</v>
      </c>
      <c r="G871" s="5">
        <f>C871*100</f>
        <v>77500100</v>
      </c>
      <c r="H871" s="7">
        <f>A871*9700</f>
        <v>70257100</v>
      </c>
      <c r="I871" s="3" t="s">
        <v>1235</v>
      </c>
      <c r="J871" s="3" t="s">
        <v>1235</v>
      </c>
      <c r="K871" s="3">
        <v>553292</v>
      </c>
      <c r="L871" s="3">
        <v>1683200</v>
      </c>
      <c r="M871" s="5">
        <f t="shared" si="272"/>
        <v>8926200</v>
      </c>
    </row>
    <row r="872" spans="1:13" x14ac:dyDescent="0.25">
      <c r="A872" s="4" t="s">
        <v>820</v>
      </c>
      <c r="B872" s="3">
        <v>107</v>
      </c>
      <c r="C872" s="5">
        <f t="shared" si="259"/>
        <v>829999</v>
      </c>
      <c r="D872" s="5">
        <f>A872*70</f>
        <v>542990</v>
      </c>
      <c r="E872" s="5">
        <f t="shared" si="250"/>
        <v>287009</v>
      </c>
      <c r="F872" s="3" t="str">
        <f t="shared" si="260"/>
        <v>757</v>
      </c>
      <c r="G872" s="5">
        <f>C872*100</f>
        <v>82999900</v>
      </c>
      <c r="H872" s="7">
        <f>A872*9700</f>
        <v>75242900</v>
      </c>
      <c r="I872" s="3" t="s">
        <v>1235</v>
      </c>
      <c r="J872" s="3" t="s">
        <v>1235</v>
      </c>
      <c r="K872" s="3">
        <v>532207</v>
      </c>
      <c r="L872" s="3">
        <v>912300</v>
      </c>
      <c r="M872" s="5">
        <f t="shared" si="272"/>
        <v>8669300</v>
      </c>
    </row>
    <row r="873" spans="1:13" x14ac:dyDescent="0.25">
      <c r="A873" s="4" t="s">
        <v>871</v>
      </c>
      <c r="B873" s="3">
        <v>107</v>
      </c>
      <c r="C873" s="5">
        <f t="shared" si="259"/>
        <v>882001</v>
      </c>
      <c r="D873" s="5">
        <f>A873*70</f>
        <v>577010</v>
      </c>
      <c r="E873" s="5">
        <f t="shared" si="250"/>
        <v>304991</v>
      </c>
      <c r="F873" s="3" t="str">
        <f t="shared" si="260"/>
        <v>243</v>
      </c>
      <c r="G873" s="5">
        <f>C873*100</f>
        <v>88200100</v>
      </c>
      <c r="H873" s="7">
        <f>A873*9700</f>
        <v>79957100</v>
      </c>
      <c r="I873" s="3" t="s">
        <v>1235</v>
      </c>
      <c r="J873" s="3" t="s">
        <v>1235</v>
      </c>
      <c r="K873" s="3">
        <v>786299</v>
      </c>
      <c r="L873" s="3">
        <v>4141200</v>
      </c>
      <c r="M873" s="5">
        <f t="shared" si="272"/>
        <v>12384200</v>
      </c>
    </row>
    <row r="874" spans="1:13" x14ac:dyDescent="0.25">
      <c r="A874" s="7" t="s">
        <v>1199</v>
      </c>
      <c r="B874" s="3">
        <v>108</v>
      </c>
      <c r="C874" s="5">
        <f t="shared" si="259"/>
        <v>84996</v>
      </c>
      <c r="D874" s="5">
        <f>A874*47</f>
        <v>36989</v>
      </c>
      <c r="E874" s="5">
        <f t="shared" si="250"/>
        <v>48007</v>
      </c>
      <c r="F874" s="3" t="str">
        <f t="shared" si="260"/>
        <v>787</v>
      </c>
      <c r="G874" s="5">
        <f t="shared" ref="G874:G885" si="273">C874*25</f>
        <v>2124900</v>
      </c>
      <c r="H874" s="7">
        <f>A874*2423</f>
        <v>1906901</v>
      </c>
      <c r="I874" s="7">
        <f>A874*2146</f>
        <v>1688902</v>
      </c>
      <c r="J874" s="3" t="s">
        <v>1235</v>
      </c>
      <c r="K874" s="19">
        <v>46204</v>
      </c>
      <c r="L874" s="3">
        <v>16298</v>
      </c>
      <c r="M874" s="5">
        <f>L874+G874-H874-C874</f>
        <v>149301</v>
      </c>
    </row>
    <row r="875" spans="1:13" x14ac:dyDescent="0.25">
      <c r="A875" s="7" t="s">
        <v>34</v>
      </c>
      <c r="B875" s="3">
        <v>108</v>
      </c>
      <c r="C875" s="5">
        <f t="shared" si="259"/>
        <v>131004</v>
      </c>
      <c r="D875" s="5">
        <f>A875*47</f>
        <v>57011</v>
      </c>
      <c r="E875" s="5">
        <f t="shared" si="250"/>
        <v>73993</v>
      </c>
      <c r="F875" s="3" t="str">
        <f t="shared" si="260"/>
        <v>213</v>
      </c>
      <c r="G875" s="5">
        <f t="shared" si="273"/>
        <v>3275100</v>
      </c>
      <c r="H875" s="7">
        <f>A875*2423</f>
        <v>2939099</v>
      </c>
      <c r="I875" s="7">
        <f>A875*2146</f>
        <v>2603098</v>
      </c>
      <c r="J875" s="3" t="s">
        <v>1235</v>
      </c>
      <c r="K875" s="3">
        <v>51297</v>
      </c>
      <c r="L875" s="3">
        <v>210200</v>
      </c>
      <c r="M875" s="5">
        <f t="shared" ref="M875:M877" si="274">L875+G875-H875</f>
        <v>546201</v>
      </c>
    </row>
    <row r="876" spans="1:13" x14ac:dyDescent="0.25">
      <c r="A876" s="7" t="s">
        <v>113</v>
      </c>
      <c r="B876" s="3">
        <v>108</v>
      </c>
      <c r="C876" s="5">
        <f t="shared" si="259"/>
        <v>192996</v>
      </c>
      <c r="D876" s="5">
        <f>A876*47</f>
        <v>83989</v>
      </c>
      <c r="E876" s="5">
        <f t="shared" ref="E876:E939" si="275">C876-D876</f>
        <v>109007</v>
      </c>
      <c r="F876" s="3" t="str">
        <f t="shared" si="260"/>
        <v>787</v>
      </c>
      <c r="G876" s="5">
        <f t="shared" si="273"/>
        <v>4824900</v>
      </c>
      <c r="H876" s="7">
        <f>A876*2423</f>
        <v>4329901</v>
      </c>
      <c r="I876" s="7">
        <f>A876*2146</f>
        <v>3834902</v>
      </c>
      <c r="J876" s="3" t="s">
        <v>1235</v>
      </c>
      <c r="K876" s="3">
        <v>10203</v>
      </c>
      <c r="L876" s="19">
        <v>244300</v>
      </c>
      <c r="M876" s="5">
        <f t="shared" si="274"/>
        <v>739299</v>
      </c>
    </row>
    <row r="877" spans="1:13" x14ac:dyDescent="0.25">
      <c r="A877" s="7" t="s">
        <v>166</v>
      </c>
      <c r="B877" s="3">
        <v>108</v>
      </c>
      <c r="C877" s="5">
        <f t="shared" si="259"/>
        <v>239004</v>
      </c>
      <c r="D877" s="5">
        <f>A877*47</f>
        <v>104011</v>
      </c>
      <c r="E877" s="5">
        <f t="shared" si="275"/>
        <v>134993</v>
      </c>
      <c r="F877" s="3" t="str">
        <f t="shared" si="260"/>
        <v>213</v>
      </c>
      <c r="G877" s="5">
        <f t="shared" si="273"/>
        <v>5975100</v>
      </c>
      <c r="H877" s="7">
        <f>A877*2423</f>
        <v>5362099</v>
      </c>
      <c r="I877" s="7">
        <f>A877*2146</f>
        <v>4749098</v>
      </c>
      <c r="J877" s="3" t="s">
        <v>1235</v>
      </c>
      <c r="K877" s="3">
        <v>111291</v>
      </c>
      <c r="L877" s="3">
        <v>266201</v>
      </c>
      <c r="M877" s="7">
        <f t="shared" si="274"/>
        <v>879202</v>
      </c>
    </row>
    <row r="878" spans="1:13" x14ac:dyDescent="0.25">
      <c r="A878" s="7" t="s">
        <v>176</v>
      </c>
      <c r="B878" s="3">
        <v>108</v>
      </c>
      <c r="C878" s="5">
        <f t="shared" si="259"/>
        <v>246996</v>
      </c>
      <c r="D878" s="5">
        <f>A878*101</f>
        <v>230987</v>
      </c>
      <c r="E878" s="5">
        <f t="shared" si="275"/>
        <v>16009</v>
      </c>
      <c r="F878" s="3" t="str">
        <f t="shared" si="260"/>
        <v>287</v>
      </c>
      <c r="G878" s="5">
        <f t="shared" si="273"/>
        <v>6174900</v>
      </c>
      <c r="H878" s="7">
        <f>A878*2477</f>
        <v>5664899</v>
      </c>
      <c r="I878" s="7">
        <f>A878*2254</f>
        <v>5154898</v>
      </c>
      <c r="J878" s="3" t="s">
        <v>1235</v>
      </c>
      <c r="K878" s="3">
        <v>22206</v>
      </c>
      <c r="L878" s="3">
        <v>445301</v>
      </c>
      <c r="M878" s="5">
        <f>L878+G878-H878</f>
        <v>955302</v>
      </c>
    </row>
    <row r="879" spans="1:13" x14ac:dyDescent="0.25">
      <c r="A879" s="7" t="s">
        <v>232</v>
      </c>
      <c r="B879" s="3">
        <v>108</v>
      </c>
      <c r="C879" s="5">
        <f t="shared" si="259"/>
        <v>293004</v>
      </c>
      <c r="D879" s="5">
        <f>A879*101</f>
        <v>274013</v>
      </c>
      <c r="E879" s="5">
        <f t="shared" si="275"/>
        <v>18991</v>
      </c>
      <c r="F879" s="3" t="str">
        <f t="shared" si="260"/>
        <v>713</v>
      </c>
      <c r="G879" s="5">
        <f t="shared" si="273"/>
        <v>7325100</v>
      </c>
      <c r="H879" s="7">
        <f>A879*2477</f>
        <v>6720101</v>
      </c>
      <c r="I879" s="7">
        <f>A879*2254</f>
        <v>6115102</v>
      </c>
      <c r="J879" s="3" t="s">
        <v>1235</v>
      </c>
      <c r="K879" s="3">
        <v>128297</v>
      </c>
      <c r="L879" s="19">
        <v>630202</v>
      </c>
      <c r="M879" s="5">
        <f>L879+G879-H879</f>
        <v>1235201</v>
      </c>
    </row>
    <row r="880" spans="1:13" x14ac:dyDescent="0.25">
      <c r="A880" s="7" t="s">
        <v>479</v>
      </c>
      <c r="B880" s="3">
        <v>108</v>
      </c>
      <c r="C880" s="5">
        <f t="shared" si="259"/>
        <v>516996</v>
      </c>
      <c r="D880" s="5">
        <f>A880*47</f>
        <v>224989</v>
      </c>
      <c r="E880" s="5">
        <f t="shared" si="275"/>
        <v>292007</v>
      </c>
      <c r="F880" s="3" t="str">
        <f t="shared" si="260"/>
        <v>787</v>
      </c>
      <c r="G880" s="5">
        <f t="shared" si="273"/>
        <v>12924900</v>
      </c>
      <c r="H880" s="7">
        <f>A880*2423</f>
        <v>11598901</v>
      </c>
      <c r="I880" s="7">
        <f>A880*2146</f>
        <v>10272902</v>
      </c>
      <c r="J880" s="3" t="s">
        <v>1235</v>
      </c>
      <c r="K880" s="3">
        <v>75203</v>
      </c>
      <c r="L880" s="3">
        <v>702300</v>
      </c>
      <c r="M880" s="5">
        <f>L880+G880-H880</f>
        <v>2028299</v>
      </c>
    </row>
    <row r="881" spans="1:13" x14ac:dyDescent="0.25">
      <c r="A881" s="7" t="s">
        <v>654</v>
      </c>
      <c r="B881" s="3">
        <v>108</v>
      </c>
      <c r="C881" s="5">
        <f t="shared" si="259"/>
        <v>678996</v>
      </c>
      <c r="D881" s="5">
        <f>A881*101</f>
        <v>634987</v>
      </c>
      <c r="E881" s="5">
        <f t="shared" si="275"/>
        <v>44009</v>
      </c>
      <c r="F881" s="3" t="str">
        <f t="shared" si="260"/>
        <v>287</v>
      </c>
      <c r="G881" s="5">
        <f t="shared" si="273"/>
        <v>16974900</v>
      </c>
      <c r="H881" s="7">
        <f>A881*2477</f>
        <v>15572899</v>
      </c>
      <c r="I881" s="7">
        <f>A881*2254</f>
        <v>14170898</v>
      </c>
      <c r="J881" s="3" t="s">
        <v>1235</v>
      </c>
      <c r="K881" s="3">
        <v>130203</v>
      </c>
      <c r="L881" s="19">
        <v>1293298</v>
      </c>
      <c r="M881" s="5">
        <f>L881+G881-H881</f>
        <v>2695299</v>
      </c>
    </row>
    <row r="882" spans="1:13" x14ac:dyDescent="0.25">
      <c r="A882" s="7" t="s">
        <v>758</v>
      </c>
      <c r="B882" s="3">
        <v>108</v>
      </c>
      <c r="C882" s="5">
        <f t="shared" si="259"/>
        <v>779004</v>
      </c>
      <c r="D882" s="5">
        <f>A882*47</f>
        <v>339011</v>
      </c>
      <c r="E882" s="5">
        <f t="shared" si="275"/>
        <v>439993</v>
      </c>
      <c r="F882" s="3" t="str">
        <f t="shared" si="260"/>
        <v>213</v>
      </c>
      <c r="G882" s="5">
        <f t="shared" si="273"/>
        <v>19475100</v>
      </c>
      <c r="H882" s="7">
        <f>A882*2423</f>
        <v>17477099</v>
      </c>
      <c r="I882" s="7">
        <f>A882*2146</f>
        <v>15479098</v>
      </c>
      <c r="J882" s="3" t="s">
        <v>1235</v>
      </c>
      <c r="K882" s="3">
        <v>449297</v>
      </c>
      <c r="L882" s="19">
        <v>1394200</v>
      </c>
      <c r="M882" s="5">
        <f>L882+G882-H882</f>
        <v>3392201</v>
      </c>
    </row>
    <row r="883" spans="1:13" x14ac:dyDescent="0.25">
      <c r="A883" s="7" t="s">
        <v>875</v>
      </c>
      <c r="B883" s="3">
        <v>108</v>
      </c>
      <c r="C883" s="5">
        <f t="shared" si="259"/>
        <v>894996</v>
      </c>
      <c r="D883" s="5">
        <f>A883*101</f>
        <v>836987</v>
      </c>
      <c r="E883" s="5">
        <f t="shared" si="275"/>
        <v>58009</v>
      </c>
      <c r="F883" s="3" t="str">
        <f t="shared" si="260"/>
        <v>287</v>
      </c>
      <c r="G883" s="5">
        <f t="shared" si="273"/>
        <v>22374900</v>
      </c>
      <c r="H883" s="7">
        <f>A883*2477</f>
        <v>20526899</v>
      </c>
      <c r="I883" s="7">
        <f>A883*2254</f>
        <v>18678898</v>
      </c>
      <c r="J883" s="3" t="s">
        <v>1235</v>
      </c>
      <c r="K883" s="3">
        <v>246206</v>
      </c>
      <c r="L883" s="19">
        <v>1779301</v>
      </c>
      <c r="M883" s="5">
        <f t="shared" ref="M883:M884" si="276">L883+G883-H883</f>
        <v>3627302</v>
      </c>
    </row>
    <row r="884" spans="1:13" x14ac:dyDescent="0.25">
      <c r="A884" s="7" t="s">
        <v>922</v>
      </c>
      <c r="B884" s="3">
        <v>108</v>
      </c>
      <c r="C884" s="5">
        <f t="shared" si="259"/>
        <v>941004</v>
      </c>
      <c r="D884" s="5">
        <f>A884*101</f>
        <v>880013</v>
      </c>
      <c r="E884" s="5">
        <f t="shared" si="275"/>
        <v>60991</v>
      </c>
      <c r="F884" s="3" t="str">
        <f t="shared" si="260"/>
        <v>713</v>
      </c>
      <c r="G884" s="5">
        <f t="shared" si="273"/>
        <v>23525100</v>
      </c>
      <c r="H884" s="7">
        <f>A884*2477</f>
        <v>21582101</v>
      </c>
      <c r="I884" s="7">
        <f>A884*2254</f>
        <v>19639102</v>
      </c>
      <c r="J884" s="3" t="s">
        <v>1235</v>
      </c>
      <c r="K884" s="19">
        <v>586297</v>
      </c>
      <c r="L884" s="3">
        <v>2198202</v>
      </c>
      <c r="M884" s="7">
        <f t="shared" si="276"/>
        <v>4141201</v>
      </c>
    </row>
    <row r="885" spans="1:13" x14ac:dyDescent="0.25">
      <c r="A885" s="7" t="s">
        <v>1043</v>
      </c>
      <c r="B885" s="3">
        <v>108</v>
      </c>
      <c r="C885" s="5">
        <f t="shared" si="259"/>
        <v>1056996</v>
      </c>
      <c r="D885" s="5">
        <f>A885*47</f>
        <v>459989</v>
      </c>
      <c r="E885" s="5">
        <f t="shared" si="275"/>
        <v>597007</v>
      </c>
      <c r="F885" s="3" t="str">
        <f t="shared" si="260"/>
        <v>787</v>
      </c>
      <c r="G885" s="5">
        <f t="shared" si="273"/>
        <v>26424900</v>
      </c>
      <c r="H885" s="7">
        <f>A885*2423</f>
        <v>23713901</v>
      </c>
      <c r="I885" s="7">
        <f>A885*2146</f>
        <v>21002902</v>
      </c>
      <c r="J885" s="3" t="s">
        <v>1235</v>
      </c>
      <c r="K885" s="19">
        <v>868204</v>
      </c>
      <c r="L885" s="3">
        <v>2150301</v>
      </c>
      <c r="M885" s="7">
        <f>L885+G885-H885</f>
        <v>4861300</v>
      </c>
    </row>
    <row r="886" spans="1:13" x14ac:dyDescent="0.25">
      <c r="A886" s="4" t="s">
        <v>1108</v>
      </c>
      <c r="B886" s="3">
        <v>109</v>
      </c>
      <c r="C886" s="5">
        <f t="shared" si="259"/>
        <v>22999</v>
      </c>
      <c r="D886" s="5">
        <f>A886*90</f>
        <v>18990</v>
      </c>
      <c r="E886" s="5">
        <f t="shared" si="275"/>
        <v>4009</v>
      </c>
      <c r="F886" s="3" t="str">
        <f t="shared" si="260"/>
        <v>211</v>
      </c>
      <c r="G886" s="5">
        <f>C886*100</f>
        <v>2299900</v>
      </c>
      <c r="H886" s="7">
        <f>A886*9900</f>
        <v>2088900</v>
      </c>
      <c r="I886" s="3" t="s">
        <v>1235</v>
      </c>
      <c r="J886" s="3" t="s">
        <v>1235</v>
      </c>
      <c r="K886" s="3">
        <v>15206</v>
      </c>
      <c r="L886" s="3">
        <v>174300</v>
      </c>
      <c r="M886" s="5">
        <f>L886+G886-H886</f>
        <v>385300</v>
      </c>
    </row>
    <row r="887" spans="1:13" x14ac:dyDescent="0.25">
      <c r="A887" s="4" t="s">
        <v>1134</v>
      </c>
      <c r="B887" s="3">
        <v>109</v>
      </c>
      <c r="C887" s="5">
        <f t="shared" si="259"/>
        <v>40003</v>
      </c>
      <c r="D887" s="5">
        <f>A887*30</f>
        <v>11010</v>
      </c>
      <c r="E887" s="5">
        <f t="shared" si="275"/>
        <v>28993</v>
      </c>
      <c r="F887" s="3" t="str">
        <f t="shared" si="260"/>
        <v>367</v>
      </c>
      <c r="G887" s="5">
        <f>C887*33</f>
        <v>1320099</v>
      </c>
      <c r="H887" s="7">
        <f>A887*3300</f>
        <v>1211100</v>
      </c>
      <c r="I887" s="3" t="s">
        <v>1235</v>
      </c>
      <c r="J887" s="3" t="s">
        <v>1235</v>
      </c>
      <c r="K887" s="3">
        <v>20298</v>
      </c>
      <c r="L887" s="3">
        <v>59200</v>
      </c>
      <c r="M887" s="5">
        <f>L887+G887-H887</f>
        <v>168199</v>
      </c>
    </row>
    <row r="888" spans="1:13" x14ac:dyDescent="0.25">
      <c r="A888" s="4" t="s">
        <v>55</v>
      </c>
      <c r="B888" s="3">
        <v>109</v>
      </c>
      <c r="C888" s="5">
        <f t="shared" si="259"/>
        <v>149003</v>
      </c>
      <c r="D888" s="5">
        <f>A888*30</f>
        <v>41010</v>
      </c>
      <c r="E888" s="5">
        <f t="shared" si="275"/>
        <v>107993</v>
      </c>
      <c r="F888" s="3" t="str">
        <f t="shared" si="260"/>
        <v>367</v>
      </c>
      <c r="G888" s="5">
        <f>C888*33</f>
        <v>4917099</v>
      </c>
      <c r="H888" s="7">
        <f>A888*3300</f>
        <v>4511100</v>
      </c>
      <c r="I888" s="3" t="s">
        <v>1235</v>
      </c>
      <c r="J888" s="3" t="s">
        <v>1235</v>
      </c>
      <c r="K888" s="3">
        <v>22295</v>
      </c>
      <c r="L888" s="3">
        <v>316200</v>
      </c>
      <c r="M888" s="5">
        <f>L888+G888-H888</f>
        <v>722199</v>
      </c>
    </row>
    <row r="889" spans="1:13" x14ac:dyDescent="0.25">
      <c r="A889" s="4" t="s">
        <v>114</v>
      </c>
      <c r="B889" s="3">
        <v>109</v>
      </c>
      <c r="C889" s="5">
        <f t="shared" si="259"/>
        <v>195001</v>
      </c>
      <c r="D889" s="5">
        <f>A889*90</f>
        <v>161010</v>
      </c>
      <c r="E889" s="5">
        <f t="shared" si="275"/>
        <v>33991</v>
      </c>
      <c r="F889" s="3" t="str">
        <f t="shared" si="260"/>
        <v>789</v>
      </c>
      <c r="G889" s="5">
        <f>C889*100</f>
        <v>19500100</v>
      </c>
      <c r="H889" s="7">
        <f>A889*9900</f>
        <v>17711100</v>
      </c>
      <c r="I889" s="3" t="s">
        <v>1235</v>
      </c>
      <c r="J889" s="3" t="s">
        <v>1235</v>
      </c>
      <c r="K889" s="3">
        <v>191297</v>
      </c>
      <c r="L889" s="3">
        <v>955200</v>
      </c>
      <c r="M889" s="5">
        <f>L889+G889-H889</f>
        <v>2744200</v>
      </c>
    </row>
    <row r="890" spans="1:13" x14ac:dyDescent="0.25">
      <c r="A890" s="4" t="s">
        <v>218</v>
      </c>
      <c r="B890" s="3">
        <v>109</v>
      </c>
      <c r="C890" s="5">
        <f t="shared" si="259"/>
        <v>286997</v>
      </c>
      <c r="D890" s="5">
        <f>A890*30</f>
        <v>78990</v>
      </c>
      <c r="E890" s="5">
        <f t="shared" si="275"/>
        <v>208007</v>
      </c>
      <c r="F890" s="3" t="str">
        <f t="shared" si="260"/>
        <v>633</v>
      </c>
      <c r="G890" s="5">
        <f>C890*33</f>
        <v>9470901</v>
      </c>
      <c r="H890" s="7">
        <f>A890*3300</f>
        <v>8688900</v>
      </c>
      <c r="I890" s="3" t="s">
        <v>1235</v>
      </c>
      <c r="J890" s="3" t="s">
        <v>1235</v>
      </c>
      <c r="K890" s="3">
        <v>128200</v>
      </c>
      <c r="L890" s="3">
        <v>120301</v>
      </c>
      <c r="M890" s="5">
        <f>L890+G890-H890+C890</f>
        <v>1189299</v>
      </c>
    </row>
    <row r="891" spans="1:13" x14ac:dyDescent="0.25">
      <c r="A891" s="4" t="s">
        <v>241</v>
      </c>
      <c r="B891" s="3">
        <v>109</v>
      </c>
      <c r="C891" s="5">
        <f t="shared" si="259"/>
        <v>304001</v>
      </c>
      <c r="D891" s="5">
        <f>A891*90</f>
        <v>251010</v>
      </c>
      <c r="E891" s="5">
        <f t="shared" si="275"/>
        <v>52991</v>
      </c>
      <c r="F891" s="3" t="str">
        <f t="shared" si="260"/>
        <v>789</v>
      </c>
      <c r="G891" s="5">
        <f>C891*100</f>
        <v>30400100</v>
      </c>
      <c r="H891" s="7">
        <f>A891*9900</f>
        <v>27611100</v>
      </c>
      <c r="I891" s="3" t="s">
        <v>1235</v>
      </c>
      <c r="J891" s="3" t="s">
        <v>1235</v>
      </c>
      <c r="K891" s="3">
        <v>231291</v>
      </c>
      <c r="L891" s="3">
        <v>457200</v>
      </c>
      <c r="M891" s="5">
        <f t="shared" ref="M891:M894" si="277">L891+G891-H891</f>
        <v>3246200</v>
      </c>
    </row>
    <row r="892" spans="1:13" x14ac:dyDescent="0.25">
      <c r="A892" s="4" t="s">
        <v>412</v>
      </c>
      <c r="B892" s="3">
        <v>109</v>
      </c>
      <c r="C892" s="5">
        <f t="shared" si="259"/>
        <v>458999</v>
      </c>
      <c r="D892" s="5">
        <f>A892*90</f>
        <v>378990</v>
      </c>
      <c r="E892" s="5">
        <f t="shared" si="275"/>
        <v>80009</v>
      </c>
      <c r="F892" s="3" t="str">
        <f t="shared" si="260"/>
        <v>211</v>
      </c>
      <c r="G892" s="5">
        <f>C892*100</f>
        <v>45899900</v>
      </c>
      <c r="H892" s="7">
        <f>A892*9900</f>
        <v>41688900</v>
      </c>
      <c r="I892" s="3" t="s">
        <v>1235</v>
      </c>
      <c r="J892" s="3" t="s">
        <v>1235</v>
      </c>
      <c r="K892" s="3">
        <v>118202</v>
      </c>
      <c r="L892" s="3">
        <v>1457300</v>
      </c>
      <c r="M892" s="5">
        <f t="shared" si="277"/>
        <v>5668300</v>
      </c>
    </row>
    <row r="893" spans="1:13" x14ac:dyDescent="0.25">
      <c r="A893" s="4" t="s">
        <v>480</v>
      </c>
      <c r="B893" s="3">
        <v>109</v>
      </c>
      <c r="C893" s="5">
        <f t="shared" si="259"/>
        <v>522001</v>
      </c>
      <c r="D893" s="5">
        <f>A893*90</f>
        <v>431010</v>
      </c>
      <c r="E893" s="5">
        <f t="shared" si="275"/>
        <v>90991</v>
      </c>
      <c r="F893" s="3" t="str">
        <f t="shared" si="260"/>
        <v>789</v>
      </c>
      <c r="G893" s="5">
        <f>C893*100</f>
        <v>52200100</v>
      </c>
      <c r="H893" s="7">
        <f>A893*9900</f>
        <v>47411100</v>
      </c>
      <c r="I893" s="3" t="s">
        <v>1235</v>
      </c>
      <c r="J893" s="3" t="s">
        <v>1235</v>
      </c>
      <c r="K893" s="3">
        <v>507298</v>
      </c>
      <c r="L893" s="3">
        <v>2030200</v>
      </c>
      <c r="M893" s="5">
        <f t="shared" si="277"/>
        <v>6819200</v>
      </c>
    </row>
    <row r="894" spans="1:13" x14ac:dyDescent="0.25">
      <c r="A894" s="4" t="s">
        <v>644</v>
      </c>
      <c r="B894" s="3">
        <v>109</v>
      </c>
      <c r="C894" s="5">
        <f t="shared" si="259"/>
        <v>676999</v>
      </c>
      <c r="D894" s="5">
        <f>A894*90</f>
        <v>558990</v>
      </c>
      <c r="E894" s="5">
        <f t="shared" si="275"/>
        <v>118009</v>
      </c>
      <c r="F894" s="3" t="str">
        <f t="shared" si="260"/>
        <v>211</v>
      </c>
      <c r="G894" s="5">
        <f>C894*100</f>
        <v>67699900</v>
      </c>
      <c r="H894" s="7">
        <f>A894*9900</f>
        <v>61488900</v>
      </c>
      <c r="I894" s="3" t="s">
        <v>1235</v>
      </c>
      <c r="J894" s="3" t="s">
        <v>1235</v>
      </c>
      <c r="K894" s="3">
        <v>435204</v>
      </c>
      <c r="L894" s="3">
        <v>3764300</v>
      </c>
      <c r="M894" s="5">
        <f t="shared" si="277"/>
        <v>9975300</v>
      </c>
    </row>
    <row r="895" spans="1:13" x14ac:dyDescent="0.25">
      <c r="A895" s="4" t="s">
        <v>666</v>
      </c>
      <c r="B895" s="3">
        <v>109</v>
      </c>
      <c r="C895" s="5">
        <f t="shared" si="259"/>
        <v>694003</v>
      </c>
      <c r="D895" s="5">
        <f>A895*30</f>
        <v>191010</v>
      </c>
      <c r="E895" s="5">
        <f t="shared" si="275"/>
        <v>502993</v>
      </c>
      <c r="F895" s="3" t="str">
        <f t="shared" si="260"/>
        <v>367</v>
      </c>
      <c r="G895" s="5">
        <f>C895*33</f>
        <v>22902099</v>
      </c>
      <c r="H895" s="7">
        <f>A895*3300</f>
        <v>21011100</v>
      </c>
      <c r="I895" s="3" t="s">
        <v>1235</v>
      </c>
      <c r="J895" s="3" t="s">
        <v>1235</v>
      </c>
      <c r="K895" s="3">
        <v>441296</v>
      </c>
      <c r="L895" s="3">
        <v>1810201</v>
      </c>
      <c r="M895" s="5">
        <f>L895+G895-H895</f>
        <v>3701200</v>
      </c>
    </row>
    <row r="896" spans="1:13" x14ac:dyDescent="0.25">
      <c r="A896" s="4" t="s">
        <v>757</v>
      </c>
      <c r="B896" s="3">
        <v>109</v>
      </c>
      <c r="C896" s="5">
        <f t="shared" si="259"/>
        <v>785999</v>
      </c>
      <c r="D896" s="5">
        <f>A896*90</f>
        <v>648990</v>
      </c>
      <c r="E896" s="5">
        <f t="shared" si="275"/>
        <v>137009</v>
      </c>
      <c r="F896" s="3" t="str">
        <f t="shared" si="260"/>
        <v>211</v>
      </c>
      <c r="G896" s="5">
        <f t="shared" ref="G896:G903" si="278">C896*100</f>
        <v>78599900</v>
      </c>
      <c r="H896" s="7">
        <f>A896*9900</f>
        <v>71388900</v>
      </c>
      <c r="I896" s="3" t="s">
        <v>1235</v>
      </c>
      <c r="J896" s="3" t="s">
        <v>1235</v>
      </c>
      <c r="K896" s="3">
        <v>195201</v>
      </c>
      <c r="L896" s="3">
        <v>1702300</v>
      </c>
      <c r="M896" s="5">
        <f t="shared" ref="M896:M897" si="279">L896+G896-H896</f>
        <v>8913300</v>
      </c>
    </row>
    <row r="897" spans="1:13" x14ac:dyDescent="0.25">
      <c r="A897" s="4" t="s">
        <v>822</v>
      </c>
      <c r="B897" s="3">
        <v>109</v>
      </c>
      <c r="C897" s="5">
        <f t="shared" si="259"/>
        <v>849001</v>
      </c>
      <c r="D897" s="5">
        <f>A897*90</f>
        <v>701010</v>
      </c>
      <c r="E897" s="5">
        <f t="shared" si="275"/>
        <v>147991</v>
      </c>
      <c r="F897" s="3" t="str">
        <f t="shared" si="260"/>
        <v>789</v>
      </c>
      <c r="G897" s="5">
        <f t="shared" si="278"/>
        <v>84900100</v>
      </c>
      <c r="H897" s="7">
        <f>A897*9900</f>
        <v>77111100</v>
      </c>
      <c r="I897" s="3" t="s">
        <v>1235</v>
      </c>
      <c r="J897" s="3" t="s">
        <v>1235</v>
      </c>
      <c r="K897" s="3">
        <v>817299</v>
      </c>
      <c r="L897" s="3">
        <v>2445200</v>
      </c>
      <c r="M897" s="5">
        <f t="shared" si="279"/>
        <v>10234200</v>
      </c>
    </row>
    <row r="898" spans="1:13" x14ac:dyDescent="0.25">
      <c r="A898" s="7" t="s">
        <v>1228</v>
      </c>
      <c r="B898" s="3">
        <v>111</v>
      </c>
      <c r="C898" s="5">
        <f t="shared" ref="C898:C961" si="280">A898*B898</f>
        <v>110001</v>
      </c>
      <c r="D898" s="5">
        <f>A898*110</f>
        <v>109010</v>
      </c>
      <c r="E898" s="5">
        <f t="shared" si="275"/>
        <v>991</v>
      </c>
      <c r="F898" s="3" t="str">
        <f t="shared" ref="F898:F961" si="281">RIGHT(A898, 3)</f>
        <v>991</v>
      </c>
      <c r="G898" s="5">
        <f t="shared" si="278"/>
        <v>11000100</v>
      </c>
      <c r="H898" s="7">
        <f>A898*10100</f>
        <v>10009100</v>
      </c>
      <c r="I898" s="7">
        <f>A898*9100</f>
        <v>9018100</v>
      </c>
      <c r="J898" s="3" t="s">
        <v>1235</v>
      </c>
      <c r="K898" s="19">
        <v>19294</v>
      </c>
      <c r="L898" s="3">
        <v>580200</v>
      </c>
      <c r="M898" s="7">
        <f>L898+G898-H898</f>
        <v>1571200</v>
      </c>
    </row>
    <row r="899" spans="1:13" x14ac:dyDescent="0.25">
      <c r="A899" s="7" t="s">
        <v>5</v>
      </c>
      <c r="B899" s="3">
        <v>111</v>
      </c>
      <c r="C899" s="5">
        <f t="shared" si="280"/>
        <v>111999</v>
      </c>
      <c r="D899" s="5">
        <f>A899*110</f>
        <v>110990</v>
      </c>
      <c r="E899" s="5">
        <f t="shared" si="275"/>
        <v>1009</v>
      </c>
      <c r="F899" s="3" t="str">
        <f t="shared" si="281"/>
        <v>009</v>
      </c>
      <c r="G899" s="5">
        <f t="shared" si="278"/>
        <v>11199900</v>
      </c>
      <c r="H899" s="7">
        <f>A899*10100</f>
        <v>10190900</v>
      </c>
      <c r="I899" s="7">
        <f>A899*9100</f>
        <v>9181900</v>
      </c>
      <c r="J899" s="3" t="s">
        <v>1235</v>
      </c>
      <c r="K899" s="3">
        <v>75200</v>
      </c>
      <c r="L899" s="3">
        <v>983300</v>
      </c>
      <c r="M899" s="5">
        <f t="shared" ref="M899:M902" si="282">L899+G899-H899</f>
        <v>1992300</v>
      </c>
    </row>
    <row r="900" spans="1:13" x14ac:dyDescent="0.25">
      <c r="A900" s="7" t="s">
        <v>507</v>
      </c>
      <c r="B900" s="3">
        <v>111</v>
      </c>
      <c r="C900" s="5">
        <f t="shared" si="280"/>
        <v>555999</v>
      </c>
      <c r="D900" s="5">
        <f>A900*110</f>
        <v>550990</v>
      </c>
      <c r="E900" s="5">
        <f t="shared" si="275"/>
        <v>5009</v>
      </c>
      <c r="F900" s="3" t="str">
        <f t="shared" si="281"/>
        <v>009</v>
      </c>
      <c r="G900" s="5">
        <f t="shared" si="278"/>
        <v>55599900</v>
      </c>
      <c r="H900" s="7">
        <f>A900*10100</f>
        <v>50590900</v>
      </c>
      <c r="I900" s="7">
        <f>A900*9100</f>
        <v>45581900</v>
      </c>
      <c r="J900" s="3" t="s">
        <v>1235</v>
      </c>
      <c r="K900" s="19">
        <v>308203</v>
      </c>
      <c r="L900" s="3">
        <v>1475300</v>
      </c>
      <c r="M900" s="7">
        <f t="shared" si="282"/>
        <v>6484300</v>
      </c>
    </row>
    <row r="901" spans="1:13" x14ac:dyDescent="0.25">
      <c r="A901" s="7" t="s">
        <v>735</v>
      </c>
      <c r="B901" s="3">
        <v>111</v>
      </c>
      <c r="C901" s="5">
        <f t="shared" si="280"/>
        <v>776001</v>
      </c>
      <c r="D901" s="5">
        <f>A901*110</f>
        <v>769010</v>
      </c>
      <c r="E901" s="5">
        <f t="shared" si="275"/>
        <v>6991</v>
      </c>
      <c r="F901" s="3" t="str">
        <f t="shared" si="281"/>
        <v>991</v>
      </c>
      <c r="G901" s="5">
        <f t="shared" si="278"/>
        <v>77600100</v>
      </c>
      <c r="H901" s="7">
        <f>A901*10100</f>
        <v>70609100</v>
      </c>
      <c r="I901" s="7">
        <f>A901*9100</f>
        <v>63618100</v>
      </c>
      <c r="J901" s="3" t="s">
        <v>1235</v>
      </c>
      <c r="K901" s="3">
        <v>772295</v>
      </c>
      <c r="L901" s="19">
        <v>3953200</v>
      </c>
      <c r="M901" s="5">
        <f t="shared" si="282"/>
        <v>10944200</v>
      </c>
    </row>
    <row r="902" spans="1:13" x14ac:dyDescent="0.25">
      <c r="A902" s="7" t="s">
        <v>844</v>
      </c>
      <c r="B902" s="3">
        <v>111</v>
      </c>
      <c r="C902" s="5">
        <f t="shared" si="280"/>
        <v>888999</v>
      </c>
      <c r="D902" s="5">
        <f>A902*110</f>
        <v>880990</v>
      </c>
      <c r="E902" s="5">
        <f t="shared" si="275"/>
        <v>8009</v>
      </c>
      <c r="F902" s="3" t="str">
        <f t="shared" si="281"/>
        <v>009</v>
      </c>
      <c r="G902" s="5">
        <f t="shared" si="278"/>
        <v>88899900</v>
      </c>
      <c r="H902" s="7">
        <f>A902*10100</f>
        <v>80890900</v>
      </c>
      <c r="I902" s="7">
        <f>A902*9100</f>
        <v>72881900</v>
      </c>
      <c r="J902" s="3" t="s">
        <v>1235</v>
      </c>
      <c r="K902" s="3">
        <v>861207</v>
      </c>
      <c r="L902" s="19">
        <v>6283300</v>
      </c>
      <c r="M902" s="5">
        <f t="shared" si="282"/>
        <v>14292300</v>
      </c>
    </row>
    <row r="903" spans="1:13" x14ac:dyDescent="0.25">
      <c r="A903" s="4" t="s">
        <v>1204</v>
      </c>
      <c r="B903" s="3">
        <v>113</v>
      </c>
      <c r="C903" s="5">
        <f t="shared" si="280"/>
        <v>92999</v>
      </c>
      <c r="D903" s="5">
        <f>A903*17</f>
        <v>13991</v>
      </c>
      <c r="E903" s="5">
        <f t="shared" si="275"/>
        <v>79008</v>
      </c>
      <c r="F903" s="3" t="str">
        <f t="shared" si="281"/>
        <v>823</v>
      </c>
      <c r="G903" s="5">
        <f t="shared" si="278"/>
        <v>9299900</v>
      </c>
      <c r="H903" s="7">
        <f>A903*10300</f>
        <v>8476900</v>
      </c>
      <c r="I903" s="3" t="s">
        <v>1235</v>
      </c>
      <c r="J903" s="3" t="s">
        <v>1235</v>
      </c>
      <c r="K903" s="3">
        <v>36203</v>
      </c>
      <c r="L903" s="3">
        <v>68300</v>
      </c>
      <c r="M903" s="5">
        <f>L903+G903-H903</f>
        <v>891300</v>
      </c>
    </row>
    <row r="904" spans="1:13" x14ac:dyDescent="0.25">
      <c r="A904" s="4" t="s">
        <v>78</v>
      </c>
      <c r="B904" s="3">
        <v>113</v>
      </c>
      <c r="C904" s="5">
        <f t="shared" si="280"/>
        <v>173003</v>
      </c>
      <c r="D904" s="5">
        <f>A904*81</f>
        <v>124011</v>
      </c>
      <c r="E904" s="5">
        <f t="shared" si="275"/>
        <v>48992</v>
      </c>
      <c r="F904" s="3" t="str">
        <f t="shared" si="281"/>
        <v>531</v>
      </c>
      <c r="G904" s="5">
        <f>C904*34</f>
        <v>5882102</v>
      </c>
      <c r="H904" s="7">
        <f>A904*3471</f>
        <v>5314101</v>
      </c>
      <c r="I904" s="3" t="s">
        <v>1235</v>
      </c>
      <c r="J904" s="3" t="s">
        <v>1235</v>
      </c>
      <c r="K904" s="3">
        <v>88292</v>
      </c>
      <c r="L904" s="3">
        <v>454201</v>
      </c>
      <c r="M904" s="5">
        <f>L904+G904-H904-C904</f>
        <v>849199</v>
      </c>
    </row>
    <row r="905" spans="1:13" x14ac:dyDescent="0.25">
      <c r="A905" s="4" t="s">
        <v>117</v>
      </c>
      <c r="B905" s="3">
        <v>113</v>
      </c>
      <c r="C905" s="5">
        <f t="shared" si="280"/>
        <v>205999</v>
      </c>
      <c r="D905" s="5">
        <f>A905*17</f>
        <v>30991</v>
      </c>
      <c r="E905" s="5">
        <f t="shared" si="275"/>
        <v>175008</v>
      </c>
      <c r="F905" s="3" t="str">
        <f t="shared" si="281"/>
        <v>823</v>
      </c>
      <c r="G905" s="5">
        <f>C905*100</f>
        <v>20599900</v>
      </c>
      <c r="H905" s="7">
        <f>A905*10300</f>
        <v>18776900</v>
      </c>
      <c r="I905" s="3" t="s">
        <v>1235</v>
      </c>
      <c r="J905" s="3" t="s">
        <v>1235</v>
      </c>
      <c r="K905" s="3">
        <v>49202</v>
      </c>
      <c r="L905" s="3">
        <v>1737300</v>
      </c>
      <c r="M905" s="5">
        <f>L905+G905-H905</f>
        <v>3560300</v>
      </c>
    </row>
    <row r="906" spans="1:13" x14ac:dyDescent="0.25">
      <c r="A906" s="4" t="s">
        <v>206</v>
      </c>
      <c r="B906" s="3">
        <v>113</v>
      </c>
      <c r="C906" s="5">
        <f t="shared" si="280"/>
        <v>286003</v>
      </c>
      <c r="D906" s="5">
        <f>A906*81</f>
        <v>205011</v>
      </c>
      <c r="E906" s="5">
        <f t="shared" si="275"/>
        <v>80992</v>
      </c>
      <c r="F906" s="3" t="str">
        <f t="shared" si="281"/>
        <v>531</v>
      </c>
      <c r="G906" s="5">
        <f>C906*34</f>
        <v>9724102</v>
      </c>
      <c r="H906" s="7">
        <f>A906*3471</f>
        <v>8785101</v>
      </c>
      <c r="I906" s="3" t="s">
        <v>1235</v>
      </c>
      <c r="J906" s="3" t="s">
        <v>1235</v>
      </c>
      <c r="K906" s="3">
        <v>214299</v>
      </c>
      <c r="L906" s="3">
        <v>900200</v>
      </c>
      <c r="M906" s="5">
        <f t="shared" ref="M906:M907" si="283">L906+G906-H906</f>
        <v>1839201</v>
      </c>
    </row>
    <row r="907" spans="1:13" x14ac:dyDescent="0.25">
      <c r="A907" s="4" t="s">
        <v>323</v>
      </c>
      <c r="B907" s="3">
        <v>113</v>
      </c>
      <c r="C907" s="5">
        <f t="shared" si="280"/>
        <v>391997</v>
      </c>
      <c r="D907" s="5">
        <f>A907*81</f>
        <v>280989</v>
      </c>
      <c r="E907" s="5">
        <f t="shared" si="275"/>
        <v>111008</v>
      </c>
      <c r="F907" s="3" t="str">
        <f t="shared" si="281"/>
        <v>469</v>
      </c>
      <c r="G907" s="5">
        <f>C907*34</f>
        <v>13327898</v>
      </c>
      <c r="H907" s="7">
        <f>A907*3471</f>
        <v>12040899</v>
      </c>
      <c r="I907" s="3" t="s">
        <v>1235</v>
      </c>
      <c r="J907" s="3" t="s">
        <v>1235</v>
      </c>
      <c r="K907" s="3">
        <v>386203</v>
      </c>
      <c r="L907" s="3">
        <v>431300</v>
      </c>
      <c r="M907" s="5">
        <f t="shared" si="283"/>
        <v>1718299</v>
      </c>
    </row>
    <row r="908" spans="1:13" x14ac:dyDescent="0.25">
      <c r="A908" s="4" t="s">
        <v>367</v>
      </c>
      <c r="B908" s="3">
        <v>113</v>
      </c>
      <c r="C908" s="5">
        <f t="shared" si="280"/>
        <v>431999</v>
      </c>
      <c r="D908" s="5">
        <f>A908*17</f>
        <v>64991</v>
      </c>
      <c r="E908" s="5">
        <f t="shared" si="275"/>
        <v>367008</v>
      </c>
      <c r="F908" s="3" t="str">
        <f t="shared" si="281"/>
        <v>823</v>
      </c>
      <c r="G908" s="5">
        <f>C908*100</f>
        <v>43199900</v>
      </c>
      <c r="H908" s="7">
        <f>A908*10300</f>
        <v>39376900</v>
      </c>
      <c r="I908" s="3" t="s">
        <v>1235</v>
      </c>
      <c r="J908" s="3" t="s">
        <v>1235</v>
      </c>
      <c r="K908" s="3">
        <v>340208</v>
      </c>
      <c r="L908" s="3">
        <v>2649300</v>
      </c>
      <c r="M908" s="5">
        <f t="shared" ref="M908:M911" si="284">L908+G908-H908</f>
        <v>6472300</v>
      </c>
    </row>
    <row r="909" spans="1:13" x14ac:dyDescent="0.25">
      <c r="A909" s="4" t="s">
        <v>410</v>
      </c>
      <c r="B909" s="3">
        <v>113</v>
      </c>
      <c r="C909" s="5">
        <f t="shared" si="280"/>
        <v>472001</v>
      </c>
      <c r="D909" s="5">
        <f>A909*17</f>
        <v>71009</v>
      </c>
      <c r="E909" s="5">
        <f t="shared" si="275"/>
        <v>400992</v>
      </c>
      <c r="F909" s="3" t="str">
        <f t="shared" si="281"/>
        <v>177</v>
      </c>
      <c r="G909" s="5">
        <f>C909*100</f>
        <v>47200100</v>
      </c>
      <c r="H909" s="7">
        <f>A909*10300</f>
        <v>43023100</v>
      </c>
      <c r="I909" s="3" t="s">
        <v>1235</v>
      </c>
      <c r="J909" s="3" t="s">
        <v>1235</v>
      </c>
      <c r="K909" s="3">
        <v>171298</v>
      </c>
      <c r="L909" s="3">
        <v>4039200</v>
      </c>
      <c r="M909" s="5">
        <f t="shared" si="284"/>
        <v>8216200</v>
      </c>
    </row>
    <row r="910" spans="1:13" x14ac:dyDescent="0.25">
      <c r="A910" s="4" t="s">
        <v>568</v>
      </c>
      <c r="B910" s="3">
        <v>113</v>
      </c>
      <c r="C910" s="5">
        <f t="shared" si="280"/>
        <v>625003</v>
      </c>
      <c r="D910" s="5">
        <f>A910*81</f>
        <v>448011</v>
      </c>
      <c r="E910" s="5">
        <f t="shared" si="275"/>
        <v>176992</v>
      </c>
      <c r="F910" s="3" t="str">
        <f t="shared" si="281"/>
        <v>531</v>
      </c>
      <c r="G910" s="5">
        <f>C910*34</f>
        <v>21250102</v>
      </c>
      <c r="H910" s="7">
        <f>A910*3471</f>
        <v>19198101</v>
      </c>
      <c r="I910" s="3" t="s">
        <v>1235</v>
      </c>
      <c r="J910" s="3" t="s">
        <v>1235</v>
      </c>
      <c r="K910" s="3">
        <v>20298</v>
      </c>
      <c r="L910" s="3">
        <v>92201</v>
      </c>
      <c r="M910" s="5">
        <f>L910+G910-H910-C910</f>
        <v>1519199</v>
      </c>
    </row>
    <row r="911" spans="1:13" x14ac:dyDescent="0.25">
      <c r="A911" s="4" t="s">
        <v>675</v>
      </c>
      <c r="B911" s="3">
        <v>113</v>
      </c>
      <c r="C911" s="5">
        <f t="shared" si="280"/>
        <v>730997</v>
      </c>
      <c r="D911" s="5">
        <f>A911*81</f>
        <v>523989</v>
      </c>
      <c r="E911" s="5">
        <f t="shared" si="275"/>
        <v>207008</v>
      </c>
      <c r="F911" s="3" t="str">
        <f t="shared" si="281"/>
        <v>469</v>
      </c>
      <c r="G911" s="5">
        <f>C911*34</f>
        <v>24853898</v>
      </c>
      <c r="H911" s="7">
        <f>A911*3471</f>
        <v>22453899</v>
      </c>
      <c r="I911" s="3" t="s">
        <v>1235</v>
      </c>
      <c r="J911" s="3" t="s">
        <v>1235</v>
      </c>
      <c r="K911" s="3">
        <v>196204</v>
      </c>
      <c r="L911" s="3">
        <v>280301</v>
      </c>
      <c r="M911" s="5">
        <f t="shared" si="284"/>
        <v>2680300</v>
      </c>
    </row>
    <row r="912" spans="1:13" x14ac:dyDescent="0.25">
      <c r="A912" s="4" t="s">
        <v>713</v>
      </c>
      <c r="B912" s="3">
        <v>113</v>
      </c>
      <c r="C912" s="5">
        <f t="shared" si="280"/>
        <v>770999</v>
      </c>
      <c r="D912" s="5">
        <f>A912*17</f>
        <v>115991</v>
      </c>
      <c r="E912" s="5">
        <f t="shared" si="275"/>
        <v>655008</v>
      </c>
      <c r="F912" s="3" t="str">
        <f t="shared" si="281"/>
        <v>823</v>
      </c>
      <c r="G912" s="5">
        <f>C912*100</f>
        <v>77099900</v>
      </c>
      <c r="H912" s="7">
        <f>A912*10300</f>
        <v>70276900</v>
      </c>
      <c r="I912" s="3" t="s">
        <v>1235</v>
      </c>
      <c r="J912" s="3" t="s">
        <v>1235</v>
      </c>
      <c r="K912" s="3">
        <v>259205</v>
      </c>
      <c r="L912" s="3">
        <v>2067300</v>
      </c>
      <c r="M912" s="5">
        <f t="shared" ref="M912:M914" si="285">L912+G912-H912</f>
        <v>8890300</v>
      </c>
    </row>
    <row r="913" spans="1:13" x14ac:dyDescent="0.25">
      <c r="A913" s="4" t="s">
        <v>753</v>
      </c>
      <c r="B913" s="3">
        <v>113</v>
      </c>
      <c r="C913" s="5">
        <f t="shared" si="280"/>
        <v>811001</v>
      </c>
      <c r="D913" s="5">
        <f>A913*17</f>
        <v>122009</v>
      </c>
      <c r="E913" s="5">
        <f t="shared" si="275"/>
        <v>688992</v>
      </c>
      <c r="F913" s="3" t="str">
        <f t="shared" si="281"/>
        <v>177</v>
      </c>
      <c r="G913" s="5">
        <f>C913*100</f>
        <v>81100100</v>
      </c>
      <c r="H913" s="7">
        <f>A913*10300</f>
        <v>73923100</v>
      </c>
      <c r="I913" s="3" t="s">
        <v>1235</v>
      </c>
      <c r="J913" s="3" t="s">
        <v>1235</v>
      </c>
      <c r="K913" s="3">
        <v>617293</v>
      </c>
      <c r="L913" s="3">
        <v>4141200</v>
      </c>
      <c r="M913" s="5">
        <f t="shared" si="285"/>
        <v>11318200</v>
      </c>
    </row>
    <row r="914" spans="1:13" x14ac:dyDescent="0.25">
      <c r="A914" s="4" t="s">
        <v>825</v>
      </c>
      <c r="B914" s="3">
        <v>113</v>
      </c>
      <c r="C914" s="5">
        <f t="shared" si="280"/>
        <v>883999</v>
      </c>
      <c r="D914" s="5">
        <f>A914*17</f>
        <v>132991</v>
      </c>
      <c r="E914" s="5">
        <f t="shared" si="275"/>
        <v>751008</v>
      </c>
      <c r="F914" s="3" t="str">
        <f t="shared" si="281"/>
        <v>823</v>
      </c>
      <c r="G914" s="5">
        <f>C914*100</f>
        <v>88399900</v>
      </c>
      <c r="H914" s="7">
        <f>A914*10300</f>
        <v>80576900</v>
      </c>
      <c r="I914" s="3" t="s">
        <v>1235</v>
      </c>
      <c r="J914" s="3" t="s">
        <v>1235</v>
      </c>
      <c r="K914" s="3">
        <v>164204</v>
      </c>
      <c r="L914" s="3">
        <v>1353300</v>
      </c>
      <c r="M914" s="5">
        <f t="shared" si="285"/>
        <v>9176300</v>
      </c>
    </row>
    <row r="915" spans="1:13" x14ac:dyDescent="0.25">
      <c r="A915" s="7" t="s">
        <v>1124</v>
      </c>
      <c r="B915" s="3">
        <v>114</v>
      </c>
      <c r="C915" s="5">
        <f t="shared" si="280"/>
        <v>34998</v>
      </c>
      <c r="D915" s="5">
        <f t="shared" ref="D915:D922" si="286">A915*13</f>
        <v>3991</v>
      </c>
      <c r="E915" s="5">
        <f t="shared" si="275"/>
        <v>31007</v>
      </c>
      <c r="F915" s="3" t="str">
        <f t="shared" si="281"/>
        <v>307</v>
      </c>
      <c r="G915" s="5">
        <f t="shared" ref="G915:G922" si="287">C915*50</f>
        <v>1749900</v>
      </c>
      <c r="H915" s="7">
        <f t="shared" ref="H915:H922" si="288">A915*5257</f>
        <v>1613899</v>
      </c>
      <c r="I915" s="7">
        <f t="shared" ref="I915:I922" si="289">A915*4700</f>
        <v>1442900</v>
      </c>
      <c r="J915" s="3" t="s">
        <v>1235</v>
      </c>
      <c r="K915" s="19">
        <v>25207</v>
      </c>
      <c r="L915" s="3">
        <v>86300</v>
      </c>
      <c r="M915" s="7">
        <f>L915+G915-H915</f>
        <v>222301</v>
      </c>
    </row>
    <row r="916" spans="1:13" x14ac:dyDescent="0.25">
      <c r="A916" s="7" t="s">
        <v>50</v>
      </c>
      <c r="B916" s="3">
        <v>114</v>
      </c>
      <c r="C916" s="5">
        <f t="shared" si="280"/>
        <v>148998</v>
      </c>
      <c r="D916" s="5">
        <f t="shared" si="286"/>
        <v>16991</v>
      </c>
      <c r="E916" s="5">
        <f t="shared" si="275"/>
        <v>132007</v>
      </c>
      <c r="F916" s="3" t="str">
        <f t="shared" si="281"/>
        <v>307</v>
      </c>
      <c r="G916" s="5">
        <f t="shared" si="287"/>
        <v>7449900</v>
      </c>
      <c r="H916" s="7">
        <f t="shared" si="288"/>
        <v>6870899</v>
      </c>
      <c r="I916" s="7">
        <f t="shared" si="289"/>
        <v>6142900</v>
      </c>
      <c r="J916" s="3" t="s">
        <v>1235</v>
      </c>
      <c r="K916" s="3">
        <v>30204</v>
      </c>
      <c r="L916" s="3">
        <v>141299</v>
      </c>
      <c r="M916" s="5">
        <f t="shared" ref="M916:M922" si="290">L916+G916-H916</f>
        <v>720300</v>
      </c>
    </row>
    <row r="917" spans="1:13" x14ac:dyDescent="0.25">
      <c r="A917" s="7" t="s">
        <v>100</v>
      </c>
      <c r="B917" s="3">
        <v>114</v>
      </c>
      <c r="C917" s="5">
        <f t="shared" si="280"/>
        <v>193002</v>
      </c>
      <c r="D917" s="5">
        <f t="shared" si="286"/>
        <v>22009</v>
      </c>
      <c r="E917" s="5">
        <f t="shared" si="275"/>
        <v>170993</v>
      </c>
      <c r="F917" s="3" t="str">
        <f t="shared" si="281"/>
        <v>693</v>
      </c>
      <c r="G917" s="5">
        <f t="shared" si="287"/>
        <v>9650100</v>
      </c>
      <c r="H917" s="7">
        <f t="shared" si="288"/>
        <v>8900101</v>
      </c>
      <c r="I917" s="7">
        <f t="shared" si="289"/>
        <v>7957100</v>
      </c>
      <c r="J917" s="3" t="s">
        <v>1235</v>
      </c>
      <c r="K917" s="3">
        <v>52296</v>
      </c>
      <c r="L917" s="19">
        <v>3199</v>
      </c>
      <c r="M917" s="5">
        <f>L917+G917-H917+C917</f>
        <v>946200</v>
      </c>
    </row>
    <row r="918" spans="1:13" x14ac:dyDescent="0.25">
      <c r="A918" s="7" t="s">
        <v>228</v>
      </c>
      <c r="B918" s="3">
        <v>114</v>
      </c>
      <c r="C918" s="5">
        <f t="shared" si="280"/>
        <v>307002</v>
      </c>
      <c r="D918" s="5">
        <f t="shared" si="286"/>
        <v>35009</v>
      </c>
      <c r="E918" s="5">
        <f t="shared" si="275"/>
        <v>271993</v>
      </c>
      <c r="F918" s="3" t="str">
        <f t="shared" si="281"/>
        <v>693</v>
      </c>
      <c r="G918" s="5">
        <f t="shared" si="287"/>
        <v>15350100</v>
      </c>
      <c r="H918" s="7">
        <f t="shared" si="288"/>
        <v>14157101</v>
      </c>
      <c r="I918" s="7">
        <f t="shared" si="289"/>
        <v>12657100</v>
      </c>
      <c r="J918" s="3" t="s">
        <v>1235</v>
      </c>
      <c r="K918" s="3">
        <v>196292</v>
      </c>
      <c r="L918" s="19">
        <v>1039201</v>
      </c>
      <c r="M918" s="5">
        <f t="shared" si="290"/>
        <v>2232200</v>
      </c>
    </row>
    <row r="919" spans="1:13" x14ac:dyDescent="0.25">
      <c r="A919" s="7" t="s">
        <v>301</v>
      </c>
      <c r="B919" s="3">
        <v>114</v>
      </c>
      <c r="C919" s="5">
        <f t="shared" si="280"/>
        <v>376998</v>
      </c>
      <c r="D919" s="5">
        <f t="shared" si="286"/>
        <v>42991</v>
      </c>
      <c r="E919" s="5">
        <f t="shared" si="275"/>
        <v>334007</v>
      </c>
      <c r="F919" s="3" t="str">
        <f t="shared" si="281"/>
        <v>307</v>
      </c>
      <c r="G919" s="5">
        <f t="shared" si="287"/>
        <v>18849900</v>
      </c>
      <c r="H919" s="7">
        <f t="shared" si="288"/>
        <v>17384899</v>
      </c>
      <c r="I919" s="7">
        <f t="shared" si="289"/>
        <v>15542900</v>
      </c>
      <c r="J919" s="3" t="s">
        <v>1235</v>
      </c>
      <c r="K919" s="3">
        <v>20205</v>
      </c>
      <c r="L919" s="19">
        <v>301300</v>
      </c>
      <c r="M919" s="5">
        <f t="shared" si="290"/>
        <v>1766301</v>
      </c>
    </row>
    <row r="920" spans="1:13" x14ac:dyDescent="0.25">
      <c r="A920" s="7" t="s">
        <v>586</v>
      </c>
      <c r="B920" s="3">
        <v>114</v>
      </c>
      <c r="C920" s="5">
        <f t="shared" si="280"/>
        <v>649002</v>
      </c>
      <c r="D920" s="5">
        <f t="shared" si="286"/>
        <v>74009</v>
      </c>
      <c r="E920" s="5">
        <f t="shared" si="275"/>
        <v>574993</v>
      </c>
      <c r="F920" s="3" t="str">
        <f t="shared" si="281"/>
        <v>693</v>
      </c>
      <c r="G920" s="5">
        <f t="shared" si="287"/>
        <v>32450100</v>
      </c>
      <c r="H920" s="7">
        <f t="shared" si="288"/>
        <v>29928101</v>
      </c>
      <c r="I920" s="7">
        <f t="shared" si="289"/>
        <v>26757100</v>
      </c>
      <c r="J920" s="3" t="s">
        <v>1235</v>
      </c>
      <c r="K920" s="3">
        <v>631296</v>
      </c>
      <c r="L920" s="3">
        <v>466199</v>
      </c>
      <c r="M920" s="5">
        <f>L920+G920-H920+C920</f>
        <v>3637200</v>
      </c>
    </row>
    <row r="921" spans="1:13" x14ac:dyDescent="0.25">
      <c r="A921" s="7" t="s">
        <v>767</v>
      </c>
      <c r="B921" s="3">
        <v>114</v>
      </c>
      <c r="C921" s="5">
        <f t="shared" si="280"/>
        <v>832998</v>
      </c>
      <c r="D921" s="5">
        <f t="shared" si="286"/>
        <v>94991</v>
      </c>
      <c r="E921" s="5">
        <f t="shared" si="275"/>
        <v>738007</v>
      </c>
      <c r="F921" s="3" t="str">
        <f t="shared" si="281"/>
        <v>307</v>
      </c>
      <c r="G921" s="5">
        <f t="shared" si="287"/>
        <v>41649900</v>
      </c>
      <c r="H921" s="7">
        <f t="shared" si="288"/>
        <v>38412899</v>
      </c>
      <c r="I921" s="7">
        <f t="shared" si="289"/>
        <v>34342900</v>
      </c>
      <c r="J921" s="3" t="s">
        <v>1235</v>
      </c>
      <c r="K921" s="3">
        <v>629205</v>
      </c>
      <c r="L921" s="3">
        <v>1250300</v>
      </c>
      <c r="M921" s="5">
        <f t="shared" si="290"/>
        <v>4487301</v>
      </c>
    </row>
    <row r="922" spans="1:13" x14ac:dyDescent="0.25">
      <c r="A922" s="7" t="s">
        <v>919</v>
      </c>
      <c r="B922" s="3">
        <v>114</v>
      </c>
      <c r="C922" s="5">
        <f t="shared" si="280"/>
        <v>991002</v>
      </c>
      <c r="D922" s="5">
        <f t="shared" si="286"/>
        <v>113009</v>
      </c>
      <c r="E922" s="5">
        <f t="shared" si="275"/>
        <v>877993</v>
      </c>
      <c r="F922" s="3" t="str">
        <f t="shared" si="281"/>
        <v>693</v>
      </c>
      <c r="G922" s="5">
        <f t="shared" si="287"/>
        <v>49550100</v>
      </c>
      <c r="H922" s="7">
        <f t="shared" si="288"/>
        <v>45699101</v>
      </c>
      <c r="I922" s="7">
        <f t="shared" si="289"/>
        <v>40857100</v>
      </c>
      <c r="J922" s="3" t="s">
        <v>1235</v>
      </c>
      <c r="K922" s="19">
        <v>303298</v>
      </c>
      <c r="L922" s="3">
        <v>51201</v>
      </c>
      <c r="M922" s="7">
        <f t="shared" si="290"/>
        <v>3902200</v>
      </c>
    </row>
    <row r="923" spans="1:13" x14ac:dyDescent="0.25">
      <c r="A923" s="8" t="s">
        <v>1091</v>
      </c>
      <c r="B923" s="3">
        <v>115</v>
      </c>
      <c r="C923" s="5">
        <f t="shared" si="280"/>
        <v>12995</v>
      </c>
      <c r="D923" s="5">
        <f t="shared" ref="D923:D930" si="291">A923*53</f>
        <v>5989</v>
      </c>
      <c r="E923" s="5">
        <f t="shared" si="275"/>
        <v>7006</v>
      </c>
      <c r="F923" s="3" t="str">
        <f t="shared" si="281"/>
        <v>113</v>
      </c>
      <c r="G923" s="5">
        <f t="shared" ref="G923:G930" si="292">C923*20</f>
        <v>259900</v>
      </c>
      <c r="H923" s="7">
        <f t="shared" ref="H923:H930" si="293">A923*2123</f>
        <v>239899</v>
      </c>
      <c r="I923" s="3" t="s">
        <v>1235</v>
      </c>
      <c r="J923" s="3" t="s">
        <v>1235</v>
      </c>
      <c r="K923" s="3">
        <v>10202</v>
      </c>
      <c r="L923" s="3">
        <v>29299</v>
      </c>
      <c r="M923" s="5">
        <f>L923+G923-H923</f>
        <v>49300</v>
      </c>
    </row>
    <row r="924" spans="1:13" x14ac:dyDescent="0.25">
      <c r="A924" s="8" t="s">
        <v>1215</v>
      </c>
      <c r="B924" s="3">
        <v>115</v>
      </c>
      <c r="C924" s="5">
        <f t="shared" si="280"/>
        <v>102005</v>
      </c>
      <c r="D924" s="5">
        <f t="shared" si="291"/>
        <v>47011</v>
      </c>
      <c r="E924" s="5">
        <f t="shared" si="275"/>
        <v>54994</v>
      </c>
      <c r="F924" s="3" t="str">
        <f t="shared" si="281"/>
        <v>887</v>
      </c>
      <c r="G924" s="5">
        <f t="shared" si="292"/>
        <v>2040100</v>
      </c>
      <c r="H924" s="7">
        <f t="shared" si="293"/>
        <v>1883101</v>
      </c>
      <c r="I924" s="3" t="s">
        <v>1235</v>
      </c>
      <c r="J924" s="3" t="s">
        <v>1235</v>
      </c>
      <c r="K924" s="3">
        <v>3290</v>
      </c>
      <c r="L924" s="3">
        <v>98199</v>
      </c>
      <c r="M924" s="5">
        <f t="shared" ref="M924:M930" si="294">L924+G924-H924</f>
        <v>255198</v>
      </c>
    </row>
    <row r="925" spans="1:13" x14ac:dyDescent="0.25">
      <c r="A925" s="8" t="s">
        <v>155</v>
      </c>
      <c r="B925" s="3">
        <v>115</v>
      </c>
      <c r="C925" s="5">
        <f t="shared" si="280"/>
        <v>242995</v>
      </c>
      <c r="D925" s="5">
        <f t="shared" si="291"/>
        <v>111989</v>
      </c>
      <c r="E925" s="5">
        <f t="shared" si="275"/>
        <v>131006</v>
      </c>
      <c r="F925" s="3" t="str">
        <f t="shared" si="281"/>
        <v>113</v>
      </c>
      <c r="G925" s="5">
        <f t="shared" si="292"/>
        <v>4859900</v>
      </c>
      <c r="H925" s="7">
        <f t="shared" si="293"/>
        <v>4485899</v>
      </c>
      <c r="I925" s="3" t="s">
        <v>1235</v>
      </c>
      <c r="J925" s="3" t="s">
        <v>1235</v>
      </c>
      <c r="K925" s="3">
        <v>161200</v>
      </c>
      <c r="L925" s="3">
        <v>275302</v>
      </c>
      <c r="M925" s="5">
        <f>L925+G925-H925+C925</f>
        <v>892298</v>
      </c>
    </row>
    <row r="926" spans="1:13" x14ac:dyDescent="0.25">
      <c r="A926" s="8" t="s">
        <v>254</v>
      </c>
      <c r="B926" s="3">
        <v>115</v>
      </c>
      <c r="C926" s="5">
        <f t="shared" si="280"/>
        <v>332005</v>
      </c>
      <c r="D926" s="5">
        <f t="shared" si="291"/>
        <v>153011</v>
      </c>
      <c r="E926" s="5">
        <f t="shared" si="275"/>
        <v>178994</v>
      </c>
      <c r="F926" s="3" t="str">
        <f t="shared" si="281"/>
        <v>887</v>
      </c>
      <c r="G926" s="5">
        <f t="shared" si="292"/>
        <v>6640100</v>
      </c>
      <c r="H926" s="7">
        <f t="shared" si="293"/>
        <v>6129101</v>
      </c>
      <c r="I926" s="3" t="s">
        <v>1235</v>
      </c>
      <c r="J926" s="3" t="s">
        <v>1235</v>
      </c>
      <c r="K926" s="3">
        <v>302297</v>
      </c>
      <c r="L926" s="3">
        <v>279201</v>
      </c>
      <c r="M926" s="5">
        <f t="shared" si="294"/>
        <v>790200</v>
      </c>
    </row>
    <row r="927" spans="1:13" x14ac:dyDescent="0.25">
      <c r="A927" s="8" t="s">
        <v>520</v>
      </c>
      <c r="B927" s="3">
        <v>115</v>
      </c>
      <c r="C927" s="5">
        <f t="shared" si="280"/>
        <v>587995</v>
      </c>
      <c r="D927" s="5">
        <f t="shared" si="291"/>
        <v>270989</v>
      </c>
      <c r="E927" s="5">
        <f t="shared" si="275"/>
        <v>317006</v>
      </c>
      <c r="F927" s="3" t="str">
        <f t="shared" si="281"/>
        <v>113</v>
      </c>
      <c r="G927" s="5">
        <f t="shared" si="292"/>
        <v>11759900</v>
      </c>
      <c r="H927" s="7">
        <f t="shared" si="293"/>
        <v>10854899</v>
      </c>
      <c r="I927" s="3" t="s">
        <v>1235</v>
      </c>
      <c r="J927" s="3" t="s">
        <v>1235</v>
      </c>
      <c r="K927" s="3">
        <v>441200</v>
      </c>
      <c r="L927" s="3">
        <v>717302</v>
      </c>
      <c r="M927" s="5">
        <f>L927+G927-H927+C927</f>
        <v>2210298</v>
      </c>
    </row>
    <row r="928" spans="1:13" x14ac:dyDescent="0.25">
      <c r="A928" s="8" t="s">
        <v>633</v>
      </c>
      <c r="B928" s="3">
        <v>115</v>
      </c>
      <c r="C928" s="5">
        <f t="shared" si="280"/>
        <v>702995</v>
      </c>
      <c r="D928" s="5">
        <f t="shared" si="291"/>
        <v>323989</v>
      </c>
      <c r="E928" s="5">
        <f t="shared" si="275"/>
        <v>379006</v>
      </c>
      <c r="F928" s="3" t="str">
        <f t="shared" si="281"/>
        <v>113</v>
      </c>
      <c r="G928" s="5">
        <f t="shared" si="292"/>
        <v>14059900</v>
      </c>
      <c r="H928" s="7">
        <f t="shared" si="293"/>
        <v>12977899</v>
      </c>
      <c r="I928" s="3" t="s">
        <v>1235</v>
      </c>
      <c r="J928" s="3" t="s">
        <v>1235</v>
      </c>
      <c r="K928" s="3">
        <v>674202</v>
      </c>
      <c r="L928" s="3">
        <v>625298</v>
      </c>
      <c r="M928" s="5">
        <f t="shared" si="294"/>
        <v>1707299</v>
      </c>
    </row>
    <row r="929" spans="1:13" x14ac:dyDescent="0.25">
      <c r="A929" s="8" t="s">
        <v>943</v>
      </c>
      <c r="B929" s="3">
        <v>115</v>
      </c>
      <c r="C929" s="5">
        <f t="shared" si="280"/>
        <v>1022005</v>
      </c>
      <c r="D929" s="5">
        <f t="shared" si="291"/>
        <v>471011</v>
      </c>
      <c r="E929" s="5">
        <f t="shared" si="275"/>
        <v>550994</v>
      </c>
      <c r="F929" s="3" t="str">
        <f t="shared" si="281"/>
        <v>887</v>
      </c>
      <c r="G929" s="5">
        <f t="shared" si="292"/>
        <v>20440100</v>
      </c>
      <c r="H929" s="7">
        <f t="shared" si="293"/>
        <v>18867101</v>
      </c>
      <c r="I929" s="3" t="s">
        <v>1235</v>
      </c>
      <c r="J929" s="3" t="s">
        <v>1235</v>
      </c>
      <c r="K929" s="3">
        <v>86292</v>
      </c>
      <c r="L929" s="3">
        <v>1037201</v>
      </c>
      <c r="M929" s="5">
        <f t="shared" si="294"/>
        <v>2610200</v>
      </c>
    </row>
    <row r="930" spans="1:13" x14ac:dyDescent="0.25">
      <c r="A930" s="8" t="s">
        <v>1056</v>
      </c>
      <c r="B930" s="3">
        <v>115</v>
      </c>
      <c r="C930" s="5">
        <f t="shared" si="280"/>
        <v>1137005</v>
      </c>
      <c r="D930" s="5">
        <f t="shared" si="291"/>
        <v>524011</v>
      </c>
      <c r="E930" s="5">
        <f t="shared" si="275"/>
        <v>612994</v>
      </c>
      <c r="F930" s="3" t="str">
        <f t="shared" si="281"/>
        <v>887</v>
      </c>
      <c r="G930" s="5">
        <f t="shared" si="292"/>
        <v>22740100</v>
      </c>
      <c r="H930" s="7">
        <f t="shared" si="293"/>
        <v>20990101</v>
      </c>
      <c r="I930" s="3" t="s">
        <v>1235</v>
      </c>
      <c r="J930" s="3" t="s">
        <v>1235</v>
      </c>
      <c r="K930" s="3">
        <v>333290</v>
      </c>
      <c r="L930" s="3">
        <v>1391199</v>
      </c>
      <c r="M930" s="5">
        <f t="shared" si="294"/>
        <v>3141198</v>
      </c>
    </row>
    <row r="931" spans="1:13" x14ac:dyDescent="0.25">
      <c r="A931" s="4" t="s">
        <v>1103</v>
      </c>
      <c r="B931" s="3">
        <v>116</v>
      </c>
      <c r="C931" s="5">
        <f t="shared" si="280"/>
        <v>20996</v>
      </c>
      <c r="D931" s="5">
        <f>A931*11</f>
        <v>1991</v>
      </c>
      <c r="E931" s="5">
        <f t="shared" si="275"/>
        <v>19005</v>
      </c>
      <c r="F931" s="3" t="str">
        <f t="shared" si="281"/>
        <v>181</v>
      </c>
      <c r="G931" s="5">
        <f t="shared" ref="G931:G941" si="295">C931*25</f>
        <v>524900</v>
      </c>
      <c r="H931" s="7">
        <f>A931*2679</f>
        <v>484899</v>
      </c>
      <c r="I931" s="3" t="s">
        <v>1235</v>
      </c>
      <c r="J931" s="3" t="s">
        <v>1235</v>
      </c>
      <c r="K931" s="3">
        <v>2202</v>
      </c>
      <c r="L931" s="3">
        <v>41298</v>
      </c>
      <c r="M931" s="5">
        <f>L931+G931-H931</f>
        <v>81299</v>
      </c>
    </row>
    <row r="932" spans="1:13" x14ac:dyDescent="0.25">
      <c r="A932" s="4" t="s">
        <v>30</v>
      </c>
      <c r="B932" s="3">
        <v>116</v>
      </c>
      <c r="C932" s="5">
        <f t="shared" si="280"/>
        <v>136996</v>
      </c>
      <c r="D932" s="5">
        <f>A932*11</f>
        <v>12991</v>
      </c>
      <c r="E932" s="5">
        <f t="shared" si="275"/>
        <v>124005</v>
      </c>
      <c r="F932" s="3" t="str">
        <f t="shared" si="281"/>
        <v>181</v>
      </c>
      <c r="G932" s="5">
        <f t="shared" si="295"/>
        <v>3424900</v>
      </c>
      <c r="H932" s="7">
        <f>A932*2679</f>
        <v>3163899</v>
      </c>
      <c r="I932" s="3" t="s">
        <v>1235</v>
      </c>
      <c r="J932" s="3" t="s">
        <v>1235</v>
      </c>
      <c r="K932" s="3">
        <v>200</v>
      </c>
      <c r="L932" s="3">
        <v>118300</v>
      </c>
      <c r="M932" s="5">
        <f>L932+G932-H932</f>
        <v>379301</v>
      </c>
    </row>
    <row r="933" spans="1:13" x14ac:dyDescent="0.25">
      <c r="A933" s="4" t="s">
        <v>51</v>
      </c>
      <c r="B933" s="3">
        <v>116</v>
      </c>
      <c r="C933" s="5">
        <f t="shared" si="280"/>
        <v>153004</v>
      </c>
      <c r="D933" s="5">
        <f>A933*69</f>
        <v>91011</v>
      </c>
      <c r="E933" s="5">
        <f t="shared" si="275"/>
        <v>61993</v>
      </c>
      <c r="F933" s="3" t="str">
        <f t="shared" si="281"/>
        <v>319</v>
      </c>
      <c r="G933" s="5">
        <f t="shared" si="295"/>
        <v>3825100</v>
      </c>
      <c r="H933" s="7">
        <f>A933*2621</f>
        <v>3457099</v>
      </c>
      <c r="I933" s="3" t="s">
        <v>1235</v>
      </c>
      <c r="J933" s="3" t="s">
        <v>1235</v>
      </c>
      <c r="K933" s="3">
        <v>105295</v>
      </c>
      <c r="L933" s="3">
        <v>175202</v>
      </c>
      <c r="M933" s="5">
        <f>L933+G933-H933-C933</f>
        <v>390199</v>
      </c>
    </row>
    <row r="934" spans="1:13" x14ac:dyDescent="0.25">
      <c r="A934" s="4" t="s">
        <v>246</v>
      </c>
      <c r="B934" s="3">
        <v>116</v>
      </c>
      <c r="C934" s="5">
        <f t="shared" si="280"/>
        <v>327004</v>
      </c>
      <c r="D934" s="5">
        <f>A934*11</f>
        <v>31009</v>
      </c>
      <c r="E934" s="5">
        <f t="shared" si="275"/>
        <v>295995</v>
      </c>
      <c r="F934" s="3" t="str">
        <f t="shared" si="281"/>
        <v>819</v>
      </c>
      <c r="G934" s="5">
        <f t="shared" si="295"/>
        <v>8175100</v>
      </c>
      <c r="H934" s="7">
        <f>A934*2679</f>
        <v>7552101</v>
      </c>
      <c r="I934" s="3" t="s">
        <v>1235</v>
      </c>
      <c r="J934" s="3" t="s">
        <v>1235</v>
      </c>
      <c r="K934" s="3">
        <v>174298</v>
      </c>
      <c r="L934" s="3">
        <v>783202</v>
      </c>
      <c r="M934" s="5">
        <f t="shared" ref="M934:M938" si="296">L934+G934-H934</f>
        <v>1406201</v>
      </c>
    </row>
    <row r="935" spans="1:13" x14ac:dyDescent="0.25">
      <c r="A935" s="4" t="s">
        <v>286</v>
      </c>
      <c r="B935" s="3">
        <v>116</v>
      </c>
      <c r="C935" s="5">
        <f t="shared" si="280"/>
        <v>368996</v>
      </c>
      <c r="D935" s="5">
        <f>A935*11</f>
        <v>34991</v>
      </c>
      <c r="E935" s="5">
        <f t="shared" si="275"/>
        <v>334005</v>
      </c>
      <c r="F935" s="3" t="str">
        <f t="shared" si="281"/>
        <v>181</v>
      </c>
      <c r="G935" s="5">
        <f t="shared" si="295"/>
        <v>9224900</v>
      </c>
      <c r="H935" s="7">
        <f>A935*2679</f>
        <v>8521899</v>
      </c>
      <c r="I935" s="3" t="s">
        <v>1235</v>
      </c>
      <c r="J935" s="3" t="s">
        <v>1235</v>
      </c>
      <c r="K935" s="3">
        <v>258201</v>
      </c>
      <c r="L935" s="3">
        <v>576301</v>
      </c>
      <c r="M935" s="5">
        <f t="shared" si="296"/>
        <v>1279302</v>
      </c>
    </row>
    <row r="936" spans="1:13" x14ac:dyDescent="0.25">
      <c r="A936" s="4" t="s">
        <v>303</v>
      </c>
      <c r="B936" s="3">
        <v>116</v>
      </c>
      <c r="C936" s="5">
        <f t="shared" si="280"/>
        <v>385004</v>
      </c>
      <c r="D936" s="5">
        <f>A936*69</f>
        <v>229011</v>
      </c>
      <c r="E936" s="5">
        <f t="shared" si="275"/>
        <v>155993</v>
      </c>
      <c r="F936" s="3" t="str">
        <f t="shared" si="281"/>
        <v>319</v>
      </c>
      <c r="G936" s="5">
        <f t="shared" si="295"/>
        <v>9625100</v>
      </c>
      <c r="H936" s="7">
        <f>A936*2621</f>
        <v>8699099</v>
      </c>
      <c r="I936" s="3" t="s">
        <v>1235</v>
      </c>
      <c r="J936" s="3" t="s">
        <v>1235</v>
      </c>
      <c r="K936" s="3">
        <v>185299</v>
      </c>
      <c r="L936" s="3">
        <v>517199</v>
      </c>
      <c r="M936" s="5">
        <f t="shared" si="296"/>
        <v>1443200</v>
      </c>
    </row>
    <row r="937" spans="1:13" x14ac:dyDescent="0.25">
      <c r="A937" s="4" t="s">
        <v>810</v>
      </c>
      <c r="B937" s="3">
        <v>116</v>
      </c>
      <c r="C937" s="5">
        <f t="shared" si="280"/>
        <v>890996</v>
      </c>
      <c r="D937" s="5">
        <f>A937*69</f>
        <v>529989</v>
      </c>
      <c r="E937" s="5">
        <f t="shared" si="275"/>
        <v>361007</v>
      </c>
      <c r="F937" s="3" t="str">
        <f t="shared" si="281"/>
        <v>681</v>
      </c>
      <c r="G937" s="5">
        <f t="shared" si="295"/>
        <v>22274900</v>
      </c>
      <c r="H937" s="7">
        <f>A937*2621</f>
        <v>20131901</v>
      </c>
      <c r="I937" s="3" t="s">
        <v>1235</v>
      </c>
      <c r="J937" s="3" t="s">
        <v>1235</v>
      </c>
      <c r="K937" s="3">
        <v>124201</v>
      </c>
      <c r="L937" s="3">
        <v>892301</v>
      </c>
      <c r="M937" s="5">
        <f t="shared" si="296"/>
        <v>3035300</v>
      </c>
    </row>
    <row r="938" spans="1:13" x14ac:dyDescent="0.25">
      <c r="A938" s="4" t="s">
        <v>917</v>
      </c>
      <c r="B938" s="3">
        <v>116</v>
      </c>
      <c r="C938" s="5">
        <f t="shared" si="280"/>
        <v>1006996</v>
      </c>
      <c r="D938" s="5">
        <f>A938*69</f>
        <v>598989</v>
      </c>
      <c r="E938" s="5">
        <f t="shared" si="275"/>
        <v>408007</v>
      </c>
      <c r="F938" s="3" t="str">
        <f t="shared" si="281"/>
        <v>681</v>
      </c>
      <c r="G938" s="5">
        <f t="shared" si="295"/>
        <v>25174900</v>
      </c>
      <c r="H938" s="7">
        <f>A938*2621</f>
        <v>22752901</v>
      </c>
      <c r="I938" s="3" t="s">
        <v>1235</v>
      </c>
      <c r="J938" s="3" t="s">
        <v>1235</v>
      </c>
      <c r="K938" s="3">
        <v>444206</v>
      </c>
      <c r="L938" s="3">
        <v>904299</v>
      </c>
      <c r="M938" s="5">
        <f t="shared" si="296"/>
        <v>3326298</v>
      </c>
    </row>
    <row r="939" spans="1:13" x14ac:dyDescent="0.25">
      <c r="A939" s="4" t="s">
        <v>934</v>
      </c>
      <c r="B939" s="3">
        <v>116</v>
      </c>
      <c r="C939" s="5">
        <f t="shared" si="280"/>
        <v>1023004</v>
      </c>
      <c r="D939" s="5">
        <f>A939*11</f>
        <v>97009</v>
      </c>
      <c r="E939" s="5">
        <f t="shared" si="275"/>
        <v>925995</v>
      </c>
      <c r="F939" s="3" t="str">
        <f t="shared" si="281"/>
        <v>819</v>
      </c>
      <c r="G939" s="5">
        <f t="shared" si="295"/>
        <v>25575100</v>
      </c>
      <c r="H939" s="7">
        <f>A939*2679</f>
        <v>23626101</v>
      </c>
      <c r="I939" s="3" t="s">
        <v>1235</v>
      </c>
      <c r="J939" s="3" t="s">
        <v>1235</v>
      </c>
      <c r="K939" s="3">
        <v>739296</v>
      </c>
      <c r="L939" s="3">
        <v>695201</v>
      </c>
      <c r="M939" s="5">
        <f t="shared" ref="M939:M940" si="297">L939+G939-H939</f>
        <v>2644200</v>
      </c>
    </row>
    <row r="940" spans="1:13" x14ac:dyDescent="0.25">
      <c r="A940" s="4" t="s">
        <v>974</v>
      </c>
      <c r="B940" s="3">
        <v>116</v>
      </c>
      <c r="C940" s="5">
        <f t="shared" si="280"/>
        <v>1064996</v>
      </c>
      <c r="D940" s="5">
        <f>A940*11</f>
        <v>100991</v>
      </c>
      <c r="E940" s="5">
        <f t="shared" ref="E940:E1003" si="298">C940-D940</f>
        <v>964005</v>
      </c>
      <c r="F940" s="3" t="str">
        <f t="shared" si="281"/>
        <v>181</v>
      </c>
      <c r="G940" s="5">
        <f t="shared" si="295"/>
        <v>26624900</v>
      </c>
      <c r="H940" s="7">
        <f>A940*2679</f>
        <v>24595899</v>
      </c>
      <c r="I940" s="3" t="s">
        <v>1235</v>
      </c>
      <c r="J940" s="3" t="s">
        <v>1235</v>
      </c>
      <c r="K940" s="3">
        <v>947203</v>
      </c>
      <c r="L940" s="3">
        <v>901298</v>
      </c>
      <c r="M940" s="5">
        <f t="shared" si="297"/>
        <v>2930299</v>
      </c>
    </row>
    <row r="941" spans="1:13" x14ac:dyDescent="0.25">
      <c r="A941" s="4" t="s">
        <v>989</v>
      </c>
      <c r="B941" s="3">
        <v>116</v>
      </c>
      <c r="C941" s="5">
        <f t="shared" si="280"/>
        <v>1081004</v>
      </c>
      <c r="D941" s="5">
        <f>A941*69</f>
        <v>643011</v>
      </c>
      <c r="E941" s="5">
        <f t="shared" si="298"/>
        <v>437993</v>
      </c>
      <c r="F941" s="3" t="str">
        <f t="shared" si="281"/>
        <v>319</v>
      </c>
      <c r="G941" s="5">
        <f t="shared" si="295"/>
        <v>27025100</v>
      </c>
      <c r="H941" s="7">
        <f>A941*2621</f>
        <v>24425099</v>
      </c>
      <c r="I941" s="3" t="s">
        <v>1235</v>
      </c>
      <c r="J941" s="3" t="s">
        <v>1235</v>
      </c>
      <c r="K941" s="3">
        <v>725297</v>
      </c>
      <c r="L941" s="3">
        <v>138200</v>
      </c>
      <c r="M941" s="5">
        <f>L941+G941-H941</f>
        <v>2738201</v>
      </c>
    </row>
    <row r="942" spans="1:13" x14ac:dyDescent="0.25">
      <c r="A942" s="7" t="s">
        <v>1162</v>
      </c>
      <c r="B942" s="3">
        <v>117</v>
      </c>
      <c r="C942" s="5">
        <f t="shared" si="280"/>
        <v>63999</v>
      </c>
      <c r="D942" s="5">
        <f t="shared" ref="D942:D948" si="299">A942*53</f>
        <v>28991</v>
      </c>
      <c r="E942" s="5">
        <f t="shared" si="298"/>
        <v>35008</v>
      </c>
      <c r="F942" s="3" t="str">
        <f t="shared" si="281"/>
        <v>547</v>
      </c>
      <c r="G942" s="5">
        <f t="shared" ref="G942:G948" si="300">C942*100</f>
        <v>6399900</v>
      </c>
      <c r="H942" s="7">
        <f t="shared" ref="H942:H948" si="301">A942*10700</f>
        <v>5852900</v>
      </c>
      <c r="I942" s="7">
        <f t="shared" ref="I942:I948" si="302">A942*9700</f>
        <v>5305900</v>
      </c>
      <c r="J942" s="3" t="s">
        <v>1235</v>
      </c>
      <c r="K942" s="19">
        <v>26206</v>
      </c>
      <c r="L942" s="3">
        <v>27300</v>
      </c>
      <c r="M942" s="7">
        <f>L942+G942-H942</f>
        <v>574300</v>
      </c>
    </row>
    <row r="943" spans="1:13" x14ac:dyDescent="0.25">
      <c r="A943" s="7" t="s">
        <v>67</v>
      </c>
      <c r="B943" s="3">
        <v>117</v>
      </c>
      <c r="C943" s="5">
        <f t="shared" si="280"/>
        <v>170001</v>
      </c>
      <c r="D943" s="5">
        <f t="shared" si="299"/>
        <v>77009</v>
      </c>
      <c r="E943" s="5">
        <f t="shared" si="298"/>
        <v>92992</v>
      </c>
      <c r="F943" s="3" t="str">
        <f t="shared" si="281"/>
        <v>453</v>
      </c>
      <c r="G943" s="5">
        <f t="shared" si="300"/>
        <v>17000100</v>
      </c>
      <c r="H943" s="7">
        <f t="shared" si="301"/>
        <v>15547100</v>
      </c>
      <c r="I943" s="7">
        <f t="shared" si="302"/>
        <v>14094100</v>
      </c>
      <c r="J943" s="3" t="s">
        <v>1235</v>
      </c>
      <c r="K943" s="3">
        <v>103293</v>
      </c>
      <c r="L943" s="3">
        <v>276200</v>
      </c>
      <c r="M943" s="5">
        <f t="shared" ref="M943:M948" si="303">L943+G943-H943</f>
        <v>1729200</v>
      </c>
    </row>
    <row r="944" spans="1:13" x14ac:dyDescent="0.25">
      <c r="A944" s="7" t="s">
        <v>333</v>
      </c>
      <c r="B944" s="3">
        <v>117</v>
      </c>
      <c r="C944" s="5">
        <f t="shared" si="280"/>
        <v>414999</v>
      </c>
      <c r="D944" s="5">
        <f t="shared" si="299"/>
        <v>187991</v>
      </c>
      <c r="E944" s="5">
        <f t="shared" si="298"/>
        <v>227008</v>
      </c>
      <c r="F944" s="3" t="str">
        <f t="shared" si="281"/>
        <v>547</v>
      </c>
      <c r="G944" s="5">
        <f t="shared" si="300"/>
        <v>41499900</v>
      </c>
      <c r="H944" s="7">
        <f t="shared" si="301"/>
        <v>37952900</v>
      </c>
      <c r="I944" s="7">
        <f t="shared" si="302"/>
        <v>34405900</v>
      </c>
      <c r="J944" s="3" t="s">
        <v>1235</v>
      </c>
      <c r="K944" s="3">
        <v>152201</v>
      </c>
      <c r="L944" s="3">
        <v>1631300</v>
      </c>
      <c r="M944" s="5">
        <f t="shared" si="303"/>
        <v>5178300</v>
      </c>
    </row>
    <row r="945" spans="1:13" x14ac:dyDescent="0.25">
      <c r="A945" s="7" t="s">
        <v>452</v>
      </c>
      <c r="B945" s="3">
        <v>117</v>
      </c>
      <c r="C945" s="5">
        <f t="shared" si="280"/>
        <v>531999</v>
      </c>
      <c r="D945" s="5">
        <f t="shared" si="299"/>
        <v>240991</v>
      </c>
      <c r="E945" s="5">
        <f t="shared" si="298"/>
        <v>291008</v>
      </c>
      <c r="F945" s="3" t="str">
        <f t="shared" si="281"/>
        <v>547</v>
      </c>
      <c r="G945" s="5">
        <f t="shared" si="300"/>
        <v>53199900</v>
      </c>
      <c r="H945" s="7">
        <f t="shared" si="301"/>
        <v>48652900</v>
      </c>
      <c r="I945" s="7">
        <f t="shared" si="302"/>
        <v>44105900</v>
      </c>
      <c r="J945" s="3" t="s">
        <v>1235</v>
      </c>
      <c r="K945" s="19">
        <v>204205</v>
      </c>
      <c r="L945" s="19">
        <v>4228300</v>
      </c>
      <c r="M945" s="5">
        <f t="shared" si="303"/>
        <v>8775300</v>
      </c>
    </row>
    <row r="946" spans="1:13" x14ac:dyDescent="0.25">
      <c r="A946" s="7" t="s">
        <v>681</v>
      </c>
      <c r="B946" s="3">
        <v>117</v>
      </c>
      <c r="C946" s="5">
        <f t="shared" si="280"/>
        <v>765999</v>
      </c>
      <c r="D946" s="5">
        <f t="shared" si="299"/>
        <v>346991</v>
      </c>
      <c r="E946" s="5">
        <f t="shared" si="298"/>
        <v>419008</v>
      </c>
      <c r="F946" s="3" t="str">
        <f t="shared" si="281"/>
        <v>547</v>
      </c>
      <c r="G946" s="5">
        <f t="shared" si="300"/>
        <v>76599900</v>
      </c>
      <c r="H946" s="7">
        <f t="shared" si="301"/>
        <v>70052900</v>
      </c>
      <c r="I946" s="7">
        <f t="shared" si="302"/>
        <v>63505900</v>
      </c>
      <c r="J946" s="3" t="s">
        <v>1235</v>
      </c>
      <c r="K946" s="19">
        <v>667204</v>
      </c>
      <c r="L946" s="19">
        <v>5695300</v>
      </c>
      <c r="M946" s="5">
        <f t="shared" si="303"/>
        <v>12242300</v>
      </c>
    </row>
    <row r="947" spans="1:13" x14ac:dyDescent="0.25">
      <c r="A947" s="7" t="s">
        <v>793</v>
      </c>
      <c r="B947" s="3">
        <v>117</v>
      </c>
      <c r="C947" s="5">
        <f t="shared" si="280"/>
        <v>882999</v>
      </c>
      <c r="D947" s="5">
        <f t="shared" si="299"/>
        <v>399991</v>
      </c>
      <c r="E947" s="5">
        <f t="shared" si="298"/>
        <v>483008</v>
      </c>
      <c r="F947" s="3" t="str">
        <f t="shared" si="281"/>
        <v>547</v>
      </c>
      <c r="G947" s="5">
        <f t="shared" si="300"/>
        <v>88299900</v>
      </c>
      <c r="H947" s="7">
        <f t="shared" si="301"/>
        <v>80752900</v>
      </c>
      <c r="I947" s="7">
        <f t="shared" si="302"/>
        <v>73205900</v>
      </c>
      <c r="J947" s="3" t="s">
        <v>1235</v>
      </c>
      <c r="K947" s="3">
        <v>301200</v>
      </c>
      <c r="L947" s="3">
        <v>2565300</v>
      </c>
      <c r="M947" s="5">
        <f t="shared" si="303"/>
        <v>10112300</v>
      </c>
    </row>
    <row r="948" spans="1:13" x14ac:dyDescent="0.25">
      <c r="A948" s="7" t="s">
        <v>1018</v>
      </c>
      <c r="B948" s="3">
        <v>117</v>
      </c>
      <c r="C948" s="5">
        <f t="shared" si="280"/>
        <v>1116999</v>
      </c>
      <c r="D948" s="5">
        <f t="shared" si="299"/>
        <v>505991</v>
      </c>
      <c r="E948" s="5">
        <f t="shared" si="298"/>
        <v>611008</v>
      </c>
      <c r="F948" s="3" t="str">
        <f t="shared" si="281"/>
        <v>547</v>
      </c>
      <c r="G948" s="5">
        <f t="shared" si="300"/>
        <v>111699900</v>
      </c>
      <c r="H948" s="7">
        <f t="shared" si="301"/>
        <v>102152900</v>
      </c>
      <c r="I948" s="7">
        <f t="shared" si="302"/>
        <v>92605900</v>
      </c>
      <c r="J948" s="3" t="s">
        <v>1235</v>
      </c>
      <c r="K948" s="3">
        <v>419208</v>
      </c>
      <c r="L948" s="3">
        <v>2672300</v>
      </c>
      <c r="M948" s="5">
        <f t="shared" si="303"/>
        <v>12219300</v>
      </c>
    </row>
    <row r="949" spans="1:13" x14ac:dyDescent="0.25">
      <c r="A949" s="4" t="s">
        <v>1207</v>
      </c>
      <c r="B949" s="3">
        <v>118</v>
      </c>
      <c r="C949" s="5">
        <f t="shared" si="280"/>
        <v>99002</v>
      </c>
      <c r="D949" s="5">
        <f t="shared" ref="D949:D955" si="304">A949*31</f>
        <v>26009</v>
      </c>
      <c r="E949" s="5">
        <f t="shared" si="298"/>
        <v>72993</v>
      </c>
      <c r="F949" s="3" t="str">
        <f t="shared" si="281"/>
        <v>839</v>
      </c>
      <c r="G949" s="5">
        <f t="shared" ref="G949:G955" si="305">C949*50</f>
        <v>4950100</v>
      </c>
      <c r="H949" s="7">
        <f t="shared" ref="H949:H955" si="306">A949*5459</f>
        <v>4580101</v>
      </c>
      <c r="I949" s="3" t="s">
        <v>1235</v>
      </c>
      <c r="J949" s="3" t="s">
        <v>1235</v>
      </c>
      <c r="K949" s="3">
        <v>89294</v>
      </c>
      <c r="L949" s="3">
        <v>100201</v>
      </c>
      <c r="M949" s="5">
        <f>L949+G949-H949</f>
        <v>470200</v>
      </c>
    </row>
    <row r="950" spans="1:13" x14ac:dyDescent="0.25">
      <c r="A950" s="4" t="s">
        <v>162</v>
      </c>
      <c r="B950" s="3">
        <v>118</v>
      </c>
      <c r="C950" s="5">
        <f t="shared" si="280"/>
        <v>254998</v>
      </c>
      <c r="D950" s="5">
        <f t="shared" si="304"/>
        <v>66991</v>
      </c>
      <c r="E950" s="5">
        <f t="shared" si="298"/>
        <v>188007</v>
      </c>
      <c r="F950" s="3" t="str">
        <f t="shared" si="281"/>
        <v>161</v>
      </c>
      <c r="G950" s="5">
        <f t="shared" si="305"/>
        <v>12749900</v>
      </c>
      <c r="H950" s="7">
        <f t="shared" si="306"/>
        <v>11796899</v>
      </c>
      <c r="I950" s="3" t="s">
        <v>1235</v>
      </c>
      <c r="J950" s="3" t="s">
        <v>1235</v>
      </c>
      <c r="K950" s="3">
        <v>202204</v>
      </c>
      <c r="L950" s="3">
        <v>928300</v>
      </c>
      <c r="M950" s="5">
        <f t="shared" ref="M950:M954" si="307">L950+G950-H950</f>
        <v>1881301</v>
      </c>
    </row>
    <row r="951" spans="1:13" x14ac:dyDescent="0.25">
      <c r="A951" s="4" t="s">
        <v>602</v>
      </c>
      <c r="B951" s="3">
        <v>118</v>
      </c>
      <c r="C951" s="5">
        <f t="shared" si="280"/>
        <v>689002</v>
      </c>
      <c r="D951" s="5">
        <f t="shared" si="304"/>
        <v>181009</v>
      </c>
      <c r="E951" s="5">
        <f t="shared" si="298"/>
        <v>507993</v>
      </c>
      <c r="F951" s="3" t="str">
        <f t="shared" si="281"/>
        <v>839</v>
      </c>
      <c r="G951" s="5">
        <f t="shared" si="305"/>
        <v>34450100</v>
      </c>
      <c r="H951" s="7">
        <f t="shared" si="306"/>
        <v>31875101</v>
      </c>
      <c r="I951" s="3" t="s">
        <v>1235</v>
      </c>
      <c r="J951" s="3" t="s">
        <v>1235</v>
      </c>
      <c r="K951" s="3">
        <v>300299</v>
      </c>
      <c r="L951" s="3">
        <v>1573201</v>
      </c>
      <c r="M951" s="5">
        <f t="shared" si="307"/>
        <v>4148200</v>
      </c>
    </row>
    <row r="952" spans="1:13" x14ac:dyDescent="0.25">
      <c r="A952" s="4" t="s">
        <v>860</v>
      </c>
      <c r="B952" s="3">
        <v>118</v>
      </c>
      <c r="C952" s="5">
        <f t="shared" si="280"/>
        <v>962998</v>
      </c>
      <c r="D952" s="5">
        <f t="shared" si="304"/>
        <v>252991</v>
      </c>
      <c r="E952" s="5">
        <f t="shared" si="298"/>
        <v>710007</v>
      </c>
      <c r="F952" s="3" t="str">
        <f t="shared" si="281"/>
        <v>161</v>
      </c>
      <c r="G952" s="5">
        <f t="shared" si="305"/>
        <v>48149900</v>
      </c>
      <c r="H952" s="7">
        <f t="shared" si="306"/>
        <v>44550899</v>
      </c>
      <c r="I952" s="3" t="s">
        <v>1235</v>
      </c>
      <c r="J952" s="3" t="s">
        <v>1235</v>
      </c>
      <c r="K952" s="3">
        <v>894200</v>
      </c>
      <c r="L952" s="3">
        <v>1710300</v>
      </c>
      <c r="M952" s="5">
        <f t="shared" si="307"/>
        <v>5309301</v>
      </c>
    </row>
    <row r="953" spans="1:13" x14ac:dyDescent="0.25">
      <c r="A953" s="4" t="s">
        <v>938</v>
      </c>
      <c r="B953" s="3">
        <v>118</v>
      </c>
      <c r="C953" s="5">
        <f t="shared" si="280"/>
        <v>1043002</v>
      </c>
      <c r="D953" s="5">
        <f t="shared" si="304"/>
        <v>274009</v>
      </c>
      <c r="E953" s="5">
        <f t="shared" si="298"/>
        <v>768993</v>
      </c>
      <c r="F953" s="3" t="str">
        <f t="shared" si="281"/>
        <v>839</v>
      </c>
      <c r="G953" s="5">
        <f t="shared" si="305"/>
        <v>52150100</v>
      </c>
      <c r="H953" s="7">
        <f t="shared" si="306"/>
        <v>48252101</v>
      </c>
      <c r="I953" s="3" t="s">
        <v>1235</v>
      </c>
      <c r="J953" s="3" t="s">
        <v>1235</v>
      </c>
      <c r="K953" s="3">
        <v>251292</v>
      </c>
      <c r="L953" s="3">
        <v>1409201</v>
      </c>
      <c r="M953" s="5">
        <f t="shared" si="307"/>
        <v>5307200</v>
      </c>
    </row>
    <row r="954" spans="1:13" x14ac:dyDescent="0.25">
      <c r="A954" s="4" t="s">
        <v>972</v>
      </c>
      <c r="B954" s="3">
        <v>118</v>
      </c>
      <c r="C954" s="5">
        <f t="shared" si="280"/>
        <v>1080998</v>
      </c>
      <c r="D954" s="5">
        <f t="shared" si="304"/>
        <v>283991</v>
      </c>
      <c r="E954" s="5">
        <f t="shared" si="298"/>
        <v>797007</v>
      </c>
      <c r="F954" s="3" t="str">
        <f t="shared" si="281"/>
        <v>161</v>
      </c>
      <c r="G954" s="5">
        <f t="shared" si="305"/>
        <v>54049900</v>
      </c>
      <c r="H954" s="7">
        <f t="shared" si="306"/>
        <v>50009899</v>
      </c>
      <c r="I954" s="3" t="s">
        <v>1235</v>
      </c>
      <c r="J954" s="3" t="s">
        <v>1235</v>
      </c>
      <c r="K954" s="3">
        <v>573203</v>
      </c>
      <c r="L954" s="3">
        <v>3651299</v>
      </c>
      <c r="M954" s="5">
        <f t="shared" si="307"/>
        <v>7691300</v>
      </c>
    </row>
    <row r="955" spans="1:13" x14ac:dyDescent="0.25">
      <c r="A955" s="4" t="s">
        <v>1050</v>
      </c>
      <c r="B955" s="3">
        <v>118</v>
      </c>
      <c r="C955" s="5">
        <f t="shared" si="280"/>
        <v>1161002</v>
      </c>
      <c r="D955" s="5">
        <f t="shared" si="304"/>
        <v>305009</v>
      </c>
      <c r="E955" s="5">
        <f t="shared" si="298"/>
        <v>855993</v>
      </c>
      <c r="F955" s="3" t="str">
        <f t="shared" si="281"/>
        <v>839</v>
      </c>
      <c r="G955" s="5">
        <f t="shared" si="305"/>
        <v>58050100</v>
      </c>
      <c r="H955" s="7">
        <f t="shared" si="306"/>
        <v>53711101</v>
      </c>
      <c r="I955" s="3" t="s">
        <v>1235</v>
      </c>
      <c r="J955" s="3" t="s">
        <v>1235</v>
      </c>
      <c r="K955" s="3">
        <v>122298</v>
      </c>
      <c r="L955" s="3">
        <v>2267200</v>
      </c>
      <c r="M955" s="5">
        <f>L955+G955-H955+C955</f>
        <v>7767201</v>
      </c>
    </row>
    <row r="956" spans="1:13" x14ac:dyDescent="0.25">
      <c r="A956" s="9" t="s">
        <v>1153</v>
      </c>
      <c r="B956" s="3">
        <v>119</v>
      </c>
      <c r="C956" s="5">
        <f t="shared" si="280"/>
        <v>57001</v>
      </c>
      <c r="D956" s="5">
        <f>A956*71</f>
        <v>34009</v>
      </c>
      <c r="E956" s="5">
        <f t="shared" si="298"/>
        <v>22992</v>
      </c>
      <c r="F956" s="3" t="str">
        <f t="shared" si="281"/>
        <v>479</v>
      </c>
      <c r="G956" s="5">
        <f>C956*100</f>
        <v>5700100</v>
      </c>
      <c r="H956" s="7">
        <f>A956*10900</f>
        <v>5221100</v>
      </c>
      <c r="I956" s="7">
        <f>A956*9900</f>
        <v>4742100</v>
      </c>
      <c r="J956" s="3" t="s">
        <v>1235</v>
      </c>
      <c r="K956" s="3">
        <v>23293</v>
      </c>
      <c r="L956" s="3">
        <v>470200</v>
      </c>
      <c r="M956" s="7">
        <f>L956+G956-H956</f>
        <v>949200</v>
      </c>
    </row>
    <row r="957" spans="1:13" x14ac:dyDescent="0.25">
      <c r="A957" s="9" t="s">
        <v>1159</v>
      </c>
      <c r="B957" s="3">
        <v>119</v>
      </c>
      <c r="C957" s="5">
        <f t="shared" si="280"/>
        <v>61999</v>
      </c>
      <c r="D957" s="5">
        <f>A957*71</f>
        <v>36991</v>
      </c>
      <c r="E957" s="5">
        <f t="shared" si="298"/>
        <v>25008</v>
      </c>
      <c r="F957" s="3" t="str">
        <f t="shared" si="281"/>
        <v>521</v>
      </c>
      <c r="G957" s="5">
        <f>C957*100</f>
        <v>6199900</v>
      </c>
      <c r="H957" s="7">
        <f>A957*10900</f>
        <v>5678900</v>
      </c>
      <c r="I957" s="7">
        <f>A957*9900</f>
        <v>5157900</v>
      </c>
      <c r="J957" s="3" t="s">
        <v>1235</v>
      </c>
      <c r="K957" s="19">
        <v>25200</v>
      </c>
      <c r="L957" s="3">
        <v>77300</v>
      </c>
      <c r="M957" s="5">
        <f>L957+G957-H957</f>
        <v>598300</v>
      </c>
    </row>
    <row r="958" spans="1:13" x14ac:dyDescent="0.25">
      <c r="A958" s="9" t="s">
        <v>1164</v>
      </c>
      <c r="B958" s="3">
        <v>119</v>
      </c>
      <c r="C958" s="5">
        <f t="shared" si="280"/>
        <v>66997</v>
      </c>
      <c r="D958" s="5">
        <f>A958*103</f>
        <v>57989</v>
      </c>
      <c r="E958" s="5">
        <f t="shared" si="298"/>
        <v>9008</v>
      </c>
      <c r="F958" s="3" t="str">
        <f t="shared" si="281"/>
        <v>563</v>
      </c>
      <c r="G958" s="5">
        <f>A958*4046</f>
        <v>2277898</v>
      </c>
      <c r="H958" s="7">
        <f>A958*3673</f>
        <v>2067899</v>
      </c>
      <c r="I958" s="7">
        <f>A958*3300</f>
        <v>1857900</v>
      </c>
      <c r="J958" s="3" t="s">
        <v>1235</v>
      </c>
      <c r="K958" s="3">
        <v>7200</v>
      </c>
      <c r="L958" s="3">
        <v>48299</v>
      </c>
      <c r="M958" s="5">
        <f>L958+G958-H958-C958</f>
        <v>191301</v>
      </c>
    </row>
    <row r="959" spans="1:13" x14ac:dyDescent="0.25">
      <c r="A959" s="9" t="s">
        <v>197</v>
      </c>
      <c r="B959" s="3">
        <v>119</v>
      </c>
      <c r="C959" s="5">
        <f t="shared" si="280"/>
        <v>290003</v>
      </c>
      <c r="D959" s="5">
        <f>A959*103</f>
        <v>251011</v>
      </c>
      <c r="E959" s="5">
        <f t="shared" si="298"/>
        <v>38992</v>
      </c>
      <c r="F959" s="3" t="str">
        <f t="shared" si="281"/>
        <v>437</v>
      </c>
      <c r="G959" s="5">
        <f>A959*4046</f>
        <v>9860102</v>
      </c>
      <c r="H959" s="7">
        <f>A959*3673</f>
        <v>8951101</v>
      </c>
      <c r="I959" s="7">
        <f>A959*3300</f>
        <v>8042100</v>
      </c>
      <c r="J959" s="3" t="s">
        <v>1235</v>
      </c>
      <c r="K959" s="3">
        <v>144294</v>
      </c>
      <c r="L959" s="3">
        <v>902201</v>
      </c>
      <c r="M959" s="5">
        <f>L959+G959-H959-C959</f>
        <v>1521199</v>
      </c>
    </row>
    <row r="960" spans="1:13" x14ac:dyDescent="0.25">
      <c r="A960" s="9" t="s">
        <v>205</v>
      </c>
      <c r="B960" s="3">
        <v>119</v>
      </c>
      <c r="C960" s="5">
        <f t="shared" si="280"/>
        <v>299999</v>
      </c>
      <c r="D960" s="5">
        <f>A960*71</f>
        <v>178991</v>
      </c>
      <c r="E960" s="5">
        <f t="shared" si="298"/>
        <v>121008</v>
      </c>
      <c r="F960" s="3" t="str">
        <f t="shared" si="281"/>
        <v>521</v>
      </c>
      <c r="G960" s="5">
        <f>C960*100</f>
        <v>29999900</v>
      </c>
      <c r="H960" s="7">
        <f>A960*10900</f>
        <v>27478900</v>
      </c>
      <c r="I960" s="7">
        <f>A960*9900</f>
        <v>24957900</v>
      </c>
      <c r="J960" s="3" t="s">
        <v>1235</v>
      </c>
      <c r="K960" s="3">
        <v>273200</v>
      </c>
      <c r="L960" s="3">
        <v>525300</v>
      </c>
      <c r="M960" s="5">
        <f>L960+G960-H960</f>
        <v>3046300</v>
      </c>
    </row>
    <row r="961" spans="1:13" x14ac:dyDescent="0.25">
      <c r="A961" s="9" t="s">
        <v>554</v>
      </c>
      <c r="B961" s="3">
        <v>119</v>
      </c>
      <c r="C961" s="5">
        <f t="shared" si="280"/>
        <v>647003</v>
      </c>
      <c r="D961" s="5">
        <f>A961*103</f>
        <v>560011</v>
      </c>
      <c r="E961" s="5">
        <f t="shared" si="298"/>
        <v>86992</v>
      </c>
      <c r="F961" s="3" t="str">
        <f t="shared" si="281"/>
        <v>437</v>
      </c>
      <c r="G961" s="5">
        <f>A961*4046</f>
        <v>21998102</v>
      </c>
      <c r="H961" s="7">
        <f>A961*3673</f>
        <v>19970101</v>
      </c>
      <c r="I961" s="7">
        <f>A961*3300</f>
        <v>17942100</v>
      </c>
      <c r="J961" s="3" t="s">
        <v>1235</v>
      </c>
      <c r="K961" s="3">
        <v>376294</v>
      </c>
      <c r="L961" s="19">
        <v>39200</v>
      </c>
      <c r="M961" s="5">
        <f>L961+G961-H961</f>
        <v>2067201</v>
      </c>
    </row>
    <row r="962" spans="1:13" x14ac:dyDescent="0.25">
      <c r="A962" s="9" t="s">
        <v>560</v>
      </c>
      <c r="B962" s="3">
        <v>119</v>
      </c>
      <c r="C962" s="5">
        <f t="shared" ref="C962:C1025" si="308">A962*B962</f>
        <v>652001</v>
      </c>
      <c r="D962" s="5">
        <f>A962*71</f>
        <v>389009</v>
      </c>
      <c r="E962" s="5">
        <f t="shared" si="298"/>
        <v>262992</v>
      </c>
      <c r="F962" s="3" t="str">
        <f t="shared" ref="F962:F1025" si="309">RIGHT(A962, 3)</f>
        <v>479</v>
      </c>
      <c r="G962" s="5">
        <f>C962*100</f>
        <v>65200100</v>
      </c>
      <c r="H962" s="7">
        <f>A962*10900</f>
        <v>59721100</v>
      </c>
      <c r="I962" s="7">
        <f>A962*9900</f>
        <v>54242100</v>
      </c>
      <c r="J962" s="3" t="s">
        <v>1235</v>
      </c>
      <c r="K962" s="3">
        <v>436292</v>
      </c>
      <c r="L962" s="3">
        <v>721200</v>
      </c>
      <c r="M962" s="5">
        <f t="shared" ref="M962:M963" si="310">L962+G962-H962</f>
        <v>6200200</v>
      </c>
    </row>
    <row r="963" spans="1:13" x14ac:dyDescent="0.25">
      <c r="A963" s="9" t="s">
        <v>566</v>
      </c>
      <c r="B963" s="3">
        <v>119</v>
      </c>
      <c r="C963" s="5">
        <f t="shared" si="308"/>
        <v>656999</v>
      </c>
      <c r="D963" s="5">
        <f>A963*71</f>
        <v>391991</v>
      </c>
      <c r="E963" s="5">
        <f t="shared" si="298"/>
        <v>265008</v>
      </c>
      <c r="F963" s="3" t="str">
        <f t="shared" si="309"/>
        <v>521</v>
      </c>
      <c r="G963" s="5">
        <f>C963*100</f>
        <v>65699900</v>
      </c>
      <c r="H963" s="7">
        <f>A963*10900</f>
        <v>60178900</v>
      </c>
      <c r="I963" s="7">
        <f>A963*9900</f>
        <v>54657900</v>
      </c>
      <c r="J963" s="3" t="s">
        <v>1235</v>
      </c>
      <c r="K963" s="3">
        <v>438201</v>
      </c>
      <c r="L963" s="3">
        <v>1647300</v>
      </c>
      <c r="M963" s="5">
        <f t="shared" si="310"/>
        <v>7168300</v>
      </c>
    </row>
    <row r="964" spans="1:13" x14ac:dyDescent="0.25">
      <c r="A964" s="9" t="s">
        <v>570</v>
      </c>
      <c r="B964" s="3">
        <v>119</v>
      </c>
      <c r="C964" s="5">
        <f t="shared" si="308"/>
        <v>661997</v>
      </c>
      <c r="D964" s="5">
        <f>A964*103</f>
        <v>572989</v>
      </c>
      <c r="E964" s="5">
        <f t="shared" si="298"/>
        <v>89008</v>
      </c>
      <c r="F964" s="3" t="str">
        <f t="shared" si="309"/>
        <v>563</v>
      </c>
      <c r="G964" s="5">
        <f>A964*4046</f>
        <v>22507898</v>
      </c>
      <c r="H964" s="7">
        <f>A964*3673</f>
        <v>20432899</v>
      </c>
      <c r="I964" s="7">
        <f>A964*3300</f>
        <v>18357900</v>
      </c>
      <c r="J964" s="3" t="s">
        <v>1235</v>
      </c>
      <c r="K964" s="3">
        <v>32209</v>
      </c>
      <c r="L964" s="19">
        <v>349300</v>
      </c>
      <c r="M964" s="5">
        <f>L964+G964-H964</f>
        <v>2424299</v>
      </c>
    </row>
    <row r="965" spans="1:13" x14ac:dyDescent="0.25">
      <c r="A965" s="9" t="s">
        <v>679</v>
      </c>
      <c r="B965" s="3">
        <v>119</v>
      </c>
      <c r="C965" s="5">
        <f t="shared" si="308"/>
        <v>775999</v>
      </c>
      <c r="D965" s="5">
        <f>A965*71</f>
        <v>462991</v>
      </c>
      <c r="E965" s="5">
        <f t="shared" si="298"/>
        <v>313008</v>
      </c>
      <c r="F965" s="3" t="str">
        <f t="shared" si="309"/>
        <v>521</v>
      </c>
      <c r="G965" s="5">
        <f>C965*100</f>
        <v>77599900</v>
      </c>
      <c r="H965" s="7">
        <f>A965*10900</f>
        <v>71078900</v>
      </c>
      <c r="I965" s="7">
        <f>A965*9900</f>
        <v>64557900</v>
      </c>
      <c r="J965" s="3" t="s">
        <v>1235</v>
      </c>
      <c r="K965" s="3">
        <v>713201</v>
      </c>
      <c r="L965" s="19">
        <v>2141300</v>
      </c>
      <c r="M965" s="5">
        <f>L965+G965-H965</f>
        <v>8662300</v>
      </c>
    </row>
    <row r="966" spans="1:13" x14ac:dyDescent="0.25">
      <c r="A966" s="9" t="s">
        <v>684</v>
      </c>
      <c r="B966" s="3">
        <v>119</v>
      </c>
      <c r="C966" s="5">
        <f t="shared" si="308"/>
        <v>780997</v>
      </c>
      <c r="D966" s="5">
        <f>A966*103</f>
        <v>675989</v>
      </c>
      <c r="E966" s="5">
        <f t="shared" si="298"/>
        <v>105008</v>
      </c>
      <c r="F966" s="3" t="str">
        <f t="shared" si="309"/>
        <v>563</v>
      </c>
      <c r="G966" s="5">
        <f>A966*4046</f>
        <v>26553898</v>
      </c>
      <c r="H966" s="7">
        <f>A966*3673</f>
        <v>24105899</v>
      </c>
      <c r="I966" s="7">
        <f>A966*3300</f>
        <v>21657900</v>
      </c>
      <c r="J966" s="3" t="s">
        <v>1235</v>
      </c>
      <c r="K966" s="3">
        <v>215200</v>
      </c>
      <c r="L966" s="3">
        <v>694299</v>
      </c>
      <c r="M966" s="5">
        <f>L966+G966-H966-C966</f>
        <v>2361301</v>
      </c>
    </row>
    <row r="967" spans="1:13" x14ac:dyDescent="0.25">
      <c r="A967" s="9" t="s">
        <v>898</v>
      </c>
      <c r="B967" s="3">
        <v>119</v>
      </c>
      <c r="C967" s="5">
        <f t="shared" si="308"/>
        <v>1013999</v>
      </c>
      <c r="D967" s="5">
        <f>A967*71</f>
        <v>604991</v>
      </c>
      <c r="E967" s="5">
        <f t="shared" si="298"/>
        <v>409008</v>
      </c>
      <c r="F967" s="3" t="str">
        <f t="shared" si="309"/>
        <v>521</v>
      </c>
      <c r="G967" s="5">
        <f>C967*100</f>
        <v>101399900</v>
      </c>
      <c r="H967" s="7">
        <f>A967*10900</f>
        <v>92878900</v>
      </c>
      <c r="I967" s="7">
        <f>A967*9900</f>
        <v>84357900</v>
      </c>
      <c r="J967" s="3" t="s">
        <v>1235</v>
      </c>
      <c r="K967" s="3">
        <v>429202</v>
      </c>
      <c r="L967" s="3">
        <v>3309300</v>
      </c>
      <c r="M967" s="5">
        <f>L967+G967-H967</f>
        <v>11830300</v>
      </c>
    </row>
    <row r="968" spans="1:13" x14ac:dyDescent="0.25">
      <c r="A968" s="9" t="s">
        <v>903</v>
      </c>
      <c r="B968" s="3">
        <v>119</v>
      </c>
      <c r="C968" s="5">
        <f t="shared" si="308"/>
        <v>1018997</v>
      </c>
      <c r="D968" s="5">
        <f>A968*103</f>
        <v>881989</v>
      </c>
      <c r="E968" s="5">
        <f t="shared" si="298"/>
        <v>137008</v>
      </c>
      <c r="F968" s="3" t="str">
        <f t="shared" si="309"/>
        <v>563</v>
      </c>
      <c r="G968" s="5">
        <f>A968*4046</f>
        <v>34645898</v>
      </c>
      <c r="H968" s="7">
        <f>A968*3673</f>
        <v>31451899</v>
      </c>
      <c r="I968" s="7">
        <f>A968*3300</f>
        <v>28257900</v>
      </c>
      <c r="J968" s="3" t="s">
        <v>1235</v>
      </c>
      <c r="K968" s="3">
        <v>135209</v>
      </c>
      <c r="L968" s="3">
        <v>623300</v>
      </c>
      <c r="M968" s="5">
        <f t="shared" ref="M968" si="311">L968+G968-H968</f>
        <v>3817299</v>
      </c>
    </row>
    <row r="969" spans="1:13" x14ac:dyDescent="0.25">
      <c r="A969" s="9" t="s">
        <v>1005</v>
      </c>
      <c r="B969" s="3">
        <v>119</v>
      </c>
      <c r="C969" s="5">
        <f t="shared" si="308"/>
        <v>1123003</v>
      </c>
      <c r="D969" s="5">
        <f>A969*103</f>
        <v>972011</v>
      </c>
      <c r="E969" s="5">
        <f t="shared" si="298"/>
        <v>150992</v>
      </c>
      <c r="F969" s="3" t="str">
        <f t="shared" si="309"/>
        <v>437</v>
      </c>
      <c r="G969" s="5">
        <f>A969*4046</f>
        <v>38182102</v>
      </c>
      <c r="H969" s="7">
        <f>A969*3673</f>
        <v>34662101</v>
      </c>
      <c r="I969" s="7">
        <f>A969*3300</f>
        <v>31142100</v>
      </c>
      <c r="J969" s="3" t="s">
        <v>1235</v>
      </c>
      <c r="K969" s="3">
        <v>30292</v>
      </c>
      <c r="L969" s="3">
        <v>568201</v>
      </c>
      <c r="M969" s="5">
        <f>L969+G969-H969-C969</f>
        <v>2965199</v>
      </c>
    </row>
    <row r="970" spans="1:13" x14ac:dyDescent="0.25">
      <c r="A970" s="9" t="s">
        <v>1011</v>
      </c>
      <c r="B970" s="3">
        <v>119</v>
      </c>
      <c r="C970" s="5">
        <f t="shared" si="308"/>
        <v>1128001</v>
      </c>
      <c r="D970" s="5">
        <f>A970*71</f>
        <v>673009</v>
      </c>
      <c r="E970" s="5">
        <f t="shared" si="298"/>
        <v>454992</v>
      </c>
      <c r="F970" s="3" t="str">
        <f t="shared" si="309"/>
        <v>479</v>
      </c>
      <c r="G970" s="5">
        <f>C970*100</f>
        <v>112800100</v>
      </c>
      <c r="H970" s="7">
        <f>A970*10900</f>
        <v>103321100</v>
      </c>
      <c r="I970" s="7">
        <f>A970*9900</f>
        <v>93842100</v>
      </c>
      <c r="J970" s="3" t="s">
        <v>1235</v>
      </c>
      <c r="K970" s="3">
        <v>309299</v>
      </c>
      <c r="L970" s="3">
        <v>2385200</v>
      </c>
      <c r="M970" s="5">
        <f t="shared" ref="M970:M971" si="312">L970+G970-H970</f>
        <v>11864200</v>
      </c>
    </row>
    <row r="971" spans="1:13" x14ac:dyDescent="0.25">
      <c r="A971" s="9" t="s">
        <v>1015</v>
      </c>
      <c r="B971" s="3">
        <v>119</v>
      </c>
      <c r="C971" s="5">
        <f t="shared" si="308"/>
        <v>1132999</v>
      </c>
      <c r="D971" s="5">
        <f>A971*71</f>
        <v>675991</v>
      </c>
      <c r="E971" s="5">
        <f t="shared" si="298"/>
        <v>457008</v>
      </c>
      <c r="F971" s="3" t="str">
        <f t="shared" si="309"/>
        <v>521</v>
      </c>
      <c r="G971" s="5">
        <f>C971*100</f>
        <v>113299900</v>
      </c>
      <c r="H971" s="7">
        <f>A971*10900</f>
        <v>103778900</v>
      </c>
      <c r="I971" s="7">
        <f>A971*9900</f>
        <v>94257900</v>
      </c>
      <c r="J971" s="3" t="s">
        <v>1235</v>
      </c>
      <c r="K971" s="3">
        <v>765202</v>
      </c>
      <c r="L971" s="3">
        <v>3983300</v>
      </c>
      <c r="M971" s="5">
        <f t="shared" si="312"/>
        <v>13504300</v>
      </c>
    </row>
    <row r="972" spans="1:13" x14ac:dyDescent="0.25">
      <c r="A972" s="10" t="s">
        <v>1098</v>
      </c>
      <c r="B972" s="3">
        <v>121</v>
      </c>
      <c r="C972" s="5">
        <f t="shared" si="308"/>
        <v>18997</v>
      </c>
      <c r="D972" s="5">
        <f>A972*70</f>
        <v>10990</v>
      </c>
      <c r="E972" s="5">
        <f t="shared" si="298"/>
        <v>8007</v>
      </c>
      <c r="F972" s="3" t="str">
        <f t="shared" si="309"/>
        <v>157</v>
      </c>
      <c r="G972" s="5">
        <f>C972*33</f>
        <v>626901</v>
      </c>
      <c r="H972" s="7">
        <f>A972*3700</f>
        <v>580900</v>
      </c>
      <c r="I972" s="7">
        <f>A972*3407</f>
        <v>534899</v>
      </c>
      <c r="J972" s="3" t="s">
        <v>1235</v>
      </c>
      <c r="K972" s="3">
        <v>9201</v>
      </c>
      <c r="L972" s="3">
        <v>10300</v>
      </c>
      <c r="M972" s="5">
        <f>L972+G972-H972</f>
        <v>56301</v>
      </c>
    </row>
    <row r="973" spans="1:13" x14ac:dyDescent="0.25">
      <c r="A973" s="10" t="s">
        <v>1121</v>
      </c>
      <c r="B973" s="3">
        <v>121</v>
      </c>
      <c r="C973" s="5">
        <f t="shared" si="308"/>
        <v>34001</v>
      </c>
      <c r="D973" s="5">
        <f>A973*89</f>
        <v>25009</v>
      </c>
      <c r="E973" s="5">
        <f t="shared" si="298"/>
        <v>8992</v>
      </c>
      <c r="F973" s="3" t="str">
        <f t="shared" si="309"/>
        <v>281</v>
      </c>
      <c r="G973" s="5">
        <f>C973*100</f>
        <v>3400100</v>
      </c>
      <c r="H973" s="7">
        <f>A973*11100</f>
        <v>3119100</v>
      </c>
      <c r="I973" s="7">
        <f>A973*10100</f>
        <v>2838100</v>
      </c>
      <c r="J973" s="3" t="s">
        <v>1235</v>
      </c>
      <c r="K973" s="3">
        <v>2295</v>
      </c>
      <c r="L973" s="3">
        <v>144200</v>
      </c>
      <c r="M973" s="5">
        <f>L973+G973-H973</f>
        <v>425200</v>
      </c>
    </row>
    <row r="974" spans="1:13" x14ac:dyDescent="0.25">
      <c r="A974" s="10" t="s">
        <v>1189</v>
      </c>
      <c r="B974" s="3">
        <v>121</v>
      </c>
      <c r="C974" s="5">
        <f t="shared" si="308"/>
        <v>86999</v>
      </c>
      <c r="D974" s="5">
        <f>A974*89</f>
        <v>63991</v>
      </c>
      <c r="E974" s="5">
        <f t="shared" si="298"/>
        <v>23008</v>
      </c>
      <c r="F974" s="3" t="str">
        <f t="shared" si="309"/>
        <v>719</v>
      </c>
      <c r="G974" s="5">
        <f>C974*100</f>
        <v>8699900</v>
      </c>
      <c r="H974" s="7">
        <f>A974*11100</f>
        <v>7980900</v>
      </c>
      <c r="I974" s="7">
        <f>A974*10100</f>
        <v>7261900</v>
      </c>
      <c r="J974" s="3" t="s">
        <v>1235</v>
      </c>
      <c r="K974" s="3">
        <v>50207</v>
      </c>
      <c r="L974" s="3">
        <v>587300</v>
      </c>
      <c r="M974" s="5">
        <f t="shared" ref="M974:M976" si="313">L974+G974-H974</f>
        <v>1306300</v>
      </c>
    </row>
    <row r="975" spans="1:13" x14ac:dyDescent="0.25">
      <c r="A975" s="10" t="s">
        <v>175</v>
      </c>
      <c r="B975" s="3">
        <v>121</v>
      </c>
      <c r="C975" s="5">
        <f t="shared" si="308"/>
        <v>276001</v>
      </c>
      <c r="D975" s="5">
        <f>A975*89</f>
        <v>203009</v>
      </c>
      <c r="E975" s="5">
        <f t="shared" si="298"/>
        <v>72992</v>
      </c>
      <c r="F975" s="3" t="str">
        <f t="shared" si="309"/>
        <v>281</v>
      </c>
      <c r="G975" s="5">
        <f>C975*100</f>
        <v>27600100</v>
      </c>
      <c r="H975" s="7">
        <f>A975*11100</f>
        <v>25319100</v>
      </c>
      <c r="I975" s="7">
        <f>A975*10100</f>
        <v>23038100</v>
      </c>
      <c r="J975" s="3" t="s">
        <v>1235</v>
      </c>
      <c r="K975" s="3">
        <v>251297</v>
      </c>
      <c r="L975" s="3">
        <v>851200</v>
      </c>
      <c r="M975" s="5">
        <f t="shared" si="313"/>
        <v>3132200</v>
      </c>
    </row>
    <row r="976" spans="1:13" x14ac:dyDescent="0.25">
      <c r="A976" s="10" t="s">
        <v>233</v>
      </c>
      <c r="B976" s="3">
        <v>121</v>
      </c>
      <c r="C976" s="5">
        <f t="shared" si="308"/>
        <v>328999</v>
      </c>
      <c r="D976" s="5">
        <f>A976*89</f>
        <v>241991</v>
      </c>
      <c r="E976" s="5">
        <f t="shared" si="298"/>
        <v>87008</v>
      </c>
      <c r="F976" s="3" t="str">
        <f t="shared" si="309"/>
        <v>719</v>
      </c>
      <c r="G976" s="5">
        <f>C976*100</f>
        <v>32899900</v>
      </c>
      <c r="H976" s="7">
        <f>A976*11100</f>
        <v>30180900</v>
      </c>
      <c r="I976" s="7">
        <f>A976*10100</f>
        <v>27461900</v>
      </c>
      <c r="J976" s="3" t="s">
        <v>1235</v>
      </c>
      <c r="K976" s="3">
        <v>138206</v>
      </c>
      <c r="L976" s="19">
        <v>1840300</v>
      </c>
      <c r="M976" s="5">
        <f t="shared" si="313"/>
        <v>4559300</v>
      </c>
    </row>
    <row r="977" spans="1:13" x14ac:dyDescent="0.25">
      <c r="A977" s="10" t="s">
        <v>249</v>
      </c>
      <c r="B977" s="3">
        <v>121</v>
      </c>
      <c r="C977" s="5">
        <f t="shared" si="308"/>
        <v>344003</v>
      </c>
      <c r="D977" s="5">
        <f>A977*70</f>
        <v>199010</v>
      </c>
      <c r="E977" s="5">
        <f t="shared" si="298"/>
        <v>144993</v>
      </c>
      <c r="F977" s="3" t="str">
        <f t="shared" si="309"/>
        <v>843</v>
      </c>
      <c r="G977" s="5">
        <f>C977*33</f>
        <v>11352099</v>
      </c>
      <c r="H977" s="7">
        <f>A977*3700</f>
        <v>10519100</v>
      </c>
      <c r="I977" s="7">
        <f>A977*3407</f>
        <v>9686101</v>
      </c>
      <c r="J977" s="3" t="s">
        <v>1235</v>
      </c>
      <c r="K977" s="3">
        <v>106299</v>
      </c>
      <c r="L977" s="3">
        <v>126200</v>
      </c>
      <c r="M977" s="5">
        <f>L977+G977-H977</f>
        <v>959199</v>
      </c>
    </row>
    <row r="978" spans="1:13" x14ac:dyDescent="0.25">
      <c r="A978" s="10" t="s">
        <v>355</v>
      </c>
      <c r="B978" s="3">
        <v>121</v>
      </c>
      <c r="C978" s="5">
        <f t="shared" si="308"/>
        <v>449999</v>
      </c>
      <c r="D978" s="5">
        <f>A978*89</f>
        <v>330991</v>
      </c>
      <c r="E978" s="5">
        <f t="shared" si="298"/>
        <v>119008</v>
      </c>
      <c r="F978" s="3" t="str">
        <f t="shared" si="309"/>
        <v>719</v>
      </c>
      <c r="G978" s="5">
        <f>C978*100</f>
        <v>44999900</v>
      </c>
      <c r="H978" s="7">
        <f>A978*11100</f>
        <v>41280900</v>
      </c>
      <c r="I978" s="7">
        <f>A978*10100</f>
        <v>37561900</v>
      </c>
      <c r="J978" s="3" t="s">
        <v>1235</v>
      </c>
      <c r="K978" s="3">
        <v>319201</v>
      </c>
      <c r="L978" s="3">
        <v>397300</v>
      </c>
      <c r="M978" s="5">
        <f>L978+G978-H978</f>
        <v>4116300</v>
      </c>
    </row>
    <row r="979" spans="1:13" x14ac:dyDescent="0.25">
      <c r="A979" s="10" t="s">
        <v>408</v>
      </c>
      <c r="B979" s="3">
        <v>121</v>
      </c>
      <c r="C979" s="5">
        <f t="shared" si="308"/>
        <v>502997</v>
      </c>
      <c r="D979" s="5">
        <f>A979*70</f>
        <v>290990</v>
      </c>
      <c r="E979" s="5">
        <f t="shared" si="298"/>
        <v>212007</v>
      </c>
      <c r="F979" s="3" t="str">
        <f t="shared" si="309"/>
        <v>157</v>
      </c>
      <c r="G979" s="5">
        <f>C979*33</f>
        <v>16598901</v>
      </c>
      <c r="H979" s="7">
        <f>A979*3700</f>
        <v>15380900</v>
      </c>
      <c r="I979" s="7">
        <f>A979*3407</f>
        <v>14162899</v>
      </c>
      <c r="J979" s="3" t="s">
        <v>1235</v>
      </c>
      <c r="K979" s="3">
        <v>73204</v>
      </c>
      <c r="L979" s="3">
        <v>605300</v>
      </c>
      <c r="M979" s="5">
        <f>L979+G979-H979</f>
        <v>1823301</v>
      </c>
    </row>
    <row r="980" spans="1:13" x14ac:dyDescent="0.25">
      <c r="A980" s="10" t="s">
        <v>537</v>
      </c>
      <c r="B980" s="3">
        <v>121</v>
      </c>
      <c r="C980" s="5">
        <f t="shared" si="308"/>
        <v>639001</v>
      </c>
      <c r="D980" s="5">
        <f>A980*89</f>
        <v>470009</v>
      </c>
      <c r="E980" s="5">
        <f t="shared" si="298"/>
        <v>168992</v>
      </c>
      <c r="F980" s="3" t="str">
        <f t="shared" si="309"/>
        <v>281</v>
      </c>
      <c r="G980" s="5">
        <f>C980*100</f>
        <v>63900100</v>
      </c>
      <c r="H980" s="7">
        <f>A980*11100</f>
        <v>58619100</v>
      </c>
      <c r="I980" s="7">
        <f>A980*10100</f>
        <v>53338100</v>
      </c>
      <c r="J980" s="3" t="s">
        <v>1235</v>
      </c>
      <c r="K980" s="3">
        <v>196294</v>
      </c>
      <c r="L980" s="3">
        <v>3502200</v>
      </c>
      <c r="M980" s="5">
        <f>L980+G980-H980</f>
        <v>8783200</v>
      </c>
    </row>
    <row r="981" spans="1:13" x14ac:dyDescent="0.25">
      <c r="A981" s="10" t="s">
        <v>603</v>
      </c>
      <c r="B981" s="3">
        <v>121</v>
      </c>
      <c r="C981" s="5">
        <f t="shared" si="308"/>
        <v>707003</v>
      </c>
      <c r="D981" s="5">
        <f>A981*70</f>
        <v>409010</v>
      </c>
      <c r="E981" s="5">
        <f t="shared" si="298"/>
        <v>297993</v>
      </c>
      <c r="F981" s="3" t="str">
        <f t="shared" si="309"/>
        <v>843</v>
      </c>
      <c r="G981" s="5">
        <f>C981*33</f>
        <v>23331099</v>
      </c>
      <c r="H981" s="7">
        <f>A981*3700</f>
        <v>21619100</v>
      </c>
      <c r="I981" s="7">
        <f>A981*3407</f>
        <v>19907101</v>
      </c>
      <c r="J981" s="3" t="s">
        <v>1235</v>
      </c>
      <c r="K981" s="3">
        <v>113295</v>
      </c>
      <c r="L981" s="3">
        <v>861199</v>
      </c>
      <c r="M981" s="5">
        <f>L981+G981-H981+C981</f>
        <v>3280201</v>
      </c>
    </row>
    <row r="982" spans="1:13" x14ac:dyDescent="0.25">
      <c r="A982" s="10" t="s">
        <v>703</v>
      </c>
      <c r="B982" s="3">
        <v>121</v>
      </c>
      <c r="C982" s="5">
        <f t="shared" si="308"/>
        <v>812999</v>
      </c>
      <c r="D982" s="5">
        <f>A982*89</f>
        <v>597991</v>
      </c>
      <c r="E982" s="5">
        <f t="shared" si="298"/>
        <v>215008</v>
      </c>
      <c r="F982" s="3" t="str">
        <f t="shared" si="309"/>
        <v>719</v>
      </c>
      <c r="G982" s="5">
        <f>C982*100</f>
        <v>81299900</v>
      </c>
      <c r="H982" s="7">
        <f>A982*11100</f>
        <v>74580900</v>
      </c>
      <c r="I982" s="7">
        <f>A982*10100</f>
        <v>67861900</v>
      </c>
      <c r="J982" s="3" t="s">
        <v>1235</v>
      </c>
      <c r="K982" s="3">
        <v>86204</v>
      </c>
      <c r="L982" s="3">
        <v>2666300</v>
      </c>
      <c r="M982" s="5">
        <f t="shared" ref="M982:M983" si="314">L982+G982-H982</f>
        <v>9385300</v>
      </c>
    </row>
    <row r="983" spans="1:13" x14ac:dyDescent="0.25">
      <c r="A983" s="10" t="s">
        <v>923</v>
      </c>
      <c r="B983" s="3">
        <v>121</v>
      </c>
      <c r="C983" s="5">
        <f t="shared" si="308"/>
        <v>1054999</v>
      </c>
      <c r="D983" s="5">
        <f>A983*89</f>
        <v>775991</v>
      </c>
      <c r="E983" s="5">
        <f t="shared" si="298"/>
        <v>279008</v>
      </c>
      <c r="F983" s="3" t="str">
        <f t="shared" si="309"/>
        <v>719</v>
      </c>
      <c r="G983" s="5">
        <f>C983*100</f>
        <v>105499900</v>
      </c>
      <c r="H983" s="7">
        <f>A983*11100</f>
        <v>96780900</v>
      </c>
      <c r="I983" s="7">
        <f>A983*10100</f>
        <v>88061900</v>
      </c>
      <c r="J983" s="3" t="s">
        <v>1235</v>
      </c>
      <c r="K983" s="3">
        <v>1001202</v>
      </c>
      <c r="L983" s="3">
        <v>2239300</v>
      </c>
      <c r="M983" s="5">
        <f t="shared" si="314"/>
        <v>10958300</v>
      </c>
    </row>
    <row r="984" spans="1:13" x14ac:dyDescent="0.25">
      <c r="A984" s="10" t="s">
        <v>971</v>
      </c>
      <c r="B984" s="3">
        <v>121</v>
      </c>
      <c r="C984" s="5">
        <f t="shared" si="308"/>
        <v>1107997</v>
      </c>
      <c r="D984" s="5">
        <f>A984*70</f>
        <v>640990</v>
      </c>
      <c r="E984" s="5">
        <f t="shared" si="298"/>
        <v>467007</v>
      </c>
      <c r="F984" s="3" t="str">
        <f t="shared" si="309"/>
        <v>157</v>
      </c>
      <c r="G984" s="5">
        <f>C984*33</f>
        <v>36563901</v>
      </c>
      <c r="H984" s="7">
        <f>A984*3700</f>
        <v>33880900</v>
      </c>
      <c r="I984" s="7">
        <f>A984*3407</f>
        <v>31197899</v>
      </c>
      <c r="J984" s="3" t="s">
        <v>1235</v>
      </c>
      <c r="K984" s="3">
        <v>683203</v>
      </c>
      <c r="L984" s="3">
        <v>1855299</v>
      </c>
      <c r="M984" s="5">
        <f>L984+G984-H984</f>
        <v>4538300</v>
      </c>
    </row>
    <row r="985" spans="1:13" x14ac:dyDescent="0.25">
      <c r="A985" s="10" t="s">
        <v>985</v>
      </c>
      <c r="B985" s="3">
        <v>121</v>
      </c>
      <c r="C985" s="5">
        <f t="shared" si="308"/>
        <v>1123001</v>
      </c>
      <c r="D985" s="5">
        <f>A985*89</f>
        <v>826009</v>
      </c>
      <c r="E985" s="5">
        <f t="shared" si="298"/>
        <v>296992</v>
      </c>
      <c r="F985" s="3" t="str">
        <f t="shared" si="309"/>
        <v>281</v>
      </c>
      <c r="G985" s="5">
        <f>C985*100</f>
        <v>112300100</v>
      </c>
      <c r="H985" s="7">
        <f>A985*11100</f>
        <v>103019100</v>
      </c>
      <c r="I985" s="7">
        <f>A985*10100</f>
        <v>93738100</v>
      </c>
      <c r="J985" s="3" t="s">
        <v>1235</v>
      </c>
      <c r="K985" s="3">
        <v>1115297</v>
      </c>
      <c r="L985" s="3">
        <v>3556200</v>
      </c>
      <c r="M985" s="5">
        <f t="shared" ref="M985:M986" si="315">L985+G985-H985</f>
        <v>12837200</v>
      </c>
    </row>
    <row r="986" spans="1:13" x14ac:dyDescent="0.25">
      <c r="A986" s="10" t="s">
        <v>1034</v>
      </c>
      <c r="B986" s="3">
        <v>121</v>
      </c>
      <c r="C986" s="5">
        <f t="shared" si="308"/>
        <v>1175999</v>
      </c>
      <c r="D986" s="5">
        <f>A986*89</f>
        <v>864991</v>
      </c>
      <c r="E986" s="5">
        <f t="shared" si="298"/>
        <v>311008</v>
      </c>
      <c r="F986" s="3" t="str">
        <f t="shared" si="309"/>
        <v>719</v>
      </c>
      <c r="G986" s="5">
        <f>C986*100</f>
        <v>117599900</v>
      </c>
      <c r="H986" s="7">
        <f>A986*11100</f>
        <v>107880900</v>
      </c>
      <c r="I986" s="7">
        <f>A986*10100</f>
        <v>98161900</v>
      </c>
      <c r="J986" s="3" t="s">
        <v>1235</v>
      </c>
      <c r="K986" s="19">
        <v>591206</v>
      </c>
      <c r="L986" s="3">
        <v>6675300</v>
      </c>
      <c r="M986" s="5">
        <f t="shared" si="315"/>
        <v>16394300</v>
      </c>
    </row>
    <row r="987" spans="1:13" x14ac:dyDescent="0.25">
      <c r="A987" s="4" t="s">
        <v>1074</v>
      </c>
      <c r="B987" s="3">
        <v>122</v>
      </c>
      <c r="C987" s="5">
        <f t="shared" si="308"/>
        <v>5002</v>
      </c>
      <c r="D987" s="5">
        <f>A987*49</f>
        <v>2009</v>
      </c>
      <c r="E987" s="5">
        <f t="shared" si="298"/>
        <v>2993</v>
      </c>
      <c r="F987" s="3" t="str">
        <f t="shared" si="309"/>
        <v>041</v>
      </c>
      <c r="G987" s="5">
        <f>C987*50</f>
        <v>250100</v>
      </c>
      <c r="H987" s="7">
        <f>A987*5661</f>
        <v>232101</v>
      </c>
      <c r="I987" s="3" t="s">
        <v>1235</v>
      </c>
      <c r="J987" s="3" t="s">
        <v>1235</v>
      </c>
      <c r="K987" s="3">
        <v>2294</v>
      </c>
      <c r="L987" s="3">
        <v>13200</v>
      </c>
      <c r="M987" s="5">
        <f>L987+G987-H987+C987</f>
        <v>36201</v>
      </c>
    </row>
    <row r="988" spans="1:13" x14ac:dyDescent="0.25">
      <c r="A988" s="4" t="s">
        <v>272</v>
      </c>
      <c r="B988" s="3">
        <v>122</v>
      </c>
      <c r="C988" s="5">
        <f t="shared" si="308"/>
        <v>371002</v>
      </c>
      <c r="D988" s="5">
        <f>A988*49</f>
        <v>149009</v>
      </c>
      <c r="E988" s="5">
        <f t="shared" si="298"/>
        <v>221993</v>
      </c>
      <c r="F988" s="3" t="str">
        <f t="shared" si="309"/>
        <v>041</v>
      </c>
      <c r="G988" s="5">
        <f>C988*50</f>
        <v>18550100</v>
      </c>
      <c r="H988" s="7">
        <f>A988*5661</f>
        <v>17215101</v>
      </c>
      <c r="I988" s="3" t="s">
        <v>1235</v>
      </c>
      <c r="J988" s="3" t="s">
        <v>1235</v>
      </c>
      <c r="K988" s="3">
        <v>325295</v>
      </c>
      <c r="L988" s="3">
        <v>1134201</v>
      </c>
      <c r="M988" s="5">
        <f t="shared" ref="M988:M990" si="316">L988+G988-H988</f>
        <v>2469200</v>
      </c>
    </row>
    <row r="989" spans="1:13" x14ac:dyDescent="0.25">
      <c r="A989" s="4" t="s">
        <v>729</v>
      </c>
      <c r="B989" s="3">
        <v>122</v>
      </c>
      <c r="C989" s="5">
        <f t="shared" si="308"/>
        <v>848998</v>
      </c>
      <c r="D989" s="5">
        <f>A989*49</f>
        <v>340991</v>
      </c>
      <c r="E989" s="5">
        <f t="shared" si="298"/>
        <v>508007</v>
      </c>
      <c r="F989" s="3" t="str">
        <f t="shared" si="309"/>
        <v>959</v>
      </c>
      <c r="G989" s="5">
        <f>C989*50</f>
        <v>42449900</v>
      </c>
      <c r="H989" s="7">
        <f>A989*5661</f>
        <v>39394899</v>
      </c>
      <c r="I989" s="3" t="s">
        <v>1235</v>
      </c>
      <c r="J989" s="3" t="s">
        <v>1235</v>
      </c>
      <c r="K989" s="3">
        <v>208</v>
      </c>
      <c r="L989" s="3">
        <v>2700300</v>
      </c>
      <c r="M989" s="5">
        <f>L989+G989-H989+C989</f>
        <v>6604299</v>
      </c>
    </row>
    <row r="990" spans="1:13" x14ac:dyDescent="0.25">
      <c r="A990" s="4" t="s">
        <v>959</v>
      </c>
      <c r="B990" s="3">
        <v>122</v>
      </c>
      <c r="C990" s="5">
        <f t="shared" si="308"/>
        <v>1103002</v>
      </c>
      <c r="D990" s="5">
        <f>A990*49</f>
        <v>443009</v>
      </c>
      <c r="E990" s="5">
        <f t="shared" si="298"/>
        <v>659993</v>
      </c>
      <c r="F990" s="3" t="str">
        <f t="shared" si="309"/>
        <v>041</v>
      </c>
      <c r="G990" s="5">
        <f>C990*50</f>
        <v>55150100</v>
      </c>
      <c r="H990" s="7">
        <f>A990*5661</f>
        <v>51181101</v>
      </c>
      <c r="I990" s="3" t="s">
        <v>1235</v>
      </c>
      <c r="J990" s="3" t="s">
        <v>1235</v>
      </c>
      <c r="K990" s="3">
        <v>786295</v>
      </c>
      <c r="L990" s="3">
        <v>3191201</v>
      </c>
      <c r="M990" s="5">
        <f t="shared" si="316"/>
        <v>7160200</v>
      </c>
    </row>
    <row r="991" spans="1:13" x14ac:dyDescent="0.25">
      <c r="A991" s="7" t="s">
        <v>31</v>
      </c>
      <c r="B991" s="3">
        <v>123</v>
      </c>
      <c r="C991" s="5">
        <f t="shared" si="308"/>
        <v>146001</v>
      </c>
      <c r="D991" s="5">
        <f t="shared" ref="D991:D996" si="317">A991*107</f>
        <v>127009</v>
      </c>
      <c r="E991" s="5">
        <f t="shared" si="298"/>
        <v>18992</v>
      </c>
      <c r="F991" s="3" t="str">
        <f t="shared" si="309"/>
        <v>187</v>
      </c>
      <c r="G991" s="5">
        <f t="shared" ref="G991:G996" si="318">C991*100</f>
        <v>14600100</v>
      </c>
      <c r="H991" s="7">
        <f t="shared" ref="H991:H996" si="319">A991*11300</f>
        <v>13413100</v>
      </c>
      <c r="I991" s="7">
        <f t="shared" ref="I991:I996" si="320">A991*10300</f>
        <v>12226100</v>
      </c>
      <c r="J991" s="3" t="s">
        <v>1235</v>
      </c>
      <c r="K991" s="19">
        <v>105298</v>
      </c>
      <c r="L991" s="19">
        <v>41200</v>
      </c>
      <c r="M991" s="5">
        <f>L991+G991-H991</f>
        <v>1228200</v>
      </c>
    </row>
    <row r="992" spans="1:13" x14ac:dyDescent="0.25">
      <c r="A992" s="7" t="s">
        <v>287</v>
      </c>
      <c r="B992" s="3">
        <v>123</v>
      </c>
      <c r="C992" s="5">
        <f t="shared" si="308"/>
        <v>392001</v>
      </c>
      <c r="D992" s="5">
        <f t="shared" si="317"/>
        <v>341009</v>
      </c>
      <c r="E992" s="5">
        <f t="shared" si="298"/>
        <v>50992</v>
      </c>
      <c r="F992" s="3" t="str">
        <f t="shared" si="309"/>
        <v>187</v>
      </c>
      <c r="G992" s="5">
        <f t="shared" si="318"/>
        <v>39200100</v>
      </c>
      <c r="H992" s="7">
        <f t="shared" si="319"/>
        <v>36013100</v>
      </c>
      <c r="I992" s="7">
        <f t="shared" si="320"/>
        <v>32826100</v>
      </c>
      <c r="J992" s="3" t="s">
        <v>1235</v>
      </c>
      <c r="K992" s="3">
        <v>190295</v>
      </c>
      <c r="L992" s="3">
        <v>1194200</v>
      </c>
      <c r="M992" s="5">
        <f t="shared" ref="M992:M996" si="321">L992+G992-H992</f>
        <v>4381200</v>
      </c>
    </row>
    <row r="993" spans="1:13" x14ac:dyDescent="0.25">
      <c r="A993" s="7" t="s">
        <v>484</v>
      </c>
      <c r="B993" s="3">
        <v>123</v>
      </c>
      <c r="C993" s="5">
        <f t="shared" si="308"/>
        <v>591999</v>
      </c>
      <c r="D993" s="5">
        <f t="shared" si="317"/>
        <v>514991</v>
      </c>
      <c r="E993" s="5">
        <f t="shared" si="298"/>
        <v>77008</v>
      </c>
      <c r="F993" s="3" t="str">
        <f t="shared" si="309"/>
        <v>813</v>
      </c>
      <c r="G993" s="5">
        <f t="shared" si="318"/>
        <v>59199900</v>
      </c>
      <c r="H993" s="7">
        <f t="shared" si="319"/>
        <v>54386900</v>
      </c>
      <c r="I993" s="7">
        <f t="shared" si="320"/>
        <v>49573900</v>
      </c>
      <c r="J993" s="3" t="s">
        <v>1235</v>
      </c>
      <c r="K993" s="19">
        <v>6208</v>
      </c>
      <c r="L993" s="19">
        <v>3298300</v>
      </c>
      <c r="M993" s="5">
        <f t="shared" si="321"/>
        <v>8111300</v>
      </c>
    </row>
    <row r="994" spans="1:13" x14ac:dyDescent="0.25">
      <c r="A994" s="7" t="s">
        <v>599</v>
      </c>
      <c r="B994" s="3">
        <v>123</v>
      </c>
      <c r="C994" s="5">
        <f t="shared" si="308"/>
        <v>714999</v>
      </c>
      <c r="D994" s="5">
        <f t="shared" si="317"/>
        <v>621991</v>
      </c>
      <c r="E994" s="5">
        <f t="shared" si="298"/>
        <v>93008</v>
      </c>
      <c r="F994" s="3" t="str">
        <f t="shared" si="309"/>
        <v>813</v>
      </c>
      <c r="G994" s="5">
        <f t="shared" si="318"/>
        <v>71499900</v>
      </c>
      <c r="H994" s="7">
        <f t="shared" si="319"/>
        <v>65686900</v>
      </c>
      <c r="I994" s="7">
        <f t="shared" si="320"/>
        <v>59873900</v>
      </c>
      <c r="J994" s="3" t="s">
        <v>1235</v>
      </c>
      <c r="K994" s="19">
        <v>234205</v>
      </c>
      <c r="L994" s="19">
        <v>2065300</v>
      </c>
      <c r="M994" s="5">
        <f t="shared" si="321"/>
        <v>7878300</v>
      </c>
    </row>
    <row r="995" spans="1:13" x14ac:dyDescent="0.25">
      <c r="A995" s="7" t="s">
        <v>754</v>
      </c>
      <c r="B995" s="3">
        <v>123</v>
      </c>
      <c r="C995" s="5">
        <f t="shared" si="308"/>
        <v>884001</v>
      </c>
      <c r="D995" s="5">
        <f t="shared" si="317"/>
        <v>769009</v>
      </c>
      <c r="E995" s="5">
        <f t="shared" si="298"/>
        <v>114992</v>
      </c>
      <c r="F995" s="3" t="str">
        <f t="shared" si="309"/>
        <v>187</v>
      </c>
      <c r="G995" s="5">
        <f t="shared" si="318"/>
        <v>88400100</v>
      </c>
      <c r="H995" s="7">
        <f t="shared" si="319"/>
        <v>81213100</v>
      </c>
      <c r="I995" s="7">
        <f t="shared" si="320"/>
        <v>74026100</v>
      </c>
      <c r="J995" s="3" t="s">
        <v>1235</v>
      </c>
      <c r="K995" s="3">
        <v>781298</v>
      </c>
      <c r="L995" s="3">
        <v>393200</v>
      </c>
      <c r="M995" s="7">
        <f t="shared" si="321"/>
        <v>7580200</v>
      </c>
    </row>
    <row r="996" spans="1:13" x14ac:dyDescent="0.25">
      <c r="A996" s="7" t="s">
        <v>975</v>
      </c>
      <c r="B996" s="3">
        <v>123</v>
      </c>
      <c r="C996" s="5">
        <f t="shared" si="308"/>
        <v>1130001</v>
      </c>
      <c r="D996" s="5">
        <f t="shared" si="317"/>
        <v>983009</v>
      </c>
      <c r="E996" s="5">
        <f t="shared" si="298"/>
        <v>146992</v>
      </c>
      <c r="F996" s="3" t="str">
        <f t="shared" si="309"/>
        <v>187</v>
      </c>
      <c r="G996" s="5">
        <f t="shared" si="318"/>
        <v>113000100</v>
      </c>
      <c r="H996" s="7">
        <f t="shared" si="319"/>
        <v>103813100</v>
      </c>
      <c r="I996" s="7">
        <f t="shared" si="320"/>
        <v>94626100</v>
      </c>
      <c r="J996" s="3" t="s">
        <v>1235</v>
      </c>
      <c r="K996" s="19">
        <v>732295</v>
      </c>
      <c r="L996" s="19">
        <v>3626200</v>
      </c>
      <c r="M996" s="5">
        <f t="shared" si="321"/>
        <v>12813200</v>
      </c>
    </row>
    <row r="997" spans="1:13" x14ac:dyDescent="0.25">
      <c r="A997" s="4" t="s">
        <v>1136</v>
      </c>
      <c r="B997" s="3">
        <v>124</v>
      </c>
      <c r="C997" s="5">
        <f t="shared" si="308"/>
        <v>46996</v>
      </c>
      <c r="D997" s="5">
        <f>A997*29</f>
        <v>10991</v>
      </c>
      <c r="E997" s="5">
        <f t="shared" si="298"/>
        <v>36005</v>
      </c>
      <c r="F997" s="3" t="str">
        <f t="shared" si="309"/>
        <v>379</v>
      </c>
      <c r="G997" s="5">
        <f t="shared" ref="G997:G1009" si="322">C997*25</f>
        <v>1174900</v>
      </c>
      <c r="H997" s="7">
        <f>A997*2881</f>
        <v>1091899</v>
      </c>
      <c r="I997" s="3" t="s">
        <v>1235</v>
      </c>
      <c r="J997" s="3" t="s">
        <v>1235</v>
      </c>
      <c r="K997" s="3">
        <v>44202</v>
      </c>
      <c r="L997" s="3">
        <v>136299</v>
      </c>
      <c r="M997" s="5">
        <f>L997+G997-H997</f>
        <v>219300</v>
      </c>
    </row>
    <row r="998" spans="1:13" x14ac:dyDescent="0.25">
      <c r="A998" s="4" t="s">
        <v>93</v>
      </c>
      <c r="B998" s="3">
        <v>124</v>
      </c>
      <c r="C998" s="5">
        <f t="shared" si="308"/>
        <v>201004</v>
      </c>
      <c r="D998" s="5">
        <f>A998*29</f>
        <v>47009</v>
      </c>
      <c r="E998" s="5">
        <f t="shared" si="298"/>
        <v>153995</v>
      </c>
      <c r="F998" s="3" t="str">
        <f t="shared" si="309"/>
        <v>621</v>
      </c>
      <c r="G998" s="5">
        <f t="shared" si="322"/>
        <v>5025100</v>
      </c>
      <c r="H998" s="7">
        <f>A998*2881</f>
        <v>4670101</v>
      </c>
      <c r="I998" s="3" t="s">
        <v>1235</v>
      </c>
      <c r="J998" s="3" t="s">
        <v>1235</v>
      </c>
      <c r="K998" s="3">
        <v>23293</v>
      </c>
      <c r="L998" s="3">
        <v>263201</v>
      </c>
      <c r="M998" s="5">
        <f>L998+G998-H998</f>
        <v>618200</v>
      </c>
    </row>
    <row r="999" spans="1:13" x14ac:dyDescent="0.25">
      <c r="A999" s="4" t="s">
        <v>125</v>
      </c>
      <c r="B999" s="3">
        <v>124</v>
      </c>
      <c r="C999" s="5">
        <f t="shared" si="308"/>
        <v>232996</v>
      </c>
      <c r="D999" s="5">
        <f>A999*91</f>
        <v>170989</v>
      </c>
      <c r="E999" s="5">
        <f t="shared" si="298"/>
        <v>62007</v>
      </c>
      <c r="F999" s="3" t="str">
        <f t="shared" si="309"/>
        <v>879</v>
      </c>
      <c r="G999" s="5">
        <f t="shared" si="322"/>
        <v>5824900</v>
      </c>
      <c r="H999" s="7">
        <f>A999*2819</f>
        <v>5296901</v>
      </c>
      <c r="I999" s="3" t="s">
        <v>1235</v>
      </c>
      <c r="J999" s="3" t="s">
        <v>1235</v>
      </c>
      <c r="K999" s="3">
        <v>187204</v>
      </c>
      <c r="L999" s="3">
        <v>232300</v>
      </c>
      <c r="M999" s="5">
        <f>L999+G999-H999</f>
        <v>760299</v>
      </c>
    </row>
    <row r="1000" spans="1:13" x14ac:dyDescent="0.25">
      <c r="A1000" s="4" t="s">
        <v>217</v>
      </c>
      <c r="B1000" s="3">
        <v>124</v>
      </c>
      <c r="C1000" s="5">
        <f t="shared" si="308"/>
        <v>325004</v>
      </c>
      <c r="D1000" s="5">
        <f>A1000*29</f>
        <v>76009</v>
      </c>
      <c r="E1000" s="5">
        <f t="shared" si="298"/>
        <v>248995</v>
      </c>
      <c r="F1000" s="3" t="str">
        <f t="shared" si="309"/>
        <v>621</v>
      </c>
      <c r="G1000" s="5">
        <f t="shared" si="322"/>
        <v>8125100</v>
      </c>
      <c r="H1000" s="7">
        <f>A1000*2881</f>
        <v>7551101</v>
      </c>
      <c r="I1000" s="3" t="s">
        <v>1235</v>
      </c>
      <c r="J1000" s="3" t="s">
        <v>1235</v>
      </c>
      <c r="K1000" s="3">
        <v>116293</v>
      </c>
      <c r="L1000" s="3">
        <v>504201</v>
      </c>
      <c r="M1000" s="5">
        <f>L1000+G1000-H1000</f>
        <v>1078200</v>
      </c>
    </row>
    <row r="1001" spans="1:13" x14ac:dyDescent="0.25">
      <c r="A1001" s="4" t="s">
        <v>253</v>
      </c>
      <c r="B1001" s="3">
        <v>124</v>
      </c>
      <c r="C1001" s="5">
        <f t="shared" si="308"/>
        <v>356996</v>
      </c>
      <c r="D1001" s="5">
        <f>A1001*91</f>
        <v>261989</v>
      </c>
      <c r="E1001" s="5">
        <f t="shared" si="298"/>
        <v>95007</v>
      </c>
      <c r="F1001" s="3" t="str">
        <f t="shared" si="309"/>
        <v>879</v>
      </c>
      <c r="G1001" s="5">
        <f t="shared" si="322"/>
        <v>8924900</v>
      </c>
      <c r="H1001" s="7">
        <f>A1001*2819</f>
        <v>8115901</v>
      </c>
      <c r="I1001" s="3" t="s">
        <v>1235</v>
      </c>
      <c r="J1001" s="3" t="s">
        <v>1235</v>
      </c>
      <c r="K1001" s="3">
        <v>16208</v>
      </c>
      <c r="L1001" s="3">
        <v>442300</v>
      </c>
      <c r="M1001" s="5">
        <f t="shared" ref="M1001:M1002" si="323">L1001+G1001-H1001</f>
        <v>1251299</v>
      </c>
    </row>
    <row r="1002" spans="1:13" x14ac:dyDescent="0.25">
      <c r="A1002" s="4" t="s">
        <v>281</v>
      </c>
      <c r="B1002" s="3">
        <v>124</v>
      </c>
      <c r="C1002" s="5">
        <f t="shared" si="308"/>
        <v>387004</v>
      </c>
      <c r="D1002" s="5">
        <f>A1002*91</f>
        <v>284011</v>
      </c>
      <c r="E1002" s="5">
        <f t="shared" si="298"/>
        <v>102993</v>
      </c>
      <c r="F1002" s="3" t="str">
        <f t="shared" si="309"/>
        <v>121</v>
      </c>
      <c r="G1002" s="5">
        <f t="shared" si="322"/>
        <v>9675100</v>
      </c>
      <c r="H1002" s="7">
        <f>A1002*2819</f>
        <v>8798099</v>
      </c>
      <c r="I1002" s="3" t="s">
        <v>1235</v>
      </c>
      <c r="J1002" s="3" t="s">
        <v>1235</v>
      </c>
      <c r="K1002" s="3">
        <v>185293</v>
      </c>
      <c r="L1002" s="3">
        <v>647201</v>
      </c>
      <c r="M1002" s="5">
        <f t="shared" si="323"/>
        <v>1524202</v>
      </c>
    </row>
    <row r="1003" spans="1:13" x14ac:dyDescent="0.25">
      <c r="A1003" s="4" t="s">
        <v>460</v>
      </c>
      <c r="B1003" s="3">
        <v>124</v>
      </c>
      <c r="C1003" s="5">
        <f t="shared" si="308"/>
        <v>573004</v>
      </c>
      <c r="D1003" s="5">
        <f>A1003*29</f>
        <v>134009</v>
      </c>
      <c r="E1003" s="5">
        <f t="shared" si="298"/>
        <v>438995</v>
      </c>
      <c r="F1003" s="3" t="str">
        <f t="shared" si="309"/>
        <v>621</v>
      </c>
      <c r="G1003" s="5">
        <f t="shared" si="322"/>
        <v>14325100</v>
      </c>
      <c r="H1003" s="7">
        <f>A1003*2881</f>
        <v>13313101</v>
      </c>
      <c r="I1003" s="3" t="s">
        <v>1235</v>
      </c>
      <c r="J1003" s="3" t="s">
        <v>1235</v>
      </c>
      <c r="K1003" s="3">
        <v>43298</v>
      </c>
      <c r="L1003" s="3">
        <v>1166201</v>
      </c>
      <c r="M1003" s="5">
        <f>L1003+G1003-H1003</f>
        <v>2178200</v>
      </c>
    </row>
    <row r="1004" spans="1:13" x14ac:dyDescent="0.25">
      <c r="A1004" s="4" t="s">
        <v>610</v>
      </c>
      <c r="B1004" s="3">
        <v>124</v>
      </c>
      <c r="C1004" s="5">
        <f t="shared" si="308"/>
        <v>728996</v>
      </c>
      <c r="D1004" s="5">
        <f>A1004*91</f>
        <v>534989</v>
      </c>
      <c r="E1004" s="5">
        <f t="shared" ref="E1004:E1067" si="324">C1004-D1004</f>
        <v>194007</v>
      </c>
      <c r="F1004" s="3" t="str">
        <f t="shared" si="309"/>
        <v>879</v>
      </c>
      <c r="G1004" s="5">
        <f t="shared" si="322"/>
        <v>18224900</v>
      </c>
      <c r="H1004" s="7">
        <f>A1004*2819</f>
        <v>16572901</v>
      </c>
      <c r="I1004" s="3" t="s">
        <v>1235</v>
      </c>
      <c r="J1004" s="3" t="s">
        <v>1235</v>
      </c>
      <c r="K1004" s="3">
        <v>368201</v>
      </c>
      <c r="L1004" s="3">
        <v>1432300</v>
      </c>
      <c r="M1004" s="5">
        <f t="shared" ref="M1004:M1005" si="325">L1004+G1004-H1004</f>
        <v>3084299</v>
      </c>
    </row>
    <row r="1005" spans="1:13" x14ac:dyDescent="0.25">
      <c r="A1005" s="4" t="s">
        <v>634</v>
      </c>
      <c r="B1005" s="3">
        <v>124</v>
      </c>
      <c r="C1005" s="5">
        <f t="shared" si="308"/>
        <v>759004</v>
      </c>
      <c r="D1005" s="5">
        <f>A1005*91</f>
        <v>557011</v>
      </c>
      <c r="E1005" s="5">
        <f t="shared" si="324"/>
        <v>201993</v>
      </c>
      <c r="F1005" s="3" t="str">
        <f t="shared" si="309"/>
        <v>121</v>
      </c>
      <c r="G1005" s="5">
        <f t="shared" si="322"/>
        <v>18975100</v>
      </c>
      <c r="H1005" s="7">
        <f>A1005*2819</f>
        <v>17255099</v>
      </c>
      <c r="I1005" s="3" t="s">
        <v>1235</v>
      </c>
      <c r="J1005" s="3" t="s">
        <v>1235</v>
      </c>
      <c r="K1005" s="3">
        <v>155289</v>
      </c>
      <c r="L1005" s="3">
        <v>100200</v>
      </c>
      <c r="M1005" s="5">
        <f t="shared" si="325"/>
        <v>1820201</v>
      </c>
    </row>
    <row r="1006" spans="1:13" x14ac:dyDescent="0.25">
      <c r="A1006" s="4" t="s">
        <v>668</v>
      </c>
      <c r="B1006" s="3">
        <v>124</v>
      </c>
      <c r="C1006" s="5">
        <f t="shared" si="308"/>
        <v>790996</v>
      </c>
      <c r="D1006" s="5">
        <f>A1006*29</f>
        <v>184991</v>
      </c>
      <c r="E1006" s="5">
        <f t="shared" si="324"/>
        <v>606005</v>
      </c>
      <c r="F1006" s="3" t="str">
        <f t="shared" si="309"/>
        <v>379</v>
      </c>
      <c r="G1006" s="5">
        <f t="shared" si="322"/>
        <v>19774900</v>
      </c>
      <c r="H1006" s="7">
        <f>A1006*2881</f>
        <v>18377899</v>
      </c>
      <c r="I1006" s="3" t="s">
        <v>1235</v>
      </c>
      <c r="J1006" s="3" t="s">
        <v>1235</v>
      </c>
      <c r="K1006" s="3">
        <v>495201</v>
      </c>
      <c r="L1006" s="3">
        <v>2045298</v>
      </c>
      <c r="M1006" s="5">
        <f>L1006+G1006-H1006</f>
        <v>3442299</v>
      </c>
    </row>
    <row r="1007" spans="1:13" x14ac:dyDescent="0.25">
      <c r="A1007" s="4" t="s">
        <v>748</v>
      </c>
      <c r="B1007" s="3">
        <v>124</v>
      </c>
      <c r="C1007" s="5">
        <f t="shared" si="308"/>
        <v>883004</v>
      </c>
      <c r="D1007" s="5">
        <f>A1007*91</f>
        <v>648011</v>
      </c>
      <c r="E1007" s="5">
        <f t="shared" si="324"/>
        <v>234993</v>
      </c>
      <c r="F1007" s="3" t="str">
        <f t="shared" si="309"/>
        <v>121</v>
      </c>
      <c r="G1007" s="5">
        <f t="shared" si="322"/>
        <v>22075100</v>
      </c>
      <c r="H1007" s="7">
        <f>A1007*2819</f>
        <v>20074099</v>
      </c>
      <c r="I1007" s="3" t="s">
        <v>1235</v>
      </c>
      <c r="J1007" s="3" t="s">
        <v>1235</v>
      </c>
      <c r="K1007" s="3">
        <v>159296</v>
      </c>
      <c r="L1007" s="3">
        <v>330200</v>
      </c>
      <c r="M1007" s="5">
        <f>L1007+G1007-H1007</f>
        <v>2331201</v>
      </c>
    </row>
    <row r="1008" spans="1:13" x14ac:dyDescent="0.25">
      <c r="A1008" s="4" t="s">
        <v>804</v>
      </c>
      <c r="B1008" s="3">
        <v>124</v>
      </c>
      <c r="C1008" s="5">
        <f t="shared" si="308"/>
        <v>945004</v>
      </c>
      <c r="D1008" s="5">
        <f>A1008*29</f>
        <v>221009</v>
      </c>
      <c r="E1008" s="5">
        <f t="shared" si="324"/>
        <v>723995</v>
      </c>
      <c r="F1008" s="3" t="str">
        <f t="shared" si="309"/>
        <v>621</v>
      </c>
      <c r="G1008" s="5">
        <f t="shared" si="322"/>
        <v>23625100</v>
      </c>
      <c r="H1008" s="7">
        <f>A1008*2881</f>
        <v>21956101</v>
      </c>
      <c r="I1008" s="3" t="s">
        <v>1235</v>
      </c>
      <c r="J1008" s="3" t="s">
        <v>1235</v>
      </c>
      <c r="K1008" s="3">
        <v>757298</v>
      </c>
      <c r="L1008" s="3">
        <v>2609201</v>
      </c>
      <c r="M1008" s="5">
        <f>L1008+G1008-H1008</f>
        <v>4278200</v>
      </c>
    </row>
    <row r="1009" spans="1:13" x14ac:dyDescent="0.25">
      <c r="A1009" s="4" t="s">
        <v>832</v>
      </c>
      <c r="B1009" s="3">
        <v>124</v>
      </c>
      <c r="C1009" s="5">
        <f t="shared" si="308"/>
        <v>976996</v>
      </c>
      <c r="D1009" s="5">
        <f>A1009*91</f>
        <v>716989</v>
      </c>
      <c r="E1009" s="5">
        <f t="shared" si="324"/>
        <v>260007</v>
      </c>
      <c r="F1009" s="3" t="str">
        <f t="shared" si="309"/>
        <v>879</v>
      </c>
      <c r="G1009" s="5">
        <f t="shared" si="322"/>
        <v>24424900</v>
      </c>
      <c r="H1009" s="7">
        <f>A1009*2819</f>
        <v>22210901</v>
      </c>
      <c r="I1009" s="3" t="s">
        <v>1235</v>
      </c>
      <c r="J1009" s="3" t="s">
        <v>1235</v>
      </c>
      <c r="K1009" s="3">
        <v>966201</v>
      </c>
      <c r="L1009" s="3">
        <v>178301</v>
      </c>
      <c r="M1009" s="5">
        <f>L1009+G1009-H1009</f>
        <v>2392300</v>
      </c>
    </row>
    <row r="1010" spans="1:13" x14ac:dyDescent="0.25">
      <c r="A1010" s="11" t="s">
        <v>1135</v>
      </c>
      <c r="B1010" s="3">
        <v>126</v>
      </c>
      <c r="C1010" s="5">
        <f t="shared" si="308"/>
        <v>46998</v>
      </c>
      <c r="D1010" s="5">
        <f t="shared" ref="D1010:D1016" si="326">A1010*67</f>
        <v>24991</v>
      </c>
      <c r="E1010" s="5">
        <f t="shared" si="324"/>
        <v>22007</v>
      </c>
      <c r="F1010" s="3" t="str">
        <f t="shared" si="309"/>
        <v>373</v>
      </c>
      <c r="G1010" s="5">
        <f t="shared" ref="G1010:G1016" si="327">C1010*50</f>
        <v>2349900</v>
      </c>
      <c r="H1010" s="7">
        <f t="shared" ref="H1010:H1016" si="328">A1010*5863</f>
        <v>2186899</v>
      </c>
      <c r="I1010" s="7">
        <f t="shared" ref="I1010:I1016" si="329">A1010*5300</f>
        <v>1976900</v>
      </c>
      <c r="J1010" s="7">
        <f t="shared" ref="J1010:J1016" si="330">A1010*4863</f>
        <v>1813899</v>
      </c>
      <c r="K1010" s="3">
        <v>19205</v>
      </c>
      <c r="L1010" s="3">
        <v>48299</v>
      </c>
      <c r="M1010" s="7">
        <f>L1010+G1010-H1010</f>
        <v>211300</v>
      </c>
    </row>
    <row r="1011" spans="1:13" x14ac:dyDescent="0.25">
      <c r="A1011" s="11" t="s">
        <v>56</v>
      </c>
      <c r="B1011" s="3">
        <v>126</v>
      </c>
      <c r="C1011" s="5">
        <f t="shared" si="308"/>
        <v>172998</v>
      </c>
      <c r="D1011" s="5">
        <f t="shared" si="326"/>
        <v>91991</v>
      </c>
      <c r="E1011" s="5">
        <f t="shared" si="324"/>
        <v>81007</v>
      </c>
      <c r="F1011" s="3" t="str">
        <f t="shared" si="309"/>
        <v>373</v>
      </c>
      <c r="G1011" s="5">
        <f t="shared" si="327"/>
        <v>8649900</v>
      </c>
      <c r="H1011" s="7">
        <f t="shared" si="328"/>
        <v>8049899</v>
      </c>
      <c r="I1011" s="7">
        <f t="shared" si="329"/>
        <v>7276900</v>
      </c>
      <c r="J1011" s="7">
        <f t="shared" si="330"/>
        <v>6676899</v>
      </c>
      <c r="K1011" s="19">
        <v>65203</v>
      </c>
      <c r="L1011" s="3">
        <v>599300</v>
      </c>
      <c r="M1011" s="5">
        <f>L1011+G1011-H1011+C1011</f>
        <v>1372299</v>
      </c>
    </row>
    <row r="1012" spans="1:13" x14ac:dyDescent="0.25">
      <c r="A1012" s="11" t="s">
        <v>94</v>
      </c>
      <c r="B1012" s="3">
        <v>126</v>
      </c>
      <c r="C1012" s="5">
        <f t="shared" si="308"/>
        <v>205002</v>
      </c>
      <c r="D1012" s="5">
        <f t="shared" si="326"/>
        <v>109009</v>
      </c>
      <c r="E1012" s="5">
        <f t="shared" si="324"/>
        <v>95993</v>
      </c>
      <c r="F1012" s="3" t="str">
        <f t="shared" si="309"/>
        <v>627</v>
      </c>
      <c r="G1012" s="5">
        <f t="shared" si="327"/>
        <v>10250100</v>
      </c>
      <c r="H1012" s="7">
        <f t="shared" si="328"/>
        <v>9539101</v>
      </c>
      <c r="I1012" s="7">
        <f t="shared" si="329"/>
        <v>8623100</v>
      </c>
      <c r="J1012" s="7">
        <f t="shared" si="330"/>
        <v>7912101</v>
      </c>
      <c r="K1012" s="3">
        <v>77298</v>
      </c>
      <c r="L1012" s="3">
        <v>710201</v>
      </c>
      <c r="M1012" s="7">
        <f t="shared" ref="M1012:M1016" si="331">L1012+G1012-H1012</f>
        <v>1421200</v>
      </c>
    </row>
    <row r="1013" spans="1:13" x14ac:dyDescent="0.25">
      <c r="A1013" s="11" t="s">
        <v>312</v>
      </c>
      <c r="B1013" s="3">
        <v>126</v>
      </c>
      <c r="C1013" s="5">
        <f t="shared" si="308"/>
        <v>424998</v>
      </c>
      <c r="D1013" s="5">
        <f t="shared" si="326"/>
        <v>225991</v>
      </c>
      <c r="E1013" s="5">
        <f t="shared" si="324"/>
        <v>199007</v>
      </c>
      <c r="F1013" s="3" t="str">
        <f t="shared" si="309"/>
        <v>373</v>
      </c>
      <c r="G1013" s="5">
        <f t="shared" si="327"/>
        <v>21249900</v>
      </c>
      <c r="H1013" s="7">
        <f t="shared" si="328"/>
        <v>19775899</v>
      </c>
      <c r="I1013" s="7">
        <f t="shared" si="329"/>
        <v>17876900</v>
      </c>
      <c r="J1013" s="7">
        <f t="shared" si="330"/>
        <v>16402899</v>
      </c>
      <c r="K1013" s="19">
        <v>332206</v>
      </c>
      <c r="L1013" s="19">
        <v>595300</v>
      </c>
      <c r="M1013" s="5">
        <f>L1013+G1013-H1013+C1013</f>
        <v>2494299</v>
      </c>
    </row>
    <row r="1014" spans="1:13" x14ac:dyDescent="0.25">
      <c r="A1014" s="11" t="s">
        <v>433</v>
      </c>
      <c r="B1014" s="3">
        <v>126</v>
      </c>
      <c r="C1014" s="5">
        <f t="shared" si="308"/>
        <v>550998</v>
      </c>
      <c r="D1014" s="5">
        <f t="shared" si="326"/>
        <v>292991</v>
      </c>
      <c r="E1014" s="5">
        <f t="shared" si="324"/>
        <v>258007</v>
      </c>
      <c r="F1014" s="3" t="str">
        <f t="shared" si="309"/>
        <v>373</v>
      </c>
      <c r="G1014" s="5">
        <f t="shared" si="327"/>
        <v>27549900</v>
      </c>
      <c r="H1014" s="7">
        <f t="shared" si="328"/>
        <v>25638899</v>
      </c>
      <c r="I1014" s="7">
        <f t="shared" si="329"/>
        <v>23176900</v>
      </c>
      <c r="J1014" s="7">
        <f t="shared" si="330"/>
        <v>21265899</v>
      </c>
      <c r="K1014" s="3">
        <v>413204</v>
      </c>
      <c r="L1014" s="3">
        <v>203300</v>
      </c>
      <c r="M1014" s="7">
        <f>L1014+G1014-H1014+C1014</f>
        <v>2665299</v>
      </c>
    </row>
    <row r="1015" spans="1:13" x14ac:dyDescent="0.25">
      <c r="A1015" s="11" t="s">
        <v>667</v>
      </c>
      <c r="B1015" s="3">
        <v>126</v>
      </c>
      <c r="C1015" s="5">
        <f t="shared" si="308"/>
        <v>802998</v>
      </c>
      <c r="D1015" s="5">
        <f t="shared" si="326"/>
        <v>426991</v>
      </c>
      <c r="E1015" s="5">
        <f t="shared" si="324"/>
        <v>376007</v>
      </c>
      <c r="F1015" s="3" t="str">
        <f t="shared" si="309"/>
        <v>373</v>
      </c>
      <c r="G1015" s="5">
        <f t="shared" si="327"/>
        <v>40149900</v>
      </c>
      <c r="H1015" s="7">
        <f t="shared" si="328"/>
        <v>37364899</v>
      </c>
      <c r="I1015" s="7">
        <f t="shared" si="329"/>
        <v>33776900</v>
      </c>
      <c r="J1015" s="7">
        <f t="shared" si="330"/>
        <v>30991899</v>
      </c>
      <c r="K1015" s="19">
        <v>551200</v>
      </c>
      <c r="L1015" s="3">
        <v>2227299</v>
      </c>
      <c r="M1015" s="5">
        <f t="shared" si="331"/>
        <v>5012300</v>
      </c>
    </row>
    <row r="1016" spans="1:13" x14ac:dyDescent="0.25">
      <c r="A1016" s="11" t="s">
        <v>910</v>
      </c>
      <c r="B1016" s="3">
        <v>126</v>
      </c>
      <c r="C1016" s="5">
        <f t="shared" si="308"/>
        <v>1087002</v>
      </c>
      <c r="D1016" s="5">
        <f t="shared" si="326"/>
        <v>578009</v>
      </c>
      <c r="E1016" s="5">
        <f t="shared" si="324"/>
        <v>508993</v>
      </c>
      <c r="F1016" s="3" t="str">
        <f t="shared" si="309"/>
        <v>627</v>
      </c>
      <c r="G1016" s="5">
        <f t="shared" si="327"/>
        <v>54350100</v>
      </c>
      <c r="H1016" s="7">
        <f t="shared" si="328"/>
        <v>50580101</v>
      </c>
      <c r="I1016" s="7">
        <f t="shared" si="329"/>
        <v>45723100</v>
      </c>
      <c r="J1016" s="7">
        <f t="shared" si="330"/>
        <v>41953101</v>
      </c>
      <c r="K1016" s="3">
        <v>99296</v>
      </c>
      <c r="L1016" s="3">
        <v>4542201</v>
      </c>
      <c r="M1016" s="7">
        <f t="shared" si="331"/>
        <v>8312200</v>
      </c>
    </row>
    <row r="1017" spans="1:13" x14ac:dyDescent="0.25">
      <c r="A1017" s="4" t="s">
        <v>1202</v>
      </c>
      <c r="B1017" s="3">
        <v>127</v>
      </c>
      <c r="C1017" s="5">
        <f t="shared" si="308"/>
        <v>102997</v>
      </c>
      <c r="D1017" s="5">
        <f>A1017*90</f>
        <v>72990</v>
      </c>
      <c r="E1017" s="5">
        <f t="shared" si="324"/>
        <v>30007</v>
      </c>
      <c r="F1017" s="3" t="str">
        <f t="shared" si="309"/>
        <v>811</v>
      </c>
      <c r="G1017" s="5">
        <f>C1017*33</f>
        <v>3398901</v>
      </c>
      <c r="H1017" s="7">
        <f>A1017*3900</f>
        <v>3162900</v>
      </c>
      <c r="I1017" s="3" t="s">
        <v>1235</v>
      </c>
      <c r="J1017" s="3" t="s">
        <v>1235</v>
      </c>
      <c r="K1017" s="3">
        <v>55204</v>
      </c>
      <c r="L1017" s="3">
        <v>3300</v>
      </c>
      <c r="M1017" s="5">
        <f>L1017+G1017-H1017</f>
        <v>239301</v>
      </c>
    </row>
    <row r="1018" spans="1:13" x14ac:dyDescent="0.25">
      <c r="A1018" s="4" t="s">
        <v>1220</v>
      </c>
      <c r="B1018" s="3">
        <v>127</v>
      </c>
      <c r="C1018" s="5">
        <f t="shared" si="308"/>
        <v>118999</v>
      </c>
      <c r="D1018" s="5">
        <f>A1018*16</f>
        <v>14992</v>
      </c>
      <c r="E1018" s="5">
        <f t="shared" si="324"/>
        <v>104007</v>
      </c>
      <c r="F1018" s="3" t="str">
        <f t="shared" si="309"/>
        <v>937</v>
      </c>
      <c r="G1018" s="5">
        <f>C1018*100</f>
        <v>11899900</v>
      </c>
      <c r="H1018" s="7">
        <f>A1018*11700</f>
        <v>10962900</v>
      </c>
      <c r="I1018" s="3" t="s">
        <v>1235</v>
      </c>
      <c r="J1018" s="3" t="s">
        <v>1235</v>
      </c>
      <c r="K1018" s="3">
        <v>104203</v>
      </c>
      <c r="L1018" s="3">
        <v>742300</v>
      </c>
      <c r="M1018" s="5">
        <f>L1018+G1018-H1018</f>
        <v>1679300</v>
      </c>
    </row>
    <row r="1019" spans="1:13" x14ac:dyDescent="0.25">
      <c r="A1019" s="4" t="s">
        <v>15</v>
      </c>
      <c r="B1019" s="3">
        <v>127</v>
      </c>
      <c r="C1019" s="5">
        <f t="shared" si="308"/>
        <v>135001</v>
      </c>
      <c r="D1019" s="5">
        <f>A1019*16</f>
        <v>17008</v>
      </c>
      <c r="E1019" s="5">
        <f t="shared" si="324"/>
        <v>117993</v>
      </c>
      <c r="F1019" s="3" t="str">
        <f t="shared" si="309"/>
        <v>063</v>
      </c>
      <c r="G1019" s="5">
        <f>C1019*100</f>
        <v>13500100</v>
      </c>
      <c r="H1019" s="7">
        <f>A1019*11700</f>
        <v>12437100</v>
      </c>
      <c r="I1019" s="3" t="s">
        <v>1235</v>
      </c>
      <c r="J1019" s="3" t="s">
        <v>1235</v>
      </c>
      <c r="K1019" s="3">
        <v>42296</v>
      </c>
      <c r="L1019" s="3">
        <v>901200</v>
      </c>
      <c r="M1019" s="5">
        <f>L1019+G1019-H1019</f>
        <v>1964200</v>
      </c>
    </row>
    <row r="1020" spans="1:13" x14ac:dyDescent="0.25">
      <c r="A1020" s="4" t="s">
        <v>116</v>
      </c>
      <c r="B1020" s="3">
        <v>127</v>
      </c>
      <c r="C1020" s="5">
        <f t="shared" si="308"/>
        <v>229997</v>
      </c>
      <c r="D1020" s="5">
        <f>A1020*90</f>
        <v>162990</v>
      </c>
      <c r="E1020" s="5">
        <f t="shared" si="324"/>
        <v>67007</v>
      </c>
      <c r="F1020" s="3" t="str">
        <f t="shared" si="309"/>
        <v>811</v>
      </c>
      <c r="G1020" s="5">
        <f>C1020*33</f>
        <v>7589901</v>
      </c>
      <c r="H1020" s="7">
        <f>A1020*3900</f>
        <v>7062900</v>
      </c>
      <c r="I1020" s="3" t="s">
        <v>1235</v>
      </c>
      <c r="J1020" s="3" t="s">
        <v>1235</v>
      </c>
      <c r="K1020" s="3">
        <v>210202</v>
      </c>
      <c r="L1020" s="3">
        <v>621299</v>
      </c>
      <c r="M1020" s="5">
        <f>L1020+G1020-H1020</f>
        <v>1148300</v>
      </c>
    </row>
    <row r="1021" spans="1:13" x14ac:dyDescent="0.25">
      <c r="A1021" s="4" t="s">
        <v>147</v>
      </c>
      <c r="B1021" s="3">
        <v>127</v>
      </c>
      <c r="C1021" s="5">
        <f t="shared" si="308"/>
        <v>262001</v>
      </c>
      <c r="D1021" s="5">
        <f>A1021*16</f>
        <v>33008</v>
      </c>
      <c r="E1021" s="5">
        <f t="shared" si="324"/>
        <v>228993</v>
      </c>
      <c r="F1021" s="3" t="str">
        <f t="shared" si="309"/>
        <v>063</v>
      </c>
      <c r="G1021" s="5">
        <f>C1021*100</f>
        <v>26200100</v>
      </c>
      <c r="H1021" s="7">
        <f>A1021*11700</f>
        <v>24137100</v>
      </c>
      <c r="I1021" s="3" t="s">
        <v>1235</v>
      </c>
      <c r="J1021" s="3" t="s">
        <v>1235</v>
      </c>
      <c r="K1021" s="3">
        <v>187299</v>
      </c>
      <c r="L1021" s="3">
        <v>1068200</v>
      </c>
      <c r="M1021" s="5">
        <f t="shared" ref="M1021:M1022" si="332">L1021+G1021-H1021</f>
        <v>3131200</v>
      </c>
    </row>
    <row r="1022" spans="1:13" x14ac:dyDescent="0.25">
      <c r="A1022" s="4" t="s">
        <v>496</v>
      </c>
      <c r="B1022" s="3">
        <v>127</v>
      </c>
      <c r="C1022" s="5">
        <f t="shared" si="308"/>
        <v>626999</v>
      </c>
      <c r="D1022" s="5">
        <f>A1022*16</f>
        <v>78992</v>
      </c>
      <c r="E1022" s="5">
        <f t="shared" si="324"/>
        <v>548007</v>
      </c>
      <c r="F1022" s="3" t="str">
        <f t="shared" si="309"/>
        <v>937</v>
      </c>
      <c r="G1022" s="5">
        <f>C1022*100</f>
        <v>62699900</v>
      </c>
      <c r="H1022" s="7">
        <f>A1022*11700</f>
        <v>57762900</v>
      </c>
      <c r="I1022" s="3" t="s">
        <v>1235</v>
      </c>
      <c r="J1022" s="3" t="s">
        <v>1235</v>
      </c>
      <c r="K1022" s="3">
        <v>223201</v>
      </c>
      <c r="L1022" s="3">
        <v>2331300</v>
      </c>
      <c r="M1022" s="5">
        <f t="shared" si="332"/>
        <v>7268300</v>
      </c>
    </row>
    <row r="1023" spans="1:13" x14ac:dyDescent="0.25">
      <c r="A1023" s="4" t="s">
        <v>527</v>
      </c>
      <c r="B1023" s="3">
        <v>127</v>
      </c>
      <c r="C1023" s="5">
        <f t="shared" si="308"/>
        <v>659003</v>
      </c>
      <c r="D1023" s="5">
        <f>A1023*90</f>
        <v>467010</v>
      </c>
      <c r="E1023" s="5">
        <f t="shared" si="324"/>
        <v>191993</v>
      </c>
      <c r="F1023" s="3" t="str">
        <f t="shared" si="309"/>
        <v>189</v>
      </c>
      <c r="G1023" s="5">
        <f>C1023*33</f>
        <v>21747099</v>
      </c>
      <c r="H1023" s="7">
        <f>A1023*3900</f>
        <v>20237100</v>
      </c>
      <c r="I1023" s="3" t="s">
        <v>1235</v>
      </c>
      <c r="J1023" s="3" t="s">
        <v>1235</v>
      </c>
      <c r="K1023" s="3">
        <v>347299</v>
      </c>
      <c r="L1023" s="3">
        <v>866199</v>
      </c>
      <c r="M1023" s="5">
        <f>L1023+G1023-H1023+C1023</f>
        <v>3035201</v>
      </c>
    </row>
    <row r="1024" spans="1:13" x14ac:dyDescent="0.25">
      <c r="A1024" s="4" t="s">
        <v>839</v>
      </c>
      <c r="B1024" s="3">
        <v>127</v>
      </c>
      <c r="C1024" s="5">
        <f t="shared" si="308"/>
        <v>1007999</v>
      </c>
      <c r="D1024" s="5">
        <f>A1024*16</f>
        <v>126992</v>
      </c>
      <c r="E1024" s="5">
        <f t="shared" si="324"/>
        <v>881007</v>
      </c>
      <c r="F1024" s="3" t="str">
        <f t="shared" si="309"/>
        <v>937</v>
      </c>
      <c r="G1024" s="5">
        <f>C1024*100</f>
        <v>100799900</v>
      </c>
      <c r="H1024" s="7">
        <f>A1024*11700</f>
        <v>92862900</v>
      </c>
      <c r="I1024" s="3" t="s">
        <v>1235</v>
      </c>
      <c r="J1024" s="3" t="s">
        <v>1235</v>
      </c>
      <c r="K1024" s="3">
        <v>438201</v>
      </c>
      <c r="L1024" s="3">
        <v>3827300</v>
      </c>
      <c r="M1024" s="5">
        <f>L1024+G1024-H1024</f>
        <v>11764300</v>
      </c>
    </row>
    <row r="1025" spans="1:13" x14ac:dyDescent="0.25">
      <c r="A1025" s="4" t="s">
        <v>1046</v>
      </c>
      <c r="B1025" s="3">
        <v>127</v>
      </c>
      <c r="C1025" s="5">
        <f t="shared" si="308"/>
        <v>1245997</v>
      </c>
      <c r="D1025" s="5">
        <f>A1025*90</f>
        <v>882990</v>
      </c>
      <c r="E1025" s="5">
        <f t="shared" si="324"/>
        <v>363007</v>
      </c>
      <c r="F1025" s="3" t="str">
        <f t="shared" si="309"/>
        <v>811</v>
      </c>
      <c r="G1025" s="5">
        <f>C1025*33</f>
        <v>41117901</v>
      </c>
      <c r="H1025" s="7">
        <f>A1025*3900</f>
        <v>38262900</v>
      </c>
      <c r="I1025" s="3" t="s">
        <v>1235</v>
      </c>
      <c r="J1025" s="3" t="s">
        <v>1235</v>
      </c>
      <c r="K1025" s="3">
        <v>285205</v>
      </c>
      <c r="L1025" s="3">
        <v>3758299</v>
      </c>
      <c r="M1025" s="5">
        <f>L1025+G1025-H1025</f>
        <v>6613300</v>
      </c>
    </row>
    <row r="1026" spans="1:13" x14ac:dyDescent="0.25">
      <c r="A1026" s="7" t="s">
        <v>1072</v>
      </c>
      <c r="B1026" s="3">
        <v>129</v>
      </c>
      <c r="C1026" s="5">
        <f t="shared" ref="C1026:C1089" si="333">A1026*B1026</f>
        <v>3999</v>
      </c>
      <c r="D1026" s="5">
        <f>A1026*32</f>
        <v>992</v>
      </c>
      <c r="E1026" s="5">
        <f t="shared" si="324"/>
        <v>3007</v>
      </c>
      <c r="F1026" s="3" t="str">
        <f t="shared" ref="F1026:F1089" si="334">RIGHT(A1026, 3)</f>
        <v>031</v>
      </c>
      <c r="G1026" s="5">
        <f t="shared" ref="G1026:G1031" si="335">C1026*100</f>
        <v>399900</v>
      </c>
      <c r="H1026" s="7">
        <f>A1026*11900</f>
        <v>368900</v>
      </c>
      <c r="I1026" s="7">
        <f>A1026*10900</f>
        <v>337900</v>
      </c>
      <c r="J1026" s="3" t="s">
        <v>1235</v>
      </c>
      <c r="K1026" s="3">
        <v>206</v>
      </c>
      <c r="L1026" s="3">
        <v>27300</v>
      </c>
      <c r="M1026" s="7">
        <f>L1026+G1026-H1026</f>
        <v>58300</v>
      </c>
    </row>
    <row r="1027" spans="1:13" x14ac:dyDescent="0.25">
      <c r="A1027" s="7" t="s">
        <v>9</v>
      </c>
      <c r="B1027" s="3">
        <v>129</v>
      </c>
      <c r="C1027" s="5">
        <f t="shared" si="333"/>
        <v>132999</v>
      </c>
      <c r="D1027" s="5">
        <f>A1027*32</f>
        <v>32992</v>
      </c>
      <c r="E1027" s="5">
        <f t="shared" si="324"/>
        <v>100007</v>
      </c>
      <c r="F1027" s="3" t="str">
        <f t="shared" si="334"/>
        <v>031</v>
      </c>
      <c r="G1027" s="5">
        <f t="shared" si="335"/>
        <v>13299900</v>
      </c>
      <c r="H1027" s="7">
        <f>A1027*11900</f>
        <v>12268900</v>
      </c>
      <c r="I1027" s="7">
        <f>A1027*10900</f>
        <v>11237900</v>
      </c>
      <c r="J1027" s="3" t="s">
        <v>1235</v>
      </c>
      <c r="K1027" s="3">
        <v>84201</v>
      </c>
      <c r="L1027" s="3">
        <v>320300</v>
      </c>
      <c r="M1027" s="7">
        <f t="shared" ref="M1027:M1030" si="336">L1027+G1027-H1027</f>
        <v>1351300</v>
      </c>
    </row>
    <row r="1028" spans="1:13" x14ac:dyDescent="0.25">
      <c r="A1028" s="7" t="s">
        <v>264</v>
      </c>
      <c r="B1028" s="3">
        <v>129</v>
      </c>
      <c r="C1028" s="5">
        <f t="shared" si="333"/>
        <v>383001</v>
      </c>
      <c r="D1028" s="5">
        <f>A1028*32</f>
        <v>95008</v>
      </c>
      <c r="E1028" s="5">
        <f t="shared" si="324"/>
        <v>287993</v>
      </c>
      <c r="F1028" s="3" t="str">
        <f t="shared" si="334"/>
        <v>969</v>
      </c>
      <c r="G1028" s="5">
        <f t="shared" si="335"/>
        <v>38300100</v>
      </c>
      <c r="H1028" s="7">
        <f>A1028*11900</f>
        <v>35331100</v>
      </c>
      <c r="I1028" s="7">
        <f>A1028*10900</f>
        <v>32362100</v>
      </c>
      <c r="J1028" s="3" t="s">
        <v>1235</v>
      </c>
      <c r="K1028" s="3">
        <v>66297</v>
      </c>
      <c r="L1028" s="3">
        <v>1512200</v>
      </c>
      <c r="M1028" s="7">
        <f t="shared" si="336"/>
        <v>4481200</v>
      </c>
    </row>
    <row r="1029" spans="1:13" x14ac:dyDescent="0.25">
      <c r="A1029" s="7" t="s">
        <v>501</v>
      </c>
      <c r="B1029" s="3">
        <v>129</v>
      </c>
      <c r="C1029" s="5">
        <f t="shared" si="333"/>
        <v>641001</v>
      </c>
      <c r="D1029" s="5">
        <f>A1029*32</f>
        <v>159008</v>
      </c>
      <c r="E1029" s="5">
        <f t="shared" si="324"/>
        <v>481993</v>
      </c>
      <c r="F1029" s="3" t="str">
        <f t="shared" si="334"/>
        <v>969</v>
      </c>
      <c r="G1029" s="5">
        <f t="shared" si="335"/>
        <v>64100100</v>
      </c>
      <c r="H1029" s="7">
        <f>A1029*11900</f>
        <v>59131100</v>
      </c>
      <c r="I1029" s="7">
        <f>A1029*10900</f>
        <v>54162100</v>
      </c>
      <c r="J1029" s="3" t="s">
        <v>1235</v>
      </c>
      <c r="K1029" s="3">
        <v>56298</v>
      </c>
      <c r="L1029" s="19">
        <v>1835200</v>
      </c>
      <c r="M1029" s="5">
        <f t="shared" si="336"/>
        <v>6804200</v>
      </c>
    </row>
    <row r="1030" spans="1:13" x14ac:dyDescent="0.25">
      <c r="A1030" s="7" t="s">
        <v>951</v>
      </c>
      <c r="B1030" s="3">
        <v>129</v>
      </c>
      <c r="C1030" s="5">
        <f t="shared" si="333"/>
        <v>1157001</v>
      </c>
      <c r="D1030" s="5">
        <f>A1030*32</f>
        <v>287008</v>
      </c>
      <c r="E1030" s="5">
        <f t="shared" si="324"/>
        <v>869993</v>
      </c>
      <c r="F1030" s="3" t="str">
        <f t="shared" si="334"/>
        <v>969</v>
      </c>
      <c r="G1030" s="5">
        <f t="shared" si="335"/>
        <v>115700100</v>
      </c>
      <c r="H1030" s="7">
        <f>A1030*11900</f>
        <v>106731100</v>
      </c>
      <c r="I1030" s="7">
        <f>A1030*10900</f>
        <v>97762100</v>
      </c>
      <c r="J1030" s="3" t="s">
        <v>1235</v>
      </c>
      <c r="K1030" s="3">
        <v>774293</v>
      </c>
      <c r="L1030" s="3">
        <v>801200</v>
      </c>
      <c r="M1030" s="7">
        <f t="shared" si="336"/>
        <v>9770200</v>
      </c>
    </row>
    <row r="1031" spans="1:13" x14ac:dyDescent="0.25">
      <c r="A1031" s="4" t="s">
        <v>1111</v>
      </c>
      <c r="B1031" s="3">
        <v>131</v>
      </c>
      <c r="C1031" s="5">
        <f t="shared" si="333"/>
        <v>29999</v>
      </c>
      <c r="D1031" s="5">
        <f>A1031*48</f>
        <v>10992</v>
      </c>
      <c r="E1031" s="5">
        <f t="shared" si="324"/>
        <v>19007</v>
      </c>
      <c r="F1031" s="3" t="str">
        <f t="shared" si="334"/>
        <v>229</v>
      </c>
      <c r="G1031" s="5">
        <f t="shared" si="335"/>
        <v>2999900</v>
      </c>
      <c r="H1031" s="7">
        <f>A1031*12100</f>
        <v>2770900</v>
      </c>
      <c r="I1031" s="3" t="s">
        <v>1235</v>
      </c>
      <c r="J1031" s="3" t="s">
        <v>1235</v>
      </c>
      <c r="K1031" s="3">
        <v>17204</v>
      </c>
      <c r="L1031" s="3">
        <v>114300</v>
      </c>
      <c r="M1031" s="5">
        <f t="shared" ref="M1031:M1036" si="337">L1031+G1031-H1031</f>
        <v>343300</v>
      </c>
    </row>
    <row r="1032" spans="1:13" x14ac:dyDescent="0.25">
      <c r="A1032" s="4" t="s">
        <v>1126</v>
      </c>
      <c r="B1032" s="3">
        <v>131</v>
      </c>
      <c r="C1032" s="5">
        <f t="shared" si="333"/>
        <v>41003</v>
      </c>
      <c r="D1032" s="5">
        <f>A1032*16</f>
        <v>5008</v>
      </c>
      <c r="E1032" s="5">
        <f t="shared" si="324"/>
        <v>35995</v>
      </c>
      <c r="F1032" s="3" t="str">
        <f t="shared" si="334"/>
        <v>313</v>
      </c>
      <c r="G1032" s="5">
        <f>C1032*34</f>
        <v>1394102</v>
      </c>
      <c r="H1032" s="7">
        <f>A1032*4077</f>
        <v>1276101</v>
      </c>
      <c r="I1032" s="3" t="s">
        <v>1235</v>
      </c>
      <c r="J1032" s="3" t="s">
        <v>1235</v>
      </c>
      <c r="K1032" s="3">
        <v>12297</v>
      </c>
      <c r="L1032" s="3">
        <v>29199</v>
      </c>
      <c r="M1032" s="5">
        <f t="shared" si="337"/>
        <v>147200</v>
      </c>
    </row>
    <row r="1033" spans="1:13" x14ac:dyDescent="0.25">
      <c r="A1033" s="4" t="s">
        <v>37</v>
      </c>
      <c r="B1033" s="3">
        <v>131</v>
      </c>
      <c r="C1033" s="5">
        <f t="shared" si="333"/>
        <v>160999</v>
      </c>
      <c r="D1033" s="5">
        <f>A1033*48</f>
        <v>58992</v>
      </c>
      <c r="E1033" s="5">
        <f t="shared" si="324"/>
        <v>102007</v>
      </c>
      <c r="F1033" s="3" t="str">
        <f t="shared" si="334"/>
        <v>229</v>
      </c>
      <c r="G1033" s="5">
        <f>C1033*100</f>
        <v>16099900</v>
      </c>
      <c r="H1033" s="7">
        <f>A1033*12100</f>
        <v>14870900</v>
      </c>
      <c r="I1033" s="3" t="s">
        <v>1235</v>
      </c>
      <c r="J1033" s="3" t="s">
        <v>1235</v>
      </c>
      <c r="K1033" s="3">
        <v>129204</v>
      </c>
      <c r="L1033" s="3">
        <v>650300</v>
      </c>
      <c r="M1033" s="5">
        <f t="shared" si="337"/>
        <v>1879300</v>
      </c>
    </row>
    <row r="1034" spans="1:13" x14ac:dyDescent="0.25">
      <c r="A1034" s="4" t="s">
        <v>226</v>
      </c>
      <c r="B1034" s="3">
        <v>131</v>
      </c>
      <c r="C1034" s="5">
        <f t="shared" si="333"/>
        <v>351997</v>
      </c>
      <c r="D1034" s="5">
        <f>A1034*16</f>
        <v>42992</v>
      </c>
      <c r="E1034" s="5">
        <f t="shared" si="324"/>
        <v>309005</v>
      </c>
      <c r="F1034" s="3" t="str">
        <f t="shared" si="334"/>
        <v>687</v>
      </c>
      <c r="G1034" s="5">
        <f>C1034*34</f>
        <v>11967898</v>
      </c>
      <c r="H1034" s="7">
        <f>A1034*4077</f>
        <v>10954899</v>
      </c>
      <c r="I1034" s="3" t="s">
        <v>1235</v>
      </c>
      <c r="J1034" s="3" t="s">
        <v>1235</v>
      </c>
      <c r="K1034" s="3">
        <v>85204</v>
      </c>
      <c r="L1034" s="3">
        <v>582299</v>
      </c>
      <c r="M1034" s="5">
        <f t="shared" si="337"/>
        <v>1595298</v>
      </c>
    </row>
    <row r="1035" spans="1:13" x14ac:dyDescent="0.25">
      <c r="A1035" s="4" t="s">
        <v>293</v>
      </c>
      <c r="B1035" s="3">
        <v>131</v>
      </c>
      <c r="C1035" s="5">
        <f t="shared" si="333"/>
        <v>422999</v>
      </c>
      <c r="D1035" s="5">
        <f>A1035*48</f>
        <v>154992</v>
      </c>
      <c r="E1035" s="5">
        <f t="shared" si="324"/>
        <v>268007</v>
      </c>
      <c r="F1035" s="3" t="str">
        <f t="shared" si="334"/>
        <v>229</v>
      </c>
      <c r="G1035" s="5">
        <f>C1035*100</f>
        <v>42299900</v>
      </c>
      <c r="H1035" s="7">
        <f>A1035*12100</f>
        <v>39070900</v>
      </c>
      <c r="I1035" s="3" t="s">
        <v>1235</v>
      </c>
      <c r="J1035" s="3" t="s">
        <v>1235</v>
      </c>
      <c r="K1035" s="3">
        <v>110205</v>
      </c>
      <c r="L1035" s="3">
        <v>1902300</v>
      </c>
      <c r="M1035" s="5">
        <f t="shared" si="337"/>
        <v>5131300</v>
      </c>
    </row>
    <row r="1036" spans="1:13" x14ac:dyDescent="0.25">
      <c r="A1036" s="4" t="s">
        <v>302</v>
      </c>
      <c r="B1036" s="3">
        <v>131</v>
      </c>
      <c r="C1036" s="5">
        <f t="shared" si="333"/>
        <v>434003</v>
      </c>
      <c r="D1036" s="5">
        <f>A1036*16</f>
        <v>53008</v>
      </c>
      <c r="E1036" s="5">
        <f t="shared" si="324"/>
        <v>380995</v>
      </c>
      <c r="F1036" s="3" t="str">
        <f t="shared" si="334"/>
        <v>313</v>
      </c>
      <c r="G1036" s="5">
        <f>C1036*34</f>
        <v>14756102</v>
      </c>
      <c r="H1036" s="7">
        <f>A1036*4077</f>
        <v>13507101</v>
      </c>
      <c r="I1036" s="3" t="s">
        <v>1235</v>
      </c>
      <c r="J1036" s="3" t="s">
        <v>1235</v>
      </c>
      <c r="K1036" s="3">
        <v>163297</v>
      </c>
      <c r="L1036" s="3">
        <v>342199</v>
      </c>
      <c r="M1036" s="5">
        <f t="shared" si="337"/>
        <v>1591200</v>
      </c>
    </row>
    <row r="1037" spans="1:13" x14ac:dyDescent="0.25">
      <c r="A1037" s="4" t="s">
        <v>415</v>
      </c>
      <c r="B1037" s="3">
        <v>131</v>
      </c>
      <c r="C1037" s="5">
        <f t="shared" si="333"/>
        <v>553999</v>
      </c>
      <c r="D1037" s="5">
        <f>A1037*48</f>
        <v>202992</v>
      </c>
      <c r="E1037" s="5">
        <f t="shared" si="324"/>
        <v>351007</v>
      </c>
      <c r="F1037" s="3" t="str">
        <f t="shared" si="334"/>
        <v>229</v>
      </c>
      <c r="G1037" s="5">
        <f>C1037*100</f>
        <v>55399900</v>
      </c>
      <c r="H1037" s="7">
        <f>A1037*12100</f>
        <v>51170900</v>
      </c>
      <c r="I1037" s="3" t="s">
        <v>1235</v>
      </c>
      <c r="J1037" s="3" t="s">
        <v>1235</v>
      </c>
      <c r="K1037" s="3">
        <v>271205</v>
      </c>
      <c r="L1037" s="3">
        <v>2618300</v>
      </c>
      <c r="M1037" s="5">
        <f t="shared" ref="M1037:M1039" si="338">L1037+G1037-H1037</f>
        <v>6847300</v>
      </c>
    </row>
    <row r="1038" spans="1:13" x14ac:dyDescent="0.25">
      <c r="A1038" s="4" t="s">
        <v>647</v>
      </c>
      <c r="B1038" s="3">
        <v>131</v>
      </c>
      <c r="C1038" s="5">
        <f t="shared" si="333"/>
        <v>815999</v>
      </c>
      <c r="D1038" s="5">
        <f>A1038*48</f>
        <v>298992</v>
      </c>
      <c r="E1038" s="5">
        <f t="shared" si="324"/>
        <v>517007</v>
      </c>
      <c r="F1038" s="3" t="str">
        <f t="shared" si="334"/>
        <v>229</v>
      </c>
      <c r="G1038" s="5">
        <f>C1038*100</f>
        <v>81599900</v>
      </c>
      <c r="H1038" s="7">
        <f>A1038*12100</f>
        <v>75370900</v>
      </c>
      <c r="I1038" s="3" t="s">
        <v>1235</v>
      </c>
      <c r="J1038" s="3" t="s">
        <v>1235</v>
      </c>
      <c r="K1038" s="3">
        <v>773205</v>
      </c>
      <c r="L1038" s="3">
        <v>4230300</v>
      </c>
      <c r="M1038" s="5">
        <f t="shared" si="338"/>
        <v>10459300</v>
      </c>
    </row>
    <row r="1039" spans="1:13" x14ac:dyDescent="0.25">
      <c r="A1039" s="4" t="s">
        <v>760</v>
      </c>
      <c r="B1039" s="3">
        <v>131</v>
      </c>
      <c r="C1039" s="5">
        <f t="shared" si="333"/>
        <v>946999</v>
      </c>
      <c r="D1039" s="5">
        <f>A1039*48</f>
        <v>346992</v>
      </c>
      <c r="E1039" s="5">
        <f t="shared" si="324"/>
        <v>600007</v>
      </c>
      <c r="F1039" s="3" t="str">
        <f t="shared" si="334"/>
        <v>229</v>
      </c>
      <c r="G1039" s="5">
        <f>C1039*100</f>
        <v>94699900</v>
      </c>
      <c r="H1039" s="7">
        <f>A1039*12100</f>
        <v>87470900</v>
      </c>
      <c r="I1039" s="3" t="s">
        <v>1235</v>
      </c>
      <c r="J1039" s="3" t="s">
        <v>1235</v>
      </c>
      <c r="K1039" s="3">
        <v>167206</v>
      </c>
      <c r="L1039" s="3">
        <v>5126300</v>
      </c>
      <c r="M1039" s="5">
        <f t="shared" si="338"/>
        <v>12355300</v>
      </c>
    </row>
    <row r="1040" spans="1:13" x14ac:dyDescent="0.25">
      <c r="A1040" s="4" t="s">
        <v>811</v>
      </c>
      <c r="B1040" s="3">
        <v>131</v>
      </c>
      <c r="C1040" s="5">
        <f t="shared" si="333"/>
        <v>1006997</v>
      </c>
      <c r="D1040" s="5">
        <f>A1040*16</f>
        <v>122992</v>
      </c>
      <c r="E1040" s="5">
        <f t="shared" si="324"/>
        <v>884005</v>
      </c>
      <c r="F1040" s="3" t="str">
        <f t="shared" si="334"/>
        <v>687</v>
      </c>
      <c r="G1040" s="5">
        <f>C1040*34</f>
        <v>34237898</v>
      </c>
      <c r="H1040" s="7">
        <f>A1040*4077</f>
        <v>31339899</v>
      </c>
      <c r="I1040" s="3" t="s">
        <v>1235</v>
      </c>
      <c r="J1040" s="3" t="s">
        <v>1235</v>
      </c>
      <c r="K1040" s="3">
        <v>36205</v>
      </c>
      <c r="L1040" s="3">
        <v>1458300</v>
      </c>
      <c r="M1040" s="5">
        <f t="shared" ref="M1040:M1050" si="339">L1040+G1040-H1040</f>
        <v>4356299</v>
      </c>
    </row>
    <row r="1041" spans="1:13" x14ac:dyDescent="0.25">
      <c r="A1041" s="11" t="s">
        <v>1077</v>
      </c>
      <c r="B1041" s="3">
        <v>132</v>
      </c>
      <c r="C1041" s="5">
        <f t="shared" si="333"/>
        <v>6996</v>
      </c>
      <c r="D1041" s="5">
        <f>A1041*113</f>
        <v>5989</v>
      </c>
      <c r="E1041" s="5">
        <f t="shared" si="324"/>
        <v>1007</v>
      </c>
      <c r="F1041" s="3" t="str">
        <f t="shared" si="334"/>
        <v>053</v>
      </c>
      <c r="G1041" s="5">
        <f t="shared" ref="G1041:G1053" si="340">C1041*25</f>
        <v>174900</v>
      </c>
      <c r="H1041" s="7">
        <f>A1041*3017</f>
        <v>159901</v>
      </c>
      <c r="I1041" s="7">
        <f>A1041*2734</f>
        <v>144902</v>
      </c>
      <c r="J1041" s="7">
        <f>A1041*2583</f>
        <v>136899</v>
      </c>
      <c r="K1041" s="19">
        <v>6205</v>
      </c>
      <c r="L1041" s="3">
        <v>12300</v>
      </c>
      <c r="M1041" s="5">
        <f t="shared" si="339"/>
        <v>27299</v>
      </c>
    </row>
    <row r="1042" spans="1:13" x14ac:dyDescent="0.25">
      <c r="A1042" s="11" t="s">
        <v>1222</v>
      </c>
      <c r="B1042" s="3">
        <v>132</v>
      </c>
      <c r="C1042" s="5">
        <f t="shared" si="333"/>
        <v>125004</v>
      </c>
      <c r="D1042" s="5">
        <f>A1042*113</f>
        <v>107011</v>
      </c>
      <c r="E1042" s="5">
        <f t="shared" si="324"/>
        <v>17993</v>
      </c>
      <c r="F1042" s="3" t="str">
        <f t="shared" si="334"/>
        <v>947</v>
      </c>
      <c r="G1042" s="5">
        <f t="shared" si="340"/>
        <v>3125100</v>
      </c>
      <c r="H1042" s="7">
        <f>A1042*3017</f>
        <v>2857099</v>
      </c>
      <c r="I1042" s="7">
        <f>A1042*2734</f>
        <v>2589098</v>
      </c>
      <c r="J1042" s="7">
        <f>A1042*2583</f>
        <v>2446101</v>
      </c>
      <c r="K1042" s="3">
        <v>100296</v>
      </c>
      <c r="L1042" s="3">
        <v>209201</v>
      </c>
      <c r="M1042" s="5">
        <f t="shared" si="339"/>
        <v>477202</v>
      </c>
    </row>
    <row r="1043" spans="1:13" x14ac:dyDescent="0.25">
      <c r="A1043" s="11" t="s">
        <v>65</v>
      </c>
      <c r="B1043" s="3">
        <v>132</v>
      </c>
      <c r="C1043" s="5">
        <f t="shared" si="333"/>
        <v>191004</v>
      </c>
      <c r="D1043" s="5">
        <f>A1043*47</f>
        <v>68009</v>
      </c>
      <c r="E1043" s="5">
        <f t="shared" si="324"/>
        <v>122995</v>
      </c>
      <c r="F1043" s="3" t="str">
        <f t="shared" si="334"/>
        <v>447</v>
      </c>
      <c r="G1043" s="5">
        <f t="shared" si="340"/>
        <v>4775100</v>
      </c>
      <c r="H1043" s="7">
        <f>A1043*3083</f>
        <v>4461101</v>
      </c>
      <c r="I1043" s="7">
        <f>A1043*2866</f>
        <v>4147102</v>
      </c>
      <c r="J1043" s="7">
        <f>A1043*2517</f>
        <v>3642099</v>
      </c>
      <c r="K1043" s="3">
        <v>179297</v>
      </c>
      <c r="L1043" s="3">
        <v>250200</v>
      </c>
      <c r="M1043" s="7">
        <f t="shared" si="339"/>
        <v>564199</v>
      </c>
    </row>
    <row r="1044" spans="1:13" x14ac:dyDescent="0.25">
      <c r="A1044" s="11" t="s">
        <v>81</v>
      </c>
      <c r="B1044" s="3">
        <v>132</v>
      </c>
      <c r="C1044" s="5">
        <f t="shared" si="333"/>
        <v>204996</v>
      </c>
      <c r="D1044" s="5">
        <f>A1044*47</f>
        <v>72991</v>
      </c>
      <c r="E1044" s="5">
        <f t="shared" si="324"/>
        <v>132005</v>
      </c>
      <c r="F1044" s="3" t="str">
        <f t="shared" si="334"/>
        <v>553</v>
      </c>
      <c r="G1044" s="5">
        <f t="shared" si="340"/>
        <v>5124900</v>
      </c>
      <c r="H1044" s="7">
        <f>A1044*3083</f>
        <v>4787899</v>
      </c>
      <c r="I1044" s="7">
        <f>A1044*2866</f>
        <v>4450898</v>
      </c>
      <c r="J1044" s="7">
        <f>A1044*2517</f>
        <v>3908901</v>
      </c>
      <c r="K1044" s="19">
        <v>163204</v>
      </c>
      <c r="L1044" s="3">
        <v>239301</v>
      </c>
      <c r="M1044" s="5">
        <f t="shared" si="339"/>
        <v>576302</v>
      </c>
    </row>
    <row r="1045" spans="1:13" x14ac:dyDescent="0.25">
      <c r="A1045" s="11" t="s">
        <v>146</v>
      </c>
      <c r="B1045" s="3">
        <v>132</v>
      </c>
      <c r="C1045" s="5">
        <f t="shared" si="333"/>
        <v>270996</v>
      </c>
      <c r="D1045" s="5">
        <f>A1045*113</f>
        <v>231989</v>
      </c>
      <c r="E1045" s="5">
        <f t="shared" si="324"/>
        <v>39007</v>
      </c>
      <c r="F1045" s="3" t="str">
        <f t="shared" si="334"/>
        <v>053</v>
      </c>
      <c r="G1045" s="5">
        <f t="shared" si="340"/>
        <v>6774900</v>
      </c>
      <c r="H1045" s="7">
        <f>A1045*3017</f>
        <v>6193901</v>
      </c>
      <c r="I1045" s="7">
        <f>A1045*2734</f>
        <v>5612902</v>
      </c>
      <c r="J1045" s="7">
        <f>A1045*2583</f>
        <v>5302899</v>
      </c>
      <c r="K1045" s="19">
        <v>117205</v>
      </c>
      <c r="L1045" s="3">
        <v>353300</v>
      </c>
      <c r="M1045" s="5">
        <f t="shared" si="339"/>
        <v>934299</v>
      </c>
    </row>
    <row r="1046" spans="1:13" x14ac:dyDescent="0.25">
      <c r="A1046" s="11" t="s">
        <v>199</v>
      </c>
      <c r="B1046" s="3">
        <v>132</v>
      </c>
      <c r="C1046" s="5">
        <f t="shared" si="333"/>
        <v>323004</v>
      </c>
      <c r="D1046" s="5">
        <f>A1046*47</f>
        <v>115009</v>
      </c>
      <c r="E1046" s="5">
        <f t="shared" si="324"/>
        <v>207995</v>
      </c>
      <c r="F1046" s="3" t="str">
        <f t="shared" si="334"/>
        <v>447</v>
      </c>
      <c r="G1046" s="5">
        <f t="shared" si="340"/>
        <v>8075100</v>
      </c>
      <c r="H1046" s="7">
        <f>A1046*3083</f>
        <v>7544101</v>
      </c>
      <c r="I1046" s="7">
        <f>A1046*2866</f>
        <v>7013102</v>
      </c>
      <c r="J1046" s="7">
        <f>A1046*2517</f>
        <v>6159099</v>
      </c>
      <c r="K1046" s="3">
        <v>68295</v>
      </c>
      <c r="L1046" s="3">
        <v>511202</v>
      </c>
      <c r="M1046" s="7">
        <f t="shared" si="339"/>
        <v>1042201</v>
      </c>
    </row>
    <row r="1047" spans="1:13" x14ac:dyDescent="0.25">
      <c r="A1047" s="11" t="s">
        <v>384</v>
      </c>
      <c r="B1047" s="3">
        <v>132</v>
      </c>
      <c r="C1047" s="5">
        <f t="shared" si="333"/>
        <v>521004</v>
      </c>
      <c r="D1047" s="5">
        <f>A1047*113</f>
        <v>446011</v>
      </c>
      <c r="E1047" s="5">
        <f t="shared" si="324"/>
        <v>74993</v>
      </c>
      <c r="F1047" s="3" t="str">
        <f t="shared" si="334"/>
        <v>947</v>
      </c>
      <c r="G1047" s="5">
        <f t="shared" si="340"/>
        <v>13025100</v>
      </c>
      <c r="H1047" s="7">
        <f>A1047*3017</f>
        <v>11908099</v>
      </c>
      <c r="I1047" s="7">
        <f>A1047*2734</f>
        <v>10791098</v>
      </c>
      <c r="J1047" s="7">
        <f>A1047*2583</f>
        <v>10195101</v>
      </c>
      <c r="K1047" s="3">
        <v>323298</v>
      </c>
      <c r="L1047" s="3">
        <v>256199</v>
      </c>
      <c r="M1047" s="5">
        <f t="shared" si="339"/>
        <v>1373200</v>
      </c>
    </row>
    <row r="1048" spans="1:13" x14ac:dyDescent="0.25">
      <c r="A1048" s="11" t="s">
        <v>440</v>
      </c>
      <c r="B1048" s="3">
        <v>132</v>
      </c>
      <c r="C1048" s="5">
        <f t="shared" si="333"/>
        <v>587004</v>
      </c>
      <c r="D1048" s="5">
        <f>A1048*47</f>
        <v>209009</v>
      </c>
      <c r="E1048" s="5">
        <f t="shared" si="324"/>
        <v>377995</v>
      </c>
      <c r="F1048" s="3" t="str">
        <f t="shared" si="334"/>
        <v>447</v>
      </c>
      <c r="G1048" s="5">
        <f t="shared" si="340"/>
        <v>14675100</v>
      </c>
      <c r="H1048" s="7">
        <f>A1048*3083</f>
        <v>13710101</v>
      </c>
      <c r="I1048" s="7">
        <f>A1048*2866</f>
        <v>12745102</v>
      </c>
      <c r="J1048" s="7">
        <f>A1048*2517</f>
        <v>11193099</v>
      </c>
      <c r="K1048" s="3">
        <v>444299</v>
      </c>
      <c r="L1048" s="3">
        <v>662202</v>
      </c>
      <c r="M1048" s="7">
        <f t="shared" si="339"/>
        <v>1627201</v>
      </c>
    </row>
    <row r="1049" spans="1:13" x14ac:dyDescent="0.25">
      <c r="A1049" s="11" t="s">
        <v>626</v>
      </c>
      <c r="B1049" s="3">
        <v>132</v>
      </c>
      <c r="C1049" s="5">
        <f t="shared" si="333"/>
        <v>798996</v>
      </c>
      <c r="D1049" s="5">
        <f>A1049*113</f>
        <v>683989</v>
      </c>
      <c r="E1049" s="5">
        <f t="shared" si="324"/>
        <v>115007</v>
      </c>
      <c r="F1049" s="3" t="str">
        <f t="shared" si="334"/>
        <v>053</v>
      </c>
      <c r="G1049" s="5">
        <f t="shared" si="340"/>
        <v>19974900</v>
      </c>
      <c r="H1049" s="7">
        <f>A1049*3017</f>
        <v>18261901</v>
      </c>
      <c r="I1049" s="7">
        <f>A1049*2734</f>
        <v>16548902</v>
      </c>
      <c r="J1049" s="7">
        <f>A1049*2583</f>
        <v>15634899</v>
      </c>
      <c r="K1049" s="19">
        <v>418201</v>
      </c>
      <c r="L1049" s="3">
        <v>315300</v>
      </c>
      <c r="M1049" s="5">
        <f t="shared" si="339"/>
        <v>2028299</v>
      </c>
    </row>
    <row r="1050" spans="1:13" x14ac:dyDescent="0.25">
      <c r="A1050" s="11" t="s">
        <v>683</v>
      </c>
      <c r="B1050" s="3">
        <v>132</v>
      </c>
      <c r="C1050" s="5">
        <f t="shared" si="333"/>
        <v>864996</v>
      </c>
      <c r="D1050" s="5">
        <f>A1050*47</f>
        <v>307991</v>
      </c>
      <c r="E1050" s="5">
        <f t="shared" si="324"/>
        <v>557005</v>
      </c>
      <c r="F1050" s="3" t="str">
        <f t="shared" si="334"/>
        <v>553</v>
      </c>
      <c r="G1050" s="5">
        <f t="shared" si="340"/>
        <v>21624900</v>
      </c>
      <c r="H1050" s="7">
        <f>A1050*3083</f>
        <v>20202899</v>
      </c>
      <c r="I1050" s="7">
        <f>A1050*2866</f>
        <v>18780898</v>
      </c>
      <c r="J1050" s="7">
        <f>A1050*2517</f>
        <v>16493901</v>
      </c>
      <c r="K1050" s="19">
        <v>138202</v>
      </c>
      <c r="L1050" s="3">
        <v>459299</v>
      </c>
      <c r="M1050" s="5">
        <f t="shared" si="339"/>
        <v>1881300</v>
      </c>
    </row>
    <row r="1051" spans="1:13" x14ac:dyDescent="0.25">
      <c r="A1051" s="11" t="s">
        <v>727</v>
      </c>
      <c r="B1051" s="3">
        <v>132</v>
      </c>
      <c r="C1051" s="5">
        <f t="shared" si="333"/>
        <v>917004</v>
      </c>
      <c r="D1051" s="5">
        <f>A1051*113</f>
        <v>785011</v>
      </c>
      <c r="E1051" s="5">
        <f t="shared" si="324"/>
        <v>131993</v>
      </c>
      <c r="F1051" s="3" t="str">
        <f t="shared" si="334"/>
        <v>947</v>
      </c>
      <c r="G1051" s="5">
        <f t="shared" si="340"/>
        <v>22925100</v>
      </c>
      <c r="H1051" s="7">
        <f>A1051*3017</f>
        <v>20959099</v>
      </c>
      <c r="I1051" s="7">
        <f>A1051*2734</f>
        <v>18993098</v>
      </c>
      <c r="J1051" s="7">
        <f>A1051*2583</f>
        <v>17944101</v>
      </c>
      <c r="K1051" s="3">
        <v>534293</v>
      </c>
      <c r="L1051" s="3">
        <v>284201</v>
      </c>
      <c r="M1051" s="5">
        <f t="shared" ref="M1051:M1052" si="341">L1051+G1051-H1051</f>
        <v>2250202</v>
      </c>
    </row>
    <row r="1052" spans="1:13" x14ac:dyDescent="0.25">
      <c r="A1052" s="11" t="s">
        <v>848</v>
      </c>
      <c r="B1052" s="3">
        <v>132</v>
      </c>
      <c r="C1052" s="5">
        <f t="shared" si="333"/>
        <v>1062996</v>
      </c>
      <c r="D1052" s="5">
        <f>A1052*113</f>
        <v>909989</v>
      </c>
      <c r="E1052" s="5">
        <f t="shared" si="324"/>
        <v>153007</v>
      </c>
      <c r="F1052" s="3" t="str">
        <f t="shared" si="334"/>
        <v>053</v>
      </c>
      <c r="G1052" s="5">
        <f t="shared" si="340"/>
        <v>26574900</v>
      </c>
      <c r="H1052" s="7">
        <f>A1052*3017</f>
        <v>24295901</v>
      </c>
      <c r="I1052" s="7">
        <f>A1052*2734</f>
        <v>22016902</v>
      </c>
      <c r="J1052" s="7">
        <f>A1052*2583</f>
        <v>20800899</v>
      </c>
      <c r="K1052" s="19">
        <v>73201</v>
      </c>
      <c r="L1052" s="3">
        <v>2215299</v>
      </c>
      <c r="M1052" s="5">
        <f t="shared" si="341"/>
        <v>4494298</v>
      </c>
    </row>
    <row r="1053" spans="1:13" x14ac:dyDescent="0.25">
      <c r="A1053" s="11" t="s">
        <v>893</v>
      </c>
      <c r="B1053" s="3">
        <v>132</v>
      </c>
      <c r="C1053" s="5">
        <f t="shared" si="333"/>
        <v>1115004</v>
      </c>
      <c r="D1053" s="5">
        <f>A1053*47</f>
        <v>397009</v>
      </c>
      <c r="E1053" s="5">
        <f t="shared" si="324"/>
        <v>717995</v>
      </c>
      <c r="F1053" s="3" t="str">
        <f t="shared" si="334"/>
        <v>447</v>
      </c>
      <c r="G1053" s="5">
        <f t="shared" si="340"/>
        <v>27875100</v>
      </c>
      <c r="H1053" s="7">
        <f>A1053*3083</f>
        <v>26042101</v>
      </c>
      <c r="I1053" s="7">
        <f>A1053*2866</f>
        <v>24209102</v>
      </c>
      <c r="J1053" s="7">
        <f>A1053*2517</f>
        <v>21261099</v>
      </c>
      <c r="K1053" s="3">
        <v>548294</v>
      </c>
      <c r="L1053" s="19">
        <v>2077201</v>
      </c>
      <c r="M1053" s="5">
        <f>L1053+G1053-H1053</f>
        <v>3910200</v>
      </c>
    </row>
    <row r="1054" spans="1:13" x14ac:dyDescent="0.25">
      <c r="A1054" s="9" t="s">
        <v>1200</v>
      </c>
      <c r="B1054" s="3">
        <v>133</v>
      </c>
      <c r="C1054" s="5">
        <f t="shared" si="333"/>
        <v>106001</v>
      </c>
      <c r="D1054" s="5">
        <f>A1054*64</f>
        <v>51008</v>
      </c>
      <c r="E1054" s="5">
        <f t="shared" si="324"/>
        <v>54993</v>
      </c>
      <c r="F1054" s="3" t="str">
        <f t="shared" si="334"/>
        <v>797</v>
      </c>
      <c r="G1054" s="5">
        <f>C1054*100</f>
        <v>10600100</v>
      </c>
      <c r="H1054" s="7">
        <f>A1054*12300</f>
        <v>9803100</v>
      </c>
      <c r="I1054" s="7">
        <f>A1054*11300</f>
        <v>9006100</v>
      </c>
      <c r="J1054" s="3" t="s">
        <v>1235</v>
      </c>
      <c r="K1054" s="3">
        <v>8296</v>
      </c>
      <c r="L1054" s="19">
        <v>193200</v>
      </c>
      <c r="M1054" s="5">
        <f>L1054+G1054-H1054</f>
        <v>990200</v>
      </c>
    </row>
    <row r="1055" spans="1:13" x14ac:dyDescent="0.25">
      <c r="A1055" s="9" t="s">
        <v>90</v>
      </c>
      <c r="B1055" s="3">
        <v>133</v>
      </c>
      <c r="C1055" s="5">
        <f t="shared" si="333"/>
        <v>213997</v>
      </c>
      <c r="D1055" s="5">
        <f>A1055*110</f>
        <v>176990</v>
      </c>
      <c r="E1055" s="5">
        <f t="shared" si="324"/>
        <v>37007</v>
      </c>
      <c r="F1055" s="3" t="str">
        <f t="shared" si="334"/>
        <v>609</v>
      </c>
      <c r="G1055" s="5">
        <f>C1055*33</f>
        <v>7061901</v>
      </c>
      <c r="H1055" s="7">
        <f>A1055*4100</f>
        <v>6596900</v>
      </c>
      <c r="I1055" s="7">
        <f>A1055*3811</f>
        <v>6131899</v>
      </c>
      <c r="J1055" s="3" t="s">
        <v>1235</v>
      </c>
      <c r="K1055" s="3">
        <v>28205</v>
      </c>
      <c r="L1055" s="3">
        <v>295299</v>
      </c>
      <c r="M1055" s="5">
        <f>L1055+G1055-H1055</f>
        <v>760300</v>
      </c>
    </row>
    <row r="1056" spans="1:13" x14ac:dyDescent="0.25">
      <c r="A1056" s="9" t="s">
        <v>164</v>
      </c>
      <c r="B1056" s="3">
        <v>133</v>
      </c>
      <c r="C1056" s="5">
        <f t="shared" si="333"/>
        <v>292999</v>
      </c>
      <c r="D1056" s="5">
        <f>A1056*64</f>
        <v>140992</v>
      </c>
      <c r="E1056" s="5">
        <f t="shared" si="324"/>
        <v>152007</v>
      </c>
      <c r="F1056" s="3" t="str">
        <f t="shared" si="334"/>
        <v>203</v>
      </c>
      <c r="G1056" s="5">
        <f>C1056*100</f>
        <v>29299900</v>
      </c>
      <c r="H1056" s="7">
        <f>A1056*12300</f>
        <v>27096900</v>
      </c>
      <c r="I1056" s="7">
        <f>A1056*11300</f>
        <v>24893900</v>
      </c>
      <c r="J1056" s="3" t="s">
        <v>1235</v>
      </c>
      <c r="K1056" s="3">
        <v>76201</v>
      </c>
      <c r="L1056" s="3">
        <v>1911300</v>
      </c>
      <c r="M1056" s="5">
        <f>L1056+G1056-H1056</f>
        <v>4114300</v>
      </c>
    </row>
    <row r="1057" spans="1:13" x14ac:dyDescent="0.25">
      <c r="A1057" s="9" t="s">
        <v>215</v>
      </c>
      <c r="B1057" s="3">
        <v>133</v>
      </c>
      <c r="C1057" s="5">
        <f t="shared" si="333"/>
        <v>346997</v>
      </c>
      <c r="D1057" s="5">
        <f>A1057*110</f>
        <v>286990</v>
      </c>
      <c r="E1057" s="5">
        <f t="shared" si="324"/>
        <v>60007</v>
      </c>
      <c r="F1057" s="3" t="str">
        <f t="shared" si="334"/>
        <v>609</v>
      </c>
      <c r="G1057" s="5">
        <f>C1057*33</f>
        <v>11450901</v>
      </c>
      <c r="H1057" s="7">
        <f>A1057*4100</f>
        <v>10696900</v>
      </c>
      <c r="I1057" s="7">
        <f>A1057*3811</f>
        <v>9942899</v>
      </c>
      <c r="J1057" s="3" t="s">
        <v>1235</v>
      </c>
      <c r="K1057" s="3">
        <v>9209</v>
      </c>
      <c r="L1057" s="3">
        <v>35299</v>
      </c>
      <c r="M1057" s="5">
        <f>L1057+G1057-H1057</f>
        <v>789300</v>
      </c>
    </row>
    <row r="1058" spans="1:13" x14ac:dyDescent="0.25">
      <c r="A1058" s="9" t="s">
        <v>243</v>
      </c>
      <c r="B1058" s="3">
        <v>133</v>
      </c>
      <c r="C1058" s="5">
        <f t="shared" si="333"/>
        <v>372001</v>
      </c>
      <c r="D1058" s="5">
        <f>A1058*64</f>
        <v>179008</v>
      </c>
      <c r="E1058" s="5">
        <f t="shared" si="324"/>
        <v>192993</v>
      </c>
      <c r="F1058" s="3" t="str">
        <f t="shared" si="334"/>
        <v>797</v>
      </c>
      <c r="G1058" s="5">
        <f>C1058*100</f>
        <v>37200100</v>
      </c>
      <c r="H1058" s="7">
        <f>A1058*12300</f>
        <v>34403100</v>
      </c>
      <c r="I1058" s="7">
        <f>A1058*11300</f>
        <v>31606100</v>
      </c>
      <c r="J1058" s="3" t="s">
        <v>1235</v>
      </c>
      <c r="K1058" s="3">
        <v>233297</v>
      </c>
      <c r="L1058" s="3">
        <v>510200</v>
      </c>
      <c r="M1058" s="5">
        <f t="shared" ref="M1058:M1059" si="342">L1058+G1058-H1058</f>
        <v>3307200</v>
      </c>
    </row>
    <row r="1059" spans="1:13" x14ac:dyDescent="0.25">
      <c r="A1059" s="9" t="s">
        <v>289</v>
      </c>
      <c r="B1059" s="3">
        <v>133</v>
      </c>
      <c r="C1059" s="5">
        <f t="shared" si="333"/>
        <v>425999</v>
      </c>
      <c r="D1059" s="5">
        <f>A1059*64</f>
        <v>204992</v>
      </c>
      <c r="E1059" s="5">
        <f t="shared" si="324"/>
        <v>221007</v>
      </c>
      <c r="F1059" s="3" t="str">
        <f t="shared" si="334"/>
        <v>203</v>
      </c>
      <c r="G1059" s="5">
        <f>C1059*100</f>
        <v>42599900</v>
      </c>
      <c r="H1059" s="7">
        <f>A1059*12300</f>
        <v>39396900</v>
      </c>
      <c r="I1059" s="7">
        <f>A1059*11300</f>
        <v>36193900</v>
      </c>
      <c r="J1059" s="3" t="s">
        <v>1235</v>
      </c>
      <c r="K1059" s="3">
        <v>338204</v>
      </c>
      <c r="L1059" s="3">
        <v>1081300</v>
      </c>
      <c r="M1059" s="5">
        <f t="shared" si="342"/>
        <v>4284300</v>
      </c>
    </row>
    <row r="1060" spans="1:13" x14ac:dyDescent="0.25">
      <c r="A1060" s="9" t="s">
        <v>314</v>
      </c>
      <c r="B1060" s="3">
        <v>133</v>
      </c>
      <c r="C1060" s="5">
        <f t="shared" si="333"/>
        <v>451003</v>
      </c>
      <c r="D1060" s="5">
        <f>A1060*110</f>
        <v>373010</v>
      </c>
      <c r="E1060" s="5">
        <f t="shared" si="324"/>
        <v>77993</v>
      </c>
      <c r="F1060" s="3" t="str">
        <f t="shared" si="334"/>
        <v>391</v>
      </c>
      <c r="G1060" s="5">
        <f>C1060*33</f>
        <v>14883099</v>
      </c>
      <c r="H1060" s="7">
        <f>A1060*4100</f>
        <v>13903100</v>
      </c>
      <c r="I1060" s="7">
        <f>A1060*3811</f>
        <v>12923101</v>
      </c>
      <c r="J1060" s="3" t="s">
        <v>1235</v>
      </c>
      <c r="K1060" s="3">
        <v>415295</v>
      </c>
      <c r="L1060" s="19">
        <v>978201</v>
      </c>
      <c r="M1060" s="5">
        <f t="shared" ref="M1060:M1066" si="343">L1060+G1060-H1060</f>
        <v>1958200</v>
      </c>
    </row>
    <row r="1061" spans="1:13" x14ac:dyDescent="0.25">
      <c r="A1061" s="9" t="s">
        <v>364</v>
      </c>
      <c r="B1061" s="3">
        <v>133</v>
      </c>
      <c r="C1061" s="5">
        <f t="shared" si="333"/>
        <v>505001</v>
      </c>
      <c r="D1061" s="5">
        <f>A1061*64</f>
        <v>243008</v>
      </c>
      <c r="E1061" s="5">
        <f t="shared" si="324"/>
        <v>261993</v>
      </c>
      <c r="F1061" s="3" t="str">
        <f t="shared" si="334"/>
        <v>797</v>
      </c>
      <c r="G1061" s="5">
        <f>C1061*100</f>
        <v>50500100</v>
      </c>
      <c r="H1061" s="7">
        <f>A1061*12300</f>
        <v>46703100</v>
      </c>
      <c r="I1061" s="7">
        <f>A1061*11300</f>
        <v>42906100</v>
      </c>
      <c r="J1061" s="3" t="s">
        <v>1235</v>
      </c>
      <c r="K1061" s="3">
        <v>81293</v>
      </c>
      <c r="L1061" s="3">
        <v>2477200</v>
      </c>
      <c r="M1061" s="5">
        <f t="shared" si="343"/>
        <v>6274200</v>
      </c>
    </row>
    <row r="1062" spans="1:13" x14ac:dyDescent="0.25">
      <c r="A1062" s="9" t="s">
        <v>434</v>
      </c>
      <c r="B1062" s="3">
        <v>133</v>
      </c>
      <c r="C1062" s="5">
        <f t="shared" si="333"/>
        <v>584003</v>
      </c>
      <c r="D1062" s="5">
        <f>A1062*110</f>
        <v>483010</v>
      </c>
      <c r="E1062" s="5">
        <f t="shared" si="324"/>
        <v>100993</v>
      </c>
      <c r="F1062" s="3" t="str">
        <f t="shared" si="334"/>
        <v>391</v>
      </c>
      <c r="G1062" s="5">
        <f>C1062*33</f>
        <v>19272099</v>
      </c>
      <c r="H1062" s="7">
        <f>A1062*4100</f>
        <v>18003100</v>
      </c>
      <c r="I1062" s="7">
        <f>A1062*3811</f>
        <v>16734101</v>
      </c>
      <c r="J1062" s="3" t="s">
        <v>1235</v>
      </c>
      <c r="K1062" s="19">
        <v>375298</v>
      </c>
      <c r="L1062" s="3">
        <v>520201</v>
      </c>
      <c r="M1062" s="7">
        <f t="shared" si="343"/>
        <v>1789200</v>
      </c>
    </row>
    <row r="1063" spans="1:13" x14ac:dyDescent="0.25">
      <c r="A1063" s="9" t="s">
        <v>643</v>
      </c>
      <c r="B1063" s="3">
        <v>133</v>
      </c>
      <c r="C1063" s="5">
        <f t="shared" si="333"/>
        <v>824999</v>
      </c>
      <c r="D1063" s="5">
        <f>A1063*64</f>
        <v>396992</v>
      </c>
      <c r="E1063" s="5">
        <f t="shared" si="324"/>
        <v>428007</v>
      </c>
      <c r="F1063" s="3" t="str">
        <f t="shared" si="334"/>
        <v>203</v>
      </c>
      <c r="G1063" s="5">
        <f>C1063*100</f>
        <v>82499900</v>
      </c>
      <c r="H1063" s="7">
        <f>A1063*12300</f>
        <v>76296900</v>
      </c>
      <c r="I1063" s="7">
        <f>A1063*11300</f>
        <v>70093900</v>
      </c>
      <c r="J1063" s="3" t="s">
        <v>1235</v>
      </c>
      <c r="K1063" s="3">
        <v>295200</v>
      </c>
      <c r="L1063" s="3">
        <v>4637300</v>
      </c>
      <c r="M1063" s="5">
        <f t="shared" si="343"/>
        <v>10840300</v>
      </c>
    </row>
    <row r="1064" spans="1:13" x14ac:dyDescent="0.25">
      <c r="A1064" s="9" t="s">
        <v>908</v>
      </c>
      <c r="B1064" s="3">
        <v>133</v>
      </c>
      <c r="C1064" s="5">
        <f t="shared" si="333"/>
        <v>1144997</v>
      </c>
      <c r="D1064" s="5">
        <f>A1064*110</f>
        <v>946990</v>
      </c>
      <c r="E1064" s="5">
        <f t="shared" si="324"/>
        <v>198007</v>
      </c>
      <c r="F1064" s="3" t="str">
        <f t="shared" si="334"/>
        <v>609</v>
      </c>
      <c r="G1064" s="5">
        <f>C1064*33</f>
        <v>37784901</v>
      </c>
      <c r="H1064" s="7">
        <f>A1064*4100</f>
        <v>35296900</v>
      </c>
      <c r="I1064" s="7">
        <f>A1064*3811</f>
        <v>32808899</v>
      </c>
      <c r="J1064" s="3" t="s">
        <v>1235</v>
      </c>
      <c r="K1064" s="3">
        <v>1003206</v>
      </c>
      <c r="L1064" s="3">
        <v>2432300</v>
      </c>
      <c r="M1064" s="5">
        <f t="shared" si="343"/>
        <v>4920301</v>
      </c>
    </row>
    <row r="1065" spans="1:13" x14ac:dyDescent="0.25">
      <c r="A1065" s="9" t="s">
        <v>977</v>
      </c>
      <c r="B1065" s="3">
        <v>133</v>
      </c>
      <c r="C1065" s="5">
        <f t="shared" si="333"/>
        <v>1223999</v>
      </c>
      <c r="D1065" s="5">
        <f>A1065*64</f>
        <v>588992</v>
      </c>
      <c r="E1065" s="5">
        <f t="shared" si="324"/>
        <v>635007</v>
      </c>
      <c r="F1065" s="3" t="str">
        <f t="shared" si="334"/>
        <v>203</v>
      </c>
      <c r="G1065" s="5">
        <f>C1065*100</f>
        <v>122399900</v>
      </c>
      <c r="H1065" s="7">
        <f>A1065*12300</f>
        <v>113196900</v>
      </c>
      <c r="I1065" s="7">
        <f>A1065*11300</f>
        <v>103993900</v>
      </c>
      <c r="J1065" s="3" t="s">
        <v>1235</v>
      </c>
      <c r="K1065" s="19">
        <v>539203</v>
      </c>
      <c r="L1065" s="3">
        <v>1450300</v>
      </c>
      <c r="M1065" s="7">
        <f t="shared" si="343"/>
        <v>10653300</v>
      </c>
    </row>
    <row r="1066" spans="1:13" x14ac:dyDescent="0.25">
      <c r="A1066" s="9" t="s">
        <v>997</v>
      </c>
      <c r="B1066" s="3">
        <v>133</v>
      </c>
      <c r="C1066" s="5">
        <f t="shared" si="333"/>
        <v>1249003</v>
      </c>
      <c r="D1066" s="5">
        <f>A1066*110</f>
        <v>1033010</v>
      </c>
      <c r="E1066" s="5">
        <f t="shared" si="324"/>
        <v>215993</v>
      </c>
      <c r="F1066" s="3" t="str">
        <f t="shared" si="334"/>
        <v>391</v>
      </c>
      <c r="G1066" s="5">
        <f>C1066*33</f>
        <v>41217099</v>
      </c>
      <c r="H1066" s="7">
        <f>A1066*4100</f>
        <v>38503100</v>
      </c>
      <c r="I1066" s="7">
        <f>A1066*3811</f>
        <v>35789101</v>
      </c>
      <c r="J1066" s="3" t="s">
        <v>1235</v>
      </c>
      <c r="K1066" s="3">
        <v>962295</v>
      </c>
      <c r="L1066" s="3">
        <v>2521201</v>
      </c>
      <c r="M1066" s="5">
        <f t="shared" si="343"/>
        <v>5235200</v>
      </c>
    </row>
    <row r="1067" spans="1:13" x14ac:dyDescent="0.25">
      <c r="A1067" s="4" t="s">
        <v>1086</v>
      </c>
      <c r="B1067" s="3">
        <v>134</v>
      </c>
      <c r="C1067" s="5">
        <f t="shared" si="333"/>
        <v>12998</v>
      </c>
      <c r="D1067" s="5">
        <f>A1067*103</f>
        <v>9991</v>
      </c>
      <c r="E1067" s="5">
        <f t="shared" si="324"/>
        <v>3007</v>
      </c>
      <c r="F1067" s="3" t="str">
        <f t="shared" si="334"/>
        <v>097</v>
      </c>
      <c r="G1067" s="5">
        <f>C1067*50</f>
        <v>649900</v>
      </c>
      <c r="H1067" s="7">
        <f>A1067*6267</f>
        <v>607899</v>
      </c>
      <c r="I1067" s="3" t="s">
        <v>1235</v>
      </c>
      <c r="J1067" s="3" t="s">
        <v>1235</v>
      </c>
      <c r="K1067" s="3">
        <v>1203</v>
      </c>
      <c r="L1067" s="3">
        <v>1300</v>
      </c>
      <c r="M1067" s="5">
        <f>L1067+G1067-H1067+C1067</f>
        <v>56299</v>
      </c>
    </row>
    <row r="1068" spans="1:13" x14ac:dyDescent="0.25">
      <c r="A1068" s="4" t="s">
        <v>20</v>
      </c>
      <c r="B1068" s="3">
        <v>134</v>
      </c>
      <c r="C1068" s="5">
        <f t="shared" si="333"/>
        <v>146998</v>
      </c>
      <c r="D1068" s="5">
        <f>A1068*103</f>
        <v>112991</v>
      </c>
      <c r="E1068" s="5">
        <f t="shared" ref="E1068:E1131" si="344">C1068-D1068</f>
        <v>34007</v>
      </c>
      <c r="F1068" s="3" t="str">
        <f t="shared" si="334"/>
        <v>097</v>
      </c>
      <c r="G1068" s="5">
        <f>C1068*50</f>
        <v>7349900</v>
      </c>
      <c r="H1068" s="7">
        <f>A1068*6267</f>
        <v>6874899</v>
      </c>
      <c r="I1068" s="3" t="s">
        <v>1235</v>
      </c>
      <c r="J1068" s="3" t="s">
        <v>1235</v>
      </c>
      <c r="K1068" s="3">
        <v>54202</v>
      </c>
      <c r="L1068" s="3">
        <v>55299</v>
      </c>
      <c r="M1068" s="5">
        <f t="shared" ref="M1068" si="345">L1068+G1068-H1068</f>
        <v>530300</v>
      </c>
    </row>
    <row r="1069" spans="1:13" x14ac:dyDescent="0.25">
      <c r="A1069" s="4" t="s">
        <v>256</v>
      </c>
      <c r="B1069" s="3">
        <v>134</v>
      </c>
      <c r="C1069" s="5">
        <f t="shared" si="333"/>
        <v>389002</v>
      </c>
      <c r="D1069" s="5">
        <f>A1069*103</f>
        <v>299009</v>
      </c>
      <c r="E1069" s="5">
        <f t="shared" si="344"/>
        <v>89993</v>
      </c>
      <c r="F1069" s="3" t="str">
        <f t="shared" si="334"/>
        <v>903</v>
      </c>
      <c r="G1069" s="5">
        <f>C1069*50</f>
        <v>19450100</v>
      </c>
      <c r="H1069" s="7">
        <f>A1069*6267</f>
        <v>18193101</v>
      </c>
      <c r="I1069" s="3" t="s">
        <v>1235</v>
      </c>
      <c r="J1069" s="3" t="s">
        <v>1235</v>
      </c>
      <c r="K1069" s="3">
        <v>373296</v>
      </c>
      <c r="L1069" s="3">
        <v>376199</v>
      </c>
      <c r="M1069" s="5">
        <f>L1069+G1069-H1069+C1069</f>
        <v>2022200</v>
      </c>
    </row>
    <row r="1070" spans="1:13" x14ac:dyDescent="0.25">
      <c r="A1070" s="4" t="s">
        <v>491</v>
      </c>
      <c r="B1070" s="3">
        <v>134</v>
      </c>
      <c r="C1070" s="5">
        <f t="shared" si="333"/>
        <v>657002</v>
      </c>
      <c r="D1070" s="5">
        <f>A1070*103</f>
        <v>505009</v>
      </c>
      <c r="E1070" s="5">
        <f t="shared" si="344"/>
        <v>151993</v>
      </c>
      <c r="F1070" s="3" t="str">
        <f t="shared" si="334"/>
        <v>903</v>
      </c>
      <c r="G1070" s="5">
        <f>C1070*50</f>
        <v>32850100</v>
      </c>
      <c r="H1070" s="7">
        <f>A1070*6267</f>
        <v>30727101</v>
      </c>
      <c r="I1070" s="3" t="s">
        <v>1235</v>
      </c>
      <c r="J1070" s="3" t="s">
        <v>1235</v>
      </c>
      <c r="K1070" s="3">
        <v>336296</v>
      </c>
      <c r="L1070" s="3">
        <v>341199</v>
      </c>
      <c r="M1070" s="5">
        <f>L1070+G1070-H1070+C1070</f>
        <v>3121200</v>
      </c>
    </row>
    <row r="1071" spans="1:13" x14ac:dyDescent="0.25">
      <c r="A1071" s="4" t="s">
        <v>613</v>
      </c>
      <c r="B1071" s="3">
        <v>134</v>
      </c>
      <c r="C1071" s="5">
        <f t="shared" si="333"/>
        <v>791002</v>
      </c>
      <c r="D1071" s="5">
        <f>A1071*103</f>
        <v>608009</v>
      </c>
      <c r="E1071" s="5">
        <f t="shared" si="344"/>
        <v>182993</v>
      </c>
      <c r="F1071" s="3" t="str">
        <f t="shared" si="334"/>
        <v>903</v>
      </c>
      <c r="G1071" s="5">
        <f>C1071*50</f>
        <v>39550100</v>
      </c>
      <c r="H1071" s="7">
        <f>A1071*6267</f>
        <v>36994101</v>
      </c>
      <c r="I1071" s="3" t="s">
        <v>1235</v>
      </c>
      <c r="J1071" s="3" t="s">
        <v>1235</v>
      </c>
      <c r="K1071" s="3">
        <v>623297</v>
      </c>
      <c r="L1071" s="3">
        <v>629200</v>
      </c>
      <c r="M1071" s="5">
        <f>L1071+G1071-H1071+C1071</f>
        <v>3976201</v>
      </c>
    </row>
    <row r="1072" spans="1:13" x14ac:dyDescent="0.25">
      <c r="A1072" s="7" t="s">
        <v>39</v>
      </c>
      <c r="B1072" s="3">
        <v>135</v>
      </c>
      <c r="C1072" s="5">
        <f t="shared" si="333"/>
        <v>166995</v>
      </c>
      <c r="D1072" s="5">
        <f t="shared" ref="D1072:D1077" si="346">A1072*97</f>
        <v>119989</v>
      </c>
      <c r="E1072" s="5">
        <f t="shared" si="344"/>
        <v>47006</v>
      </c>
      <c r="F1072" s="3" t="str">
        <f t="shared" si="334"/>
        <v>237</v>
      </c>
      <c r="G1072" s="5">
        <f t="shared" ref="G1072:G1077" si="347">C1072*20</f>
        <v>3339900</v>
      </c>
      <c r="H1072" s="7">
        <f t="shared" ref="H1072:H1077" si="348">A1072*2527</f>
        <v>3125899</v>
      </c>
      <c r="I1072" s="7">
        <f t="shared" ref="I1072:I1077" si="349">A1072*2354</f>
        <v>2911898</v>
      </c>
      <c r="J1072" s="3" t="s">
        <v>1235</v>
      </c>
      <c r="K1072" s="3">
        <v>5207</v>
      </c>
      <c r="L1072" s="19">
        <v>115300</v>
      </c>
      <c r="M1072" s="5">
        <f>L1072+G1072-H1072</f>
        <v>329301</v>
      </c>
    </row>
    <row r="1073" spans="1:13" x14ac:dyDescent="0.25">
      <c r="A1073" s="7" t="s">
        <v>168</v>
      </c>
      <c r="B1073" s="3">
        <v>135</v>
      </c>
      <c r="C1073" s="5">
        <f t="shared" si="333"/>
        <v>301995</v>
      </c>
      <c r="D1073" s="5">
        <f t="shared" si="346"/>
        <v>216989</v>
      </c>
      <c r="E1073" s="5">
        <f t="shared" si="344"/>
        <v>85006</v>
      </c>
      <c r="F1073" s="3" t="str">
        <f t="shared" si="334"/>
        <v>237</v>
      </c>
      <c r="G1073" s="5">
        <f t="shared" si="347"/>
        <v>6039900</v>
      </c>
      <c r="H1073" s="7">
        <f t="shared" si="348"/>
        <v>5652899</v>
      </c>
      <c r="I1073" s="7">
        <f t="shared" si="349"/>
        <v>5265898</v>
      </c>
      <c r="J1073" s="3" t="s">
        <v>1235</v>
      </c>
      <c r="K1073" s="3">
        <v>45209</v>
      </c>
      <c r="L1073" s="3">
        <v>244302</v>
      </c>
      <c r="M1073" s="5">
        <f>L1073+G1073-H1073+C1073</f>
        <v>933298</v>
      </c>
    </row>
    <row r="1074" spans="1:13" x14ac:dyDescent="0.25">
      <c r="A1074" s="7" t="s">
        <v>533</v>
      </c>
      <c r="B1074" s="3">
        <v>135</v>
      </c>
      <c r="C1074" s="5">
        <f t="shared" si="333"/>
        <v>706995</v>
      </c>
      <c r="D1074" s="5">
        <f t="shared" si="346"/>
        <v>507989</v>
      </c>
      <c r="E1074" s="5">
        <f t="shared" si="344"/>
        <v>199006</v>
      </c>
      <c r="F1074" s="3" t="str">
        <f t="shared" si="334"/>
        <v>237</v>
      </c>
      <c r="G1074" s="5">
        <f t="shared" si="347"/>
        <v>14139900</v>
      </c>
      <c r="H1074" s="7">
        <f t="shared" si="348"/>
        <v>13233899</v>
      </c>
      <c r="I1074" s="7">
        <f t="shared" si="349"/>
        <v>12327898</v>
      </c>
      <c r="J1074" s="3" t="s">
        <v>1235</v>
      </c>
      <c r="K1074" s="19">
        <v>158209</v>
      </c>
      <c r="L1074" s="3">
        <v>624302</v>
      </c>
      <c r="M1074" s="5">
        <f>L1074+G1074-H1074+C1074</f>
        <v>2237298</v>
      </c>
    </row>
    <row r="1075" spans="1:13" x14ac:dyDescent="0.25">
      <c r="A1075" s="7" t="s">
        <v>707</v>
      </c>
      <c r="B1075" s="3">
        <v>135</v>
      </c>
      <c r="C1075" s="5">
        <f t="shared" si="333"/>
        <v>913005</v>
      </c>
      <c r="D1075" s="5">
        <f t="shared" si="346"/>
        <v>656011</v>
      </c>
      <c r="E1075" s="5">
        <f t="shared" si="344"/>
        <v>256994</v>
      </c>
      <c r="F1075" s="3" t="str">
        <f t="shared" si="334"/>
        <v>763</v>
      </c>
      <c r="G1075" s="5">
        <f t="shared" si="347"/>
        <v>18260100</v>
      </c>
      <c r="H1075" s="7">
        <f t="shared" si="348"/>
        <v>17090101</v>
      </c>
      <c r="I1075" s="7">
        <f t="shared" si="349"/>
        <v>15920102</v>
      </c>
      <c r="J1075" s="3" t="s">
        <v>1235</v>
      </c>
      <c r="K1075" s="19">
        <v>891295</v>
      </c>
      <c r="L1075" s="3">
        <v>1493202</v>
      </c>
      <c r="M1075" s="5">
        <f t="shared" ref="M1075:M1076" si="350">L1075+G1075-H1075</f>
        <v>2663201</v>
      </c>
    </row>
    <row r="1076" spans="1:13" x14ac:dyDescent="0.25">
      <c r="A1076" s="7" t="s">
        <v>761</v>
      </c>
      <c r="B1076" s="3">
        <v>135</v>
      </c>
      <c r="C1076" s="5">
        <f t="shared" si="333"/>
        <v>976995</v>
      </c>
      <c r="D1076" s="5">
        <f t="shared" si="346"/>
        <v>701989</v>
      </c>
      <c r="E1076" s="5">
        <f t="shared" si="344"/>
        <v>275006</v>
      </c>
      <c r="F1076" s="3" t="str">
        <f t="shared" si="334"/>
        <v>237</v>
      </c>
      <c r="G1076" s="5">
        <f t="shared" si="347"/>
        <v>19539900</v>
      </c>
      <c r="H1076" s="7">
        <f t="shared" si="348"/>
        <v>18287899</v>
      </c>
      <c r="I1076" s="7">
        <f t="shared" si="349"/>
        <v>17035898</v>
      </c>
      <c r="J1076" s="3" t="s">
        <v>1235</v>
      </c>
      <c r="K1076" s="19">
        <v>175207</v>
      </c>
      <c r="L1076" s="3">
        <v>819300</v>
      </c>
      <c r="M1076" s="5">
        <f t="shared" si="350"/>
        <v>2071301</v>
      </c>
    </row>
    <row r="1077" spans="1:13" x14ac:dyDescent="0.25">
      <c r="A1077" s="7" t="s">
        <v>870</v>
      </c>
      <c r="B1077" s="3">
        <v>135</v>
      </c>
      <c r="C1077" s="5">
        <f t="shared" si="333"/>
        <v>1111995</v>
      </c>
      <c r="D1077" s="5">
        <f t="shared" si="346"/>
        <v>798989</v>
      </c>
      <c r="E1077" s="5">
        <f t="shared" si="344"/>
        <v>313006</v>
      </c>
      <c r="F1077" s="3" t="str">
        <f t="shared" si="334"/>
        <v>237</v>
      </c>
      <c r="G1077" s="5">
        <f t="shared" si="347"/>
        <v>22239900</v>
      </c>
      <c r="H1077" s="7">
        <f t="shared" si="348"/>
        <v>20814899</v>
      </c>
      <c r="I1077" s="7">
        <f t="shared" si="349"/>
        <v>19389898</v>
      </c>
      <c r="J1077" s="3" t="s">
        <v>1235</v>
      </c>
      <c r="K1077" s="3">
        <v>18203</v>
      </c>
      <c r="L1077" s="19">
        <v>1064302</v>
      </c>
      <c r="M1077" s="5">
        <f>L1077+G1077-H1077+C1077</f>
        <v>3601298</v>
      </c>
    </row>
    <row r="1078" spans="1:13" x14ac:dyDescent="0.25">
      <c r="A1078" s="4" t="s">
        <v>1082</v>
      </c>
      <c r="B1078" s="3">
        <v>137</v>
      </c>
      <c r="C1078" s="5">
        <f t="shared" si="333"/>
        <v>10001</v>
      </c>
      <c r="D1078" s="5">
        <f>A1078*96</f>
        <v>7008</v>
      </c>
      <c r="E1078" s="5">
        <f t="shared" si="344"/>
        <v>2993</v>
      </c>
      <c r="F1078" s="3" t="str">
        <f t="shared" si="334"/>
        <v>073</v>
      </c>
      <c r="G1078" s="5">
        <f>C1078*100</f>
        <v>1000100</v>
      </c>
      <c r="H1078" s="7">
        <f>A1078*12700</f>
        <v>927100</v>
      </c>
      <c r="I1078" s="3" t="s">
        <v>1235</v>
      </c>
      <c r="J1078" s="3" t="s">
        <v>1235</v>
      </c>
      <c r="K1078" s="3">
        <v>2298</v>
      </c>
      <c r="L1078" s="3">
        <v>44200</v>
      </c>
      <c r="M1078" s="5">
        <f>L1078+G1078-H1078</f>
        <v>117200</v>
      </c>
    </row>
    <row r="1079" spans="1:13" x14ac:dyDescent="0.25">
      <c r="A1079" s="4" t="s">
        <v>259</v>
      </c>
      <c r="B1079" s="3">
        <v>137</v>
      </c>
      <c r="C1079" s="5">
        <f t="shared" si="333"/>
        <v>400999</v>
      </c>
      <c r="D1079" s="5">
        <f>A1079*96</f>
        <v>280992</v>
      </c>
      <c r="E1079" s="5">
        <f t="shared" si="344"/>
        <v>120007</v>
      </c>
      <c r="F1079" s="3" t="str">
        <f t="shared" si="334"/>
        <v>927</v>
      </c>
      <c r="G1079" s="5">
        <f>C1079*100</f>
        <v>40099900</v>
      </c>
      <c r="H1079" s="7">
        <f>A1079*12700</f>
        <v>37172900</v>
      </c>
      <c r="I1079" s="3" t="s">
        <v>1235</v>
      </c>
      <c r="J1079" s="3" t="s">
        <v>1235</v>
      </c>
      <c r="K1079" s="3">
        <v>13200</v>
      </c>
      <c r="L1079" s="3">
        <v>891300</v>
      </c>
      <c r="M1079" s="5">
        <f t="shared" ref="M1079:M1080" si="351">L1079+G1079-H1079</f>
        <v>3818300</v>
      </c>
    </row>
    <row r="1080" spans="1:13" x14ac:dyDescent="0.25">
      <c r="A1080" s="4" t="s">
        <v>397</v>
      </c>
      <c r="B1080" s="3">
        <v>137</v>
      </c>
      <c r="C1080" s="5">
        <f t="shared" si="333"/>
        <v>558001</v>
      </c>
      <c r="D1080" s="5">
        <f>A1080*96</f>
        <v>391008</v>
      </c>
      <c r="E1080" s="5">
        <f t="shared" si="344"/>
        <v>166993</v>
      </c>
      <c r="F1080" s="3" t="str">
        <f t="shared" si="334"/>
        <v>073</v>
      </c>
      <c r="G1080" s="5">
        <f>C1080*100</f>
        <v>55800100</v>
      </c>
      <c r="H1080" s="7">
        <f>A1080*12700</f>
        <v>51727100</v>
      </c>
      <c r="I1080" s="3" t="s">
        <v>1235</v>
      </c>
      <c r="J1080" s="3" t="s">
        <v>1235</v>
      </c>
      <c r="K1080" s="3">
        <v>409295</v>
      </c>
      <c r="L1080" s="3">
        <v>348200</v>
      </c>
      <c r="M1080" s="5">
        <f t="shared" si="351"/>
        <v>4421200</v>
      </c>
    </row>
    <row r="1081" spans="1:13" x14ac:dyDescent="0.25">
      <c r="A1081" s="4" t="s">
        <v>414</v>
      </c>
      <c r="B1081" s="3">
        <v>137</v>
      </c>
      <c r="C1081" s="5">
        <f t="shared" si="333"/>
        <v>578003</v>
      </c>
      <c r="D1081" s="5">
        <f>A1081*32</f>
        <v>135008</v>
      </c>
      <c r="E1081" s="5">
        <f t="shared" si="344"/>
        <v>442995</v>
      </c>
      <c r="F1081" s="3" t="str">
        <f t="shared" si="334"/>
        <v>219</v>
      </c>
      <c r="G1081" s="5">
        <f>C1081*34</f>
        <v>19652102</v>
      </c>
      <c r="H1081" s="7">
        <f>A1081*4279</f>
        <v>18053101</v>
      </c>
      <c r="I1081" s="3" t="s">
        <v>1235</v>
      </c>
      <c r="J1081" s="3" t="s">
        <v>1235</v>
      </c>
      <c r="K1081" s="3">
        <v>269298</v>
      </c>
      <c r="L1081" s="3">
        <v>1269201</v>
      </c>
      <c r="M1081" s="5">
        <f>L1081+G1081-H1081-C1081</f>
        <v>2290199</v>
      </c>
    </row>
    <row r="1082" spans="1:13" x14ac:dyDescent="0.25">
      <c r="A1082" s="4" t="s">
        <v>615</v>
      </c>
      <c r="B1082" s="3">
        <v>137</v>
      </c>
      <c r="C1082" s="5">
        <f t="shared" si="333"/>
        <v>811999</v>
      </c>
      <c r="D1082" s="5">
        <f>A1082*96</f>
        <v>568992</v>
      </c>
      <c r="E1082" s="5">
        <f t="shared" si="344"/>
        <v>243007</v>
      </c>
      <c r="F1082" s="3" t="str">
        <f t="shared" si="334"/>
        <v>927</v>
      </c>
      <c r="G1082" s="5">
        <f>C1082*100</f>
        <v>81199900</v>
      </c>
      <c r="H1082" s="7">
        <f>A1082*12700</f>
        <v>75272900</v>
      </c>
      <c r="I1082" s="3" t="s">
        <v>1235</v>
      </c>
      <c r="J1082" s="3" t="s">
        <v>1235</v>
      </c>
      <c r="K1082" s="3">
        <v>394204</v>
      </c>
      <c r="L1082" s="3">
        <v>5420300</v>
      </c>
      <c r="M1082" s="5">
        <f t="shared" ref="M1082:M1083" si="352">L1082+G1082-H1082</f>
        <v>11347300</v>
      </c>
    </row>
    <row r="1083" spans="1:13" x14ac:dyDescent="0.25">
      <c r="A1083" s="4" t="s">
        <v>628</v>
      </c>
      <c r="B1083" s="3">
        <v>137</v>
      </c>
      <c r="C1083" s="5">
        <f t="shared" si="333"/>
        <v>832001</v>
      </c>
      <c r="D1083" s="5">
        <f>A1083*96</f>
        <v>583008</v>
      </c>
      <c r="E1083" s="5">
        <f t="shared" si="344"/>
        <v>248993</v>
      </c>
      <c r="F1083" s="3" t="str">
        <f t="shared" si="334"/>
        <v>073</v>
      </c>
      <c r="G1083" s="5">
        <f>C1083*100</f>
        <v>83200100</v>
      </c>
      <c r="H1083" s="7">
        <f>A1083*12700</f>
        <v>77127100</v>
      </c>
      <c r="I1083" s="3" t="s">
        <v>1235</v>
      </c>
      <c r="J1083" s="3" t="s">
        <v>1235</v>
      </c>
      <c r="K1083" s="3">
        <v>695297</v>
      </c>
      <c r="L1083" s="3">
        <v>5013200</v>
      </c>
      <c r="M1083" s="5">
        <f t="shared" si="352"/>
        <v>11086200</v>
      </c>
    </row>
    <row r="1084" spans="1:13" x14ac:dyDescent="0.25">
      <c r="A1084" s="4" t="s">
        <v>709</v>
      </c>
      <c r="B1084" s="3">
        <v>137</v>
      </c>
      <c r="C1084" s="5">
        <f t="shared" si="333"/>
        <v>928997</v>
      </c>
      <c r="D1084" s="5">
        <f>A1084*32</f>
        <v>216992</v>
      </c>
      <c r="E1084" s="5">
        <f t="shared" si="344"/>
        <v>712005</v>
      </c>
      <c r="F1084" s="3" t="str">
        <f t="shared" si="334"/>
        <v>781</v>
      </c>
      <c r="G1084" s="5">
        <f>C1084*34</f>
        <v>31585898</v>
      </c>
      <c r="H1084" s="7">
        <f>A1084*4279</f>
        <v>29015899</v>
      </c>
      <c r="I1084" s="3" t="s">
        <v>1235</v>
      </c>
      <c r="J1084" s="3" t="s">
        <v>1235</v>
      </c>
      <c r="K1084" s="3">
        <v>340202</v>
      </c>
      <c r="L1084" s="3">
        <v>1947299</v>
      </c>
      <c r="M1084" s="5">
        <f>L1084+G1084-H1084-C1084</f>
        <v>3588301</v>
      </c>
    </row>
    <row r="1085" spans="1:13" x14ac:dyDescent="0.25">
      <c r="A1085" s="4" t="s">
        <v>759</v>
      </c>
      <c r="B1085" s="3">
        <v>137</v>
      </c>
      <c r="C1085" s="5">
        <f t="shared" si="333"/>
        <v>989003</v>
      </c>
      <c r="D1085" s="5">
        <f>A1085*32</f>
        <v>231008</v>
      </c>
      <c r="E1085" s="5">
        <f t="shared" si="344"/>
        <v>757995</v>
      </c>
      <c r="F1085" s="3" t="str">
        <f t="shared" si="334"/>
        <v>219</v>
      </c>
      <c r="G1085" s="5">
        <f>C1085*34</f>
        <v>33626102</v>
      </c>
      <c r="H1085" s="7">
        <f>A1085*4279</f>
        <v>30890101</v>
      </c>
      <c r="I1085" s="3" t="s">
        <v>1235</v>
      </c>
      <c r="J1085" s="3" t="s">
        <v>1235</v>
      </c>
      <c r="K1085" s="3">
        <v>576292</v>
      </c>
      <c r="L1085" s="3">
        <v>1529200</v>
      </c>
      <c r="M1085" s="5">
        <f t="shared" ref="M1085" si="353">L1085+G1085-H1085</f>
        <v>4265201</v>
      </c>
    </row>
    <row r="1086" spans="1:13" x14ac:dyDescent="0.25">
      <c r="A1086" s="4" t="s">
        <v>837</v>
      </c>
      <c r="B1086" s="3">
        <v>137</v>
      </c>
      <c r="C1086" s="5">
        <f t="shared" si="333"/>
        <v>1085999</v>
      </c>
      <c r="D1086" s="5">
        <f>A1086*96</f>
        <v>760992</v>
      </c>
      <c r="E1086" s="5">
        <f t="shared" si="344"/>
        <v>325007</v>
      </c>
      <c r="F1086" s="3" t="str">
        <f t="shared" si="334"/>
        <v>927</v>
      </c>
      <c r="G1086" s="5">
        <f>C1086*100</f>
        <v>108599900</v>
      </c>
      <c r="H1086" s="7">
        <f>A1086*12700</f>
        <v>100672900</v>
      </c>
      <c r="I1086" s="3" t="s">
        <v>1235</v>
      </c>
      <c r="J1086" s="3" t="s">
        <v>1235</v>
      </c>
      <c r="K1086" s="3">
        <v>638202</v>
      </c>
      <c r="L1086" s="3">
        <v>5188300</v>
      </c>
      <c r="M1086" s="5">
        <f>L1086+G1086-H1086</f>
        <v>13115300</v>
      </c>
    </row>
    <row r="1087" spans="1:13" x14ac:dyDescent="0.25">
      <c r="A1087" s="4" t="s">
        <v>866</v>
      </c>
      <c r="B1087" s="3">
        <v>137</v>
      </c>
      <c r="C1087" s="5">
        <f t="shared" si="333"/>
        <v>1126003</v>
      </c>
      <c r="D1087" s="5">
        <f>A1087*32</f>
        <v>263008</v>
      </c>
      <c r="E1087" s="5">
        <f t="shared" si="344"/>
        <v>862995</v>
      </c>
      <c r="F1087" s="3" t="str">
        <f t="shared" si="334"/>
        <v>219</v>
      </c>
      <c r="G1087" s="5">
        <f>C1087*34</f>
        <v>38284102</v>
      </c>
      <c r="H1087" s="7">
        <f>A1087*4279</f>
        <v>35169101</v>
      </c>
      <c r="I1087" s="3" t="s">
        <v>1235</v>
      </c>
      <c r="J1087" s="3" t="s">
        <v>1235</v>
      </c>
      <c r="K1087" s="3">
        <v>212296</v>
      </c>
      <c r="L1087" s="3">
        <v>171201</v>
      </c>
      <c r="M1087" s="5">
        <f>L1087+G1087-H1087-C1087</f>
        <v>2160199</v>
      </c>
    </row>
    <row r="1088" spans="1:13" x14ac:dyDescent="0.25">
      <c r="A1088" s="4" t="s">
        <v>1042</v>
      </c>
      <c r="B1088" s="3">
        <v>137</v>
      </c>
      <c r="C1088" s="5">
        <f t="shared" si="333"/>
        <v>1339997</v>
      </c>
      <c r="D1088" s="5">
        <f>A1088*32</f>
        <v>312992</v>
      </c>
      <c r="E1088" s="5">
        <f t="shared" si="344"/>
        <v>1027005</v>
      </c>
      <c r="F1088" s="3" t="str">
        <f t="shared" si="334"/>
        <v>781</v>
      </c>
      <c r="G1088" s="5">
        <f>C1088*34</f>
        <v>45559898</v>
      </c>
      <c r="H1088" s="7">
        <f>A1088*4279</f>
        <v>41852899</v>
      </c>
      <c r="I1088" s="3" t="s">
        <v>1235</v>
      </c>
      <c r="J1088" s="3" t="s">
        <v>1235</v>
      </c>
      <c r="K1088" s="3">
        <v>960200</v>
      </c>
      <c r="L1088" s="3">
        <v>1938300</v>
      </c>
      <c r="M1088" s="5">
        <f t="shared" ref="M1088" si="354">L1088+G1088-H1088</f>
        <v>5645299</v>
      </c>
    </row>
    <row r="1089" spans="1:13" x14ac:dyDescent="0.25">
      <c r="A1089" s="7" t="s">
        <v>69</v>
      </c>
      <c r="B1089" s="3">
        <v>138</v>
      </c>
      <c r="C1089" s="5">
        <f t="shared" si="333"/>
        <v>202998</v>
      </c>
      <c r="D1089" s="5">
        <f>A1089*121</f>
        <v>177991</v>
      </c>
      <c r="E1089" s="5">
        <f t="shared" si="344"/>
        <v>25007</v>
      </c>
      <c r="F1089" s="3" t="str">
        <f t="shared" si="334"/>
        <v>471</v>
      </c>
      <c r="G1089" s="5">
        <f>C1089*50</f>
        <v>10149900</v>
      </c>
      <c r="H1089" s="7">
        <f>A1089*6469</f>
        <v>9515899</v>
      </c>
      <c r="I1089" s="7">
        <f>A1089*5900</f>
        <v>8678900</v>
      </c>
      <c r="J1089" s="3" t="s">
        <v>1235</v>
      </c>
      <c r="K1089" s="3">
        <v>157205</v>
      </c>
      <c r="L1089" s="19">
        <v>76300</v>
      </c>
      <c r="M1089" s="5">
        <f>L1089+G1089-H1089</f>
        <v>710301</v>
      </c>
    </row>
    <row r="1090" spans="1:13" x14ac:dyDescent="0.25">
      <c r="A1090" s="7" t="s">
        <v>329</v>
      </c>
      <c r="B1090" s="3">
        <v>138</v>
      </c>
      <c r="C1090" s="5">
        <f t="shared" ref="C1090:C1153" si="355">A1090*B1090</f>
        <v>487002</v>
      </c>
      <c r="D1090" s="5">
        <f>A1090*121</f>
        <v>427009</v>
      </c>
      <c r="E1090" s="5">
        <f t="shared" si="344"/>
        <v>59993</v>
      </c>
      <c r="F1090" s="3" t="str">
        <f t="shared" ref="F1090:F1153" si="356">RIGHT(A1090, 3)</f>
        <v>529</v>
      </c>
      <c r="G1090" s="5">
        <f>C1090*50</f>
        <v>24350100</v>
      </c>
      <c r="H1090" s="7">
        <f>A1090*6469</f>
        <v>22829101</v>
      </c>
      <c r="I1090" s="7">
        <f>A1090*5900</f>
        <v>20821100</v>
      </c>
      <c r="J1090" s="3" t="s">
        <v>1235</v>
      </c>
      <c r="K1090" s="3">
        <v>406293</v>
      </c>
      <c r="L1090" s="3">
        <v>699200</v>
      </c>
      <c r="M1090" s="7">
        <f t="shared" ref="M1090:M1093" si="357">L1090+G1090-H1090</f>
        <v>2220199</v>
      </c>
    </row>
    <row r="1091" spans="1:13" x14ac:dyDescent="0.25">
      <c r="A1091" s="7" t="s">
        <v>558</v>
      </c>
      <c r="B1091" s="3">
        <v>138</v>
      </c>
      <c r="C1091" s="5">
        <f t="shared" si="355"/>
        <v>754998</v>
      </c>
      <c r="D1091" s="5">
        <f>A1091*121</f>
        <v>661991</v>
      </c>
      <c r="E1091" s="5">
        <f t="shared" si="344"/>
        <v>93007</v>
      </c>
      <c r="F1091" s="3" t="str">
        <f t="shared" si="356"/>
        <v>471</v>
      </c>
      <c r="G1091" s="5">
        <f>C1091*50</f>
        <v>37749900</v>
      </c>
      <c r="H1091" s="7">
        <f>A1091*6469</f>
        <v>35391899</v>
      </c>
      <c r="I1091" s="7">
        <f>A1091*5900</f>
        <v>32278900</v>
      </c>
      <c r="J1091" s="3" t="s">
        <v>1235</v>
      </c>
      <c r="K1091" s="3">
        <v>393200</v>
      </c>
      <c r="L1091" s="19">
        <v>940300</v>
      </c>
      <c r="M1091" s="5">
        <f t="shared" si="357"/>
        <v>3298301</v>
      </c>
    </row>
    <row r="1092" spans="1:13" x14ac:dyDescent="0.25">
      <c r="A1092" s="7" t="s">
        <v>680</v>
      </c>
      <c r="B1092" s="3">
        <v>138</v>
      </c>
      <c r="C1092" s="5">
        <f t="shared" si="355"/>
        <v>901002</v>
      </c>
      <c r="D1092" s="5">
        <f>A1092*121</f>
        <v>790009</v>
      </c>
      <c r="E1092" s="5">
        <f t="shared" si="344"/>
        <v>110993</v>
      </c>
      <c r="F1092" s="3" t="str">
        <f t="shared" si="356"/>
        <v>529</v>
      </c>
      <c r="G1092" s="5">
        <f>C1092*50</f>
        <v>45050100</v>
      </c>
      <c r="H1092" s="7">
        <f>A1092*6469</f>
        <v>42236101</v>
      </c>
      <c r="I1092" s="7">
        <f>A1092*5900</f>
        <v>38521100</v>
      </c>
      <c r="J1092" s="3" t="s">
        <v>1235</v>
      </c>
      <c r="K1092" s="19">
        <v>327298</v>
      </c>
      <c r="L1092" s="3">
        <v>1881200</v>
      </c>
      <c r="M1092" s="7">
        <f t="shared" si="357"/>
        <v>4695199</v>
      </c>
    </row>
    <row r="1093" spans="1:13" x14ac:dyDescent="0.25">
      <c r="A1093" s="7" t="s">
        <v>790</v>
      </c>
      <c r="B1093" s="3">
        <v>138</v>
      </c>
      <c r="C1093" s="5">
        <f t="shared" si="355"/>
        <v>1039002</v>
      </c>
      <c r="D1093" s="5">
        <f>A1093*121</f>
        <v>911009</v>
      </c>
      <c r="E1093" s="5">
        <f t="shared" si="344"/>
        <v>127993</v>
      </c>
      <c r="F1093" s="3" t="str">
        <f t="shared" si="356"/>
        <v>529</v>
      </c>
      <c r="G1093" s="5">
        <f>C1093*50</f>
        <v>51950100</v>
      </c>
      <c r="H1093" s="7">
        <f>A1093*6469</f>
        <v>48705101</v>
      </c>
      <c r="I1093" s="7">
        <f>A1093*5900</f>
        <v>44421100</v>
      </c>
      <c r="J1093" s="3" t="s">
        <v>1235</v>
      </c>
      <c r="K1093" s="19">
        <v>603298</v>
      </c>
      <c r="L1093" s="3">
        <v>2395200</v>
      </c>
      <c r="M1093" s="7">
        <f t="shared" si="357"/>
        <v>5640199</v>
      </c>
    </row>
    <row r="1094" spans="1:13" x14ac:dyDescent="0.25">
      <c r="A1094" s="4" t="s">
        <v>1109</v>
      </c>
      <c r="B1094" s="3">
        <v>139</v>
      </c>
      <c r="C1094" s="5">
        <f t="shared" si="355"/>
        <v>30997</v>
      </c>
      <c r="D1094" s="5">
        <f>A1094*130</f>
        <v>28990</v>
      </c>
      <c r="E1094" s="5">
        <f t="shared" si="344"/>
        <v>2007</v>
      </c>
      <c r="F1094" s="3" t="str">
        <f t="shared" si="356"/>
        <v>223</v>
      </c>
      <c r="G1094" s="5">
        <f>C1094*33</f>
        <v>1022901</v>
      </c>
      <c r="H1094" s="7">
        <f>A1094*4300</f>
        <v>958900</v>
      </c>
      <c r="I1094" s="3" t="s">
        <v>1235</v>
      </c>
      <c r="J1094" s="3" t="s">
        <v>1235</v>
      </c>
      <c r="K1094" s="3">
        <v>27203</v>
      </c>
      <c r="L1094" s="3">
        <v>55301</v>
      </c>
      <c r="M1094" s="5">
        <f>L1094+G1094-H1094+C1094</f>
        <v>150299</v>
      </c>
    </row>
    <row r="1095" spans="1:13" x14ac:dyDescent="0.25">
      <c r="A1095" s="4" t="s">
        <v>36</v>
      </c>
      <c r="B1095" s="3">
        <v>139</v>
      </c>
      <c r="C1095" s="5">
        <f t="shared" si="355"/>
        <v>169997</v>
      </c>
      <c r="D1095" s="5">
        <f>A1095*130</f>
        <v>158990</v>
      </c>
      <c r="E1095" s="5">
        <f t="shared" si="344"/>
        <v>11007</v>
      </c>
      <c r="F1095" s="3" t="str">
        <f t="shared" si="356"/>
        <v>223</v>
      </c>
      <c r="G1095" s="5">
        <f>C1095*33</f>
        <v>5609901</v>
      </c>
      <c r="H1095" s="7">
        <f>A1095*4300</f>
        <v>5258900</v>
      </c>
      <c r="I1095" s="3" t="s">
        <v>1235</v>
      </c>
      <c r="J1095" s="3" t="s">
        <v>1235</v>
      </c>
      <c r="K1095" s="3">
        <v>160200</v>
      </c>
      <c r="L1095" s="3">
        <v>144301</v>
      </c>
      <c r="M1095" s="5">
        <f>L1095+G1095-H1095+C1095</f>
        <v>665299</v>
      </c>
    </row>
    <row r="1096" spans="1:13" x14ac:dyDescent="0.25">
      <c r="A1096" s="4" t="s">
        <v>41</v>
      </c>
      <c r="B1096" s="3">
        <v>139</v>
      </c>
      <c r="C1096" s="5">
        <f t="shared" si="355"/>
        <v>175001</v>
      </c>
      <c r="D1096" s="5">
        <f>A1096*112</f>
        <v>141008</v>
      </c>
      <c r="E1096" s="5">
        <f t="shared" si="344"/>
        <v>33993</v>
      </c>
      <c r="F1096" s="3" t="str">
        <f t="shared" si="356"/>
        <v>259</v>
      </c>
      <c r="G1096" s="5">
        <f>C1096*100</f>
        <v>17500100</v>
      </c>
      <c r="H1096" s="7">
        <f>A1096*12900</f>
        <v>16241100</v>
      </c>
      <c r="I1096" s="3" t="s">
        <v>1235</v>
      </c>
      <c r="J1096" s="3" t="s">
        <v>1235</v>
      </c>
      <c r="K1096" s="3">
        <v>1296</v>
      </c>
      <c r="L1096" s="3">
        <v>827200</v>
      </c>
      <c r="M1096" s="5">
        <f>L1096+G1096-H1096</f>
        <v>2086200</v>
      </c>
    </row>
    <row r="1097" spans="1:13" x14ac:dyDescent="0.25">
      <c r="A1097" s="4" t="s">
        <v>107</v>
      </c>
      <c r="B1097" s="3">
        <v>139</v>
      </c>
      <c r="C1097" s="5">
        <f t="shared" si="355"/>
        <v>241999</v>
      </c>
      <c r="D1097" s="5">
        <f>A1097*112</f>
        <v>194992</v>
      </c>
      <c r="E1097" s="5">
        <f t="shared" si="344"/>
        <v>47007</v>
      </c>
      <c r="F1097" s="3" t="str">
        <f t="shared" si="356"/>
        <v>741</v>
      </c>
      <c r="G1097" s="5">
        <f>C1097*100</f>
        <v>24199900</v>
      </c>
      <c r="H1097" s="7">
        <f>A1097*12900</f>
        <v>22458900</v>
      </c>
      <c r="I1097" s="3" t="s">
        <v>1235</v>
      </c>
      <c r="J1097" s="3" t="s">
        <v>1235</v>
      </c>
      <c r="K1097" s="3">
        <v>240205</v>
      </c>
      <c r="L1097" s="3">
        <v>1624300</v>
      </c>
      <c r="M1097" s="5">
        <f>L1097+G1097-H1097</f>
        <v>3365300</v>
      </c>
    </row>
    <row r="1098" spans="1:13" x14ac:dyDescent="0.25">
      <c r="A1098" s="4" t="s">
        <v>111</v>
      </c>
      <c r="B1098" s="3">
        <v>139</v>
      </c>
      <c r="C1098" s="5">
        <f t="shared" si="355"/>
        <v>247003</v>
      </c>
      <c r="D1098" s="5">
        <f>A1098*130</f>
        <v>231010</v>
      </c>
      <c r="E1098" s="5">
        <f t="shared" si="344"/>
        <v>15993</v>
      </c>
      <c r="F1098" s="3" t="str">
        <f t="shared" si="356"/>
        <v>777</v>
      </c>
      <c r="G1098" s="5">
        <f>C1098*33</f>
        <v>8151099</v>
      </c>
      <c r="H1098" s="7">
        <f>A1098*4300</f>
        <v>7641100</v>
      </c>
      <c r="I1098" s="3" t="s">
        <v>1235</v>
      </c>
      <c r="J1098" s="3" t="s">
        <v>1235</v>
      </c>
      <c r="K1098" s="3">
        <v>117299</v>
      </c>
      <c r="L1098" s="3">
        <v>341201</v>
      </c>
      <c r="M1098" s="5">
        <f>L1098+G1098-H1098</f>
        <v>851200</v>
      </c>
    </row>
    <row r="1099" spans="1:13" x14ac:dyDescent="0.25">
      <c r="A1099" s="4" t="s">
        <v>236</v>
      </c>
      <c r="B1099" s="3">
        <v>139</v>
      </c>
      <c r="C1099" s="5">
        <f t="shared" si="355"/>
        <v>380999</v>
      </c>
      <c r="D1099" s="5">
        <f>A1099*112</f>
        <v>306992</v>
      </c>
      <c r="E1099" s="5">
        <f t="shared" si="344"/>
        <v>74007</v>
      </c>
      <c r="F1099" s="3" t="str">
        <f t="shared" si="356"/>
        <v>741</v>
      </c>
      <c r="G1099" s="5">
        <f>C1099*100</f>
        <v>38099900</v>
      </c>
      <c r="H1099" s="7">
        <f>A1099*12900</f>
        <v>35358900</v>
      </c>
      <c r="I1099" s="3" t="s">
        <v>1235</v>
      </c>
      <c r="J1099" s="3" t="s">
        <v>1235</v>
      </c>
      <c r="K1099" s="3">
        <v>293204</v>
      </c>
      <c r="L1099" s="3">
        <v>2091300</v>
      </c>
      <c r="M1099" s="5">
        <f>L1099+G1099-H1099</f>
        <v>4832300</v>
      </c>
    </row>
    <row r="1100" spans="1:13" x14ac:dyDescent="0.25">
      <c r="A1100" s="4" t="s">
        <v>240</v>
      </c>
      <c r="B1100" s="3">
        <v>139</v>
      </c>
      <c r="C1100" s="5">
        <f t="shared" si="355"/>
        <v>386003</v>
      </c>
      <c r="D1100" s="5">
        <f>A1100*130</f>
        <v>361010</v>
      </c>
      <c r="E1100" s="5">
        <f t="shared" si="344"/>
        <v>24993</v>
      </c>
      <c r="F1100" s="3" t="str">
        <f t="shared" si="356"/>
        <v>777</v>
      </c>
      <c r="G1100" s="5">
        <f>C1100*33</f>
        <v>12738099</v>
      </c>
      <c r="H1100" s="7">
        <f>A1100*4300</f>
        <v>11941100</v>
      </c>
      <c r="I1100" s="3" t="s">
        <v>1235</v>
      </c>
      <c r="J1100" s="3" t="s">
        <v>1235</v>
      </c>
      <c r="K1100" s="3">
        <v>233295</v>
      </c>
      <c r="L1100" s="3">
        <v>172201</v>
      </c>
      <c r="M1100" s="5">
        <f>L1100+G1100-H1100</f>
        <v>969200</v>
      </c>
    </row>
    <row r="1101" spans="1:13" x14ac:dyDescent="0.25">
      <c r="A1101" s="4" t="s">
        <v>297</v>
      </c>
      <c r="B1101" s="3">
        <v>139</v>
      </c>
      <c r="C1101" s="5">
        <f t="shared" si="355"/>
        <v>453001</v>
      </c>
      <c r="D1101" s="5">
        <f>A1101*112</f>
        <v>365008</v>
      </c>
      <c r="E1101" s="5">
        <f t="shared" si="344"/>
        <v>87993</v>
      </c>
      <c r="F1101" s="3" t="str">
        <f t="shared" si="356"/>
        <v>259</v>
      </c>
      <c r="G1101" s="5">
        <f t="shared" ref="G1101:G1113" si="358">C1101*100</f>
        <v>45300100</v>
      </c>
      <c r="H1101" s="7">
        <f>A1101*12900</f>
        <v>42041100</v>
      </c>
      <c r="I1101" s="3" t="s">
        <v>1235</v>
      </c>
      <c r="J1101" s="3" t="s">
        <v>1235</v>
      </c>
      <c r="K1101" s="3">
        <v>254299</v>
      </c>
      <c r="L1101" s="3">
        <v>1033200</v>
      </c>
      <c r="M1101" s="5">
        <f t="shared" ref="M1101:M1105" si="359">L1101+G1101-H1101</f>
        <v>4292200</v>
      </c>
    </row>
    <row r="1102" spans="1:13" x14ac:dyDescent="0.25">
      <c r="A1102" s="4" t="s">
        <v>420</v>
      </c>
      <c r="B1102" s="3">
        <v>139</v>
      </c>
      <c r="C1102" s="5">
        <f t="shared" si="355"/>
        <v>592001</v>
      </c>
      <c r="D1102" s="5">
        <f>A1102*112</f>
        <v>477008</v>
      </c>
      <c r="E1102" s="5">
        <f t="shared" si="344"/>
        <v>114993</v>
      </c>
      <c r="F1102" s="3" t="str">
        <f t="shared" si="356"/>
        <v>259</v>
      </c>
      <c r="G1102" s="5">
        <f t="shared" si="358"/>
        <v>59200100</v>
      </c>
      <c r="H1102" s="7">
        <f>A1102*12900</f>
        <v>54941100</v>
      </c>
      <c r="I1102" s="3" t="s">
        <v>1235</v>
      </c>
      <c r="J1102" s="3" t="s">
        <v>1235</v>
      </c>
      <c r="K1102" s="3">
        <v>315293</v>
      </c>
      <c r="L1102" s="3">
        <v>626200</v>
      </c>
      <c r="M1102" s="5">
        <f t="shared" si="359"/>
        <v>4885200</v>
      </c>
    </row>
    <row r="1103" spans="1:13" x14ac:dyDescent="0.25">
      <c r="A1103" s="4" t="s">
        <v>591</v>
      </c>
      <c r="B1103" s="3">
        <v>139</v>
      </c>
      <c r="C1103" s="5">
        <f t="shared" si="355"/>
        <v>797999</v>
      </c>
      <c r="D1103" s="5">
        <f>A1103*112</f>
        <v>642992</v>
      </c>
      <c r="E1103" s="5">
        <f t="shared" si="344"/>
        <v>155007</v>
      </c>
      <c r="F1103" s="3" t="str">
        <f t="shared" si="356"/>
        <v>741</v>
      </c>
      <c r="G1103" s="5">
        <f t="shared" si="358"/>
        <v>79799900</v>
      </c>
      <c r="H1103" s="7">
        <f>A1103*12900</f>
        <v>74058900</v>
      </c>
      <c r="I1103" s="3" t="s">
        <v>1235</v>
      </c>
      <c r="J1103" s="3" t="s">
        <v>1235</v>
      </c>
      <c r="K1103" s="3">
        <v>80201</v>
      </c>
      <c r="L1103" s="3">
        <v>1452300</v>
      </c>
      <c r="M1103" s="5">
        <f t="shared" si="359"/>
        <v>7193300</v>
      </c>
    </row>
    <row r="1104" spans="1:13" x14ac:dyDescent="0.25">
      <c r="A1104" s="4" t="s">
        <v>818</v>
      </c>
      <c r="B1104" s="3">
        <v>139</v>
      </c>
      <c r="C1104" s="5">
        <f t="shared" si="355"/>
        <v>1075999</v>
      </c>
      <c r="D1104" s="5">
        <f>A1104*112</f>
        <v>866992</v>
      </c>
      <c r="E1104" s="5">
        <f t="shared" si="344"/>
        <v>209007</v>
      </c>
      <c r="F1104" s="3" t="str">
        <f t="shared" si="356"/>
        <v>741</v>
      </c>
      <c r="G1104" s="5">
        <f t="shared" si="358"/>
        <v>107599900</v>
      </c>
      <c r="H1104" s="7">
        <f>A1104*12900</f>
        <v>99858900</v>
      </c>
      <c r="I1104" s="3" t="s">
        <v>1235</v>
      </c>
      <c r="J1104" s="3" t="s">
        <v>1235</v>
      </c>
      <c r="K1104" s="3">
        <v>913205</v>
      </c>
      <c r="L1104" s="3">
        <v>7067300</v>
      </c>
      <c r="M1104" s="5">
        <f t="shared" si="359"/>
        <v>14808300</v>
      </c>
    </row>
    <row r="1105" spans="1:13" x14ac:dyDescent="0.25">
      <c r="A1105" s="4" t="s">
        <v>926</v>
      </c>
      <c r="B1105" s="3">
        <v>139</v>
      </c>
      <c r="C1105" s="5">
        <f t="shared" si="355"/>
        <v>1214999</v>
      </c>
      <c r="D1105" s="5">
        <f>A1105*112</f>
        <v>978992</v>
      </c>
      <c r="E1105" s="5">
        <f t="shared" si="344"/>
        <v>236007</v>
      </c>
      <c r="F1105" s="3" t="str">
        <f t="shared" si="356"/>
        <v>741</v>
      </c>
      <c r="G1105" s="5">
        <f t="shared" si="358"/>
        <v>121499900</v>
      </c>
      <c r="H1105" s="7">
        <f>A1105*12900</f>
        <v>112758900</v>
      </c>
      <c r="I1105" s="3" t="s">
        <v>1235</v>
      </c>
      <c r="J1105" s="3" t="s">
        <v>1235</v>
      </c>
      <c r="K1105" s="3">
        <v>760204</v>
      </c>
      <c r="L1105" s="3">
        <v>6494300</v>
      </c>
      <c r="M1105" s="5">
        <f t="shared" si="359"/>
        <v>15235300</v>
      </c>
    </row>
    <row r="1106" spans="1:13" x14ac:dyDescent="0.25">
      <c r="A1106" s="7" t="s">
        <v>1150</v>
      </c>
      <c r="B1106" s="3">
        <v>141</v>
      </c>
      <c r="C1106" s="5">
        <f t="shared" si="355"/>
        <v>65001</v>
      </c>
      <c r="D1106" s="5">
        <f t="shared" ref="D1106:D1113" si="360">A1106*128</f>
        <v>59008</v>
      </c>
      <c r="E1106" s="5">
        <f t="shared" si="344"/>
        <v>5993</v>
      </c>
      <c r="F1106" s="3" t="str">
        <f t="shared" si="356"/>
        <v>461</v>
      </c>
      <c r="G1106" s="5">
        <f t="shared" si="358"/>
        <v>6500100</v>
      </c>
      <c r="H1106" s="7">
        <f t="shared" ref="H1106:H1113" si="361">A1106*13100</f>
        <v>6039100</v>
      </c>
      <c r="I1106" s="7">
        <f t="shared" ref="I1106:I1113" si="362">A1106*12100</f>
        <v>5578100</v>
      </c>
      <c r="J1106" s="3" t="s">
        <v>1235</v>
      </c>
      <c r="K1106" s="3">
        <v>35298</v>
      </c>
      <c r="L1106" s="19">
        <v>119200</v>
      </c>
      <c r="M1106" s="5">
        <f>L1106+G1106-H1106</f>
        <v>580200</v>
      </c>
    </row>
    <row r="1107" spans="1:13" x14ac:dyDescent="0.25">
      <c r="A1107" s="7" t="s">
        <v>207</v>
      </c>
      <c r="B1107" s="3">
        <v>141</v>
      </c>
      <c r="C1107" s="5">
        <f t="shared" si="355"/>
        <v>357999</v>
      </c>
      <c r="D1107" s="5">
        <f t="shared" si="360"/>
        <v>324992</v>
      </c>
      <c r="E1107" s="5">
        <f t="shared" si="344"/>
        <v>33007</v>
      </c>
      <c r="F1107" s="3" t="str">
        <f t="shared" si="356"/>
        <v>539</v>
      </c>
      <c r="G1107" s="5">
        <f t="shared" si="358"/>
        <v>35799900</v>
      </c>
      <c r="H1107" s="7">
        <f t="shared" si="361"/>
        <v>33260900</v>
      </c>
      <c r="I1107" s="7">
        <f t="shared" si="362"/>
        <v>30721900</v>
      </c>
      <c r="J1107" s="3" t="s">
        <v>1235</v>
      </c>
      <c r="K1107" s="3">
        <v>171204</v>
      </c>
      <c r="L1107" s="3">
        <v>1349300</v>
      </c>
      <c r="M1107" s="5">
        <f t="shared" ref="M1107:M1113" si="363">L1107+G1107-H1107</f>
        <v>3888300</v>
      </c>
    </row>
    <row r="1108" spans="1:13" x14ac:dyDescent="0.25">
      <c r="A1108" s="7" t="s">
        <v>320</v>
      </c>
      <c r="B1108" s="3">
        <v>141</v>
      </c>
      <c r="C1108" s="5">
        <f t="shared" si="355"/>
        <v>488001</v>
      </c>
      <c r="D1108" s="5">
        <f t="shared" si="360"/>
        <v>443008</v>
      </c>
      <c r="E1108" s="5">
        <f t="shared" si="344"/>
        <v>44993</v>
      </c>
      <c r="F1108" s="3" t="str">
        <f t="shared" si="356"/>
        <v>461</v>
      </c>
      <c r="G1108" s="5">
        <f t="shared" si="358"/>
        <v>48800100</v>
      </c>
      <c r="H1108" s="7">
        <f t="shared" si="361"/>
        <v>45339100</v>
      </c>
      <c r="I1108" s="7">
        <f t="shared" si="362"/>
        <v>41878100</v>
      </c>
      <c r="J1108" s="3" t="s">
        <v>1235</v>
      </c>
      <c r="K1108" s="3">
        <v>372299</v>
      </c>
      <c r="L1108" s="3">
        <v>514200</v>
      </c>
      <c r="M1108" s="5">
        <f t="shared" si="363"/>
        <v>3975200</v>
      </c>
    </row>
    <row r="1109" spans="1:13" x14ac:dyDescent="0.25">
      <c r="A1109" s="7" t="s">
        <v>331</v>
      </c>
      <c r="B1109" s="3">
        <v>141</v>
      </c>
      <c r="C1109" s="5">
        <f t="shared" si="355"/>
        <v>498999</v>
      </c>
      <c r="D1109" s="5">
        <f t="shared" si="360"/>
        <v>452992</v>
      </c>
      <c r="E1109" s="5">
        <f t="shared" si="344"/>
        <v>46007</v>
      </c>
      <c r="F1109" s="3" t="str">
        <f t="shared" si="356"/>
        <v>539</v>
      </c>
      <c r="G1109" s="5">
        <f t="shared" si="358"/>
        <v>49899900</v>
      </c>
      <c r="H1109" s="7">
        <f t="shared" si="361"/>
        <v>46360900</v>
      </c>
      <c r="I1109" s="7">
        <f t="shared" si="362"/>
        <v>42821900</v>
      </c>
      <c r="J1109" s="3" t="s">
        <v>1235</v>
      </c>
      <c r="K1109" s="3">
        <v>426201</v>
      </c>
      <c r="L1109" s="19">
        <v>571300</v>
      </c>
      <c r="M1109" s="5">
        <f t="shared" si="363"/>
        <v>4110300</v>
      </c>
    </row>
    <row r="1110" spans="1:13" x14ac:dyDescent="0.25">
      <c r="A1110" s="7" t="s">
        <v>894</v>
      </c>
      <c r="B1110" s="3">
        <v>141</v>
      </c>
      <c r="C1110" s="5">
        <f t="shared" si="355"/>
        <v>1193001</v>
      </c>
      <c r="D1110" s="5">
        <f t="shared" si="360"/>
        <v>1083008</v>
      </c>
      <c r="E1110" s="5">
        <f t="shared" si="344"/>
        <v>109993</v>
      </c>
      <c r="F1110" s="3" t="str">
        <f t="shared" si="356"/>
        <v>461</v>
      </c>
      <c r="G1110" s="5">
        <f t="shared" si="358"/>
        <v>119300100</v>
      </c>
      <c r="H1110" s="7">
        <f t="shared" si="361"/>
        <v>110839100</v>
      </c>
      <c r="I1110" s="7">
        <f t="shared" si="362"/>
        <v>102378100</v>
      </c>
      <c r="J1110" s="3" t="s">
        <v>1235</v>
      </c>
      <c r="K1110" s="3">
        <v>986298</v>
      </c>
      <c r="L1110" s="3">
        <v>2526200</v>
      </c>
      <c r="M1110" s="5">
        <f t="shared" si="363"/>
        <v>10987200</v>
      </c>
    </row>
    <row r="1111" spans="1:13" x14ac:dyDescent="0.25">
      <c r="A1111" s="7" t="s">
        <v>901</v>
      </c>
      <c r="B1111" s="3">
        <v>141</v>
      </c>
      <c r="C1111" s="5">
        <f t="shared" si="355"/>
        <v>1203999</v>
      </c>
      <c r="D1111" s="5">
        <f t="shared" si="360"/>
        <v>1092992</v>
      </c>
      <c r="E1111" s="5">
        <f t="shared" si="344"/>
        <v>111007</v>
      </c>
      <c r="F1111" s="3" t="str">
        <f t="shared" si="356"/>
        <v>539</v>
      </c>
      <c r="G1111" s="5">
        <f t="shared" si="358"/>
        <v>120399900</v>
      </c>
      <c r="H1111" s="7">
        <f t="shared" si="361"/>
        <v>111860900</v>
      </c>
      <c r="I1111" s="7">
        <f t="shared" si="362"/>
        <v>103321900</v>
      </c>
      <c r="J1111" s="3" t="s">
        <v>1235</v>
      </c>
      <c r="K1111" s="3">
        <v>1105202</v>
      </c>
      <c r="L1111" s="19">
        <v>2659300</v>
      </c>
      <c r="M1111" s="5">
        <f t="shared" si="363"/>
        <v>11198300</v>
      </c>
    </row>
    <row r="1112" spans="1:13" x14ac:dyDescent="0.25">
      <c r="A1112" s="7" t="s">
        <v>1007</v>
      </c>
      <c r="B1112" s="3">
        <v>141</v>
      </c>
      <c r="C1112" s="5">
        <f t="shared" si="355"/>
        <v>1334001</v>
      </c>
      <c r="D1112" s="5">
        <f t="shared" si="360"/>
        <v>1211008</v>
      </c>
      <c r="E1112" s="5">
        <f t="shared" si="344"/>
        <v>122993</v>
      </c>
      <c r="F1112" s="3" t="str">
        <f t="shared" si="356"/>
        <v>461</v>
      </c>
      <c r="G1112" s="5">
        <f t="shared" si="358"/>
        <v>133400100</v>
      </c>
      <c r="H1112" s="7">
        <f t="shared" si="361"/>
        <v>123939100</v>
      </c>
      <c r="I1112" s="7">
        <f t="shared" si="362"/>
        <v>114478100</v>
      </c>
      <c r="J1112" s="3" t="s">
        <v>1235</v>
      </c>
      <c r="K1112" s="3">
        <v>393293</v>
      </c>
      <c r="L1112" s="3">
        <v>8785200</v>
      </c>
      <c r="M1112" s="5">
        <f t="shared" si="363"/>
        <v>18246200</v>
      </c>
    </row>
    <row r="1113" spans="1:13" x14ac:dyDescent="0.25">
      <c r="A1113" s="7" t="s">
        <v>1017</v>
      </c>
      <c r="B1113" s="3">
        <v>141</v>
      </c>
      <c r="C1113" s="5">
        <f t="shared" si="355"/>
        <v>1344999</v>
      </c>
      <c r="D1113" s="5">
        <f t="shared" si="360"/>
        <v>1220992</v>
      </c>
      <c r="E1113" s="5">
        <f t="shared" si="344"/>
        <v>124007</v>
      </c>
      <c r="F1113" s="3" t="str">
        <f t="shared" si="356"/>
        <v>539</v>
      </c>
      <c r="G1113" s="5">
        <f t="shared" si="358"/>
        <v>134499900</v>
      </c>
      <c r="H1113" s="7">
        <f t="shared" si="361"/>
        <v>124960900</v>
      </c>
      <c r="I1113" s="7">
        <f t="shared" si="362"/>
        <v>115421900</v>
      </c>
      <c r="J1113" s="3" t="s">
        <v>1235</v>
      </c>
      <c r="K1113" s="19">
        <v>395200</v>
      </c>
      <c r="L1113" s="19">
        <v>8980300</v>
      </c>
      <c r="M1113" s="5">
        <f t="shared" si="363"/>
        <v>18519300</v>
      </c>
    </row>
    <row r="1114" spans="1:13" x14ac:dyDescent="0.25">
      <c r="A1114" s="4" t="s">
        <v>1128</v>
      </c>
      <c r="B1114" s="3">
        <v>142</v>
      </c>
      <c r="C1114" s="5">
        <f t="shared" si="355"/>
        <v>47002</v>
      </c>
      <c r="D1114" s="5">
        <f t="shared" ref="D1114:D1120" si="364">A1114*139</f>
        <v>46009</v>
      </c>
      <c r="E1114" s="5">
        <f t="shared" si="344"/>
        <v>993</v>
      </c>
      <c r="F1114" s="3" t="str">
        <f t="shared" si="356"/>
        <v>331</v>
      </c>
      <c r="G1114" s="5">
        <f t="shared" ref="G1114:G1120" si="365">C1114*50</f>
        <v>2350100</v>
      </c>
      <c r="H1114" s="7">
        <f t="shared" ref="H1114:H1120" si="366">A1114*6671</f>
        <v>2208101</v>
      </c>
      <c r="I1114" s="3" t="s">
        <v>1235</v>
      </c>
      <c r="J1114" s="3" t="s">
        <v>1235</v>
      </c>
      <c r="K1114" s="3">
        <v>37293</v>
      </c>
      <c r="L1114" s="3">
        <v>3200</v>
      </c>
      <c r="M1114" s="5">
        <f>L1114+G1114-H1114</f>
        <v>145199</v>
      </c>
    </row>
    <row r="1115" spans="1:13" x14ac:dyDescent="0.25">
      <c r="A1115" s="4" t="s">
        <v>99</v>
      </c>
      <c r="B1115" s="3">
        <v>142</v>
      </c>
      <c r="C1115" s="5">
        <f t="shared" si="355"/>
        <v>236998</v>
      </c>
      <c r="D1115" s="5">
        <f t="shared" si="364"/>
        <v>231991</v>
      </c>
      <c r="E1115" s="5">
        <f t="shared" si="344"/>
        <v>5007</v>
      </c>
      <c r="F1115" s="3" t="str">
        <f t="shared" si="356"/>
        <v>669</v>
      </c>
      <c r="G1115" s="5">
        <f t="shared" si="365"/>
        <v>11849900</v>
      </c>
      <c r="H1115" s="7">
        <f t="shared" si="366"/>
        <v>11133899</v>
      </c>
      <c r="I1115" s="3" t="s">
        <v>1235</v>
      </c>
      <c r="J1115" s="3" t="s">
        <v>1235</v>
      </c>
      <c r="K1115" s="3">
        <v>229203</v>
      </c>
      <c r="L1115" s="3">
        <v>536299</v>
      </c>
      <c r="M1115" s="5">
        <f t="shared" ref="M1115:M1120" si="367">L1115+G1115-H1115</f>
        <v>1252300</v>
      </c>
    </row>
    <row r="1116" spans="1:13" x14ac:dyDescent="0.25">
      <c r="A1116" s="4" t="s">
        <v>306</v>
      </c>
      <c r="B1116" s="3">
        <v>142</v>
      </c>
      <c r="C1116" s="5">
        <f t="shared" si="355"/>
        <v>473002</v>
      </c>
      <c r="D1116" s="5">
        <f t="shared" si="364"/>
        <v>463009</v>
      </c>
      <c r="E1116" s="5">
        <f t="shared" si="344"/>
        <v>9993</v>
      </c>
      <c r="F1116" s="3" t="str">
        <f t="shared" si="356"/>
        <v>331</v>
      </c>
      <c r="G1116" s="5">
        <f t="shared" si="365"/>
        <v>23650100</v>
      </c>
      <c r="H1116" s="7">
        <f t="shared" si="366"/>
        <v>22221101</v>
      </c>
      <c r="I1116" s="3" t="s">
        <v>1235</v>
      </c>
      <c r="J1116" s="3" t="s">
        <v>1235</v>
      </c>
      <c r="K1116" s="3">
        <v>385296</v>
      </c>
      <c r="L1116" s="3">
        <v>998200</v>
      </c>
      <c r="M1116" s="5">
        <f t="shared" si="367"/>
        <v>2427199</v>
      </c>
    </row>
    <row r="1117" spans="1:13" x14ac:dyDescent="0.25">
      <c r="A1117" s="4" t="s">
        <v>583</v>
      </c>
      <c r="B1117" s="3">
        <v>142</v>
      </c>
      <c r="C1117" s="5">
        <f t="shared" si="355"/>
        <v>804998</v>
      </c>
      <c r="D1117" s="5">
        <f t="shared" si="364"/>
        <v>787991</v>
      </c>
      <c r="E1117" s="5">
        <f t="shared" si="344"/>
        <v>17007</v>
      </c>
      <c r="F1117" s="3" t="str">
        <f t="shared" si="356"/>
        <v>669</v>
      </c>
      <c r="G1117" s="5">
        <f t="shared" si="365"/>
        <v>40249900</v>
      </c>
      <c r="H1117" s="7">
        <f t="shared" si="366"/>
        <v>37817899</v>
      </c>
      <c r="I1117" s="3" t="s">
        <v>1235</v>
      </c>
      <c r="J1117" s="3" t="s">
        <v>1235</v>
      </c>
      <c r="K1117" s="3">
        <v>13208</v>
      </c>
      <c r="L1117" s="3">
        <v>234299</v>
      </c>
      <c r="M1117" s="5">
        <f t="shared" si="367"/>
        <v>2666300</v>
      </c>
    </row>
    <row r="1118" spans="1:13" x14ac:dyDescent="0.25">
      <c r="A1118" s="4" t="s">
        <v>770</v>
      </c>
      <c r="B1118" s="3">
        <v>142</v>
      </c>
      <c r="C1118" s="5">
        <f t="shared" si="355"/>
        <v>1041002</v>
      </c>
      <c r="D1118" s="5">
        <f t="shared" si="364"/>
        <v>1019009</v>
      </c>
      <c r="E1118" s="5">
        <f t="shared" si="344"/>
        <v>21993</v>
      </c>
      <c r="F1118" s="3" t="str">
        <f t="shared" si="356"/>
        <v>331</v>
      </c>
      <c r="G1118" s="5">
        <f t="shared" si="365"/>
        <v>52050100</v>
      </c>
      <c r="H1118" s="7">
        <f t="shared" si="366"/>
        <v>48905101</v>
      </c>
      <c r="I1118" s="3" t="s">
        <v>1235</v>
      </c>
      <c r="J1118" s="3" t="s">
        <v>1235</v>
      </c>
      <c r="K1118" s="3">
        <v>899293</v>
      </c>
      <c r="L1118" s="3">
        <v>144200</v>
      </c>
      <c r="M1118" s="5">
        <f t="shared" si="367"/>
        <v>3289199</v>
      </c>
    </row>
    <row r="1119" spans="1:13" x14ac:dyDescent="0.25">
      <c r="A1119" s="4" t="s">
        <v>808</v>
      </c>
      <c r="B1119" s="3">
        <v>142</v>
      </c>
      <c r="C1119" s="5">
        <f t="shared" si="355"/>
        <v>1088998</v>
      </c>
      <c r="D1119" s="5">
        <f t="shared" si="364"/>
        <v>1065991</v>
      </c>
      <c r="E1119" s="5">
        <f t="shared" si="344"/>
        <v>23007</v>
      </c>
      <c r="F1119" s="3" t="str">
        <f t="shared" si="356"/>
        <v>669</v>
      </c>
      <c r="G1119" s="5">
        <f t="shared" si="365"/>
        <v>54449900</v>
      </c>
      <c r="H1119" s="7">
        <f t="shared" si="366"/>
        <v>51159899</v>
      </c>
      <c r="I1119" s="3" t="s">
        <v>1235</v>
      </c>
      <c r="J1119" s="3" t="s">
        <v>1235</v>
      </c>
      <c r="K1119" s="3">
        <v>33206</v>
      </c>
      <c r="L1119" s="3">
        <v>2533300</v>
      </c>
      <c r="M1119" s="5">
        <f t="shared" si="367"/>
        <v>5823301</v>
      </c>
    </row>
    <row r="1120" spans="1:13" x14ac:dyDescent="0.25">
      <c r="A1120" s="4" t="s">
        <v>915</v>
      </c>
      <c r="B1120" s="3">
        <v>142</v>
      </c>
      <c r="C1120" s="5">
        <f t="shared" si="355"/>
        <v>1230998</v>
      </c>
      <c r="D1120" s="5">
        <f t="shared" si="364"/>
        <v>1204991</v>
      </c>
      <c r="E1120" s="5">
        <f t="shared" si="344"/>
        <v>26007</v>
      </c>
      <c r="F1120" s="3" t="str">
        <f t="shared" si="356"/>
        <v>669</v>
      </c>
      <c r="G1120" s="5">
        <f t="shared" si="365"/>
        <v>61549900</v>
      </c>
      <c r="H1120" s="7">
        <f t="shared" si="366"/>
        <v>57830899</v>
      </c>
      <c r="I1120" s="3" t="s">
        <v>1235</v>
      </c>
      <c r="J1120" s="3" t="s">
        <v>1235</v>
      </c>
      <c r="K1120" s="3">
        <v>46205</v>
      </c>
      <c r="L1120" s="3">
        <v>2872299</v>
      </c>
      <c r="M1120" s="5">
        <f t="shared" si="367"/>
        <v>6591300</v>
      </c>
    </row>
    <row r="1121" spans="1:13" x14ac:dyDescent="0.25">
      <c r="A1121" s="10" t="s">
        <v>8</v>
      </c>
      <c r="B1121" s="3">
        <v>143</v>
      </c>
      <c r="C1121" s="5">
        <f t="shared" si="355"/>
        <v>146003</v>
      </c>
      <c r="D1121" s="5">
        <f>A1121*48</f>
        <v>49008</v>
      </c>
      <c r="E1121" s="5">
        <f t="shared" si="344"/>
        <v>96995</v>
      </c>
      <c r="F1121" s="3" t="str">
        <f t="shared" si="356"/>
        <v>021</v>
      </c>
      <c r="G1121" s="5">
        <f>C1121*34</f>
        <v>4964102</v>
      </c>
      <c r="H1121" s="7">
        <f>A1121*4481</f>
        <v>4575101</v>
      </c>
      <c r="I1121" s="7">
        <f>A1121*4100</f>
        <v>4186100</v>
      </c>
      <c r="J1121" s="3" t="s">
        <v>1235</v>
      </c>
      <c r="K1121" s="19">
        <v>142296</v>
      </c>
      <c r="L1121" s="3">
        <v>186199</v>
      </c>
      <c r="M1121" s="5">
        <f t="shared" ref="M1121:M1126" si="368">L1121+G1121-H1121</f>
        <v>575200</v>
      </c>
    </row>
    <row r="1122" spans="1:13" x14ac:dyDescent="0.25">
      <c r="A1122" s="10" t="s">
        <v>135</v>
      </c>
      <c r="B1122" s="3">
        <v>143</v>
      </c>
      <c r="C1122" s="5">
        <f t="shared" si="355"/>
        <v>282997</v>
      </c>
      <c r="D1122" s="5">
        <f>A1122*48</f>
        <v>94992</v>
      </c>
      <c r="E1122" s="5">
        <f t="shared" si="344"/>
        <v>188005</v>
      </c>
      <c r="F1122" s="3" t="str">
        <f t="shared" si="356"/>
        <v>979</v>
      </c>
      <c r="G1122" s="5">
        <f>C1122*34</f>
        <v>9621898</v>
      </c>
      <c r="H1122" s="7">
        <f>A1122*4481</f>
        <v>8867899</v>
      </c>
      <c r="I1122" s="7">
        <f>A1122*4100</f>
        <v>8113900</v>
      </c>
      <c r="J1122" s="3" t="s">
        <v>1235</v>
      </c>
      <c r="K1122" s="3">
        <v>5204</v>
      </c>
      <c r="L1122" s="3">
        <v>90301</v>
      </c>
      <c r="M1122" s="5">
        <f t="shared" si="368"/>
        <v>844300</v>
      </c>
    </row>
    <row r="1123" spans="1:13" x14ac:dyDescent="0.25">
      <c r="A1123" s="10" t="s">
        <v>137</v>
      </c>
      <c r="B1123" s="3">
        <v>143</v>
      </c>
      <c r="C1123" s="5">
        <f t="shared" si="355"/>
        <v>284999</v>
      </c>
      <c r="D1123" s="5">
        <f>A1123*1</f>
        <v>1993</v>
      </c>
      <c r="E1123" s="5">
        <f t="shared" si="344"/>
        <v>283006</v>
      </c>
      <c r="F1123" s="3" t="str">
        <f t="shared" si="356"/>
        <v>993</v>
      </c>
      <c r="G1123" s="5">
        <f>C1123*100</f>
        <v>28499900</v>
      </c>
      <c r="H1123" s="7">
        <f>A1123*13300</f>
        <v>26506900</v>
      </c>
      <c r="I1123" s="7">
        <f>A1123*12300</f>
        <v>24513900</v>
      </c>
      <c r="J1123" s="3" t="s">
        <v>1235</v>
      </c>
      <c r="K1123" s="3">
        <v>163206</v>
      </c>
      <c r="L1123" s="3">
        <v>1275300</v>
      </c>
      <c r="M1123" s="5">
        <f t="shared" si="368"/>
        <v>3268300</v>
      </c>
    </row>
    <row r="1124" spans="1:13" x14ac:dyDescent="0.25">
      <c r="A1124" s="10" t="s">
        <v>389</v>
      </c>
      <c r="B1124" s="3">
        <v>143</v>
      </c>
      <c r="C1124" s="5">
        <f t="shared" si="355"/>
        <v>573001</v>
      </c>
      <c r="D1124" s="5">
        <f>A1124*1</f>
        <v>4007</v>
      </c>
      <c r="E1124" s="5">
        <f t="shared" si="344"/>
        <v>568994</v>
      </c>
      <c r="F1124" s="3" t="str">
        <f t="shared" si="356"/>
        <v>007</v>
      </c>
      <c r="G1124" s="5">
        <f>C1124*100</f>
        <v>57300100</v>
      </c>
      <c r="H1124" s="7">
        <f>A1124*13300</f>
        <v>53293100</v>
      </c>
      <c r="I1124" s="7">
        <f>A1124*12300</f>
        <v>49286100</v>
      </c>
      <c r="J1124" s="3" t="s">
        <v>1235</v>
      </c>
      <c r="K1124" s="3">
        <v>489294</v>
      </c>
      <c r="L1124" s="3">
        <v>2725200</v>
      </c>
      <c r="M1124" s="5">
        <f t="shared" si="368"/>
        <v>6732200</v>
      </c>
    </row>
    <row r="1125" spans="1:13" x14ac:dyDescent="0.25">
      <c r="A1125" s="10" t="s">
        <v>392</v>
      </c>
      <c r="B1125" s="3">
        <v>143</v>
      </c>
      <c r="C1125" s="5">
        <f t="shared" si="355"/>
        <v>575003</v>
      </c>
      <c r="D1125" s="5">
        <f>A1125*48</f>
        <v>193008</v>
      </c>
      <c r="E1125" s="5">
        <f t="shared" si="344"/>
        <v>381995</v>
      </c>
      <c r="F1125" s="3" t="str">
        <f t="shared" si="356"/>
        <v>021</v>
      </c>
      <c r="G1125" s="5">
        <f>C1125*34</f>
        <v>19550102</v>
      </c>
      <c r="H1125" s="7">
        <f>A1125*4481</f>
        <v>18018101</v>
      </c>
      <c r="I1125" s="7">
        <f>A1125*4100</f>
        <v>16486100</v>
      </c>
      <c r="J1125" s="3" t="s">
        <v>1235</v>
      </c>
      <c r="K1125" s="3">
        <v>347293</v>
      </c>
      <c r="L1125" s="3">
        <v>1095199</v>
      </c>
      <c r="M1125" s="5">
        <f t="shared" si="368"/>
        <v>2627200</v>
      </c>
    </row>
    <row r="1126" spans="1:13" x14ac:dyDescent="0.25">
      <c r="A1126" s="10" t="s">
        <v>504</v>
      </c>
      <c r="B1126" s="3">
        <v>143</v>
      </c>
      <c r="C1126" s="5">
        <f t="shared" si="355"/>
        <v>713999</v>
      </c>
      <c r="D1126" s="5">
        <f>A1126*1</f>
        <v>4993</v>
      </c>
      <c r="E1126" s="5">
        <f t="shared" si="344"/>
        <v>709006</v>
      </c>
      <c r="F1126" s="3" t="str">
        <f t="shared" si="356"/>
        <v>993</v>
      </c>
      <c r="G1126" s="5">
        <f>C1126*100</f>
        <v>71399900</v>
      </c>
      <c r="H1126" s="7">
        <f>A1126*13300</f>
        <v>66406900</v>
      </c>
      <c r="I1126" s="7">
        <f>A1126*12300</f>
        <v>61413900</v>
      </c>
      <c r="J1126" s="3" t="s">
        <v>1235</v>
      </c>
      <c r="K1126" s="3">
        <v>174205</v>
      </c>
      <c r="L1126" s="3">
        <v>2246300</v>
      </c>
      <c r="M1126" s="5">
        <f t="shared" si="368"/>
        <v>7239300</v>
      </c>
    </row>
    <row r="1127" spans="1:13" x14ac:dyDescent="0.25">
      <c r="A1127" s="10" t="s">
        <v>509</v>
      </c>
      <c r="B1127" s="3">
        <v>143</v>
      </c>
      <c r="C1127" s="5">
        <f t="shared" si="355"/>
        <v>718003</v>
      </c>
      <c r="D1127" s="5">
        <f>A1127*48</f>
        <v>241008</v>
      </c>
      <c r="E1127" s="5">
        <f t="shared" si="344"/>
        <v>476995</v>
      </c>
      <c r="F1127" s="3" t="str">
        <f t="shared" si="356"/>
        <v>021</v>
      </c>
      <c r="G1127" s="5">
        <f>C1127*34</f>
        <v>24412102</v>
      </c>
      <c r="H1127" s="7">
        <f>A1127*4481</f>
        <v>22499101</v>
      </c>
      <c r="I1127" s="7">
        <f>A1127*4100</f>
        <v>20586100</v>
      </c>
      <c r="J1127" s="3" t="s">
        <v>1235</v>
      </c>
      <c r="K1127" s="3">
        <v>107298</v>
      </c>
      <c r="L1127" s="3">
        <v>323201</v>
      </c>
      <c r="M1127" s="5">
        <f>L1127+G1127-H1127-C1127</f>
        <v>1518199</v>
      </c>
    </row>
    <row r="1128" spans="1:13" x14ac:dyDescent="0.25">
      <c r="A1128" s="10" t="s">
        <v>620</v>
      </c>
      <c r="B1128" s="3">
        <v>143</v>
      </c>
      <c r="C1128" s="5">
        <f t="shared" si="355"/>
        <v>859001</v>
      </c>
      <c r="D1128" s="5">
        <f>A1128*1</f>
        <v>6007</v>
      </c>
      <c r="E1128" s="5">
        <f t="shared" si="344"/>
        <v>852994</v>
      </c>
      <c r="F1128" s="3" t="str">
        <f t="shared" si="356"/>
        <v>007</v>
      </c>
      <c r="G1128" s="5">
        <f>C1128*100</f>
        <v>85900100</v>
      </c>
      <c r="H1128" s="7">
        <f>A1128*13300</f>
        <v>79893100</v>
      </c>
      <c r="I1128" s="7">
        <f>A1128*12300</f>
        <v>73886100</v>
      </c>
      <c r="J1128" s="3" t="s">
        <v>1235</v>
      </c>
      <c r="K1128" s="3">
        <v>547297</v>
      </c>
      <c r="L1128" s="19">
        <v>1322200</v>
      </c>
      <c r="M1128" s="5">
        <f t="shared" ref="M1128:M1130" si="369">L1128+G1128-H1128</f>
        <v>7329200</v>
      </c>
    </row>
    <row r="1129" spans="1:13" x14ac:dyDescent="0.25">
      <c r="A1129" s="10" t="s">
        <v>843</v>
      </c>
      <c r="B1129" s="3">
        <v>143</v>
      </c>
      <c r="C1129" s="5">
        <f t="shared" si="355"/>
        <v>1142999</v>
      </c>
      <c r="D1129" s="5">
        <f>A1129*1</f>
        <v>7993</v>
      </c>
      <c r="E1129" s="5">
        <f t="shared" si="344"/>
        <v>1135006</v>
      </c>
      <c r="F1129" s="3" t="str">
        <f t="shared" si="356"/>
        <v>993</v>
      </c>
      <c r="G1129" s="5">
        <f>C1129*100</f>
        <v>114299900</v>
      </c>
      <c r="H1129" s="7">
        <f>A1129*13300</f>
        <v>106306900</v>
      </c>
      <c r="I1129" s="7">
        <f>A1129*12300</f>
        <v>98313900</v>
      </c>
      <c r="J1129" s="3" t="s">
        <v>1235</v>
      </c>
      <c r="K1129" s="3">
        <v>1046203</v>
      </c>
      <c r="L1129" s="3">
        <v>2077300</v>
      </c>
      <c r="M1129" s="5">
        <f t="shared" si="369"/>
        <v>10070300</v>
      </c>
    </row>
    <row r="1130" spans="1:13" x14ac:dyDescent="0.25">
      <c r="A1130" s="10" t="s">
        <v>955</v>
      </c>
      <c r="B1130" s="3">
        <v>143</v>
      </c>
      <c r="C1130" s="5">
        <f t="shared" si="355"/>
        <v>1288001</v>
      </c>
      <c r="D1130" s="5">
        <f>A1130*1</f>
        <v>9007</v>
      </c>
      <c r="E1130" s="5">
        <f t="shared" si="344"/>
        <v>1278994</v>
      </c>
      <c r="F1130" s="3" t="str">
        <f t="shared" si="356"/>
        <v>007</v>
      </c>
      <c r="G1130" s="5">
        <f>C1130*100</f>
        <v>128800100</v>
      </c>
      <c r="H1130" s="7">
        <f>A1130*13300</f>
        <v>119793100</v>
      </c>
      <c r="I1130" s="7">
        <f>A1130*12300</f>
        <v>110786100</v>
      </c>
      <c r="J1130" s="3" t="s">
        <v>1235</v>
      </c>
      <c r="K1130" s="19">
        <v>397298</v>
      </c>
      <c r="L1130" s="3">
        <v>271200</v>
      </c>
      <c r="M1130" s="5">
        <f t="shared" si="369"/>
        <v>9278200</v>
      </c>
    </row>
    <row r="1131" spans="1:13" x14ac:dyDescent="0.25">
      <c r="A1131" s="8" t="s">
        <v>1118</v>
      </c>
      <c r="B1131" s="3">
        <v>145</v>
      </c>
      <c r="C1131" s="5">
        <f t="shared" si="355"/>
        <v>39005</v>
      </c>
      <c r="D1131" s="5">
        <f t="shared" ref="D1131:D1136" si="370">A1131*119</f>
        <v>32011</v>
      </c>
      <c r="E1131" s="5">
        <f t="shared" si="344"/>
        <v>6994</v>
      </c>
      <c r="F1131" s="3" t="str">
        <f t="shared" si="356"/>
        <v>269</v>
      </c>
      <c r="G1131" s="5">
        <f t="shared" ref="G1131:G1136" si="371">C1131*20</f>
        <v>780100</v>
      </c>
      <c r="H1131" s="7">
        <f t="shared" ref="H1131:H1136" si="372">A1131*2729</f>
        <v>734101</v>
      </c>
      <c r="I1131" s="3" t="s">
        <v>1235</v>
      </c>
      <c r="J1131" s="3" t="s">
        <v>1235</v>
      </c>
      <c r="K1131" s="3">
        <v>24298</v>
      </c>
      <c r="L1131" s="3">
        <v>5199</v>
      </c>
      <c r="M1131" s="5">
        <f>L1131+G1131-H1131</f>
        <v>51198</v>
      </c>
    </row>
    <row r="1132" spans="1:13" x14ac:dyDescent="0.25">
      <c r="A1132" s="8" t="s">
        <v>173</v>
      </c>
      <c r="B1132" s="3">
        <v>145</v>
      </c>
      <c r="C1132" s="5">
        <f t="shared" si="355"/>
        <v>329005</v>
      </c>
      <c r="D1132" s="5">
        <f t="shared" si="370"/>
        <v>270011</v>
      </c>
      <c r="E1132" s="5">
        <f t="shared" ref="E1132:E1195" si="373">C1132-D1132</f>
        <v>58994</v>
      </c>
      <c r="F1132" s="3" t="str">
        <f t="shared" si="356"/>
        <v>269</v>
      </c>
      <c r="G1132" s="5">
        <f t="shared" si="371"/>
        <v>6580100</v>
      </c>
      <c r="H1132" s="7">
        <f t="shared" si="372"/>
        <v>6192101</v>
      </c>
      <c r="I1132" s="3" t="s">
        <v>1235</v>
      </c>
      <c r="J1132" s="3" t="s">
        <v>1235</v>
      </c>
      <c r="K1132" s="3">
        <v>275297</v>
      </c>
      <c r="L1132" s="3">
        <v>114198</v>
      </c>
      <c r="M1132" s="5">
        <f t="shared" ref="M1132:M1136" si="374">L1132+G1132-H1132</f>
        <v>502197</v>
      </c>
    </row>
    <row r="1133" spans="1:13" x14ac:dyDescent="0.25">
      <c r="A1133" s="8" t="s">
        <v>235</v>
      </c>
      <c r="B1133" s="3">
        <v>145</v>
      </c>
      <c r="C1133" s="5">
        <f t="shared" si="355"/>
        <v>395995</v>
      </c>
      <c r="D1133" s="5">
        <f t="shared" si="370"/>
        <v>324989</v>
      </c>
      <c r="E1133" s="5">
        <f t="shared" si="373"/>
        <v>71006</v>
      </c>
      <c r="F1133" s="3" t="str">
        <f t="shared" si="356"/>
        <v>731</v>
      </c>
      <c r="G1133" s="5">
        <f t="shared" si="371"/>
        <v>7919900</v>
      </c>
      <c r="H1133" s="7">
        <f t="shared" si="372"/>
        <v>7452899</v>
      </c>
      <c r="I1133" s="3" t="s">
        <v>1235</v>
      </c>
      <c r="J1133" s="3" t="s">
        <v>1235</v>
      </c>
      <c r="K1133" s="3">
        <v>343204</v>
      </c>
      <c r="L1133" s="3">
        <v>545298</v>
      </c>
      <c r="M1133" s="5">
        <f t="shared" si="374"/>
        <v>1012299</v>
      </c>
    </row>
    <row r="1134" spans="1:13" x14ac:dyDescent="0.25">
      <c r="A1134" s="8" t="s">
        <v>651</v>
      </c>
      <c r="B1134" s="3">
        <v>145</v>
      </c>
      <c r="C1134" s="5">
        <f t="shared" si="355"/>
        <v>909005</v>
      </c>
      <c r="D1134" s="5">
        <f t="shared" si="370"/>
        <v>746011</v>
      </c>
      <c r="E1134" s="5">
        <f t="shared" si="373"/>
        <v>162994</v>
      </c>
      <c r="F1134" s="3" t="str">
        <f t="shared" si="356"/>
        <v>269</v>
      </c>
      <c r="G1134" s="5">
        <f t="shared" si="371"/>
        <v>18180100</v>
      </c>
      <c r="H1134" s="7">
        <f t="shared" si="372"/>
        <v>17108101</v>
      </c>
      <c r="I1134" s="3" t="s">
        <v>1235</v>
      </c>
      <c r="J1134" s="3" t="s">
        <v>1235</v>
      </c>
      <c r="K1134" s="3">
        <v>77296</v>
      </c>
      <c r="L1134" s="3">
        <v>1613201</v>
      </c>
      <c r="M1134" s="5">
        <f t="shared" si="374"/>
        <v>2685200</v>
      </c>
    </row>
    <row r="1135" spans="1:13" x14ac:dyDescent="0.25">
      <c r="A1135" s="8" t="s">
        <v>873</v>
      </c>
      <c r="B1135" s="3">
        <v>145</v>
      </c>
      <c r="C1135" s="5">
        <f t="shared" si="355"/>
        <v>1199005</v>
      </c>
      <c r="D1135" s="5">
        <f t="shared" si="370"/>
        <v>984011</v>
      </c>
      <c r="E1135" s="5">
        <f t="shared" si="373"/>
        <v>214994</v>
      </c>
      <c r="F1135" s="3" t="str">
        <f t="shared" si="356"/>
        <v>269</v>
      </c>
      <c r="G1135" s="5">
        <f t="shared" si="371"/>
        <v>23980100</v>
      </c>
      <c r="H1135" s="7">
        <f t="shared" si="372"/>
        <v>22566101</v>
      </c>
      <c r="I1135" s="3" t="s">
        <v>1235</v>
      </c>
      <c r="J1135" s="3" t="s">
        <v>1235</v>
      </c>
      <c r="K1135" s="3">
        <v>358295</v>
      </c>
      <c r="L1135" s="3">
        <v>970201</v>
      </c>
      <c r="M1135" s="5">
        <f t="shared" si="374"/>
        <v>2384200</v>
      </c>
    </row>
    <row r="1136" spans="1:13" x14ac:dyDescent="0.25">
      <c r="A1136" s="8" t="s">
        <v>924</v>
      </c>
      <c r="B1136" s="3">
        <v>145</v>
      </c>
      <c r="C1136" s="5">
        <f t="shared" si="355"/>
        <v>1265995</v>
      </c>
      <c r="D1136" s="5">
        <f t="shared" si="370"/>
        <v>1038989</v>
      </c>
      <c r="E1136" s="5">
        <f t="shared" si="373"/>
        <v>227006</v>
      </c>
      <c r="F1136" s="3" t="str">
        <f t="shared" si="356"/>
        <v>731</v>
      </c>
      <c r="G1136" s="5">
        <f t="shared" si="371"/>
        <v>25319900</v>
      </c>
      <c r="H1136" s="7">
        <f t="shared" si="372"/>
        <v>23826899</v>
      </c>
      <c r="I1136" s="3" t="s">
        <v>1235</v>
      </c>
      <c r="J1136" s="3" t="s">
        <v>1235</v>
      </c>
      <c r="K1136" s="3">
        <v>189200</v>
      </c>
      <c r="L1136" s="3">
        <v>1062300</v>
      </c>
      <c r="M1136" s="5">
        <f t="shared" si="374"/>
        <v>2555301</v>
      </c>
    </row>
    <row r="1137" spans="1:13" x14ac:dyDescent="0.25">
      <c r="A1137" s="4" t="s">
        <v>95</v>
      </c>
      <c r="B1137" s="3">
        <v>146</v>
      </c>
      <c r="C1137" s="5">
        <f t="shared" si="355"/>
        <v>239002</v>
      </c>
      <c r="D1137" s="5">
        <f t="shared" ref="D1137:D1142" si="375">A1137*11</f>
        <v>18007</v>
      </c>
      <c r="E1137" s="5">
        <f t="shared" si="373"/>
        <v>220995</v>
      </c>
      <c r="F1137" s="3" t="str">
        <f t="shared" si="356"/>
        <v>637</v>
      </c>
      <c r="G1137" s="5">
        <f t="shared" ref="G1137:G1142" si="376">C1137*50</f>
        <v>11950100</v>
      </c>
      <c r="H1137" s="7">
        <f t="shared" ref="H1137:H1142" si="377">A1137*6873</f>
        <v>11251101</v>
      </c>
      <c r="I1137" s="3" t="s">
        <v>1235</v>
      </c>
      <c r="J1137" s="3" t="s">
        <v>1235</v>
      </c>
      <c r="K1137" s="3">
        <v>113296</v>
      </c>
      <c r="L1137" s="3">
        <v>100200</v>
      </c>
      <c r="M1137" s="5">
        <f>L1137+G1137-H1137</f>
        <v>799199</v>
      </c>
    </row>
    <row r="1138" spans="1:13" x14ac:dyDescent="0.25">
      <c r="A1138" s="4" t="s">
        <v>345</v>
      </c>
      <c r="B1138" s="3">
        <v>146</v>
      </c>
      <c r="C1138" s="5">
        <f t="shared" si="355"/>
        <v>531002</v>
      </c>
      <c r="D1138" s="5">
        <f t="shared" si="375"/>
        <v>40007</v>
      </c>
      <c r="E1138" s="5">
        <f t="shared" si="373"/>
        <v>490995</v>
      </c>
      <c r="F1138" s="3" t="str">
        <f t="shared" si="356"/>
        <v>637</v>
      </c>
      <c r="G1138" s="5">
        <f t="shared" si="376"/>
        <v>26550100</v>
      </c>
      <c r="H1138" s="7">
        <f t="shared" si="377"/>
        <v>24997101</v>
      </c>
      <c r="I1138" s="3" t="s">
        <v>1235</v>
      </c>
      <c r="J1138" s="3" t="s">
        <v>1235</v>
      </c>
      <c r="K1138" s="3">
        <v>466299</v>
      </c>
      <c r="L1138" s="3">
        <v>1459200</v>
      </c>
      <c r="M1138" s="5">
        <f t="shared" ref="M1138:M1142" si="378">L1138+G1138-H1138</f>
        <v>3012199</v>
      </c>
    </row>
    <row r="1139" spans="1:13" x14ac:dyDescent="0.25">
      <c r="A1139" s="4" t="s">
        <v>432</v>
      </c>
      <c r="B1139" s="3">
        <v>146</v>
      </c>
      <c r="C1139" s="5">
        <f t="shared" si="355"/>
        <v>636998</v>
      </c>
      <c r="D1139" s="5">
        <f t="shared" si="375"/>
        <v>47993</v>
      </c>
      <c r="E1139" s="5">
        <f t="shared" si="373"/>
        <v>589005</v>
      </c>
      <c r="F1139" s="3" t="str">
        <f t="shared" si="356"/>
        <v>363</v>
      </c>
      <c r="G1139" s="5">
        <f t="shared" si="376"/>
        <v>31849900</v>
      </c>
      <c r="H1139" s="7">
        <f t="shared" si="377"/>
        <v>29986899</v>
      </c>
      <c r="I1139" s="3" t="s">
        <v>1235</v>
      </c>
      <c r="J1139" s="3" t="s">
        <v>1235</v>
      </c>
      <c r="K1139" s="3">
        <v>409205</v>
      </c>
      <c r="L1139" s="3">
        <v>1011299</v>
      </c>
      <c r="M1139" s="5">
        <f t="shared" si="378"/>
        <v>2874300</v>
      </c>
    </row>
    <row r="1140" spans="1:13" x14ac:dyDescent="0.25">
      <c r="A1140" s="4" t="s">
        <v>461</v>
      </c>
      <c r="B1140" s="3">
        <v>146</v>
      </c>
      <c r="C1140" s="5">
        <f t="shared" si="355"/>
        <v>677002</v>
      </c>
      <c r="D1140" s="5">
        <f t="shared" si="375"/>
        <v>51007</v>
      </c>
      <c r="E1140" s="5">
        <f t="shared" si="373"/>
        <v>625995</v>
      </c>
      <c r="F1140" s="3" t="str">
        <f t="shared" si="356"/>
        <v>637</v>
      </c>
      <c r="G1140" s="5">
        <f t="shared" si="376"/>
        <v>33850100</v>
      </c>
      <c r="H1140" s="7">
        <f t="shared" si="377"/>
        <v>31870101</v>
      </c>
      <c r="I1140" s="3" t="s">
        <v>1235</v>
      </c>
      <c r="J1140" s="3" t="s">
        <v>1235</v>
      </c>
      <c r="K1140" s="3">
        <v>367296</v>
      </c>
      <c r="L1140" s="3">
        <v>330200</v>
      </c>
      <c r="M1140" s="5">
        <f t="shared" si="378"/>
        <v>2310199</v>
      </c>
    </row>
    <row r="1141" spans="1:13" x14ac:dyDescent="0.25">
      <c r="A1141" s="4" t="s">
        <v>692</v>
      </c>
      <c r="B1141" s="3">
        <v>146</v>
      </c>
      <c r="C1141" s="5">
        <f t="shared" si="355"/>
        <v>969002</v>
      </c>
      <c r="D1141" s="5">
        <f t="shared" si="375"/>
        <v>73007</v>
      </c>
      <c r="E1141" s="5">
        <f t="shared" si="373"/>
        <v>895995</v>
      </c>
      <c r="F1141" s="3" t="str">
        <f t="shared" si="356"/>
        <v>637</v>
      </c>
      <c r="G1141" s="5">
        <f t="shared" si="376"/>
        <v>48450100</v>
      </c>
      <c r="H1141" s="7">
        <f t="shared" si="377"/>
        <v>45616101</v>
      </c>
      <c r="I1141" s="3" t="s">
        <v>1235</v>
      </c>
      <c r="J1141" s="3" t="s">
        <v>1235</v>
      </c>
      <c r="K1141" s="3">
        <v>917299</v>
      </c>
      <c r="L1141" s="3">
        <v>2729200</v>
      </c>
      <c r="M1141" s="5">
        <f t="shared" si="378"/>
        <v>5563199</v>
      </c>
    </row>
    <row r="1142" spans="1:13" x14ac:dyDescent="0.25">
      <c r="A1142" s="4" t="s">
        <v>883</v>
      </c>
      <c r="B1142" s="3">
        <v>146</v>
      </c>
      <c r="C1142" s="5">
        <f t="shared" si="355"/>
        <v>1220998</v>
      </c>
      <c r="D1142" s="5">
        <f t="shared" si="375"/>
        <v>91993</v>
      </c>
      <c r="E1142" s="5">
        <f t="shared" si="373"/>
        <v>1129005</v>
      </c>
      <c r="F1142" s="3" t="str">
        <f t="shared" si="356"/>
        <v>363</v>
      </c>
      <c r="G1142" s="5">
        <f t="shared" si="376"/>
        <v>61049900</v>
      </c>
      <c r="H1142" s="7">
        <f t="shared" si="377"/>
        <v>57478899</v>
      </c>
      <c r="I1142" s="3" t="s">
        <v>1235</v>
      </c>
      <c r="J1142" s="3" t="s">
        <v>1235</v>
      </c>
      <c r="K1142" s="3">
        <v>550201</v>
      </c>
      <c r="L1142" s="3">
        <v>2833300</v>
      </c>
      <c r="M1142" s="5">
        <f t="shared" si="378"/>
        <v>6404301</v>
      </c>
    </row>
    <row r="1143" spans="1:13" x14ac:dyDescent="0.25">
      <c r="A1143" s="11" t="s">
        <v>71</v>
      </c>
      <c r="B1143" s="3">
        <v>147</v>
      </c>
      <c r="C1143" s="5">
        <f t="shared" si="355"/>
        <v>218001</v>
      </c>
      <c r="D1143" s="5">
        <f t="shared" ref="D1143:D1148" si="379">A1143*29</f>
        <v>43007</v>
      </c>
      <c r="E1143" s="5">
        <f t="shared" si="373"/>
        <v>174994</v>
      </c>
      <c r="F1143" s="3" t="str">
        <f t="shared" si="356"/>
        <v>483</v>
      </c>
      <c r="G1143" s="5">
        <f t="shared" ref="G1143:G1148" si="380">C1143*100</f>
        <v>21800100</v>
      </c>
      <c r="H1143" s="7">
        <f t="shared" ref="H1143:H1148" si="381">A1143*13700</f>
        <v>20317100</v>
      </c>
      <c r="I1143" s="7">
        <f t="shared" ref="I1143:I1148" si="382">A1143*12700</f>
        <v>18834100</v>
      </c>
      <c r="J1143" s="7">
        <f t="shared" ref="J1143:J1148" si="383">A1143*11700</f>
        <v>17351100</v>
      </c>
      <c r="K1143" s="3">
        <v>86295</v>
      </c>
      <c r="L1143" s="3">
        <v>138200</v>
      </c>
      <c r="M1143" s="7">
        <f>L1143+G1143-H1143</f>
        <v>1621200</v>
      </c>
    </row>
    <row r="1144" spans="1:13" x14ac:dyDescent="0.25">
      <c r="A1144" s="11" t="s">
        <v>327</v>
      </c>
      <c r="B1144" s="3">
        <v>147</v>
      </c>
      <c r="C1144" s="5">
        <f t="shared" si="355"/>
        <v>516999</v>
      </c>
      <c r="D1144" s="5">
        <f t="shared" si="379"/>
        <v>101993</v>
      </c>
      <c r="E1144" s="5">
        <f t="shared" si="373"/>
        <v>415006</v>
      </c>
      <c r="F1144" s="3" t="str">
        <f t="shared" si="356"/>
        <v>517</v>
      </c>
      <c r="G1144" s="5">
        <f t="shared" si="380"/>
        <v>51699900</v>
      </c>
      <c r="H1144" s="7">
        <f t="shared" si="381"/>
        <v>48182900</v>
      </c>
      <c r="I1144" s="7">
        <f t="shared" si="382"/>
        <v>44665900</v>
      </c>
      <c r="J1144" s="7">
        <f t="shared" si="383"/>
        <v>41148900</v>
      </c>
      <c r="K1144" s="3">
        <v>386201</v>
      </c>
      <c r="L1144" s="3">
        <v>1958300</v>
      </c>
      <c r="M1144" s="5">
        <f t="shared" ref="M1144:M1148" si="384">L1144+G1144-H1144</f>
        <v>5475300</v>
      </c>
    </row>
    <row r="1145" spans="1:13" x14ac:dyDescent="0.25">
      <c r="A1145" s="11" t="s">
        <v>445</v>
      </c>
      <c r="B1145" s="3">
        <v>147</v>
      </c>
      <c r="C1145" s="5">
        <f t="shared" si="355"/>
        <v>659001</v>
      </c>
      <c r="D1145" s="5">
        <f t="shared" si="379"/>
        <v>130007</v>
      </c>
      <c r="E1145" s="5">
        <f t="shared" si="373"/>
        <v>528994</v>
      </c>
      <c r="F1145" s="3" t="str">
        <f t="shared" si="356"/>
        <v>483</v>
      </c>
      <c r="G1145" s="5">
        <f t="shared" si="380"/>
        <v>65900100</v>
      </c>
      <c r="H1145" s="7">
        <f t="shared" si="381"/>
        <v>61417100</v>
      </c>
      <c r="I1145" s="7">
        <f t="shared" si="382"/>
        <v>56934100</v>
      </c>
      <c r="J1145" s="7">
        <f t="shared" si="383"/>
        <v>52451100</v>
      </c>
      <c r="K1145" s="3">
        <v>543294</v>
      </c>
      <c r="L1145" s="3">
        <v>1359200</v>
      </c>
      <c r="M1145" s="7">
        <f t="shared" si="384"/>
        <v>5842200</v>
      </c>
    </row>
    <row r="1146" spans="1:13" x14ac:dyDescent="0.25">
      <c r="A1146" s="11" t="s">
        <v>449</v>
      </c>
      <c r="B1146" s="3">
        <v>147</v>
      </c>
      <c r="C1146" s="5">
        <f t="shared" si="355"/>
        <v>663999</v>
      </c>
      <c r="D1146" s="5">
        <f t="shared" si="379"/>
        <v>130993</v>
      </c>
      <c r="E1146" s="5">
        <f t="shared" si="373"/>
        <v>533006</v>
      </c>
      <c r="F1146" s="3" t="str">
        <f t="shared" si="356"/>
        <v>517</v>
      </c>
      <c r="G1146" s="5">
        <f t="shared" si="380"/>
        <v>66399900</v>
      </c>
      <c r="H1146" s="7">
        <f t="shared" si="381"/>
        <v>61882900</v>
      </c>
      <c r="I1146" s="7">
        <f t="shared" si="382"/>
        <v>57365900</v>
      </c>
      <c r="J1146" s="7">
        <f t="shared" si="383"/>
        <v>52848900</v>
      </c>
      <c r="K1146" s="3">
        <v>148202</v>
      </c>
      <c r="L1146" s="3">
        <v>2831300</v>
      </c>
      <c r="M1146" s="7">
        <f t="shared" si="384"/>
        <v>7348300</v>
      </c>
    </row>
    <row r="1147" spans="1:13" x14ac:dyDescent="0.25">
      <c r="A1147" s="11" t="s">
        <v>561</v>
      </c>
      <c r="B1147" s="3">
        <v>147</v>
      </c>
      <c r="C1147" s="5">
        <f t="shared" si="355"/>
        <v>806001</v>
      </c>
      <c r="D1147" s="5">
        <f t="shared" si="379"/>
        <v>159007</v>
      </c>
      <c r="E1147" s="5">
        <f t="shared" si="373"/>
        <v>646994</v>
      </c>
      <c r="F1147" s="3" t="str">
        <f t="shared" si="356"/>
        <v>483</v>
      </c>
      <c r="G1147" s="5">
        <f t="shared" si="380"/>
        <v>80600100</v>
      </c>
      <c r="H1147" s="7">
        <f t="shared" si="381"/>
        <v>75117100</v>
      </c>
      <c r="I1147" s="7">
        <f t="shared" si="382"/>
        <v>69634100</v>
      </c>
      <c r="J1147" s="7">
        <f t="shared" si="383"/>
        <v>64151100</v>
      </c>
      <c r="K1147" s="19">
        <v>242293</v>
      </c>
      <c r="L1147" s="3">
        <v>2046200</v>
      </c>
      <c r="M1147" s="7">
        <f t="shared" si="384"/>
        <v>7529200</v>
      </c>
    </row>
    <row r="1148" spans="1:13" x14ac:dyDescent="0.25">
      <c r="A1148" s="11" t="s">
        <v>788</v>
      </c>
      <c r="B1148" s="3">
        <v>147</v>
      </c>
      <c r="C1148" s="5">
        <f t="shared" si="355"/>
        <v>1104999</v>
      </c>
      <c r="D1148" s="5">
        <f t="shared" si="379"/>
        <v>217993</v>
      </c>
      <c r="E1148" s="5">
        <f t="shared" si="373"/>
        <v>887006</v>
      </c>
      <c r="F1148" s="3" t="str">
        <f t="shared" si="356"/>
        <v>517</v>
      </c>
      <c r="G1148" s="5">
        <f t="shared" si="380"/>
        <v>110499900</v>
      </c>
      <c r="H1148" s="7">
        <f t="shared" si="381"/>
        <v>102982900</v>
      </c>
      <c r="I1148" s="7">
        <f t="shared" si="382"/>
        <v>95465900</v>
      </c>
      <c r="J1148" s="7">
        <f t="shared" si="383"/>
        <v>87948900</v>
      </c>
      <c r="K1148" s="3">
        <v>720203</v>
      </c>
      <c r="L1148" s="3">
        <v>6290300</v>
      </c>
      <c r="M1148" s="7">
        <f t="shared" si="384"/>
        <v>13807300</v>
      </c>
    </row>
    <row r="1149" spans="1:13" x14ac:dyDescent="0.25">
      <c r="A1149" s="4" t="s">
        <v>1076</v>
      </c>
      <c r="B1149" s="3">
        <v>149</v>
      </c>
      <c r="C1149" s="5">
        <f t="shared" si="355"/>
        <v>7003</v>
      </c>
      <c r="D1149" s="5">
        <f>A1149*64</f>
        <v>3008</v>
      </c>
      <c r="E1149" s="5">
        <f t="shared" si="373"/>
        <v>3995</v>
      </c>
      <c r="F1149" s="3" t="str">
        <f t="shared" si="356"/>
        <v>047</v>
      </c>
      <c r="G1149" s="5">
        <f>C1149*34</f>
        <v>238102</v>
      </c>
      <c r="H1149" s="7">
        <f>A1149*4683</f>
        <v>220101</v>
      </c>
      <c r="I1149" s="3" t="s">
        <v>1235</v>
      </c>
      <c r="J1149" s="3" t="s">
        <v>1235</v>
      </c>
      <c r="K1149" s="3">
        <v>2298</v>
      </c>
      <c r="L1149" s="3">
        <v>6199</v>
      </c>
      <c r="M1149" s="5">
        <f>L1149+G1149-H1149</f>
        <v>24200</v>
      </c>
    </row>
    <row r="1150" spans="1:13" x14ac:dyDescent="0.25">
      <c r="A1150" s="4" t="s">
        <v>1131</v>
      </c>
      <c r="B1150" s="3">
        <v>149</v>
      </c>
      <c r="C1150" s="5">
        <f t="shared" si="355"/>
        <v>52001</v>
      </c>
      <c r="D1150" s="5">
        <f>A1150*43</f>
        <v>15007</v>
      </c>
      <c r="E1150" s="5">
        <f t="shared" si="373"/>
        <v>36994</v>
      </c>
      <c r="F1150" s="3" t="str">
        <f t="shared" si="356"/>
        <v>349</v>
      </c>
      <c r="G1150" s="5">
        <f>C1150*100</f>
        <v>5200100</v>
      </c>
      <c r="H1150" s="7">
        <f>A1150*13900</f>
        <v>4851100</v>
      </c>
      <c r="I1150" s="3" t="s">
        <v>1235</v>
      </c>
      <c r="J1150" s="3" t="s">
        <v>1235</v>
      </c>
      <c r="K1150" s="3">
        <v>38295</v>
      </c>
      <c r="L1150" s="3">
        <v>333200</v>
      </c>
      <c r="M1150" s="5">
        <f>L1150+G1150-H1150</f>
        <v>682200</v>
      </c>
    </row>
    <row r="1151" spans="1:13" x14ac:dyDescent="0.25">
      <c r="A1151" s="4" t="s">
        <v>1223</v>
      </c>
      <c r="B1151" s="3">
        <v>149</v>
      </c>
      <c r="C1151" s="5">
        <f t="shared" si="355"/>
        <v>141997</v>
      </c>
      <c r="D1151" s="5">
        <f>A1151*64</f>
        <v>60992</v>
      </c>
      <c r="E1151" s="5">
        <f t="shared" si="373"/>
        <v>81005</v>
      </c>
      <c r="F1151" s="3" t="str">
        <f t="shared" si="356"/>
        <v>953</v>
      </c>
      <c r="G1151" s="5">
        <f>C1151*34</f>
        <v>4827898</v>
      </c>
      <c r="H1151" s="7">
        <f>A1151*4683</f>
        <v>4462899</v>
      </c>
      <c r="I1151" s="3" t="s">
        <v>1235</v>
      </c>
      <c r="J1151" s="3" t="s">
        <v>1235</v>
      </c>
      <c r="K1151" s="3">
        <v>38205</v>
      </c>
      <c r="L1151" s="3">
        <v>36299</v>
      </c>
      <c r="M1151" s="5">
        <f t="shared" ref="M1151:M1152" si="385">L1151+G1151-H1151</f>
        <v>401298</v>
      </c>
    </row>
    <row r="1152" spans="1:13" x14ac:dyDescent="0.25">
      <c r="A1152" s="4" t="s">
        <v>261</v>
      </c>
      <c r="B1152" s="3">
        <v>149</v>
      </c>
      <c r="C1152" s="5">
        <f t="shared" si="355"/>
        <v>439997</v>
      </c>
      <c r="D1152" s="5">
        <f>A1152*64</f>
        <v>188992</v>
      </c>
      <c r="E1152" s="5">
        <f t="shared" si="373"/>
        <v>251005</v>
      </c>
      <c r="F1152" s="3" t="str">
        <f t="shared" si="356"/>
        <v>953</v>
      </c>
      <c r="G1152" s="5">
        <f>C1152*34</f>
        <v>14959898</v>
      </c>
      <c r="H1152" s="7">
        <f>A1152*4683</f>
        <v>13828899</v>
      </c>
      <c r="I1152" s="3" t="s">
        <v>1235</v>
      </c>
      <c r="J1152" s="3" t="s">
        <v>1235</v>
      </c>
      <c r="K1152" s="3">
        <v>381202</v>
      </c>
      <c r="L1152" s="3">
        <v>626301</v>
      </c>
      <c r="M1152" s="5">
        <f t="shared" si="385"/>
        <v>1757300</v>
      </c>
    </row>
    <row r="1153" spans="1:13" x14ac:dyDescent="0.25">
      <c r="A1153" s="4" t="s">
        <v>430</v>
      </c>
      <c r="B1153" s="3">
        <v>149</v>
      </c>
      <c r="C1153" s="5">
        <f t="shared" si="355"/>
        <v>648001</v>
      </c>
      <c r="D1153" s="5">
        <f>A1153*43</f>
        <v>187007</v>
      </c>
      <c r="E1153" s="5">
        <f t="shared" si="373"/>
        <v>460994</v>
      </c>
      <c r="F1153" s="3" t="str">
        <f t="shared" si="356"/>
        <v>349</v>
      </c>
      <c r="G1153" s="5">
        <f>C1153*100</f>
        <v>64800100</v>
      </c>
      <c r="H1153" s="7">
        <f>A1153*13900</f>
        <v>60451100</v>
      </c>
      <c r="I1153" s="3" t="s">
        <v>1235</v>
      </c>
      <c r="J1153" s="3" t="s">
        <v>1235</v>
      </c>
      <c r="K1153" s="3">
        <v>129295</v>
      </c>
      <c r="L1153" s="3">
        <v>3804200</v>
      </c>
      <c r="M1153" s="5">
        <f t="shared" ref="M1153:M1157" si="386">L1153+G1153-H1153</f>
        <v>8153200</v>
      </c>
    </row>
    <row r="1154" spans="1:13" x14ac:dyDescent="0.25">
      <c r="A1154" s="4" t="s">
        <v>465</v>
      </c>
      <c r="B1154" s="3">
        <v>149</v>
      </c>
      <c r="C1154" s="5">
        <f t="shared" ref="C1154:C1217" si="387">A1154*B1154</f>
        <v>692999</v>
      </c>
      <c r="D1154" s="5">
        <f>A1154*43</f>
        <v>199993</v>
      </c>
      <c r="E1154" s="5">
        <f t="shared" si="373"/>
        <v>493006</v>
      </c>
      <c r="F1154" s="3" t="str">
        <f t="shared" ref="F1154:F1217" si="388">RIGHT(A1154, 3)</f>
        <v>651</v>
      </c>
      <c r="G1154" s="5">
        <f>C1154*100</f>
        <v>69299900</v>
      </c>
      <c r="H1154" s="7">
        <f>A1154*13900</f>
        <v>64648900</v>
      </c>
      <c r="I1154" s="3" t="s">
        <v>1235</v>
      </c>
      <c r="J1154" s="3" t="s">
        <v>1235</v>
      </c>
      <c r="K1154" s="3">
        <v>215201</v>
      </c>
      <c r="L1154" s="3">
        <v>1373300</v>
      </c>
      <c r="M1154" s="5">
        <f t="shared" si="386"/>
        <v>6024300</v>
      </c>
    </row>
    <row r="1155" spans="1:13" x14ac:dyDescent="0.25">
      <c r="A1155" s="4" t="s">
        <v>579</v>
      </c>
      <c r="B1155" s="3">
        <v>149</v>
      </c>
      <c r="C1155" s="5">
        <f t="shared" si="387"/>
        <v>841999</v>
      </c>
      <c r="D1155" s="5">
        <f>A1155*43</f>
        <v>242993</v>
      </c>
      <c r="E1155" s="5">
        <f t="shared" si="373"/>
        <v>599006</v>
      </c>
      <c r="F1155" s="3" t="str">
        <f t="shared" si="388"/>
        <v>651</v>
      </c>
      <c r="G1155" s="5">
        <f>C1155*100</f>
        <v>84199900</v>
      </c>
      <c r="H1155" s="7">
        <f>A1155*13900</f>
        <v>78548900</v>
      </c>
      <c r="I1155" s="3" t="s">
        <v>1235</v>
      </c>
      <c r="J1155" s="3" t="s">
        <v>1235</v>
      </c>
      <c r="K1155" s="3">
        <v>719202</v>
      </c>
      <c r="L1155" s="3">
        <v>2968300</v>
      </c>
      <c r="M1155" s="5">
        <f t="shared" si="386"/>
        <v>8619300</v>
      </c>
    </row>
    <row r="1156" spans="1:13" x14ac:dyDescent="0.25">
      <c r="A1156" s="4" t="s">
        <v>617</v>
      </c>
      <c r="B1156" s="3">
        <v>149</v>
      </c>
      <c r="C1156" s="5">
        <f t="shared" si="387"/>
        <v>886997</v>
      </c>
      <c r="D1156" s="5">
        <f>A1156*64</f>
        <v>380992</v>
      </c>
      <c r="E1156" s="5">
        <f t="shared" si="373"/>
        <v>506005</v>
      </c>
      <c r="F1156" s="3" t="str">
        <f t="shared" si="388"/>
        <v>953</v>
      </c>
      <c r="G1156" s="5">
        <f>C1156*34</f>
        <v>30157898</v>
      </c>
      <c r="H1156" s="7">
        <f>A1156*4683</f>
        <v>27877899</v>
      </c>
      <c r="I1156" s="3" t="s">
        <v>1235</v>
      </c>
      <c r="J1156" s="3" t="s">
        <v>1235</v>
      </c>
      <c r="K1156" s="3">
        <v>42206</v>
      </c>
      <c r="L1156" s="3">
        <v>30300</v>
      </c>
      <c r="M1156" s="5">
        <f t="shared" si="386"/>
        <v>2310299</v>
      </c>
    </row>
    <row r="1157" spans="1:13" x14ac:dyDescent="0.25">
      <c r="A1157" s="4" t="s">
        <v>625</v>
      </c>
      <c r="B1157" s="3">
        <v>149</v>
      </c>
      <c r="C1157" s="5">
        <f t="shared" si="387"/>
        <v>901003</v>
      </c>
      <c r="D1157" s="5">
        <f>A1157*64</f>
        <v>387008</v>
      </c>
      <c r="E1157" s="5">
        <f t="shared" si="373"/>
        <v>513995</v>
      </c>
      <c r="F1157" s="3" t="str">
        <f t="shared" si="388"/>
        <v>047</v>
      </c>
      <c r="G1157" s="5">
        <f>C1157*34</f>
        <v>30634102</v>
      </c>
      <c r="H1157" s="7">
        <f>A1157*4683</f>
        <v>28318101</v>
      </c>
      <c r="I1157" s="3" t="s">
        <v>1235</v>
      </c>
      <c r="J1157" s="3" t="s">
        <v>1235</v>
      </c>
      <c r="K1157" s="3">
        <v>622296</v>
      </c>
      <c r="L1157" s="3">
        <v>2025200</v>
      </c>
      <c r="M1157" s="5">
        <f t="shared" si="386"/>
        <v>4341201</v>
      </c>
    </row>
    <row r="1158" spans="1:13" x14ac:dyDescent="0.25">
      <c r="A1158" s="4" t="s">
        <v>772</v>
      </c>
      <c r="B1158" s="3">
        <v>149</v>
      </c>
      <c r="C1158" s="5">
        <f t="shared" si="387"/>
        <v>1095001</v>
      </c>
      <c r="D1158" s="5">
        <f>A1158*43</f>
        <v>316007</v>
      </c>
      <c r="E1158" s="5">
        <f t="shared" si="373"/>
        <v>778994</v>
      </c>
      <c r="F1158" s="3" t="str">
        <f t="shared" si="388"/>
        <v>349</v>
      </c>
      <c r="G1158" s="5">
        <f t="shared" ref="G1158:G1168" si="389">C1158*100</f>
        <v>109500100</v>
      </c>
      <c r="H1158" s="7">
        <f>A1158*13900</f>
        <v>102151100</v>
      </c>
      <c r="I1158" s="3" t="s">
        <v>1235</v>
      </c>
      <c r="J1158" s="3" t="s">
        <v>1235</v>
      </c>
      <c r="K1158" s="3">
        <v>130297</v>
      </c>
      <c r="L1158" s="3">
        <v>4150200</v>
      </c>
      <c r="M1158" s="5">
        <f t="shared" ref="M1158:M1159" si="390">L1158+G1158-H1158</f>
        <v>11499200</v>
      </c>
    </row>
    <row r="1159" spans="1:13" x14ac:dyDescent="0.25">
      <c r="A1159" s="4" t="s">
        <v>994</v>
      </c>
      <c r="B1159" s="3">
        <v>149</v>
      </c>
      <c r="C1159" s="5">
        <f t="shared" si="387"/>
        <v>1393001</v>
      </c>
      <c r="D1159" s="5">
        <f>A1159*43</f>
        <v>402007</v>
      </c>
      <c r="E1159" s="5">
        <f t="shared" si="373"/>
        <v>990994</v>
      </c>
      <c r="F1159" s="3" t="str">
        <f t="shared" si="388"/>
        <v>349</v>
      </c>
      <c r="G1159" s="5">
        <f t="shared" si="389"/>
        <v>139300100</v>
      </c>
      <c r="H1159" s="7">
        <f>A1159*13900</f>
        <v>129951100</v>
      </c>
      <c r="I1159" s="3" t="s">
        <v>1235</v>
      </c>
      <c r="J1159" s="3" t="s">
        <v>1235</v>
      </c>
      <c r="K1159" s="3">
        <v>287294</v>
      </c>
      <c r="L1159" s="3">
        <v>231200</v>
      </c>
      <c r="M1159" s="5">
        <f t="shared" si="390"/>
        <v>9580200</v>
      </c>
    </row>
    <row r="1160" spans="1:13" x14ac:dyDescent="0.25">
      <c r="A1160" s="4" t="s">
        <v>185</v>
      </c>
      <c r="B1160" s="3">
        <v>151</v>
      </c>
      <c r="C1160" s="5">
        <f t="shared" si="387"/>
        <v>355001</v>
      </c>
      <c r="D1160" s="5">
        <f t="shared" ref="D1160:D1165" si="391">A1160*57</f>
        <v>134007</v>
      </c>
      <c r="E1160" s="5">
        <f t="shared" si="373"/>
        <v>220994</v>
      </c>
      <c r="F1160" s="3" t="str">
        <f t="shared" si="388"/>
        <v>351</v>
      </c>
      <c r="G1160" s="5">
        <f t="shared" si="389"/>
        <v>35500100</v>
      </c>
      <c r="H1160" s="7">
        <f t="shared" ref="H1160:H1165" si="392">A1160*14100</f>
        <v>33149100</v>
      </c>
      <c r="I1160" s="3" t="s">
        <v>1235</v>
      </c>
      <c r="J1160" s="3" t="s">
        <v>1235</v>
      </c>
      <c r="K1160" s="3">
        <v>266297</v>
      </c>
      <c r="L1160" s="3">
        <v>1096200</v>
      </c>
      <c r="M1160" s="5">
        <f>L1160+G1160-H1160</f>
        <v>3447200</v>
      </c>
    </row>
    <row r="1161" spans="1:13" x14ac:dyDescent="0.25">
      <c r="A1161" s="4" t="s">
        <v>464</v>
      </c>
      <c r="B1161" s="3">
        <v>151</v>
      </c>
      <c r="C1161" s="5">
        <f t="shared" si="387"/>
        <v>701999</v>
      </c>
      <c r="D1161" s="5">
        <f t="shared" si="391"/>
        <v>264993</v>
      </c>
      <c r="E1161" s="5">
        <f t="shared" si="373"/>
        <v>437006</v>
      </c>
      <c r="F1161" s="3" t="str">
        <f t="shared" si="388"/>
        <v>649</v>
      </c>
      <c r="G1161" s="5">
        <f t="shared" si="389"/>
        <v>70199900</v>
      </c>
      <c r="H1161" s="7">
        <f t="shared" si="392"/>
        <v>65550900</v>
      </c>
      <c r="I1161" s="3" t="s">
        <v>1235</v>
      </c>
      <c r="J1161" s="3" t="s">
        <v>1235</v>
      </c>
      <c r="K1161" s="3">
        <v>668200</v>
      </c>
      <c r="L1161" s="3">
        <v>203300</v>
      </c>
      <c r="M1161" s="5">
        <f t="shared" ref="M1161:M1165" si="393">L1161+G1161-H1161</f>
        <v>4852300</v>
      </c>
    </row>
    <row r="1162" spans="1:13" x14ac:dyDescent="0.25">
      <c r="A1162" s="4" t="s">
        <v>544</v>
      </c>
      <c r="B1162" s="3">
        <v>151</v>
      </c>
      <c r="C1162" s="5">
        <f t="shared" si="387"/>
        <v>808001</v>
      </c>
      <c r="D1162" s="5">
        <f t="shared" si="391"/>
        <v>305007</v>
      </c>
      <c r="E1162" s="5">
        <f t="shared" si="373"/>
        <v>502994</v>
      </c>
      <c r="F1162" s="3" t="str">
        <f t="shared" si="388"/>
        <v>351</v>
      </c>
      <c r="G1162" s="5">
        <f t="shared" si="389"/>
        <v>80800100</v>
      </c>
      <c r="H1162" s="7">
        <f t="shared" si="392"/>
        <v>75449100</v>
      </c>
      <c r="I1162" s="3" t="s">
        <v>1235</v>
      </c>
      <c r="J1162" s="3" t="s">
        <v>1235</v>
      </c>
      <c r="K1162" s="3">
        <v>563299</v>
      </c>
      <c r="L1162" s="3">
        <v>836200</v>
      </c>
      <c r="M1162" s="5">
        <f t="shared" si="393"/>
        <v>6187200</v>
      </c>
    </row>
    <row r="1163" spans="1:13" x14ac:dyDescent="0.25">
      <c r="A1163" s="4" t="s">
        <v>773</v>
      </c>
      <c r="B1163" s="3">
        <v>151</v>
      </c>
      <c r="C1163" s="5">
        <f t="shared" si="387"/>
        <v>1110001</v>
      </c>
      <c r="D1163" s="5">
        <f t="shared" si="391"/>
        <v>419007</v>
      </c>
      <c r="E1163" s="5">
        <f t="shared" si="373"/>
        <v>690994</v>
      </c>
      <c r="F1163" s="3" t="str">
        <f t="shared" si="388"/>
        <v>351</v>
      </c>
      <c r="G1163" s="5">
        <f t="shared" si="389"/>
        <v>111000100</v>
      </c>
      <c r="H1163" s="7">
        <f t="shared" si="392"/>
        <v>103649100</v>
      </c>
      <c r="I1163" s="3" t="s">
        <v>1235</v>
      </c>
      <c r="J1163" s="3" t="s">
        <v>1235</v>
      </c>
      <c r="K1163" s="3">
        <v>825296</v>
      </c>
      <c r="L1163" s="3">
        <v>4530200</v>
      </c>
      <c r="M1163" s="5">
        <f t="shared" si="393"/>
        <v>11881200</v>
      </c>
    </row>
    <row r="1164" spans="1:13" x14ac:dyDescent="0.25">
      <c r="A1164" s="4" t="s">
        <v>807</v>
      </c>
      <c r="B1164" s="3">
        <v>151</v>
      </c>
      <c r="C1164" s="5">
        <f t="shared" si="387"/>
        <v>1154999</v>
      </c>
      <c r="D1164" s="5">
        <f t="shared" si="391"/>
        <v>435993</v>
      </c>
      <c r="E1164" s="5">
        <f t="shared" si="373"/>
        <v>719006</v>
      </c>
      <c r="F1164" s="3" t="str">
        <f t="shared" si="388"/>
        <v>649</v>
      </c>
      <c r="G1164" s="5">
        <f t="shared" si="389"/>
        <v>115499900</v>
      </c>
      <c r="H1164" s="7">
        <f t="shared" si="392"/>
        <v>107850900</v>
      </c>
      <c r="I1164" s="3" t="s">
        <v>1235</v>
      </c>
      <c r="J1164" s="3" t="s">
        <v>1235</v>
      </c>
      <c r="K1164" s="3">
        <v>602205</v>
      </c>
      <c r="L1164" s="3">
        <v>5612300</v>
      </c>
      <c r="M1164" s="5">
        <f t="shared" si="393"/>
        <v>13261300</v>
      </c>
    </row>
    <row r="1165" spans="1:13" x14ac:dyDescent="0.25">
      <c r="A1165" s="4" t="s">
        <v>1028</v>
      </c>
      <c r="B1165" s="3">
        <v>151</v>
      </c>
      <c r="C1165" s="5">
        <f t="shared" si="387"/>
        <v>1456999</v>
      </c>
      <c r="D1165" s="5">
        <f t="shared" si="391"/>
        <v>549993</v>
      </c>
      <c r="E1165" s="5">
        <f t="shared" si="373"/>
        <v>907006</v>
      </c>
      <c r="F1165" s="3" t="str">
        <f t="shared" si="388"/>
        <v>649</v>
      </c>
      <c r="G1165" s="5">
        <f t="shared" si="389"/>
        <v>145699900</v>
      </c>
      <c r="H1165" s="7">
        <f t="shared" si="392"/>
        <v>136050900</v>
      </c>
      <c r="I1165" s="3" t="s">
        <v>1235</v>
      </c>
      <c r="J1165" s="3" t="s">
        <v>1235</v>
      </c>
      <c r="K1165" s="3">
        <v>1377201</v>
      </c>
      <c r="L1165" s="3">
        <v>1869300</v>
      </c>
      <c r="M1165" s="5">
        <f t="shared" si="393"/>
        <v>11518300</v>
      </c>
    </row>
    <row r="1166" spans="1:13" x14ac:dyDescent="0.25">
      <c r="A1166" s="7" t="s">
        <v>485</v>
      </c>
      <c r="B1166" s="3">
        <v>153</v>
      </c>
      <c r="C1166" s="5">
        <f t="shared" si="387"/>
        <v>737001</v>
      </c>
      <c r="D1166" s="5">
        <f>A1166*71</f>
        <v>342007</v>
      </c>
      <c r="E1166" s="5">
        <f t="shared" si="373"/>
        <v>394994</v>
      </c>
      <c r="F1166" s="3" t="str">
        <f t="shared" si="388"/>
        <v>817</v>
      </c>
      <c r="G1166" s="5">
        <f t="shared" si="389"/>
        <v>73700100</v>
      </c>
      <c r="H1166" s="7">
        <f>A1166*14300</f>
        <v>68883100</v>
      </c>
      <c r="I1166" s="7">
        <f>A1166*13300</f>
        <v>64066100</v>
      </c>
      <c r="J1166" s="3" t="s">
        <v>1235</v>
      </c>
      <c r="K1166" s="19">
        <v>625294</v>
      </c>
      <c r="L1166" s="19">
        <v>3602200</v>
      </c>
      <c r="M1166" s="5">
        <f>L1166+G1166-H1166</f>
        <v>8419200</v>
      </c>
    </row>
    <row r="1167" spans="1:13" x14ac:dyDescent="0.25">
      <c r="A1167" s="7" t="s">
        <v>824</v>
      </c>
      <c r="B1167" s="3">
        <v>153</v>
      </c>
      <c r="C1167" s="5">
        <f t="shared" si="387"/>
        <v>1196001</v>
      </c>
      <c r="D1167" s="5">
        <f>A1167*71</f>
        <v>555007</v>
      </c>
      <c r="E1167" s="5">
        <f t="shared" si="373"/>
        <v>640994</v>
      </c>
      <c r="F1167" s="3" t="str">
        <f t="shared" si="388"/>
        <v>817</v>
      </c>
      <c r="G1167" s="5">
        <f t="shared" si="389"/>
        <v>119600100</v>
      </c>
      <c r="H1167" s="7">
        <f>A1167*14300</f>
        <v>111783100</v>
      </c>
      <c r="I1167" s="7">
        <f>A1167*13300</f>
        <v>103966100</v>
      </c>
      <c r="J1167" s="3" t="s">
        <v>1235</v>
      </c>
      <c r="K1167" s="3">
        <v>819299</v>
      </c>
      <c r="L1167" s="19">
        <v>7487200</v>
      </c>
      <c r="M1167" s="5">
        <f t="shared" ref="M1167:M1168" si="394">L1167+G1167-H1167</f>
        <v>15304200</v>
      </c>
    </row>
    <row r="1168" spans="1:13" x14ac:dyDescent="0.25">
      <c r="A1168" s="7" t="s">
        <v>1047</v>
      </c>
      <c r="B1168" s="3">
        <v>153</v>
      </c>
      <c r="C1168" s="5">
        <f t="shared" si="387"/>
        <v>1502001</v>
      </c>
      <c r="D1168" s="5">
        <f>A1168*71</f>
        <v>697007</v>
      </c>
      <c r="E1168" s="5">
        <f t="shared" si="373"/>
        <v>804994</v>
      </c>
      <c r="F1168" s="3" t="str">
        <f t="shared" si="388"/>
        <v>817</v>
      </c>
      <c r="G1168" s="5">
        <f t="shared" si="389"/>
        <v>150200100</v>
      </c>
      <c r="H1168" s="7">
        <f>A1168*14300</f>
        <v>140383100</v>
      </c>
      <c r="I1168" s="7">
        <f>A1168*13300</f>
        <v>130566100</v>
      </c>
      <c r="J1168" s="3" t="s">
        <v>1235</v>
      </c>
      <c r="K1168" s="3">
        <v>901298</v>
      </c>
      <c r="L1168" s="3">
        <v>960200</v>
      </c>
      <c r="M1168" s="5">
        <f t="shared" si="394"/>
        <v>10777200</v>
      </c>
    </row>
    <row r="1169" spans="1:13" x14ac:dyDescent="0.25">
      <c r="A1169" s="11" t="s">
        <v>1154</v>
      </c>
      <c r="B1169" s="3">
        <v>154</v>
      </c>
      <c r="C1169" s="5">
        <f t="shared" si="387"/>
        <v>74998</v>
      </c>
      <c r="D1169" s="5">
        <f>A1169*39</f>
        <v>18993</v>
      </c>
      <c r="E1169" s="5">
        <f t="shared" si="373"/>
        <v>56005</v>
      </c>
      <c r="F1169" s="3" t="str">
        <f t="shared" si="388"/>
        <v>487</v>
      </c>
      <c r="G1169" s="5">
        <f>C1169*50</f>
        <v>3749900</v>
      </c>
      <c r="H1169" s="7">
        <f>A1169*7277</f>
        <v>3543899</v>
      </c>
      <c r="I1169" s="7">
        <f>A1169*6700</f>
        <v>3262900</v>
      </c>
      <c r="J1169" s="7">
        <f>A1169*6277</f>
        <v>3056899</v>
      </c>
      <c r="K1169" s="3">
        <v>43201</v>
      </c>
      <c r="L1169" s="19">
        <v>264299</v>
      </c>
      <c r="M1169" s="5">
        <f>L1169+G1169-H1169</f>
        <v>470300</v>
      </c>
    </row>
    <row r="1170" spans="1:13" x14ac:dyDescent="0.25">
      <c r="A1170" s="11" t="s">
        <v>72</v>
      </c>
      <c r="B1170" s="3">
        <v>154</v>
      </c>
      <c r="C1170" s="5">
        <f t="shared" si="387"/>
        <v>228998</v>
      </c>
      <c r="D1170" s="5">
        <f>A1170*39</f>
        <v>57993</v>
      </c>
      <c r="E1170" s="5">
        <f t="shared" si="373"/>
        <v>171005</v>
      </c>
      <c r="F1170" s="3" t="str">
        <f t="shared" si="388"/>
        <v>487</v>
      </c>
      <c r="G1170" s="5">
        <f>C1170*50</f>
        <v>11449900</v>
      </c>
      <c r="H1170" s="7">
        <f>A1170*7277</f>
        <v>10820899</v>
      </c>
      <c r="I1170" s="7">
        <f>A1170*6700</f>
        <v>9962900</v>
      </c>
      <c r="J1170" s="7">
        <f>A1170*6277</f>
        <v>9333899</v>
      </c>
      <c r="K1170" s="3">
        <v>41204</v>
      </c>
      <c r="L1170" s="3">
        <v>316299</v>
      </c>
      <c r="M1170" s="5">
        <f t="shared" ref="M1170:M1173" si="395">L1170+G1170-H1170</f>
        <v>945300</v>
      </c>
    </row>
    <row r="1171" spans="1:13" x14ac:dyDescent="0.25">
      <c r="A1171" s="11" t="s">
        <v>448</v>
      </c>
      <c r="B1171" s="3">
        <v>154</v>
      </c>
      <c r="C1171" s="5">
        <f t="shared" si="387"/>
        <v>695002</v>
      </c>
      <c r="D1171" s="5">
        <f>A1171*39</f>
        <v>176007</v>
      </c>
      <c r="E1171" s="5">
        <f t="shared" si="373"/>
        <v>518995</v>
      </c>
      <c r="F1171" s="3" t="str">
        <f t="shared" si="388"/>
        <v>513</v>
      </c>
      <c r="G1171" s="5">
        <f>C1171*50</f>
        <v>34750100</v>
      </c>
      <c r="H1171" s="7">
        <f>A1171*7277</f>
        <v>32841101</v>
      </c>
      <c r="I1171" s="7">
        <f>A1171*6700</f>
        <v>30237100</v>
      </c>
      <c r="J1171" s="7">
        <f>A1171*6277</f>
        <v>28328101</v>
      </c>
      <c r="K1171" s="3">
        <v>344296</v>
      </c>
      <c r="L1171" s="3">
        <v>484199</v>
      </c>
      <c r="M1171" s="5">
        <f t="shared" si="395"/>
        <v>2393198</v>
      </c>
    </row>
    <row r="1172" spans="1:13" x14ac:dyDescent="0.25">
      <c r="A1172" s="11" t="s">
        <v>784</v>
      </c>
      <c r="B1172" s="3">
        <v>154</v>
      </c>
      <c r="C1172" s="5">
        <f t="shared" si="387"/>
        <v>1152998</v>
      </c>
      <c r="D1172" s="5">
        <f>A1172*39</f>
        <v>291993</v>
      </c>
      <c r="E1172" s="5">
        <f t="shared" si="373"/>
        <v>861005</v>
      </c>
      <c r="F1172" s="3" t="str">
        <f t="shared" si="388"/>
        <v>487</v>
      </c>
      <c r="G1172" s="5">
        <f>C1172*50</f>
        <v>57649900</v>
      </c>
      <c r="H1172" s="7">
        <f>A1172*7277</f>
        <v>54482899</v>
      </c>
      <c r="I1172" s="7">
        <f>A1172*6700</f>
        <v>50162900</v>
      </c>
      <c r="J1172" s="7">
        <f>A1172*6277</f>
        <v>46995899</v>
      </c>
      <c r="K1172" s="3">
        <v>357204</v>
      </c>
      <c r="L1172" s="3">
        <v>1742299</v>
      </c>
      <c r="M1172" s="7">
        <f t="shared" si="395"/>
        <v>4909300</v>
      </c>
    </row>
    <row r="1173" spans="1:13" x14ac:dyDescent="0.25">
      <c r="A1173" s="11" t="s">
        <v>897</v>
      </c>
      <c r="B1173" s="3">
        <v>154</v>
      </c>
      <c r="C1173" s="5">
        <f t="shared" si="387"/>
        <v>1311002</v>
      </c>
      <c r="D1173" s="5">
        <f>A1173*39</f>
        <v>332007</v>
      </c>
      <c r="E1173" s="5">
        <f t="shared" si="373"/>
        <v>978995</v>
      </c>
      <c r="F1173" s="3" t="str">
        <f t="shared" si="388"/>
        <v>513</v>
      </c>
      <c r="G1173" s="5">
        <f>C1173*50</f>
        <v>65550100</v>
      </c>
      <c r="H1173" s="7">
        <f>A1173*7277</f>
        <v>61949101</v>
      </c>
      <c r="I1173" s="7">
        <f>A1173*6700</f>
        <v>57037100</v>
      </c>
      <c r="J1173" s="7">
        <f>A1173*6277</f>
        <v>53436101</v>
      </c>
      <c r="K1173" s="3">
        <v>215293</v>
      </c>
      <c r="L1173" s="3">
        <v>3101200</v>
      </c>
      <c r="M1173" s="7">
        <f t="shared" si="395"/>
        <v>6702199</v>
      </c>
    </row>
    <row r="1174" spans="1:13" x14ac:dyDescent="0.25">
      <c r="A1174" s="8" t="s">
        <v>1081</v>
      </c>
      <c r="B1174" s="3">
        <v>155</v>
      </c>
      <c r="C1174" s="5">
        <f t="shared" si="387"/>
        <v>11005</v>
      </c>
      <c r="D1174" s="5">
        <f>A1174*141</f>
        <v>10011</v>
      </c>
      <c r="E1174" s="5">
        <f t="shared" si="373"/>
        <v>994</v>
      </c>
      <c r="F1174" s="3" t="str">
        <f t="shared" si="388"/>
        <v>071</v>
      </c>
      <c r="G1174" s="5">
        <f>C1174*20</f>
        <v>220100</v>
      </c>
      <c r="H1174" s="7">
        <f>A1174*2931</f>
        <v>208101</v>
      </c>
      <c r="I1174" s="3" t="s">
        <v>1235</v>
      </c>
      <c r="J1174" s="3" t="s">
        <v>1235</v>
      </c>
      <c r="K1174" s="3">
        <v>8297</v>
      </c>
      <c r="L1174" s="3">
        <v>12202</v>
      </c>
      <c r="M1174" s="5">
        <f>L1174+G1174-H1174</f>
        <v>24201</v>
      </c>
    </row>
    <row r="1175" spans="1:13" x14ac:dyDescent="0.25">
      <c r="A1175" s="8" t="s">
        <v>1219</v>
      </c>
      <c r="B1175" s="3">
        <v>155</v>
      </c>
      <c r="C1175" s="5">
        <f t="shared" si="387"/>
        <v>143995</v>
      </c>
      <c r="D1175" s="5">
        <f>A1175*141</f>
        <v>130989</v>
      </c>
      <c r="E1175" s="5">
        <f t="shared" si="373"/>
        <v>13006</v>
      </c>
      <c r="F1175" s="3" t="str">
        <f t="shared" si="388"/>
        <v>929</v>
      </c>
      <c r="G1175" s="5">
        <f>C1175*20</f>
        <v>2879900</v>
      </c>
      <c r="H1175" s="7">
        <f>A1175*2931</f>
        <v>2722899</v>
      </c>
      <c r="I1175" s="3" t="s">
        <v>1235</v>
      </c>
      <c r="J1175" s="3" t="s">
        <v>1235</v>
      </c>
      <c r="K1175" s="3">
        <v>25203</v>
      </c>
      <c r="L1175" s="3">
        <v>76298</v>
      </c>
      <c r="M1175" s="5">
        <f t="shared" ref="M1175:M1177" si="396">L1175+G1175-H1175</f>
        <v>233299</v>
      </c>
    </row>
    <row r="1176" spans="1:13" x14ac:dyDescent="0.25">
      <c r="A1176" s="8" t="s">
        <v>381</v>
      </c>
      <c r="B1176" s="3">
        <v>155</v>
      </c>
      <c r="C1176" s="5">
        <f t="shared" si="387"/>
        <v>608995</v>
      </c>
      <c r="D1176" s="5">
        <f>A1176*141</f>
        <v>553989</v>
      </c>
      <c r="E1176" s="5">
        <f t="shared" si="373"/>
        <v>55006</v>
      </c>
      <c r="F1176" s="3" t="str">
        <f t="shared" si="388"/>
        <v>929</v>
      </c>
      <c r="G1176" s="5">
        <f>C1176*20</f>
        <v>12179900</v>
      </c>
      <c r="H1176" s="7">
        <f>A1176*2931</f>
        <v>11515899</v>
      </c>
      <c r="I1176" s="3" t="s">
        <v>1235</v>
      </c>
      <c r="J1176" s="3" t="s">
        <v>1235</v>
      </c>
      <c r="K1176" s="3">
        <v>460203</v>
      </c>
      <c r="L1176" s="3">
        <v>676298</v>
      </c>
      <c r="M1176" s="5">
        <f t="shared" si="396"/>
        <v>1340299</v>
      </c>
    </row>
    <row r="1177" spans="1:13" x14ac:dyDescent="0.25">
      <c r="A1177" s="8" t="s">
        <v>946</v>
      </c>
      <c r="B1177" s="3">
        <v>155</v>
      </c>
      <c r="C1177" s="5">
        <f t="shared" si="387"/>
        <v>1383995</v>
      </c>
      <c r="D1177" s="5">
        <f>A1177*141</f>
        <v>1258989</v>
      </c>
      <c r="E1177" s="5">
        <f t="shared" si="373"/>
        <v>125006</v>
      </c>
      <c r="F1177" s="3" t="str">
        <f t="shared" si="388"/>
        <v>929</v>
      </c>
      <c r="G1177" s="5">
        <f>C1177*20</f>
        <v>27679900</v>
      </c>
      <c r="H1177" s="7">
        <f>A1177*2931</f>
        <v>26170899</v>
      </c>
      <c r="I1177" s="3" t="s">
        <v>1235</v>
      </c>
      <c r="J1177" s="3" t="s">
        <v>1235</v>
      </c>
      <c r="K1177" s="3">
        <v>876202</v>
      </c>
      <c r="L1177" s="3">
        <v>2876298</v>
      </c>
      <c r="M1177" s="5">
        <f t="shared" si="396"/>
        <v>4385299</v>
      </c>
    </row>
    <row r="1178" spans="1:13" x14ac:dyDescent="0.25">
      <c r="A1178" s="8" t="s">
        <v>1060</v>
      </c>
      <c r="B1178" s="3">
        <v>155</v>
      </c>
      <c r="C1178" s="5">
        <f t="shared" si="387"/>
        <v>1538995</v>
      </c>
      <c r="D1178" s="5">
        <f>A1178*141</f>
        <v>1399989</v>
      </c>
      <c r="E1178" s="5">
        <f t="shared" si="373"/>
        <v>139006</v>
      </c>
      <c r="F1178" s="3" t="str">
        <f t="shared" si="388"/>
        <v>929</v>
      </c>
      <c r="G1178" s="5">
        <f>C1178*20</f>
        <v>30779900</v>
      </c>
      <c r="H1178" s="7">
        <f>A1178*2931</f>
        <v>29101899</v>
      </c>
      <c r="I1178" s="3" t="s">
        <v>1235</v>
      </c>
      <c r="J1178" s="3" t="s">
        <v>1235</v>
      </c>
      <c r="K1178" s="3">
        <v>1272202</v>
      </c>
      <c r="L1178" s="3">
        <v>279302</v>
      </c>
      <c r="M1178" s="5">
        <f>L1178+G1178-H1178+C1178</f>
        <v>3496298</v>
      </c>
    </row>
    <row r="1179" spans="1:13" x14ac:dyDescent="0.25">
      <c r="A1179" s="4" t="s">
        <v>1123</v>
      </c>
      <c r="B1179" s="3">
        <v>157</v>
      </c>
      <c r="C1179" s="5">
        <f t="shared" si="387"/>
        <v>46001</v>
      </c>
      <c r="D1179" s="5">
        <f t="shared" ref="D1179:D1184" si="397">A1179*99</f>
        <v>29007</v>
      </c>
      <c r="E1179" s="5">
        <f t="shared" si="373"/>
        <v>16994</v>
      </c>
      <c r="F1179" s="3" t="str">
        <f t="shared" si="388"/>
        <v>293</v>
      </c>
      <c r="G1179" s="5">
        <f t="shared" ref="G1179:G1184" si="398">C1179*100</f>
        <v>4600100</v>
      </c>
      <c r="H1179" s="7">
        <f t="shared" ref="H1179:H1184" si="399">A1179*14700</f>
        <v>4307100</v>
      </c>
      <c r="I1179" s="3" t="s">
        <v>1235</v>
      </c>
      <c r="J1179" s="3" t="s">
        <v>1235</v>
      </c>
      <c r="K1179" s="3">
        <v>36299</v>
      </c>
      <c r="L1179" s="3">
        <v>170200</v>
      </c>
      <c r="M1179" s="5">
        <f>L1179+G1179-H1179</f>
        <v>463200</v>
      </c>
    </row>
    <row r="1180" spans="1:13" x14ac:dyDescent="0.25">
      <c r="A1180" s="4" t="s">
        <v>177</v>
      </c>
      <c r="B1180" s="3">
        <v>157</v>
      </c>
      <c r="C1180" s="5">
        <f t="shared" si="387"/>
        <v>360001</v>
      </c>
      <c r="D1180" s="5">
        <f t="shared" si="397"/>
        <v>227007</v>
      </c>
      <c r="E1180" s="5">
        <f t="shared" si="373"/>
        <v>132994</v>
      </c>
      <c r="F1180" s="3" t="str">
        <f t="shared" si="388"/>
        <v>293</v>
      </c>
      <c r="G1180" s="5">
        <f t="shared" si="398"/>
        <v>36000100</v>
      </c>
      <c r="H1180" s="7">
        <f t="shared" si="399"/>
        <v>33707100</v>
      </c>
      <c r="I1180" s="3" t="s">
        <v>1235</v>
      </c>
      <c r="J1180" s="3" t="s">
        <v>1235</v>
      </c>
      <c r="K1180" s="3">
        <v>82295</v>
      </c>
      <c r="L1180" s="3">
        <v>277200</v>
      </c>
      <c r="M1180" s="5">
        <f t="shared" ref="M1180:M1184" si="400">L1180+G1180-H1180</f>
        <v>2570200</v>
      </c>
    </row>
    <row r="1181" spans="1:13" x14ac:dyDescent="0.25">
      <c r="A1181" s="4" t="s">
        <v>230</v>
      </c>
      <c r="B1181" s="3">
        <v>157</v>
      </c>
      <c r="C1181" s="5">
        <f t="shared" si="387"/>
        <v>424999</v>
      </c>
      <c r="D1181" s="5">
        <f t="shared" si="397"/>
        <v>267993</v>
      </c>
      <c r="E1181" s="5">
        <f t="shared" si="373"/>
        <v>157006</v>
      </c>
      <c r="F1181" s="3" t="str">
        <f t="shared" si="388"/>
        <v>707</v>
      </c>
      <c r="G1181" s="5">
        <f t="shared" si="398"/>
        <v>42499900</v>
      </c>
      <c r="H1181" s="7">
        <f t="shared" si="399"/>
        <v>39792900</v>
      </c>
      <c r="I1181" s="3" t="s">
        <v>1235</v>
      </c>
      <c r="J1181" s="3" t="s">
        <v>1235</v>
      </c>
      <c r="K1181" s="3">
        <v>195201</v>
      </c>
      <c r="L1181" s="3">
        <v>1432300</v>
      </c>
      <c r="M1181" s="5">
        <f t="shared" si="400"/>
        <v>4139300</v>
      </c>
    </row>
    <row r="1182" spans="1:13" x14ac:dyDescent="0.25">
      <c r="A1182" s="4" t="s">
        <v>877</v>
      </c>
      <c r="B1182" s="3">
        <v>157</v>
      </c>
      <c r="C1182" s="5">
        <f t="shared" si="387"/>
        <v>1302001</v>
      </c>
      <c r="D1182" s="5">
        <f t="shared" si="397"/>
        <v>821007</v>
      </c>
      <c r="E1182" s="5">
        <f t="shared" si="373"/>
        <v>480994</v>
      </c>
      <c r="F1182" s="3" t="str">
        <f t="shared" si="388"/>
        <v>293</v>
      </c>
      <c r="G1182" s="5">
        <f t="shared" si="398"/>
        <v>130200100</v>
      </c>
      <c r="H1182" s="7">
        <f t="shared" si="399"/>
        <v>121907100</v>
      </c>
      <c r="I1182" s="3" t="s">
        <v>1235</v>
      </c>
      <c r="J1182" s="3" t="s">
        <v>1235</v>
      </c>
      <c r="K1182" s="3">
        <v>1052298</v>
      </c>
      <c r="L1182" s="3">
        <v>6144200</v>
      </c>
      <c r="M1182" s="5">
        <f t="shared" si="400"/>
        <v>14437200</v>
      </c>
    </row>
    <row r="1183" spans="1:13" x14ac:dyDescent="0.25">
      <c r="A1183" s="4" t="s">
        <v>921</v>
      </c>
      <c r="B1183" s="3">
        <v>157</v>
      </c>
      <c r="C1183" s="5">
        <f t="shared" si="387"/>
        <v>1366999</v>
      </c>
      <c r="D1183" s="5">
        <f t="shared" si="397"/>
        <v>861993</v>
      </c>
      <c r="E1183" s="5">
        <f t="shared" si="373"/>
        <v>505006</v>
      </c>
      <c r="F1183" s="3" t="str">
        <f t="shared" si="388"/>
        <v>707</v>
      </c>
      <c r="G1183" s="5">
        <f t="shared" si="398"/>
        <v>136699900</v>
      </c>
      <c r="H1183" s="7">
        <f t="shared" si="399"/>
        <v>127992900</v>
      </c>
      <c r="I1183" s="3" t="s">
        <v>1235</v>
      </c>
      <c r="J1183" s="3" t="s">
        <v>1235</v>
      </c>
      <c r="K1183" s="3">
        <v>558205</v>
      </c>
      <c r="L1183" s="3">
        <v>1298300</v>
      </c>
      <c r="M1183" s="5">
        <f t="shared" si="400"/>
        <v>10005300</v>
      </c>
    </row>
    <row r="1184" spans="1:13" x14ac:dyDescent="0.25">
      <c r="A1184" s="4" t="s">
        <v>987</v>
      </c>
      <c r="B1184" s="3">
        <v>157</v>
      </c>
      <c r="C1184" s="5">
        <f t="shared" si="387"/>
        <v>1459001</v>
      </c>
      <c r="D1184" s="5">
        <f t="shared" si="397"/>
        <v>920007</v>
      </c>
      <c r="E1184" s="5">
        <f t="shared" si="373"/>
        <v>538994</v>
      </c>
      <c r="F1184" s="3" t="str">
        <f t="shared" si="388"/>
        <v>293</v>
      </c>
      <c r="G1184" s="5">
        <f t="shared" si="398"/>
        <v>145900100</v>
      </c>
      <c r="H1184" s="7">
        <f t="shared" si="399"/>
        <v>136607100</v>
      </c>
      <c r="I1184" s="3" t="s">
        <v>1235</v>
      </c>
      <c r="J1184" s="3" t="s">
        <v>1235</v>
      </c>
      <c r="K1184" s="3">
        <v>770296</v>
      </c>
      <c r="L1184" s="3">
        <v>101200</v>
      </c>
      <c r="M1184" s="5">
        <f t="shared" si="400"/>
        <v>9394200</v>
      </c>
    </row>
    <row r="1185" spans="1:13" x14ac:dyDescent="0.25">
      <c r="A1185" s="4" t="s">
        <v>1069</v>
      </c>
      <c r="B1185" s="3">
        <v>158</v>
      </c>
      <c r="C1185" s="5">
        <f t="shared" si="387"/>
        <v>3002</v>
      </c>
      <c r="D1185" s="5">
        <f t="shared" ref="D1185:D1190" si="401">A1185*53</f>
        <v>1007</v>
      </c>
      <c r="E1185" s="5">
        <f t="shared" si="373"/>
        <v>1995</v>
      </c>
      <c r="F1185" s="3" t="str">
        <f t="shared" si="388"/>
        <v>019</v>
      </c>
      <c r="G1185" s="5">
        <f t="shared" ref="G1185:G1190" si="402">C1185*50</f>
        <v>150100</v>
      </c>
      <c r="H1185" s="7">
        <f t="shared" ref="H1185:H1190" si="403">A1185*7479</f>
        <v>142101</v>
      </c>
      <c r="I1185" s="3" t="s">
        <v>1235</v>
      </c>
      <c r="J1185" s="3" t="s">
        <v>1235</v>
      </c>
      <c r="K1185" s="3">
        <v>2295</v>
      </c>
      <c r="L1185" s="3">
        <v>2200</v>
      </c>
      <c r="M1185" s="5">
        <f>L1185+G1185-H1185</f>
        <v>10199</v>
      </c>
    </row>
    <row r="1186" spans="1:13" x14ac:dyDescent="0.25">
      <c r="A1186" s="4" t="s">
        <v>7</v>
      </c>
      <c r="B1186" s="3">
        <v>158</v>
      </c>
      <c r="C1186" s="5">
        <f t="shared" si="387"/>
        <v>161002</v>
      </c>
      <c r="D1186" s="5">
        <f t="shared" si="401"/>
        <v>54007</v>
      </c>
      <c r="E1186" s="5">
        <f t="shared" si="373"/>
        <v>106995</v>
      </c>
      <c r="F1186" s="3" t="str">
        <f t="shared" si="388"/>
        <v>019</v>
      </c>
      <c r="G1186" s="5">
        <f t="shared" si="402"/>
        <v>8050100</v>
      </c>
      <c r="H1186" s="7">
        <f t="shared" si="403"/>
        <v>7621101</v>
      </c>
      <c r="I1186" s="3" t="s">
        <v>1235</v>
      </c>
      <c r="J1186" s="3" t="s">
        <v>1235</v>
      </c>
      <c r="K1186" s="3">
        <v>132296</v>
      </c>
      <c r="L1186" s="3">
        <v>127201</v>
      </c>
      <c r="M1186" s="5">
        <f t="shared" ref="M1186:M1190" si="404">L1186+G1186-H1186</f>
        <v>556200</v>
      </c>
    </row>
    <row r="1187" spans="1:13" x14ac:dyDescent="0.25">
      <c r="A1187" s="4" t="s">
        <v>269</v>
      </c>
      <c r="B1187" s="3">
        <v>158</v>
      </c>
      <c r="C1187" s="5">
        <f t="shared" si="387"/>
        <v>477002</v>
      </c>
      <c r="D1187" s="5">
        <f t="shared" si="401"/>
        <v>160007</v>
      </c>
      <c r="E1187" s="5">
        <f t="shared" si="373"/>
        <v>316995</v>
      </c>
      <c r="F1187" s="3" t="str">
        <f t="shared" si="388"/>
        <v>019</v>
      </c>
      <c r="G1187" s="5">
        <f t="shared" si="402"/>
        <v>23850100</v>
      </c>
      <c r="H1187" s="7">
        <f t="shared" si="403"/>
        <v>22579101</v>
      </c>
      <c r="I1187" s="3" t="s">
        <v>1235</v>
      </c>
      <c r="J1187" s="3" t="s">
        <v>1235</v>
      </c>
      <c r="K1187" s="3">
        <v>446298</v>
      </c>
      <c r="L1187" s="3">
        <v>1225200</v>
      </c>
      <c r="M1187" s="5">
        <f t="shared" si="404"/>
        <v>2496199</v>
      </c>
    </row>
    <row r="1188" spans="1:13" x14ac:dyDescent="0.25">
      <c r="A1188" s="4" t="s">
        <v>391</v>
      </c>
      <c r="B1188" s="3">
        <v>158</v>
      </c>
      <c r="C1188" s="5">
        <f t="shared" si="387"/>
        <v>635002</v>
      </c>
      <c r="D1188" s="5">
        <f t="shared" si="401"/>
        <v>213007</v>
      </c>
      <c r="E1188" s="5">
        <f t="shared" si="373"/>
        <v>421995</v>
      </c>
      <c r="F1188" s="3" t="str">
        <f t="shared" si="388"/>
        <v>019</v>
      </c>
      <c r="G1188" s="5">
        <f t="shared" si="402"/>
        <v>31750100</v>
      </c>
      <c r="H1188" s="7">
        <f t="shared" si="403"/>
        <v>30058101</v>
      </c>
      <c r="I1188" s="3" t="s">
        <v>1235</v>
      </c>
      <c r="J1188" s="3" t="s">
        <v>1235</v>
      </c>
      <c r="K1188" s="3">
        <v>630299</v>
      </c>
      <c r="L1188" s="3">
        <v>1667201</v>
      </c>
      <c r="M1188" s="5">
        <f t="shared" si="404"/>
        <v>3359200</v>
      </c>
    </row>
    <row r="1189" spans="1:13" x14ac:dyDescent="0.25">
      <c r="A1189" s="4" t="s">
        <v>618</v>
      </c>
      <c r="B1189" s="3">
        <v>158</v>
      </c>
      <c r="C1189" s="5">
        <f t="shared" si="387"/>
        <v>944998</v>
      </c>
      <c r="D1189" s="5">
        <f t="shared" si="401"/>
        <v>316993</v>
      </c>
      <c r="E1189" s="5">
        <f t="shared" si="373"/>
        <v>628005</v>
      </c>
      <c r="F1189" s="3" t="str">
        <f t="shared" si="388"/>
        <v>981</v>
      </c>
      <c r="G1189" s="5">
        <f t="shared" si="402"/>
        <v>47249900</v>
      </c>
      <c r="H1189" s="7">
        <f t="shared" si="403"/>
        <v>44731899</v>
      </c>
      <c r="I1189" s="3" t="s">
        <v>1235</v>
      </c>
      <c r="J1189" s="3" t="s">
        <v>1235</v>
      </c>
      <c r="K1189" s="3">
        <v>886204</v>
      </c>
      <c r="L1189" s="3">
        <v>856299</v>
      </c>
      <c r="M1189" s="5">
        <f t="shared" si="404"/>
        <v>3374300</v>
      </c>
    </row>
    <row r="1190" spans="1:13" x14ac:dyDescent="0.25">
      <c r="A1190" s="4" t="s">
        <v>739</v>
      </c>
      <c r="B1190" s="3">
        <v>158</v>
      </c>
      <c r="C1190" s="5">
        <f t="shared" si="387"/>
        <v>1109002</v>
      </c>
      <c r="D1190" s="5">
        <f t="shared" si="401"/>
        <v>372007</v>
      </c>
      <c r="E1190" s="5">
        <f t="shared" si="373"/>
        <v>736995</v>
      </c>
      <c r="F1190" s="3" t="str">
        <f t="shared" si="388"/>
        <v>019</v>
      </c>
      <c r="G1190" s="5">
        <f t="shared" si="402"/>
        <v>55450100</v>
      </c>
      <c r="H1190" s="7">
        <f t="shared" si="403"/>
        <v>52495101</v>
      </c>
      <c r="I1190" s="3" t="s">
        <v>1235</v>
      </c>
      <c r="J1190" s="3" t="s">
        <v>1235</v>
      </c>
      <c r="K1190" s="3">
        <v>918295</v>
      </c>
      <c r="L1190" s="3">
        <v>883200</v>
      </c>
      <c r="M1190" s="5">
        <f t="shared" si="404"/>
        <v>3838199</v>
      </c>
    </row>
    <row r="1191" spans="1:13" x14ac:dyDescent="0.25">
      <c r="A1191" s="7" t="s">
        <v>1113</v>
      </c>
      <c r="B1191" s="3">
        <v>159</v>
      </c>
      <c r="C1191" s="5">
        <f t="shared" si="387"/>
        <v>38001</v>
      </c>
      <c r="D1191" s="5">
        <f t="shared" ref="D1191:D1197" si="405">A1191*113</f>
        <v>27007</v>
      </c>
      <c r="E1191" s="5">
        <f t="shared" si="373"/>
        <v>10994</v>
      </c>
      <c r="F1191" s="3" t="str">
        <f t="shared" si="388"/>
        <v>239</v>
      </c>
      <c r="G1191" s="5">
        <f t="shared" ref="G1191:G1203" si="406">C1191*100</f>
        <v>3800100</v>
      </c>
      <c r="H1191" s="7">
        <f t="shared" ref="H1191:H1197" si="407">A1191*14900</f>
        <v>3561100</v>
      </c>
      <c r="I1191" s="7">
        <f t="shared" ref="I1191:I1197" si="408">A1191*13900</f>
        <v>3322100</v>
      </c>
      <c r="J1191" s="3" t="s">
        <v>1235</v>
      </c>
      <c r="K1191" s="19">
        <v>1297</v>
      </c>
      <c r="L1191" s="3">
        <v>139200</v>
      </c>
      <c r="M1191" s="5">
        <f>L1191+G1191-H1191</f>
        <v>378200</v>
      </c>
    </row>
    <row r="1192" spans="1:13" x14ac:dyDescent="0.25">
      <c r="A1192" s="7" t="s">
        <v>1196</v>
      </c>
      <c r="B1192" s="3">
        <v>159</v>
      </c>
      <c r="C1192" s="5">
        <f t="shared" si="387"/>
        <v>120999</v>
      </c>
      <c r="D1192" s="5">
        <f t="shared" si="405"/>
        <v>85993</v>
      </c>
      <c r="E1192" s="5">
        <f t="shared" si="373"/>
        <v>35006</v>
      </c>
      <c r="F1192" s="3" t="str">
        <f t="shared" si="388"/>
        <v>761</v>
      </c>
      <c r="G1192" s="5">
        <f t="shared" si="406"/>
        <v>12099900</v>
      </c>
      <c r="H1192" s="7">
        <f t="shared" si="407"/>
        <v>11338900</v>
      </c>
      <c r="I1192" s="7">
        <f t="shared" si="408"/>
        <v>10577900</v>
      </c>
      <c r="J1192" s="3" t="s">
        <v>1235</v>
      </c>
      <c r="K1192" s="3">
        <v>36200</v>
      </c>
      <c r="L1192" s="19">
        <v>112300</v>
      </c>
      <c r="M1192" s="5">
        <f t="shared" ref="M1192:M1197" si="409">L1192+G1192-H1192</f>
        <v>873300</v>
      </c>
    </row>
    <row r="1193" spans="1:13" x14ac:dyDescent="0.25">
      <c r="A1193" s="7" t="s">
        <v>169</v>
      </c>
      <c r="B1193" s="3">
        <v>159</v>
      </c>
      <c r="C1193" s="5">
        <f t="shared" si="387"/>
        <v>356001</v>
      </c>
      <c r="D1193" s="5">
        <f t="shared" si="405"/>
        <v>253007</v>
      </c>
      <c r="E1193" s="5">
        <f t="shared" si="373"/>
        <v>102994</v>
      </c>
      <c r="F1193" s="3" t="str">
        <f t="shared" si="388"/>
        <v>239</v>
      </c>
      <c r="G1193" s="5">
        <f t="shared" si="406"/>
        <v>35600100</v>
      </c>
      <c r="H1193" s="7">
        <f t="shared" si="407"/>
        <v>33361100</v>
      </c>
      <c r="I1193" s="7">
        <f t="shared" si="408"/>
        <v>31122100</v>
      </c>
      <c r="J1193" s="3" t="s">
        <v>1235</v>
      </c>
      <c r="K1193" s="3">
        <v>238296</v>
      </c>
      <c r="L1193" s="19">
        <v>1886200</v>
      </c>
      <c r="M1193" s="5">
        <f t="shared" si="409"/>
        <v>4125200</v>
      </c>
    </row>
    <row r="1194" spans="1:13" x14ac:dyDescent="0.25">
      <c r="A1194" s="7" t="s">
        <v>359</v>
      </c>
      <c r="B1194" s="3">
        <v>159</v>
      </c>
      <c r="C1194" s="5">
        <f t="shared" si="387"/>
        <v>597999</v>
      </c>
      <c r="D1194" s="5">
        <f t="shared" si="405"/>
        <v>424993</v>
      </c>
      <c r="E1194" s="5">
        <f t="shared" si="373"/>
        <v>173006</v>
      </c>
      <c r="F1194" s="3" t="str">
        <f t="shared" si="388"/>
        <v>761</v>
      </c>
      <c r="G1194" s="5">
        <f t="shared" si="406"/>
        <v>59799900</v>
      </c>
      <c r="H1194" s="7">
        <f t="shared" si="407"/>
        <v>56038900</v>
      </c>
      <c r="I1194" s="7">
        <f t="shared" si="408"/>
        <v>52277900</v>
      </c>
      <c r="J1194" s="3" t="s">
        <v>1235</v>
      </c>
      <c r="K1194" s="3">
        <v>536205</v>
      </c>
      <c r="L1194" s="3">
        <v>141300</v>
      </c>
      <c r="M1194" s="5">
        <f t="shared" si="409"/>
        <v>3902300</v>
      </c>
    </row>
    <row r="1195" spans="1:13" x14ac:dyDescent="0.25">
      <c r="A1195" s="7" t="s">
        <v>706</v>
      </c>
      <c r="B1195" s="3">
        <v>159</v>
      </c>
      <c r="C1195" s="5">
        <f t="shared" si="387"/>
        <v>1074999</v>
      </c>
      <c r="D1195" s="5">
        <f t="shared" si="405"/>
        <v>763993</v>
      </c>
      <c r="E1195" s="5">
        <f t="shared" si="373"/>
        <v>311006</v>
      </c>
      <c r="F1195" s="3" t="str">
        <f t="shared" si="388"/>
        <v>761</v>
      </c>
      <c r="G1195" s="5">
        <f t="shared" si="406"/>
        <v>107499900</v>
      </c>
      <c r="H1195" s="7">
        <f t="shared" si="407"/>
        <v>100738900</v>
      </c>
      <c r="I1195" s="7">
        <f t="shared" si="408"/>
        <v>93977900</v>
      </c>
      <c r="J1195" s="3" t="s">
        <v>1235</v>
      </c>
      <c r="K1195" s="3">
        <v>220205</v>
      </c>
      <c r="L1195" s="19">
        <v>6271300</v>
      </c>
      <c r="M1195" s="5">
        <f t="shared" si="409"/>
        <v>13032300</v>
      </c>
    </row>
    <row r="1196" spans="1:13" x14ac:dyDescent="0.25">
      <c r="A1196" s="7" t="s">
        <v>929</v>
      </c>
      <c r="B1196" s="3">
        <v>159</v>
      </c>
      <c r="C1196" s="5">
        <f t="shared" si="387"/>
        <v>1392999</v>
      </c>
      <c r="D1196" s="5">
        <f t="shared" si="405"/>
        <v>989993</v>
      </c>
      <c r="E1196" s="5">
        <f t="shared" ref="E1196:E1225" si="410">C1196-D1196</f>
        <v>403006</v>
      </c>
      <c r="F1196" s="3" t="str">
        <f t="shared" si="388"/>
        <v>761</v>
      </c>
      <c r="G1196" s="5">
        <f t="shared" si="406"/>
        <v>139299900</v>
      </c>
      <c r="H1196" s="7">
        <f t="shared" si="407"/>
        <v>130538900</v>
      </c>
      <c r="I1196" s="7">
        <f t="shared" si="408"/>
        <v>121777900</v>
      </c>
      <c r="J1196" s="3" t="s">
        <v>1235</v>
      </c>
      <c r="K1196" s="19">
        <v>767200</v>
      </c>
      <c r="L1196" s="3">
        <v>1643300</v>
      </c>
      <c r="M1196" s="5">
        <f t="shared" si="409"/>
        <v>10404300</v>
      </c>
    </row>
    <row r="1197" spans="1:13" x14ac:dyDescent="0.25">
      <c r="A1197" s="7" t="s">
        <v>981</v>
      </c>
      <c r="B1197" s="3">
        <v>159</v>
      </c>
      <c r="C1197" s="5">
        <f t="shared" si="387"/>
        <v>1469001</v>
      </c>
      <c r="D1197" s="5">
        <f t="shared" si="405"/>
        <v>1044007</v>
      </c>
      <c r="E1197" s="5">
        <f t="shared" si="410"/>
        <v>424994</v>
      </c>
      <c r="F1197" s="3" t="str">
        <f t="shared" si="388"/>
        <v>239</v>
      </c>
      <c r="G1197" s="5">
        <f t="shared" si="406"/>
        <v>146900100</v>
      </c>
      <c r="H1197" s="7">
        <f t="shared" si="407"/>
        <v>137661100</v>
      </c>
      <c r="I1197" s="7">
        <f t="shared" si="408"/>
        <v>128422100</v>
      </c>
      <c r="J1197" s="3" t="s">
        <v>1235</v>
      </c>
      <c r="K1197" s="3">
        <v>364293</v>
      </c>
      <c r="L1197" s="3">
        <v>2332200</v>
      </c>
      <c r="M1197" s="5">
        <f t="shared" si="409"/>
        <v>11571200</v>
      </c>
    </row>
    <row r="1198" spans="1:13" x14ac:dyDescent="0.25">
      <c r="A1198" s="9" t="s">
        <v>82</v>
      </c>
      <c r="B1198" s="3">
        <v>161</v>
      </c>
      <c r="C1198" s="5">
        <f t="shared" si="387"/>
        <v>250999</v>
      </c>
      <c r="D1198" s="5">
        <f t="shared" ref="D1198:D1203" si="411">A1198*127</f>
        <v>197993</v>
      </c>
      <c r="E1198" s="5">
        <f t="shared" si="410"/>
        <v>53006</v>
      </c>
      <c r="F1198" s="3" t="str">
        <f t="shared" si="388"/>
        <v>559</v>
      </c>
      <c r="G1198" s="5">
        <f t="shared" si="406"/>
        <v>25099900</v>
      </c>
      <c r="H1198" s="7">
        <f t="shared" ref="H1198:H1203" si="412">A1198*15100</f>
        <v>23540900</v>
      </c>
      <c r="I1198" s="7">
        <f t="shared" ref="I1198:I1203" si="413">A1198*14100</f>
        <v>21981900</v>
      </c>
      <c r="J1198" s="3" t="s">
        <v>1235</v>
      </c>
      <c r="K1198" s="3">
        <v>70201</v>
      </c>
      <c r="L1198" s="3">
        <v>165300</v>
      </c>
      <c r="M1198" s="5">
        <f>L1198+G1198-H1198</f>
        <v>1724300</v>
      </c>
    </row>
    <row r="1199" spans="1:13" x14ac:dyDescent="0.25">
      <c r="A1199" s="9" t="s">
        <v>198</v>
      </c>
      <c r="B1199" s="3">
        <v>161</v>
      </c>
      <c r="C1199" s="5">
        <f t="shared" si="387"/>
        <v>393001</v>
      </c>
      <c r="D1199" s="5">
        <f t="shared" si="411"/>
        <v>310007</v>
      </c>
      <c r="E1199" s="5">
        <f t="shared" si="410"/>
        <v>82994</v>
      </c>
      <c r="F1199" s="3" t="str">
        <f t="shared" si="388"/>
        <v>441</v>
      </c>
      <c r="G1199" s="5">
        <f t="shared" si="406"/>
        <v>39300100</v>
      </c>
      <c r="H1199" s="7">
        <f t="shared" si="412"/>
        <v>36859100</v>
      </c>
      <c r="I1199" s="7">
        <f t="shared" si="413"/>
        <v>34418100</v>
      </c>
      <c r="J1199" s="3" t="s">
        <v>1235</v>
      </c>
      <c r="K1199" s="3">
        <v>129299</v>
      </c>
      <c r="L1199" s="3">
        <v>278200</v>
      </c>
      <c r="M1199" s="5">
        <f t="shared" ref="M1199:M1203" si="414">L1199+G1199-H1199</f>
        <v>2719200</v>
      </c>
    </row>
    <row r="1200" spans="1:13" x14ac:dyDescent="0.25">
      <c r="A1200" s="9" t="s">
        <v>335</v>
      </c>
      <c r="B1200" s="3">
        <v>161</v>
      </c>
      <c r="C1200" s="5">
        <f t="shared" si="387"/>
        <v>572999</v>
      </c>
      <c r="D1200" s="5">
        <f t="shared" si="411"/>
        <v>451993</v>
      </c>
      <c r="E1200" s="5">
        <f t="shared" si="410"/>
        <v>121006</v>
      </c>
      <c r="F1200" s="3" t="str">
        <f t="shared" si="388"/>
        <v>559</v>
      </c>
      <c r="G1200" s="5">
        <f t="shared" si="406"/>
        <v>57299900</v>
      </c>
      <c r="H1200" s="7">
        <f t="shared" si="412"/>
        <v>53740900</v>
      </c>
      <c r="I1200" s="7">
        <f t="shared" si="413"/>
        <v>50181900</v>
      </c>
      <c r="J1200" s="3" t="s">
        <v>1235</v>
      </c>
      <c r="K1200" s="3">
        <v>217205</v>
      </c>
      <c r="L1200" s="3">
        <v>2726300</v>
      </c>
      <c r="M1200" s="7">
        <f t="shared" si="414"/>
        <v>6285300</v>
      </c>
    </row>
    <row r="1201" spans="1:13" x14ac:dyDescent="0.25">
      <c r="A1201" s="9" t="s">
        <v>439</v>
      </c>
      <c r="B1201" s="3">
        <v>161</v>
      </c>
      <c r="C1201" s="5">
        <f t="shared" si="387"/>
        <v>715001</v>
      </c>
      <c r="D1201" s="5">
        <f t="shared" si="411"/>
        <v>564007</v>
      </c>
      <c r="E1201" s="5">
        <f t="shared" si="410"/>
        <v>150994</v>
      </c>
      <c r="F1201" s="3" t="str">
        <f t="shared" si="388"/>
        <v>441</v>
      </c>
      <c r="G1201" s="5">
        <f t="shared" si="406"/>
        <v>71500100</v>
      </c>
      <c r="H1201" s="7">
        <f t="shared" si="412"/>
        <v>67059100</v>
      </c>
      <c r="I1201" s="7">
        <f t="shared" si="413"/>
        <v>62618100</v>
      </c>
      <c r="J1201" s="3" t="s">
        <v>1235</v>
      </c>
      <c r="K1201" s="3">
        <v>306295</v>
      </c>
      <c r="L1201" s="3">
        <v>3437200</v>
      </c>
      <c r="M1201" s="5">
        <f t="shared" si="414"/>
        <v>7878200</v>
      </c>
    </row>
    <row r="1202" spans="1:13" x14ac:dyDescent="0.25">
      <c r="A1202" s="9" t="s">
        <v>555</v>
      </c>
      <c r="B1202" s="3">
        <v>161</v>
      </c>
      <c r="C1202" s="5">
        <f t="shared" si="387"/>
        <v>876001</v>
      </c>
      <c r="D1202" s="5">
        <f t="shared" si="411"/>
        <v>691007</v>
      </c>
      <c r="E1202" s="5">
        <f t="shared" si="410"/>
        <v>184994</v>
      </c>
      <c r="F1202" s="3" t="str">
        <f t="shared" si="388"/>
        <v>441</v>
      </c>
      <c r="G1202" s="5">
        <f t="shared" si="406"/>
        <v>87600100</v>
      </c>
      <c r="H1202" s="7">
        <f t="shared" si="412"/>
        <v>82159100</v>
      </c>
      <c r="I1202" s="7">
        <f t="shared" si="413"/>
        <v>76718100</v>
      </c>
      <c r="J1202" s="3" t="s">
        <v>1235</v>
      </c>
      <c r="K1202" s="3">
        <v>326296</v>
      </c>
      <c r="L1202" s="3">
        <v>3286200</v>
      </c>
      <c r="M1202" s="5">
        <f t="shared" si="414"/>
        <v>8727200</v>
      </c>
    </row>
    <row r="1203" spans="1:13" x14ac:dyDescent="0.25">
      <c r="A1203" s="9" t="s">
        <v>795</v>
      </c>
      <c r="B1203" s="3">
        <v>161</v>
      </c>
      <c r="C1203" s="5">
        <f t="shared" si="387"/>
        <v>1216999</v>
      </c>
      <c r="D1203" s="5">
        <f t="shared" si="411"/>
        <v>959993</v>
      </c>
      <c r="E1203" s="5">
        <f t="shared" si="410"/>
        <v>257006</v>
      </c>
      <c r="F1203" s="3" t="str">
        <f t="shared" si="388"/>
        <v>559</v>
      </c>
      <c r="G1203" s="5">
        <f t="shared" si="406"/>
        <v>121699900</v>
      </c>
      <c r="H1203" s="7">
        <f t="shared" si="412"/>
        <v>114140900</v>
      </c>
      <c r="I1203" s="7">
        <f t="shared" si="413"/>
        <v>106581900</v>
      </c>
      <c r="J1203" s="3" t="s">
        <v>1235</v>
      </c>
      <c r="K1203" s="3">
        <v>189201</v>
      </c>
      <c r="L1203" s="19">
        <v>650300</v>
      </c>
      <c r="M1203" s="5">
        <f t="shared" si="414"/>
        <v>8209300</v>
      </c>
    </row>
    <row r="1204" spans="1:13" x14ac:dyDescent="0.25">
      <c r="A1204" s="7" t="s">
        <v>1102</v>
      </c>
      <c r="B1204" s="3">
        <v>162</v>
      </c>
      <c r="C1204" s="5">
        <f t="shared" si="387"/>
        <v>28998</v>
      </c>
      <c r="D1204" s="5">
        <f t="shared" ref="D1204:D1211" si="415">A1204*67</f>
        <v>11993</v>
      </c>
      <c r="E1204" s="5">
        <f t="shared" si="410"/>
        <v>17005</v>
      </c>
      <c r="F1204" s="3" t="str">
        <f t="shared" si="388"/>
        <v>179</v>
      </c>
      <c r="G1204" s="5">
        <f t="shared" ref="G1204:G1211" si="416">C1204*50</f>
        <v>1449900</v>
      </c>
      <c r="H1204" s="7">
        <f t="shared" ref="H1204:H1211" si="417">A1204*7681</f>
        <v>1374899</v>
      </c>
      <c r="I1204" s="7">
        <f t="shared" ref="I1204:I1211" si="418">A1204*7100</f>
        <v>1270900</v>
      </c>
      <c r="J1204" s="3" t="s">
        <v>1235</v>
      </c>
      <c r="K1204" s="19">
        <v>23203</v>
      </c>
      <c r="L1204" s="3">
        <v>34301</v>
      </c>
      <c r="M1204" s="5">
        <f>L1204+G1204-H1204+C1204</f>
        <v>138300</v>
      </c>
    </row>
    <row r="1205" spans="1:13" x14ac:dyDescent="0.25">
      <c r="A1205" s="7" t="s">
        <v>1203</v>
      </c>
      <c r="B1205" s="3">
        <v>162</v>
      </c>
      <c r="C1205" s="5">
        <f t="shared" si="387"/>
        <v>133002</v>
      </c>
      <c r="D1205" s="5">
        <f t="shared" si="415"/>
        <v>55007</v>
      </c>
      <c r="E1205" s="5">
        <f t="shared" si="410"/>
        <v>77995</v>
      </c>
      <c r="F1205" s="3" t="str">
        <f t="shared" si="388"/>
        <v>821</v>
      </c>
      <c r="G1205" s="5">
        <f t="shared" si="416"/>
        <v>6650100</v>
      </c>
      <c r="H1205" s="7">
        <f t="shared" si="417"/>
        <v>6306101</v>
      </c>
      <c r="I1205" s="7">
        <f t="shared" si="418"/>
        <v>5829100</v>
      </c>
      <c r="J1205" s="3" t="s">
        <v>1235</v>
      </c>
      <c r="K1205" s="19">
        <v>78298</v>
      </c>
      <c r="L1205" s="3">
        <v>129200</v>
      </c>
      <c r="M1205" s="5">
        <f t="shared" ref="M1205:M1211" si="419">L1205+G1205-H1205</f>
        <v>473199</v>
      </c>
    </row>
    <row r="1206" spans="1:13" x14ac:dyDescent="0.25">
      <c r="A1206" s="7" t="s">
        <v>163</v>
      </c>
      <c r="B1206" s="3">
        <v>162</v>
      </c>
      <c r="C1206" s="5">
        <f t="shared" si="387"/>
        <v>352998</v>
      </c>
      <c r="D1206" s="5">
        <f t="shared" si="415"/>
        <v>145993</v>
      </c>
      <c r="E1206" s="5">
        <f t="shared" si="410"/>
        <v>207005</v>
      </c>
      <c r="F1206" s="3" t="str">
        <f t="shared" si="388"/>
        <v>179</v>
      </c>
      <c r="G1206" s="5">
        <f t="shared" si="416"/>
        <v>17649900</v>
      </c>
      <c r="H1206" s="7">
        <f t="shared" si="417"/>
        <v>16736899</v>
      </c>
      <c r="I1206" s="7">
        <f t="shared" si="418"/>
        <v>15470900</v>
      </c>
      <c r="J1206" s="3" t="s">
        <v>1235</v>
      </c>
      <c r="K1206" s="19">
        <v>60205</v>
      </c>
      <c r="L1206" s="3">
        <v>548301</v>
      </c>
      <c r="M1206" s="5">
        <f>L1206+G1206-H1206+C1206</f>
        <v>1814300</v>
      </c>
    </row>
    <row r="1207" spans="1:13" x14ac:dyDescent="0.25">
      <c r="A1207" s="7" t="s">
        <v>366</v>
      </c>
      <c r="B1207" s="3">
        <v>162</v>
      </c>
      <c r="C1207" s="5">
        <f t="shared" si="387"/>
        <v>619002</v>
      </c>
      <c r="D1207" s="5">
        <f t="shared" si="415"/>
        <v>256007</v>
      </c>
      <c r="E1207" s="5">
        <f t="shared" si="410"/>
        <v>362995</v>
      </c>
      <c r="F1207" s="3" t="str">
        <f t="shared" si="388"/>
        <v>821</v>
      </c>
      <c r="G1207" s="5">
        <f t="shared" si="416"/>
        <v>30950100</v>
      </c>
      <c r="H1207" s="7">
        <f t="shared" si="417"/>
        <v>29349101</v>
      </c>
      <c r="I1207" s="7">
        <f t="shared" si="418"/>
        <v>27129100</v>
      </c>
      <c r="J1207" s="3" t="s">
        <v>1235</v>
      </c>
      <c r="K1207" s="19">
        <v>89296</v>
      </c>
      <c r="L1207" s="3">
        <v>945200</v>
      </c>
      <c r="M1207" s="5">
        <f t="shared" si="419"/>
        <v>2546199</v>
      </c>
    </row>
    <row r="1208" spans="1:13" x14ac:dyDescent="0.25">
      <c r="A1208" s="7" t="s">
        <v>526</v>
      </c>
      <c r="B1208" s="3">
        <v>162</v>
      </c>
      <c r="C1208" s="5">
        <f t="shared" si="387"/>
        <v>838998</v>
      </c>
      <c r="D1208" s="5">
        <f t="shared" si="415"/>
        <v>346993</v>
      </c>
      <c r="E1208" s="5">
        <f t="shared" si="410"/>
        <v>492005</v>
      </c>
      <c r="F1208" s="3" t="str">
        <f t="shared" si="388"/>
        <v>179</v>
      </c>
      <c r="G1208" s="5">
        <f t="shared" si="416"/>
        <v>41949900</v>
      </c>
      <c r="H1208" s="7">
        <f t="shared" si="417"/>
        <v>39779899</v>
      </c>
      <c r="I1208" s="7">
        <f t="shared" si="418"/>
        <v>36770900</v>
      </c>
      <c r="J1208" s="3" t="s">
        <v>1235</v>
      </c>
      <c r="K1208" s="3">
        <v>117200</v>
      </c>
      <c r="L1208" s="3">
        <v>2608299</v>
      </c>
      <c r="M1208" s="5">
        <f t="shared" si="419"/>
        <v>4778300</v>
      </c>
    </row>
    <row r="1209" spans="1:13" x14ac:dyDescent="0.25">
      <c r="A1209" s="7" t="s">
        <v>600</v>
      </c>
      <c r="B1209" s="3">
        <v>162</v>
      </c>
      <c r="C1209" s="5">
        <f t="shared" si="387"/>
        <v>943002</v>
      </c>
      <c r="D1209" s="5">
        <f t="shared" si="415"/>
        <v>390007</v>
      </c>
      <c r="E1209" s="5">
        <f t="shared" si="410"/>
        <v>552995</v>
      </c>
      <c r="F1209" s="3" t="str">
        <f t="shared" si="388"/>
        <v>821</v>
      </c>
      <c r="G1209" s="5">
        <f t="shared" si="416"/>
        <v>47150100</v>
      </c>
      <c r="H1209" s="7">
        <f t="shared" si="417"/>
        <v>44711101</v>
      </c>
      <c r="I1209" s="7">
        <f t="shared" si="418"/>
        <v>41329100</v>
      </c>
      <c r="J1209" s="3" t="s">
        <v>1235</v>
      </c>
      <c r="K1209" s="19">
        <v>485296</v>
      </c>
      <c r="L1209" s="3">
        <v>1789200</v>
      </c>
      <c r="M1209" s="5">
        <f t="shared" si="419"/>
        <v>4228199</v>
      </c>
    </row>
    <row r="1210" spans="1:13" x14ac:dyDescent="0.25">
      <c r="A1210" s="7" t="s">
        <v>863</v>
      </c>
      <c r="B1210" s="3">
        <v>162</v>
      </c>
      <c r="C1210" s="5">
        <f t="shared" si="387"/>
        <v>1324998</v>
      </c>
      <c r="D1210" s="5">
        <f t="shared" si="415"/>
        <v>547993</v>
      </c>
      <c r="E1210" s="5">
        <f t="shared" si="410"/>
        <v>777005</v>
      </c>
      <c r="F1210" s="3" t="str">
        <f t="shared" si="388"/>
        <v>179</v>
      </c>
      <c r="G1210" s="5">
        <f t="shared" si="416"/>
        <v>66249900</v>
      </c>
      <c r="H1210" s="7">
        <f t="shared" si="417"/>
        <v>62822899</v>
      </c>
      <c r="I1210" s="7">
        <f t="shared" si="418"/>
        <v>58070900</v>
      </c>
      <c r="J1210" s="3" t="s">
        <v>1235</v>
      </c>
      <c r="K1210" s="3">
        <v>921200</v>
      </c>
      <c r="L1210" s="19">
        <v>103300</v>
      </c>
      <c r="M1210" s="5">
        <f t="shared" si="419"/>
        <v>3530301</v>
      </c>
    </row>
    <row r="1211" spans="1:13" x14ac:dyDescent="0.25">
      <c r="A1211" s="7" t="s">
        <v>935</v>
      </c>
      <c r="B1211" s="3">
        <v>162</v>
      </c>
      <c r="C1211" s="5">
        <f t="shared" si="387"/>
        <v>1429002</v>
      </c>
      <c r="D1211" s="5">
        <f t="shared" si="415"/>
        <v>591007</v>
      </c>
      <c r="E1211" s="5">
        <f t="shared" si="410"/>
        <v>837995</v>
      </c>
      <c r="F1211" s="3" t="str">
        <f t="shared" si="388"/>
        <v>821</v>
      </c>
      <c r="G1211" s="5">
        <f t="shared" si="416"/>
        <v>71450100</v>
      </c>
      <c r="H1211" s="7">
        <f t="shared" si="417"/>
        <v>67754101</v>
      </c>
      <c r="I1211" s="7">
        <f t="shared" si="418"/>
        <v>62629100</v>
      </c>
      <c r="J1211" s="3" t="s">
        <v>1235</v>
      </c>
      <c r="K1211" s="19">
        <v>100294</v>
      </c>
      <c r="L1211" s="3">
        <v>3505200</v>
      </c>
      <c r="M1211" s="5">
        <f t="shared" si="419"/>
        <v>7201199</v>
      </c>
    </row>
    <row r="1212" spans="1:13" x14ac:dyDescent="0.25">
      <c r="A1212" s="4" t="s">
        <v>1110</v>
      </c>
      <c r="B1212" s="3">
        <v>163</v>
      </c>
      <c r="C1212" s="5">
        <f t="shared" si="387"/>
        <v>37001</v>
      </c>
      <c r="D1212" s="5">
        <f>A1212*141</f>
        <v>32007</v>
      </c>
      <c r="E1212" s="5">
        <f t="shared" si="410"/>
        <v>4994</v>
      </c>
      <c r="F1212" s="3" t="str">
        <f t="shared" si="388"/>
        <v>227</v>
      </c>
      <c r="G1212" s="5">
        <f>C1212*100</f>
        <v>3700100</v>
      </c>
      <c r="H1212" s="7">
        <f>A1212*15300</f>
        <v>3473100</v>
      </c>
      <c r="I1212" s="3" t="s">
        <v>1235</v>
      </c>
      <c r="J1212" s="3" t="s">
        <v>1235</v>
      </c>
      <c r="K1212" s="3">
        <v>3293</v>
      </c>
      <c r="L1212" s="3">
        <v>194200</v>
      </c>
      <c r="M1212" s="5">
        <f>L1212+G1212-H1212</f>
        <v>421200</v>
      </c>
    </row>
    <row r="1213" spans="1:13" x14ac:dyDescent="0.25">
      <c r="A1213" s="4" t="s">
        <v>1198</v>
      </c>
      <c r="B1213" s="3">
        <v>163</v>
      </c>
      <c r="C1213" s="5">
        <f t="shared" si="387"/>
        <v>125999</v>
      </c>
      <c r="D1213" s="5">
        <f>A1213*141</f>
        <v>108993</v>
      </c>
      <c r="E1213" s="5">
        <f t="shared" si="410"/>
        <v>17006</v>
      </c>
      <c r="F1213" s="3" t="str">
        <f t="shared" si="388"/>
        <v>773</v>
      </c>
      <c r="G1213" s="5">
        <f>C1213*100</f>
        <v>12599900</v>
      </c>
      <c r="H1213" s="7">
        <f>A1213*15300</f>
        <v>11826900</v>
      </c>
      <c r="I1213" s="3" t="s">
        <v>1235</v>
      </c>
      <c r="J1213" s="3" t="s">
        <v>1235</v>
      </c>
      <c r="K1213" s="3">
        <v>11200</v>
      </c>
      <c r="L1213" s="3">
        <v>552300</v>
      </c>
      <c r="M1213" s="5">
        <f t="shared" ref="M1213:M1215" si="420">L1213+G1213-H1213</f>
        <v>1325300</v>
      </c>
    </row>
    <row r="1214" spans="1:13" x14ac:dyDescent="0.25">
      <c r="A1214" s="4" t="s">
        <v>530</v>
      </c>
      <c r="B1214" s="3">
        <v>163</v>
      </c>
      <c r="C1214" s="5">
        <f t="shared" si="387"/>
        <v>852001</v>
      </c>
      <c r="D1214" s="5">
        <f>A1214*141</f>
        <v>737007</v>
      </c>
      <c r="E1214" s="5">
        <f t="shared" si="410"/>
        <v>114994</v>
      </c>
      <c r="F1214" s="3" t="str">
        <f t="shared" si="388"/>
        <v>227</v>
      </c>
      <c r="G1214" s="5">
        <f>C1214*100</f>
        <v>85200100</v>
      </c>
      <c r="H1214" s="7">
        <f>A1214*15300</f>
        <v>79973100</v>
      </c>
      <c r="I1214" s="3" t="s">
        <v>1235</v>
      </c>
      <c r="J1214" s="3" t="s">
        <v>1235</v>
      </c>
      <c r="K1214" s="3">
        <v>86297</v>
      </c>
      <c r="L1214" s="3">
        <v>1074200</v>
      </c>
      <c r="M1214" s="5">
        <f t="shared" si="420"/>
        <v>6301200</v>
      </c>
    </row>
    <row r="1215" spans="1:13" x14ac:dyDescent="0.25">
      <c r="A1215" s="4" t="s">
        <v>980</v>
      </c>
      <c r="B1215" s="3">
        <v>163</v>
      </c>
      <c r="C1215" s="5">
        <f t="shared" si="387"/>
        <v>1504001</v>
      </c>
      <c r="D1215" s="5">
        <f>A1215*141</f>
        <v>1301007</v>
      </c>
      <c r="E1215" s="5">
        <f t="shared" si="410"/>
        <v>202994</v>
      </c>
      <c r="F1215" s="3" t="str">
        <f t="shared" si="388"/>
        <v>227</v>
      </c>
      <c r="G1215" s="5">
        <f>C1215*100</f>
        <v>150400100</v>
      </c>
      <c r="H1215" s="7">
        <f>A1215*15300</f>
        <v>141173100</v>
      </c>
      <c r="I1215" s="3" t="s">
        <v>1235</v>
      </c>
      <c r="J1215" s="3" t="s">
        <v>1235</v>
      </c>
      <c r="K1215" s="3">
        <v>69294</v>
      </c>
      <c r="L1215" s="3">
        <v>6325200</v>
      </c>
      <c r="M1215" s="5">
        <f t="shared" si="420"/>
        <v>15552200</v>
      </c>
    </row>
    <row r="1216" spans="1:13" x14ac:dyDescent="0.25">
      <c r="A1216" s="11" t="s">
        <v>1157</v>
      </c>
      <c r="B1216" s="3">
        <v>165</v>
      </c>
      <c r="C1216" s="5">
        <f t="shared" si="387"/>
        <v>82995</v>
      </c>
      <c r="D1216" s="5">
        <f>A1216*163</f>
        <v>81989</v>
      </c>
      <c r="E1216" s="5">
        <f t="shared" si="410"/>
        <v>1006</v>
      </c>
      <c r="F1216" s="3" t="str">
        <f t="shared" si="388"/>
        <v>503</v>
      </c>
      <c r="G1216" s="5">
        <f>C1216*20</f>
        <v>1659900</v>
      </c>
      <c r="H1216" s="7">
        <f>A1216*3133</f>
        <v>1575899</v>
      </c>
      <c r="I1216" s="7">
        <f>A1216*2966</f>
        <v>1491898</v>
      </c>
      <c r="J1216" s="7">
        <f>A1216*2634</f>
        <v>1324902</v>
      </c>
      <c r="K1216" s="3">
        <v>68201</v>
      </c>
      <c r="L1216" s="5" t="s">
        <v>1243</v>
      </c>
      <c r="M1216" s="7">
        <f>L1216+G1216-H1216</f>
        <v>85303</v>
      </c>
    </row>
    <row r="1217" spans="1:13" x14ac:dyDescent="0.25">
      <c r="A1217" s="11" t="s">
        <v>204</v>
      </c>
      <c r="B1217" s="3">
        <v>165</v>
      </c>
      <c r="C1217" s="5">
        <f t="shared" si="387"/>
        <v>412995</v>
      </c>
      <c r="D1217" s="5">
        <f>A1217*163</f>
        <v>407989</v>
      </c>
      <c r="E1217" s="5">
        <f t="shared" si="410"/>
        <v>5006</v>
      </c>
      <c r="F1217" s="3" t="str">
        <f t="shared" si="388"/>
        <v>503</v>
      </c>
      <c r="G1217" s="5">
        <f>C1217*20</f>
        <v>8259900</v>
      </c>
      <c r="H1217" s="7">
        <f>A1217*3133</f>
        <v>7841899</v>
      </c>
      <c r="I1217" s="7">
        <f>A1217*2966</f>
        <v>7423898</v>
      </c>
      <c r="J1217" s="7">
        <f>A1217*2634</f>
        <v>6592902</v>
      </c>
      <c r="K1217" s="3">
        <v>189201</v>
      </c>
      <c r="L1217" s="19">
        <v>687298</v>
      </c>
      <c r="M1217" s="5">
        <f>L1217+G1217-H1217</f>
        <v>1105299</v>
      </c>
    </row>
    <row r="1218" spans="1:13" x14ac:dyDescent="0.25">
      <c r="A1218" s="11" t="s">
        <v>563</v>
      </c>
      <c r="B1218" s="3">
        <v>165</v>
      </c>
      <c r="C1218" s="5">
        <f t="shared" ref="C1218:C1225" si="421">A1218*B1218</f>
        <v>907995</v>
      </c>
      <c r="D1218" s="5">
        <f>A1218*163</f>
        <v>896989</v>
      </c>
      <c r="E1218" s="5">
        <f t="shared" si="410"/>
        <v>11006</v>
      </c>
      <c r="F1218" s="3" t="str">
        <f t="shared" ref="F1218:F1225" si="422">RIGHT(A1218, 3)</f>
        <v>503</v>
      </c>
      <c r="G1218" s="5">
        <f>C1218*20</f>
        <v>18159900</v>
      </c>
      <c r="H1218" s="7">
        <f>A1218*3133</f>
        <v>17240899</v>
      </c>
      <c r="I1218" s="7">
        <f>A1218*2966</f>
        <v>16321898</v>
      </c>
      <c r="J1218" s="7">
        <f>A1218*2634</f>
        <v>14494902</v>
      </c>
      <c r="K1218" s="3">
        <v>845205</v>
      </c>
      <c r="L1218" s="19">
        <v>102300</v>
      </c>
      <c r="M1218" s="5">
        <f>L1218+G1218-H1218</f>
        <v>1021301</v>
      </c>
    </row>
    <row r="1219" spans="1:13" x14ac:dyDescent="0.25">
      <c r="A1219" s="11" t="s">
        <v>1013</v>
      </c>
      <c r="B1219" s="3">
        <v>165</v>
      </c>
      <c r="C1219" s="5">
        <f t="shared" si="421"/>
        <v>1567005</v>
      </c>
      <c r="D1219" s="5">
        <f>A1219*163</f>
        <v>1548011</v>
      </c>
      <c r="E1219" s="5">
        <f t="shared" si="410"/>
        <v>18994</v>
      </c>
      <c r="F1219" s="3" t="str">
        <f t="shared" si="422"/>
        <v>497</v>
      </c>
      <c r="G1219" s="5">
        <f>C1219*20</f>
        <v>31340100</v>
      </c>
      <c r="H1219" s="7">
        <f>A1219*3133</f>
        <v>29754101</v>
      </c>
      <c r="I1219" s="7">
        <f>A1219*2966</f>
        <v>28168102</v>
      </c>
      <c r="J1219" s="7">
        <f>A1219*2634</f>
        <v>25015098</v>
      </c>
      <c r="K1219" s="3">
        <v>317294</v>
      </c>
      <c r="L1219" s="3">
        <v>621198</v>
      </c>
      <c r="M1219" s="7">
        <f>L1219+G1219-H1219</f>
        <v>2207197</v>
      </c>
    </row>
    <row r="1220" spans="1:13" x14ac:dyDescent="0.25">
      <c r="A1220" s="4" t="s">
        <v>109</v>
      </c>
      <c r="B1220" s="3">
        <v>166</v>
      </c>
      <c r="C1220" s="5">
        <f t="shared" si="421"/>
        <v>290998</v>
      </c>
      <c r="D1220" s="5">
        <f t="shared" ref="D1220:D1225" si="423">A1220*81</f>
        <v>141993</v>
      </c>
      <c r="E1220" s="5">
        <f t="shared" si="410"/>
        <v>149005</v>
      </c>
      <c r="F1220" s="3" t="str">
        <f t="shared" si="422"/>
        <v>753</v>
      </c>
      <c r="G1220" s="5">
        <f t="shared" ref="G1220:G1225" si="424">C1220*50</f>
        <v>14549900</v>
      </c>
      <c r="H1220" s="7">
        <f t="shared" ref="H1220:H1225" si="425">A1220*7883</f>
        <v>13818899</v>
      </c>
      <c r="I1220" s="3" t="s">
        <v>1235</v>
      </c>
      <c r="J1220" s="3" t="s">
        <v>1235</v>
      </c>
      <c r="K1220" s="3">
        <v>28205</v>
      </c>
      <c r="L1220" s="3">
        <v>375299</v>
      </c>
      <c r="M1220" s="5">
        <f>L1220+G1220-H1220</f>
        <v>1106300</v>
      </c>
    </row>
    <row r="1221" spans="1:13" x14ac:dyDescent="0.25">
      <c r="A1221" s="4" t="s">
        <v>238</v>
      </c>
      <c r="B1221" s="3">
        <v>166</v>
      </c>
      <c r="C1221" s="5">
        <f t="shared" si="421"/>
        <v>456998</v>
      </c>
      <c r="D1221" s="5">
        <f t="shared" si="423"/>
        <v>222993</v>
      </c>
      <c r="E1221" s="5">
        <f t="shared" si="410"/>
        <v>234005</v>
      </c>
      <c r="F1221" s="3" t="str">
        <f t="shared" si="422"/>
        <v>753</v>
      </c>
      <c r="G1221" s="5">
        <f t="shared" si="424"/>
        <v>22849900</v>
      </c>
      <c r="H1221" s="7">
        <f t="shared" si="425"/>
        <v>21701899</v>
      </c>
      <c r="I1221" s="3" t="s">
        <v>1235</v>
      </c>
      <c r="J1221" s="3" t="s">
        <v>1235</v>
      </c>
      <c r="K1221" s="3">
        <v>190204</v>
      </c>
      <c r="L1221" s="3">
        <v>278300</v>
      </c>
      <c r="M1221" s="5">
        <f t="shared" ref="M1221:M1224" si="426">L1221+G1221-H1221</f>
        <v>1426301</v>
      </c>
    </row>
    <row r="1222" spans="1:13" x14ac:dyDescent="0.25">
      <c r="A1222" s="4" t="s">
        <v>648</v>
      </c>
      <c r="B1222" s="3">
        <v>166</v>
      </c>
      <c r="C1222" s="5">
        <f t="shared" si="421"/>
        <v>1037002</v>
      </c>
      <c r="D1222" s="5">
        <f t="shared" si="423"/>
        <v>506007</v>
      </c>
      <c r="E1222" s="5">
        <f t="shared" si="410"/>
        <v>530995</v>
      </c>
      <c r="F1222" s="3" t="str">
        <f t="shared" si="422"/>
        <v>247</v>
      </c>
      <c r="G1222" s="5">
        <f t="shared" si="424"/>
        <v>51850100</v>
      </c>
      <c r="H1222" s="7">
        <f t="shared" si="425"/>
        <v>49245101</v>
      </c>
      <c r="I1222" s="3" t="s">
        <v>1235</v>
      </c>
      <c r="J1222" s="3" t="s">
        <v>1235</v>
      </c>
      <c r="K1222" s="3">
        <v>299293</v>
      </c>
      <c r="L1222" s="3">
        <v>1536199</v>
      </c>
      <c r="M1222" s="5">
        <f>L1222+G1222-H1222+C1222</f>
        <v>5178200</v>
      </c>
    </row>
    <row r="1223" spans="1:13" x14ac:dyDescent="0.25">
      <c r="A1223" s="4" t="s">
        <v>763</v>
      </c>
      <c r="B1223" s="3">
        <v>166</v>
      </c>
      <c r="C1223" s="5">
        <f t="shared" si="421"/>
        <v>1203002</v>
      </c>
      <c r="D1223" s="5">
        <f t="shared" si="423"/>
        <v>587007</v>
      </c>
      <c r="E1223" s="5">
        <f t="shared" si="410"/>
        <v>615995</v>
      </c>
      <c r="F1223" s="3" t="str">
        <f t="shared" si="422"/>
        <v>247</v>
      </c>
      <c r="G1223" s="5">
        <f t="shared" si="424"/>
        <v>60150100</v>
      </c>
      <c r="H1223" s="7">
        <f t="shared" si="425"/>
        <v>57128101</v>
      </c>
      <c r="I1223" s="3" t="s">
        <v>1235</v>
      </c>
      <c r="J1223" s="3" t="s">
        <v>1235</v>
      </c>
      <c r="K1223" s="3">
        <v>115299</v>
      </c>
      <c r="L1223" s="3">
        <v>2166200</v>
      </c>
      <c r="M1223" s="5">
        <f t="shared" si="426"/>
        <v>5188199</v>
      </c>
    </row>
    <row r="1224" spans="1:13" x14ac:dyDescent="0.25">
      <c r="A1224" s="4" t="s">
        <v>819</v>
      </c>
      <c r="B1224" s="3">
        <v>166</v>
      </c>
      <c r="C1224" s="5">
        <f t="shared" si="421"/>
        <v>1286998</v>
      </c>
      <c r="D1224" s="5">
        <f t="shared" si="423"/>
        <v>627993</v>
      </c>
      <c r="E1224" s="5">
        <f t="shared" si="410"/>
        <v>659005</v>
      </c>
      <c r="F1224" s="3" t="str">
        <f t="shared" si="422"/>
        <v>753</v>
      </c>
      <c r="G1224" s="5">
        <f t="shared" si="424"/>
        <v>64349900</v>
      </c>
      <c r="H1224" s="7">
        <f t="shared" si="425"/>
        <v>61116899</v>
      </c>
      <c r="I1224" s="3" t="s">
        <v>1235</v>
      </c>
      <c r="J1224" s="3" t="s">
        <v>1235</v>
      </c>
      <c r="K1224" s="3">
        <v>16203</v>
      </c>
      <c r="L1224" s="3">
        <v>264299</v>
      </c>
      <c r="M1224" s="5">
        <f t="shared" si="426"/>
        <v>3497300</v>
      </c>
    </row>
    <row r="1225" spans="1:13" x14ac:dyDescent="0.25">
      <c r="A1225" s="4" t="s">
        <v>928</v>
      </c>
      <c r="B1225" s="3">
        <v>166</v>
      </c>
      <c r="C1225" s="5">
        <f t="shared" si="421"/>
        <v>1452998</v>
      </c>
      <c r="D1225" s="5">
        <f t="shared" si="423"/>
        <v>708993</v>
      </c>
      <c r="E1225" s="5">
        <f t="shared" si="410"/>
        <v>744005</v>
      </c>
      <c r="F1225" s="3" t="str">
        <f t="shared" si="422"/>
        <v>753</v>
      </c>
      <c r="G1225" s="5">
        <f t="shared" si="424"/>
        <v>72649900</v>
      </c>
      <c r="H1225" s="7">
        <f t="shared" si="425"/>
        <v>68999899</v>
      </c>
      <c r="I1225" s="3" t="s">
        <v>1235</v>
      </c>
      <c r="J1225" s="3" t="s">
        <v>1235</v>
      </c>
      <c r="K1225" s="3">
        <v>482202</v>
      </c>
      <c r="L1225" s="3">
        <v>2959301</v>
      </c>
      <c r="M1225" s="5">
        <f>L1225+G1225-H1225+C1225</f>
        <v>8062300</v>
      </c>
    </row>
    <row r="1232" spans="1:13" ht="13.5" customHeight="1" x14ac:dyDescent="0.25"/>
  </sheetData>
  <mergeCells count="1">
    <mergeCell ref="K1:M1"/>
  </mergeCells>
  <pageMargins left="0.7" right="0.7" top="0.75" bottom="0.75" header="0.3" footer="0.3"/>
  <ignoredErrors>
    <ignoredError sqref="A2:A1225 D2:D110 L336:L345" numberStoredAsText="1"/>
    <ignoredError sqref="G4:G1225 H4:H1225 I64:I1219 L5:L25 M545:M572 J653:J1225 L1217:L1219 L785:L797 M785:M797 L52 M925:M927 M1216:M1219 I1221:I1225 M1222 M195 L833:L845 L30 L32 M83 M85:M87 M84 M88:M94 M110:M119 M127 M143 M139 M138 M140:M142 M144:M155 M274:M275 M293 M299 M302 M305 M327 M335:M346 M353:M364 M373 M396 M387 M377 M398 M376 M399:M402 M378:M386 M388:M395 M397 M415 M424 M420:M423 M425 M451 M461:M464 M469 M473:M496 M511 M587 M598 M595:M597 M599:M604 M619:M621 M636 M655 M658 M697 M730:M736 M833:M845 M810:M824 M848 M874 M890 M1204:M1211 M1127 M904:M911 M933 M917 M920 M988:M989 M1011:M1012 M286 M966:M969 M981:M987 M1081:M1088 M1023 M1068 M1067 M1069:M1072 M1077 M1178 M753:M760 M746:M749 M955 L543:L572 M529:M530 M521:M528 M232 M228 M269 M201:M210 M239:M241 M245 M257:M260 M168" formula="1"/>
    <ignoredError sqref="D111:D1225 L1216" numberStoredAsText="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03A0F-8FCC-4E16-BE19-1A89D07CA6DD}">
  <dimension ref="B1:K27"/>
  <sheetViews>
    <sheetView workbookViewId="0">
      <selection activeCell="L8" sqref="L8"/>
    </sheetView>
  </sheetViews>
  <sheetFormatPr baseColWidth="10" defaultRowHeight="15" x14ac:dyDescent="0.25"/>
  <sheetData>
    <row r="1" spans="2:11" ht="15.75" thickBot="1" x14ac:dyDescent="0.3"/>
    <row r="2" spans="2:11" ht="15.75" thickTop="1" x14ac:dyDescent="0.25">
      <c r="B2" s="33" t="s">
        <v>1236</v>
      </c>
      <c r="C2" s="34"/>
      <c r="D2" s="34"/>
      <c r="E2" s="34"/>
      <c r="F2" s="34"/>
      <c r="G2" s="34"/>
      <c r="H2" s="34"/>
      <c r="I2" s="35"/>
    </row>
    <row r="3" spans="2:11" x14ac:dyDescent="0.25">
      <c r="B3" s="36"/>
      <c r="C3" s="37"/>
      <c r="D3" s="37"/>
      <c r="E3" s="37"/>
      <c r="F3" s="37"/>
      <c r="G3" s="37"/>
      <c r="H3" s="37"/>
      <c r="I3" s="38"/>
    </row>
    <row r="4" spans="2:11" x14ac:dyDescent="0.25">
      <c r="B4" s="36"/>
      <c r="C4" s="37"/>
      <c r="D4" s="37"/>
      <c r="E4" s="37"/>
      <c r="F4" s="37"/>
      <c r="G4" s="37"/>
      <c r="H4" s="37"/>
      <c r="I4" s="38"/>
    </row>
    <row r="5" spans="2:11" x14ac:dyDescent="0.25">
      <c r="B5" s="36"/>
      <c r="C5" s="37"/>
      <c r="D5" s="37"/>
      <c r="E5" s="37"/>
      <c r="F5" s="37"/>
      <c r="G5" s="37"/>
      <c r="H5" s="37"/>
      <c r="I5" s="38"/>
    </row>
    <row r="6" spans="2:11" x14ac:dyDescent="0.25">
      <c r="B6" s="36"/>
      <c r="C6" s="37"/>
      <c r="D6" s="37"/>
      <c r="E6" s="37"/>
      <c r="F6" s="37"/>
      <c r="G6" s="37"/>
      <c r="H6" s="37"/>
      <c r="I6" s="38"/>
    </row>
    <row r="7" spans="2:11" x14ac:dyDescent="0.25">
      <c r="B7" s="36"/>
      <c r="C7" s="37"/>
      <c r="D7" s="37"/>
      <c r="E7" s="37"/>
      <c r="F7" s="37"/>
      <c r="G7" s="37"/>
      <c r="H7" s="37"/>
      <c r="I7" s="38"/>
    </row>
    <row r="8" spans="2:11" x14ac:dyDescent="0.25">
      <c r="B8" s="36"/>
      <c r="C8" s="37"/>
      <c r="D8" s="37"/>
      <c r="E8" s="37"/>
      <c r="F8" s="37"/>
      <c r="G8" s="37"/>
      <c r="H8" s="37"/>
      <c r="I8" s="38"/>
    </row>
    <row r="9" spans="2:11" ht="15.75" thickBot="1" x14ac:dyDescent="0.3">
      <c r="B9" s="39"/>
      <c r="C9" s="40"/>
      <c r="D9" s="40"/>
      <c r="E9" s="40"/>
      <c r="F9" s="40"/>
      <c r="G9" s="40"/>
      <c r="H9" s="40"/>
      <c r="I9" s="41"/>
    </row>
    <row r="10" spans="2:11" ht="16.5" thickTop="1" thickBot="1" x14ac:dyDescent="0.3"/>
    <row r="11" spans="2:11" x14ac:dyDescent="0.25">
      <c r="B11" s="13"/>
      <c r="D11" s="27" t="s">
        <v>1242</v>
      </c>
      <c r="E11" s="28"/>
      <c r="F11" s="28"/>
      <c r="G11" s="28"/>
      <c r="H11" s="28"/>
      <c r="I11" s="28"/>
      <c r="J11" s="28"/>
      <c r="K11" s="29"/>
    </row>
    <row r="12" spans="2:11" ht="15.75" thickBot="1" x14ac:dyDescent="0.3">
      <c r="D12" s="30"/>
      <c r="E12" s="31"/>
      <c r="F12" s="31"/>
      <c r="G12" s="31"/>
      <c r="H12" s="31"/>
      <c r="I12" s="31"/>
      <c r="J12" s="31"/>
      <c r="K12" s="32"/>
    </row>
    <row r="13" spans="2:11" ht="15.75" thickBot="1" x14ac:dyDescent="0.3"/>
    <row r="14" spans="2:11" x14ac:dyDescent="0.25">
      <c r="B14" s="14"/>
      <c r="D14" s="27" t="s">
        <v>1237</v>
      </c>
      <c r="E14" s="28"/>
      <c r="F14" s="28"/>
      <c r="G14" s="28"/>
      <c r="H14" s="28"/>
      <c r="I14" s="28"/>
      <c r="J14" s="28"/>
      <c r="K14" s="29"/>
    </row>
    <row r="15" spans="2:11" ht="15.75" thickBot="1" x14ac:dyDescent="0.3">
      <c r="D15" s="30"/>
      <c r="E15" s="31"/>
      <c r="F15" s="31"/>
      <c r="G15" s="31"/>
      <c r="H15" s="31"/>
      <c r="I15" s="31"/>
      <c r="J15" s="31"/>
      <c r="K15" s="32"/>
    </row>
    <row r="16" spans="2:11" ht="15.75" thickBot="1" x14ac:dyDescent="0.3"/>
    <row r="17" spans="2:11" x14ac:dyDescent="0.25">
      <c r="B17" s="15"/>
      <c r="D17" s="27" t="s">
        <v>1238</v>
      </c>
      <c r="E17" s="28"/>
      <c r="F17" s="28"/>
      <c r="G17" s="28"/>
      <c r="H17" s="28"/>
      <c r="I17" s="28"/>
      <c r="J17" s="28"/>
      <c r="K17" s="29"/>
    </row>
    <row r="18" spans="2:11" ht="15.75" thickBot="1" x14ac:dyDescent="0.3">
      <c r="D18" s="30"/>
      <c r="E18" s="31"/>
      <c r="F18" s="31"/>
      <c r="G18" s="31"/>
      <c r="H18" s="31"/>
      <c r="I18" s="31"/>
      <c r="J18" s="31"/>
      <c r="K18" s="32"/>
    </row>
    <row r="19" spans="2:11" ht="15.75" thickBot="1" x14ac:dyDescent="0.3"/>
    <row r="20" spans="2:11" x14ac:dyDescent="0.25">
      <c r="B20" s="16"/>
      <c r="D20" s="27" t="s">
        <v>1239</v>
      </c>
      <c r="E20" s="28"/>
      <c r="F20" s="28"/>
      <c r="G20" s="28"/>
      <c r="H20" s="28"/>
      <c r="I20" s="28"/>
      <c r="J20" s="28"/>
      <c r="K20" s="29"/>
    </row>
    <row r="21" spans="2:11" ht="15.75" thickBot="1" x14ac:dyDescent="0.3">
      <c r="D21" s="30"/>
      <c r="E21" s="31"/>
      <c r="F21" s="31"/>
      <c r="G21" s="31"/>
      <c r="H21" s="31"/>
      <c r="I21" s="31"/>
      <c r="J21" s="31"/>
      <c r="K21" s="32"/>
    </row>
    <row r="22" spans="2:11" ht="15.75" thickBot="1" x14ac:dyDescent="0.3"/>
    <row r="23" spans="2:11" x14ac:dyDescent="0.25">
      <c r="B23" s="17"/>
      <c r="D23" s="27" t="s">
        <v>1240</v>
      </c>
      <c r="E23" s="28"/>
      <c r="F23" s="28"/>
      <c r="G23" s="28"/>
      <c r="H23" s="28"/>
      <c r="I23" s="28"/>
      <c r="J23" s="28"/>
      <c r="K23" s="29"/>
    </row>
    <row r="24" spans="2:11" ht="15.75" thickBot="1" x14ac:dyDescent="0.3">
      <c r="D24" s="30"/>
      <c r="E24" s="31"/>
      <c r="F24" s="31"/>
      <c r="G24" s="31"/>
      <c r="H24" s="31"/>
      <c r="I24" s="31"/>
      <c r="J24" s="31"/>
      <c r="K24" s="32"/>
    </row>
    <row r="25" spans="2:11" ht="15.75" thickBot="1" x14ac:dyDescent="0.3"/>
    <row r="26" spans="2:11" x14ac:dyDescent="0.25">
      <c r="B26" s="18"/>
      <c r="D26" s="27" t="s">
        <v>1241</v>
      </c>
      <c r="E26" s="28"/>
      <c r="F26" s="28"/>
      <c r="G26" s="28"/>
      <c r="H26" s="28"/>
      <c r="I26" s="28"/>
      <c r="J26" s="28"/>
      <c r="K26" s="29"/>
    </row>
    <row r="27" spans="2:11" ht="15.75" thickBot="1" x14ac:dyDescent="0.3">
      <c r="D27" s="30"/>
      <c r="E27" s="31"/>
      <c r="F27" s="31"/>
      <c r="G27" s="31"/>
      <c r="H27" s="31"/>
      <c r="I27" s="31"/>
      <c r="J27" s="31"/>
      <c r="K27" s="32"/>
    </row>
  </sheetData>
  <mergeCells count="7">
    <mergeCell ref="D17:K18"/>
    <mergeCell ref="D20:K21"/>
    <mergeCell ref="D23:K24"/>
    <mergeCell ref="D26:K27"/>
    <mergeCell ref="B2:I9"/>
    <mergeCell ref="D11:K12"/>
    <mergeCell ref="D14:K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baños caro</dc:creator>
  <cp:lastModifiedBy>Admin</cp:lastModifiedBy>
  <dcterms:created xsi:type="dcterms:W3CDTF">2025-10-01T20:01:11Z</dcterms:created>
  <dcterms:modified xsi:type="dcterms:W3CDTF">2025-10-15T22:24:18Z</dcterms:modified>
</cp:coreProperties>
</file>