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uanklopper/Library/CloudStorage/Dropbox/George Washington University/Biostatistics/PUBH6002/Excel/"/>
    </mc:Choice>
  </mc:AlternateContent>
  <xr:revisionPtr revIDLastSave="0" documentId="13_ncr:1_{CF82A6F0-F4FD-AB4D-BF54-4F094B88CE33}" xr6:coauthVersionLast="47" xr6:coauthVersionMax="47" xr10:uidLastSave="{00000000-0000-0000-0000-000000000000}"/>
  <bookViews>
    <workbookView xWindow="28800" yWindow="0" windowWidth="38400" windowHeight="21600" activeTab="2" xr2:uid="{00000000-000D-0000-FFFF-FFFF00000000}"/>
  </bookViews>
  <sheets>
    <sheet name="Equal variance" sheetId="1" r:id="rId1"/>
    <sheet name="Unequal variance" sheetId="2" r:id="rId2"/>
    <sheet name="Pair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3" l="1"/>
  <c r="C19" i="3"/>
  <c r="C20" i="2"/>
  <c r="C19" i="2"/>
  <c r="G10" i="3"/>
  <c r="G11" i="3"/>
  <c r="G9" i="3"/>
  <c r="F10" i="3"/>
  <c r="F11" i="3"/>
  <c r="F9" i="3"/>
  <c r="G10" i="2" a="1"/>
  <c r="G10" i="2" s="1"/>
  <c r="G11" i="2" a="1"/>
  <c r="G11" i="2" s="1"/>
  <c r="G9" i="2" a="1"/>
  <c r="G9" i="2" s="1"/>
  <c r="F10" i="2"/>
  <c r="F11" i="2"/>
  <c r="F9" i="2"/>
  <c r="F11" i="1"/>
  <c r="F10" i="1"/>
  <c r="F9" i="1"/>
  <c r="G10" i="1" a="1"/>
  <c r="G10" i="1" s="1"/>
  <c r="G11" i="1" a="1"/>
  <c r="G11" i="1" s="1"/>
  <c r="G9" i="1" a="1"/>
  <c r="G9" i="1" s="1"/>
  <c r="E11" i="2"/>
  <c r="E10" i="2"/>
  <c r="E9" i="2"/>
  <c r="E11" i="1"/>
  <c r="E10" i="1"/>
  <c r="E9" i="1"/>
  <c r="E11" i="3"/>
  <c r="E10" i="3"/>
  <c r="E9" i="3"/>
  <c r="B19" i="3"/>
  <c r="B20" i="3"/>
  <c r="B18" i="3"/>
  <c r="B20" i="2"/>
  <c r="B19" i="2"/>
  <c r="B18" i="2"/>
  <c r="B18" i="1"/>
  <c r="H2" i="1"/>
  <c r="H2" i="2"/>
  <c r="D2" i="2"/>
  <c r="C2" i="2"/>
  <c r="J2" i="2" s="1"/>
  <c r="E2" i="3"/>
  <c r="H2" i="3" s="1"/>
  <c r="D2" i="3"/>
  <c r="B11" i="3" s="1"/>
  <c r="G2" i="1"/>
  <c r="B11" i="1" s="1"/>
  <c r="C9" i="3" l="1"/>
  <c r="B10" i="3"/>
  <c r="B9" i="3"/>
  <c r="B9" i="1"/>
  <c r="C9" i="1"/>
  <c r="B10" i="1"/>
  <c r="G2" i="2"/>
  <c r="B10" i="2" s="1"/>
  <c r="I2" i="2"/>
  <c r="L2" i="2" s="1"/>
  <c r="I2" i="1"/>
  <c r="L2" i="1" s="1"/>
  <c r="F2" i="3"/>
  <c r="I2" i="3" s="1"/>
  <c r="B19" i="1" l="1"/>
  <c r="C19" i="1" s="1"/>
  <c r="B20" i="1"/>
  <c r="C20" i="1" s="1"/>
  <c r="B11" i="2"/>
  <c r="B9" i="2"/>
  <c r="C9" i="2"/>
  <c r="J2" i="1"/>
  <c r="M2" i="1" s="1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<sst xmlns="http://schemas.openxmlformats.org/spreadsheetml/2006/main" count="65" uniqueCount="26">
  <si>
    <t>Sample 1 mean</t>
  </si>
  <si>
    <t>Sample 2 mean</t>
  </si>
  <si>
    <t>Sample 1 standard deviation</t>
  </si>
  <si>
    <t>Sample 2 standard deviation</t>
  </si>
  <si>
    <t>Sample 1 size</t>
  </si>
  <si>
    <t>Sample 2 size</t>
  </si>
  <si>
    <t>Degrees of freedom</t>
  </si>
  <si>
    <t>Standard error</t>
  </si>
  <si>
    <t>Test statistic</t>
  </si>
  <si>
    <t>Decimal places</t>
  </si>
  <si>
    <t>Rounded standard error</t>
  </si>
  <si>
    <t>Rounded test statistic</t>
  </si>
  <si>
    <t>Mean differences</t>
  </si>
  <si>
    <t>Standard deviation of differences</t>
  </si>
  <si>
    <t>Sample size</t>
  </si>
  <si>
    <t>Critical values</t>
  </si>
  <si>
    <t>Two-tailed</t>
  </si>
  <si>
    <t>One-tailed greater</t>
  </si>
  <si>
    <t>One-tailed lower</t>
  </si>
  <si>
    <t>Alpha</t>
  </si>
  <si>
    <t>Difference in means</t>
  </si>
  <si>
    <t>Confidence interval</t>
  </si>
  <si>
    <t>Lower</t>
  </si>
  <si>
    <t>Upper</t>
  </si>
  <si>
    <t>Confidence level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</si>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</sst>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499984740745262"/>
        <bgColor rgb="FF666666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300"/>
        <bgColor rgb="FFFF9900"/>
      </patternFill>
    </fill>
    <fill>
      <patternFill patternType="solid">
        <fgColor rgb="FFFF9300"/>
        <bgColor indexed="64"/>
      </patternFill>
    </fill>
    <fill>
      <patternFill patternType="solid">
        <fgColor rgb="FFFF9300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4" fillId="4" borderId="0" xfId="0" applyFont="1" applyFill="1"/>
    <xf numFmtId="0" fontId="0" fillId="5" borderId="0" xfId="0" applyFill="1"/>
    <xf numFmtId="0" fontId="1" fillId="4" borderId="0" xfId="0" applyFont="1" applyFill="1"/>
    <xf numFmtId="0" fontId="2" fillId="6" borderId="0" xfId="0" applyFont="1" applyFill="1"/>
    <xf numFmtId="0" fontId="0" fillId="7" borderId="0" xfId="0" applyFill="1"/>
    <xf numFmtId="0" fontId="4" fillId="0" borderId="0" xfId="0" applyFont="1"/>
    <xf numFmtId="0" fontId="2" fillId="8" borderId="0" xfId="0" applyFont="1" applyFill="1"/>
    <xf numFmtId="0" fontId="0" fillId="9" borderId="0" xfId="0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1"/>
  <sheetViews>
    <sheetView zoomScale="120" zoomScaleNormal="120" workbookViewId="0">
      <selection activeCell="C7" sqref="C7"/>
    </sheetView>
  </sheetViews>
  <sheetFormatPr baseColWidth="10" defaultColWidth="12.6640625" defaultRowHeight="15.75" customHeight="1" x14ac:dyDescent="0.15"/>
  <cols>
    <col min="1" max="1" width="15.1640625" bestFit="1" customWidth="1"/>
    <col min="2" max="2" width="13.33203125" bestFit="1" customWidth="1"/>
    <col min="3" max="4" width="23.6640625" bestFit="1" customWidth="1"/>
    <col min="5" max="5" width="12" bestFit="1" customWidth="1"/>
    <col min="6" max="7" width="22.83203125" bestFit="1" customWidth="1"/>
    <col min="8" max="8" width="15.6640625" customWidth="1"/>
    <col min="9" max="9" width="12.33203125" bestFit="1" customWidth="1"/>
    <col min="10" max="10" width="12.1640625" bestFit="1" customWidth="1"/>
    <col min="12" max="12" width="19.83203125" bestFit="1" customWidth="1"/>
    <col min="13" max="13" width="18" bestFit="1" customWidth="1"/>
  </cols>
  <sheetData>
    <row r="1" spans="1:13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20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5.75" customHeight="1" x14ac:dyDescent="0.15">
      <c r="A2" s="7">
        <v>18.899999999999999</v>
      </c>
      <c r="B2" s="7">
        <v>11.9</v>
      </c>
      <c r="C2" s="7">
        <v>5.9</v>
      </c>
      <c r="D2" s="7">
        <v>6.3</v>
      </c>
      <c r="E2" s="7">
        <v>9</v>
      </c>
      <c r="F2" s="7">
        <v>13</v>
      </c>
      <c r="G2" s="10">
        <f>E2+F2-2</f>
        <v>20</v>
      </c>
      <c r="H2" s="10">
        <f>A2-B2</f>
        <v>6.9999999999999982</v>
      </c>
      <c r="I2" s="10">
        <f>SQRT(((((E2-1)*(C2^2))+((F2-1)*(D2^2)))/(E2+F2-2))*((1/E2)+(1/F2)))</f>
        <v>2.6638382435940415</v>
      </c>
      <c r="J2" s="10">
        <f>(A2-B2)/I2</f>
        <v>2.6277871852142276</v>
      </c>
      <c r="K2" s="7">
        <v>3</v>
      </c>
      <c r="L2" s="10">
        <f>ROUND(I2,K2)</f>
        <v>2.6640000000000001</v>
      </c>
      <c r="M2" s="10">
        <f>ROUND(J2,K2)</f>
        <v>2.6280000000000001</v>
      </c>
    </row>
    <row r="5" spans="1:13" ht="15.75" customHeight="1" x14ac:dyDescent="0.15">
      <c r="A5" s="4" t="s">
        <v>15</v>
      </c>
      <c r="E5" s="4" t="s">
        <v>25</v>
      </c>
    </row>
    <row r="7" spans="1:13" ht="15.75" customHeight="1" x14ac:dyDescent="0.15">
      <c r="A7" s="4" t="s">
        <v>19</v>
      </c>
      <c r="B7" s="8">
        <v>0.05</v>
      </c>
    </row>
    <row r="9" spans="1:13" ht="15.75" customHeight="1" x14ac:dyDescent="0.15">
      <c r="A9" s="4" t="s">
        <v>16</v>
      </c>
      <c r="B9" s="11">
        <f>_xlfn.T.INV(B7/2,G2)</f>
        <v>-2.0859634472658648</v>
      </c>
      <c r="C9" s="11">
        <f>_xlfn.T.INV(1-B7/2,G2)</f>
        <v>2.0859634472658648</v>
      </c>
      <c r="E9" s="11">
        <f>_xlfn.T.DIST(-ABS(J2),G2,TRUE)*2</f>
        <v>1.6126269916498601E-2</v>
      </c>
      <c r="F9" s="11">
        <f>ROUND(E9,K2)</f>
        <v>1.6E-2</v>
      </c>
      <c r="G9" s="11" t="str" cm="1">
        <f t="array" ref="G9">_xlfn.IFS(E9&lt;$B$7,"Reject null hypothesis",E9&gt;=$B$7,"Fail to reject null hypothesis")</f>
        <v>Reject null hypothesis</v>
      </c>
    </row>
    <row r="10" spans="1:13" ht="15.75" customHeight="1" x14ac:dyDescent="0.15">
      <c r="A10" s="4" t="s">
        <v>17</v>
      </c>
      <c r="B10" s="11">
        <f>_xlfn.T.INV(1-B7,G2)</f>
        <v>1.7247182429207868</v>
      </c>
      <c r="E10" s="11">
        <f>1-_xlfn.T.DIST(J2,G2,TRUE)</f>
        <v>8.0631349582492851E-3</v>
      </c>
      <c r="F10" s="11">
        <f>ROUND(E10,K2)</f>
        <v>8.0000000000000002E-3</v>
      </c>
      <c r="G10" s="11" t="str" cm="1">
        <f t="array" ref="G10">_xlfn.IFS(E10&lt;$B$7,"Reject null hypothesis",E10&gt;=$B$7,"Fail to reject null hypothesis")</f>
        <v>Reject null hypothesis</v>
      </c>
    </row>
    <row r="11" spans="1:13" ht="15.75" customHeight="1" x14ac:dyDescent="0.15">
      <c r="A11" s="4" t="s">
        <v>18</v>
      </c>
      <c r="B11" s="11">
        <f>_xlfn.T.INV(B7,G2)</f>
        <v>-1.7247182429207868</v>
      </c>
      <c r="E11" s="11">
        <f>_xlfn.T.DIST(J2,G2,TRUE)</f>
        <v>0.99193686504175071</v>
      </c>
      <c r="F11" s="11">
        <f>ROUND(E11,K2)</f>
        <v>0.99199999999999999</v>
      </c>
      <c r="G11" s="11" t="str" cm="1">
        <f t="array" ref="G11">_xlfn.IFS(E11&lt;$B$7,"Reject null hypothesis",E11&gt;=$B$7,"Fail to reject null hypothesis")</f>
        <v>Fail to reject null hypothesis</v>
      </c>
    </row>
    <row r="16" spans="1:13" ht="15.75" customHeight="1" x14ac:dyDescent="0.15">
      <c r="A16" s="4" t="s">
        <v>21</v>
      </c>
    </row>
    <row r="17" spans="1:3" ht="15.75" customHeight="1" x14ac:dyDescent="0.15">
      <c r="A17" s="9"/>
    </row>
    <row r="18" spans="1:3" ht="15.75" customHeight="1" x14ac:dyDescent="0.15">
      <c r="A18" s="4" t="s">
        <v>24</v>
      </c>
      <c r="B18" s="11">
        <f>1-B7</f>
        <v>0.95</v>
      </c>
    </row>
    <row r="19" spans="1:3" ht="15.75" customHeight="1" x14ac:dyDescent="0.15">
      <c r="A19" s="4" t="s">
        <v>22</v>
      </c>
      <c r="B19" s="11">
        <f>(A2-B2)-C9*I2</f>
        <v>1.4433307944339244</v>
      </c>
      <c r="C19" s="11">
        <f>ROUND(B19,$K$2)</f>
        <v>1.4430000000000001</v>
      </c>
    </row>
    <row r="20" spans="1:3" ht="15.75" customHeight="1" x14ac:dyDescent="0.15">
      <c r="A20" s="4" t="s">
        <v>23</v>
      </c>
      <c r="B20" s="11">
        <f>H2+C9*I2</f>
        <v>12.556669205566072</v>
      </c>
      <c r="C20" s="11">
        <f>ROUND(B20,$K$2)</f>
        <v>12.557</v>
      </c>
    </row>
    <row r="21" spans="1:3" ht="15.75" customHeight="1" x14ac:dyDescent="0.15">
      <c r="A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0"/>
  <sheetViews>
    <sheetView zoomScale="120" zoomScaleNormal="120" workbookViewId="0">
      <selection activeCell="B35" sqref="B35"/>
    </sheetView>
  </sheetViews>
  <sheetFormatPr baseColWidth="10" defaultColWidth="12.6640625" defaultRowHeight="15.75" customHeight="1" x14ac:dyDescent="0.15"/>
  <cols>
    <col min="1" max="1" width="15.1640625" bestFit="1" customWidth="1"/>
    <col min="2" max="2" width="13.33203125" bestFit="1" customWidth="1"/>
    <col min="3" max="4" width="23.6640625" bestFit="1" customWidth="1"/>
    <col min="7" max="7" width="22.83203125" bestFit="1" customWidth="1"/>
    <col min="8" max="9" width="16.6640625" customWidth="1"/>
    <col min="13" max="13" width="18" bestFit="1" customWidth="1"/>
  </cols>
  <sheetData>
    <row r="1" spans="1:13" ht="15.7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20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ht="15.75" customHeight="1" x14ac:dyDescent="0.15">
      <c r="A2" s="1">
        <v>80</v>
      </c>
      <c r="B2" s="1">
        <v>85</v>
      </c>
      <c r="C2" s="1">
        <f>SQRT(7)</f>
        <v>2.6457513110645907</v>
      </c>
      <c r="D2" s="1">
        <f>SQRT(3)</f>
        <v>1.7320508075688772</v>
      </c>
      <c r="E2" s="1">
        <v>100</v>
      </c>
      <c r="F2" s="1">
        <v>100</v>
      </c>
      <c r="G2" s="12">
        <f>ROUNDDOWN(((((C2^1)/E2)+((D2^2)/F2))^2)/(((((C2^2)/E2)^2)/(E2-1))+((((D2^2)/F2)^2)/(F2-1))),0)</f>
        <v>54</v>
      </c>
      <c r="H2" s="12">
        <f>A2-B2</f>
        <v>-5</v>
      </c>
      <c r="I2" s="12">
        <f>SQRT(((C2^2)/E2)+((D2^2)/F2))</f>
        <v>0.31622776601683794</v>
      </c>
      <c r="J2" s="10">
        <f>(A2-B2)/(SQRT(((C2^2)/E2)+((D2^2)/F2)))</f>
        <v>-15.811388300841896</v>
      </c>
      <c r="K2" s="1">
        <v>3</v>
      </c>
      <c r="L2" s="12">
        <f>ROUND(I2,K2)</f>
        <v>0.316</v>
      </c>
      <c r="M2" s="10">
        <f>ROUND(J2,K2)</f>
        <v>-15.811</v>
      </c>
    </row>
    <row r="5" spans="1:13" ht="15.75" customHeight="1" x14ac:dyDescent="0.15">
      <c r="A5" s="4" t="s">
        <v>15</v>
      </c>
      <c r="E5" s="4" t="s">
        <v>25</v>
      </c>
    </row>
    <row r="6" spans="1:13" ht="15.75" customHeight="1" x14ac:dyDescent="0.15">
      <c r="A6" s="2"/>
    </row>
    <row r="7" spans="1:13" ht="15.75" customHeight="1" x14ac:dyDescent="0.15">
      <c r="A7" s="4" t="s">
        <v>19</v>
      </c>
      <c r="B7" s="5">
        <v>0.05</v>
      </c>
    </row>
    <row r="9" spans="1:13" ht="15.75" customHeight="1" x14ac:dyDescent="0.15">
      <c r="A9" s="4" t="s">
        <v>16</v>
      </c>
      <c r="B9" s="11">
        <f>_xlfn.T.INV(B7/2,G2)</f>
        <v>-2.0048792881880577</v>
      </c>
      <c r="C9" s="11">
        <f>_xlfn.T.INV(1-B7/2,G2)</f>
        <v>2.0048792881880577</v>
      </c>
      <c r="E9" s="11">
        <f>_xlfn.T.DIST(-ABS(J2),G2,TRUE)*2</f>
        <v>6.4801386992281778E-22</v>
      </c>
      <c r="F9" s="11">
        <f>ROUND(E9,$K$2)</f>
        <v>0</v>
      </c>
      <c r="G9" s="11" t="str" cm="1">
        <f t="array" ref="G9">_xlfn.IFS(F9&lt;$B$7,"Reject null hypothesis",E9&gt;=$B$7,"Fail to reject null hypothesis")</f>
        <v>Reject null hypothesis</v>
      </c>
    </row>
    <row r="10" spans="1:13" ht="15.75" customHeight="1" x14ac:dyDescent="0.15">
      <c r="A10" s="4" t="s">
        <v>17</v>
      </c>
      <c r="B10" s="11">
        <f>_xlfn.T.INV(1-B7,G2)</f>
        <v>1.6735649063521589</v>
      </c>
      <c r="E10" s="11">
        <f>1-_xlfn.T.DIST(J2,G2,TRUE)</f>
        <v>1</v>
      </c>
      <c r="F10" s="11">
        <f t="shared" ref="F10:F11" si="0">ROUND(E10,$K$2)</f>
        <v>1</v>
      </c>
      <c r="G10" s="11" t="str" cm="1">
        <f t="array" ref="G10">_xlfn.IFS(F10&lt;$B$7,"Reject null hypothesis",E10&gt;=$B$7,"Fail to reject null hypothesis")</f>
        <v>Fail to reject null hypothesis</v>
      </c>
    </row>
    <row r="11" spans="1:13" ht="15.75" customHeight="1" x14ac:dyDescent="0.15">
      <c r="A11" s="4" t="s">
        <v>18</v>
      </c>
      <c r="B11" s="11">
        <f>_xlfn.T.INV(B7,G2)</f>
        <v>-1.6735649063521589</v>
      </c>
      <c r="E11" s="11">
        <f>_xlfn.T.DIST(J2,G2,TRUE)</f>
        <v>3.2400693496140889E-22</v>
      </c>
      <c r="F11" s="11">
        <f t="shared" si="0"/>
        <v>0</v>
      </c>
      <c r="G11" s="11" t="str" cm="1">
        <f t="array" ref="G11">_xlfn.IFS(F11&lt;$B$7,"Reject null hypothesis",E11&gt;=$B$7,"Fail to reject null hypothesis")</f>
        <v>Reject null hypothesis</v>
      </c>
    </row>
    <row r="16" spans="1:13" ht="15.75" customHeight="1" x14ac:dyDescent="0.15">
      <c r="A16" s="4" t="s">
        <v>21</v>
      </c>
    </row>
    <row r="17" spans="1:3" ht="15.75" customHeight="1" x14ac:dyDescent="0.15">
      <c r="A17" s="9"/>
    </row>
    <row r="18" spans="1:3" ht="15.75" customHeight="1" x14ac:dyDescent="0.15">
      <c r="A18" s="4" t="s">
        <v>24</v>
      </c>
      <c r="B18" s="11">
        <f>1-B7</f>
        <v>0.95</v>
      </c>
    </row>
    <row r="19" spans="1:3" ht="15.75" customHeight="1" x14ac:dyDescent="0.15">
      <c r="A19" s="4" t="s">
        <v>22</v>
      </c>
      <c r="B19" s="11">
        <f>H2-C9*I2</f>
        <v>-5.6339984984371378</v>
      </c>
      <c r="C19" s="11">
        <f>ROUND(B19,$K$2)</f>
        <v>-5.6340000000000003</v>
      </c>
    </row>
    <row r="20" spans="1:3" ht="15.75" customHeight="1" x14ac:dyDescent="0.15">
      <c r="A20" s="4" t="s">
        <v>23</v>
      </c>
      <c r="B20" s="11">
        <f>H2+C9*I2</f>
        <v>-4.3660015015628622</v>
      </c>
      <c r="C20" s="11">
        <f>ROUND(B20,$K$2)</f>
        <v>-4.3659999999999997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0"/>
  <sheetViews>
    <sheetView tabSelected="1" zoomScale="120" zoomScaleNormal="120" workbookViewId="0">
      <selection activeCell="B19" sqref="B19"/>
    </sheetView>
  </sheetViews>
  <sheetFormatPr baseColWidth="10" defaultColWidth="12.6640625" defaultRowHeight="15.75" customHeight="1" x14ac:dyDescent="0.15"/>
  <cols>
    <col min="1" max="1" width="16" bestFit="1" customWidth="1"/>
    <col min="2" max="2" width="25.33203125" customWidth="1"/>
    <col min="3" max="3" width="10.1640625" customWidth="1"/>
    <col min="4" max="4" width="15.6640625" customWidth="1"/>
    <col min="7" max="7" width="22.83203125" bestFit="1" customWidth="1"/>
    <col min="8" max="8" width="18.6640625" customWidth="1"/>
    <col min="9" max="9" width="16.83203125" customWidth="1"/>
  </cols>
  <sheetData>
    <row r="1" spans="1:9" ht="15.75" customHeight="1" x14ac:dyDescent="0.15">
      <c r="A1" s="3" t="s">
        <v>12</v>
      </c>
      <c r="B1" s="3" t="s">
        <v>13</v>
      </c>
      <c r="C1" s="3" t="s">
        <v>14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 ht="15.75" customHeight="1" x14ac:dyDescent="0.15">
      <c r="A2" s="7">
        <v>1.1399999999999999</v>
      </c>
      <c r="B2" s="7">
        <v>12.22</v>
      </c>
      <c r="C2" s="7">
        <v>8</v>
      </c>
      <c r="D2" s="10">
        <f>C2-1</f>
        <v>7</v>
      </c>
      <c r="E2" s="10">
        <f>B2/SQRT(C2)</f>
        <v>4.3204224330498056</v>
      </c>
      <c r="F2" s="10">
        <f>A2/E2</f>
        <v>0.26386308692394894</v>
      </c>
      <c r="G2" s="7">
        <v>3</v>
      </c>
      <c r="H2" s="10">
        <f>ROUND(E2,G2)</f>
        <v>4.32</v>
      </c>
      <c r="I2" s="10">
        <f>ROUND(F2,G2)</f>
        <v>0.26400000000000001</v>
      </c>
    </row>
    <row r="5" spans="1:9" ht="15.75" customHeight="1" x14ac:dyDescent="0.15">
      <c r="A5" s="4" t="s">
        <v>15</v>
      </c>
      <c r="E5" s="4" t="s">
        <v>25</v>
      </c>
    </row>
    <row r="6" spans="1:9" ht="15.75" customHeight="1" x14ac:dyDescent="0.15">
      <c r="A6" s="2"/>
    </row>
    <row r="7" spans="1:9" ht="15.75" customHeight="1" x14ac:dyDescent="0.15">
      <c r="A7" s="4" t="s">
        <v>19</v>
      </c>
      <c r="B7" s="8">
        <v>0.05</v>
      </c>
    </row>
    <row r="9" spans="1:9" ht="15.75" customHeight="1" x14ac:dyDescent="0.15">
      <c r="A9" s="4" t="s">
        <v>16</v>
      </c>
      <c r="B9" s="11">
        <f>_xlfn.T.INV(B7/2,D2)</f>
        <v>-2.3646242515927849</v>
      </c>
      <c r="C9" s="11">
        <f>_xlfn.T.INV(1-B7/2,D2)</f>
        <v>2.3646242515927849</v>
      </c>
      <c r="E9" s="11">
        <f>_xlfn.T.DIST(-ABS(F2),D2,TRUE)*2</f>
        <v>0.79948467273982282</v>
      </c>
      <c r="F9" s="11">
        <f>ROUND(E9,$G$2)</f>
        <v>0.79900000000000004</v>
      </c>
      <c r="G9" s="11" t="str">
        <f>IF(F9&lt;$B$7,"Reject null hypothesis","Fail to reject null hypothesis")</f>
        <v>Fail to reject null hypothesis</v>
      </c>
    </row>
    <row r="10" spans="1:9" ht="15.75" customHeight="1" x14ac:dyDescent="0.15">
      <c r="A10" s="4" t="s">
        <v>17</v>
      </c>
      <c r="B10" s="11">
        <f>_xlfn.T.INV(1-B7,D2)</f>
        <v>1.8945786050900069</v>
      </c>
      <c r="E10" s="11">
        <f>1-_xlfn.T.DIST(F2,D2,TRUE)</f>
        <v>0.39974233636991141</v>
      </c>
      <c r="F10" s="11">
        <f t="shared" ref="F10:F11" si="0">ROUND(E10,$G$2)</f>
        <v>0.4</v>
      </c>
      <c r="G10" s="11" t="str">
        <f t="shared" ref="G10:G11" si="1">IF(F10&lt;$B$7,"Reject null hypothesis","Fail to reject null hypothesis")</f>
        <v>Fail to reject null hypothesis</v>
      </c>
    </row>
    <row r="11" spans="1:9" ht="15.75" customHeight="1" x14ac:dyDescent="0.15">
      <c r="A11" s="4" t="s">
        <v>18</v>
      </c>
      <c r="B11" s="11">
        <f>_xlfn.T.INV(B7,D2)</f>
        <v>-1.8945786050900073</v>
      </c>
      <c r="E11" s="11">
        <f>_xlfn.T.DIST(F2,D2,TRUE)</f>
        <v>0.60025766363008859</v>
      </c>
      <c r="F11" s="11">
        <f t="shared" si="0"/>
        <v>0.6</v>
      </c>
      <c r="G11" s="11" t="str">
        <f t="shared" si="1"/>
        <v>Fail to reject null hypothesis</v>
      </c>
    </row>
    <row r="16" spans="1:9" ht="15.75" customHeight="1" x14ac:dyDescent="0.15">
      <c r="A16" s="4" t="s">
        <v>21</v>
      </c>
    </row>
    <row r="17" spans="1:3" ht="15.75" customHeight="1" x14ac:dyDescent="0.15">
      <c r="A17" s="9"/>
    </row>
    <row r="18" spans="1:3" ht="15.75" customHeight="1" x14ac:dyDescent="0.15">
      <c r="A18" s="4" t="s">
        <v>24</v>
      </c>
      <c r="B18" s="11">
        <f>1-B7</f>
        <v>0.95</v>
      </c>
    </row>
    <row r="19" spans="1:3" ht="15.75" customHeight="1" x14ac:dyDescent="0.15">
      <c r="A19" s="4" t="s">
        <v>22</v>
      </c>
      <c r="B19" s="11">
        <f>A2-C9*E2</f>
        <v>-9.0761756623150749</v>
      </c>
      <c r="C19" s="11">
        <f>ROUND(B19,$G$2)</f>
        <v>-9.0760000000000005</v>
      </c>
    </row>
    <row r="20" spans="1:3" ht="15.75" customHeight="1" x14ac:dyDescent="0.15">
      <c r="A20" s="4" t="s">
        <v>23</v>
      </c>
      <c r="B20" s="11">
        <f>A2+C9*E2</f>
        <v>11.356175662315076</v>
      </c>
      <c r="C20" s="11">
        <f>ROUND(B20,$G$2)</f>
        <v>11.356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Equal variance</vt:lpstr>
      <vt:lpstr>Unequal variance</vt:lpstr>
      <vt:lpstr>Paired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Klopper, Juan Hein</cp:lastModifiedBy>
  <dcterms:modified xsi:type="dcterms:W3CDTF">2024-02-28T21:41:09Z</dcterms:modified>
</cp:coreProperties>
</file>