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68800" windowHeight="26600" tabRatio="600" firstSheet="0" activeTab="11" autoFilterDateGrouping="1"/>
  </bookViews>
  <sheets>
    <sheet xmlns:r="http://schemas.openxmlformats.org/officeDocument/2006/relationships" name="Summary" sheetId="1" state="visible" r:id="rId1"/>
    <sheet xmlns:r="http://schemas.openxmlformats.org/officeDocument/2006/relationships" name="Heart disease" sheetId="2" state="visible" r:id="rId2"/>
    <sheet xmlns:r="http://schemas.openxmlformats.org/officeDocument/2006/relationships" name="Chronic kidney disease" sheetId="3" state="visible" r:id="rId3"/>
    <sheet xmlns:r="http://schemas.openxmlformats.org/officeDocument/2006/relationships" name="COPD" sheetId="4" state="visible" r:id="rId4"/>
    <sheet xmlns:r="http://schemas.openxmlformats.org/officeDocument/2006/relationships" name="Pneumonia" sheetId="5" state="visible" r:id="rId5"/>
    <sheet xmlns:r="http://schemas.openxmlformats.org/officeDocument/2006/relationships" name="Stroke" sheetId="6" state="visible" r:id="rId6"/>
    <sheet xmlns:r="http://schemas.openxmlformats.org/officeDocument/2006/relationships" name="Dementia" sheetId="7" state="visible" r:id="rId7"/>
    <sheet xmlns:r="http://schemas.openxmlformats.org/officeDocument/2006/relationships" name="Depression major depressive dis" sheetId="8" state="visible" r:id="rId8"/>
    <sheet xmlns:r="http://schemas.openxmlformats.org/officeDocument/2006/relationships" name="High cholesterol" sheetId="9" state="visible" r:id="rId9"/>
    <sheet xmlns:r="http://schemas.openxmlformats.org/officeDocument/2006/relationships" name="Obesity" sheetId="10" state="visible" r:id="rId10"/>
    <sheet xmlns:r="http://schemas.openxmlformats.org/officeDocument/2006/relationships" name="Arthritis" sheetId="11" state="visible" r:id="rId11"/>
    <sheet xmlns:r="http://schemas.openxmlformats.org/officeDocument/2006/relationships" name="All Unique Medications" sheetId="12" state="visible" r:id="rId12"/>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Calibri"/>
      <family val="2"/>
      <b val="1"/>
      <color rgb="FFFFFFFF"/>
      <sz val="16"/>
    </font>
    <font>
      <name val="Calibri"/>
      <family val="2"/>
      <b val="1"/>
      <color rgb="FFFFFFFF"/>
      <sz val="12"/>
    </font>
    <font>
      <name val="Calibri"/>
      <family val="2"/>
      <b val="1"/>
      <sz val="11"/>
    </font>
    <font>
      <name val="Calibri"/>
      <family val="2"/>
      <b val="1"/>
      <color rgb="FFFFFFFF"/>
      <sz val="14"/>
    </font>
    <font>
      <name val="Calibri"/>
      <family val="2"/>
      <b val="1"/>
      <i val="1"/>
      <sz val="11"/>
    </font>
    <font>
      <name val="Calibri"/>
      <family val="2"/>
      <b val="1"/>
      <sz val="12"/>
    </font>
    <font>
      <name val="Calibri"/>
      <family val="2"/>
      <b val="1"/>
      <color rgb="FFFFFFFF"/>
      <sz val="11"/>
    </font>
    <font>
      <name val="Calibri"/>
      <family val="2"/>
      <i val="1"/>
      <sz val="11"/>
    </font>
  </fonts>
  <fills count="12">
    <fill>
      <patternFill/>
    </fill>
    <fill>
      <patternFill patternType="gray125"/>
    </fill>
    <fill>
      <patternFill patternType="solid">
        <fgColor rgb="FF1F4E79"/>
        <bgColor rgb="FF1F4E79"/>
      </patternFill>
    </fill>
    <fill>
      <patternFill patternType="solid">
        <fgColor rgb="FF5B9BD5"/>
        <bgColor rgb="FF5B9BD5"/>
      </patternFill>
    </fill>
    <fill>
      <patternFill patternType="solid">
        <fgColor rgb="FFD9E1F2"/>
        <bgColor rgb="FFD9E1F2"/>
      </patternFill>
    </fill>
    <fill>
      <patternFill patternType="solid">
        <fgColor rgb="FF366092"/>
        <bgColor rgb="FF366092"/>
      </patternFill>
    </fill>
    <fill>
      <patternFill patternType="solid">
        <fgColor rgb="FFF2F2F2"/>
        <bgColor rgb="FFF2F2F2"/>
      </patternFill>
    </fill>
    <fill>
      <patternFill patternType="solid">
        <fgColor rgb="FFE2EFDA"/>
        <bgColor rgb="FFE2EFDA"/>
      </patternFill>
    </fill>
    <fill>
      <patternFill patternType="solid">
        <fgColor rgb="FFF8F9FA"/>
        <bgColor rgb="FFF8F9FA"/>
      </patternFill>
    </fill>
    <fill>
      <patternFill patternType="solid">
        <fgColor rgb="FFE2E6EA"/>
        <bgColor rgb="FFE2E6EA"/>
      </patternFill>
    </fill>
    <fill>
      <patternFill patternType="solid">
        <fgColor rgb="FFF8F9FA"/>
        <bgColor rgb="FFF8F9FA"/>
      </patternFill>
    </fill>
    <fill>
      <patternFill patternType="solid">
        <fgColor rgb="00F8F9FA"/>
        <bgColor rgb="00F8F9FA"/>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2">
    <xf numFmtId="0" fontId="0" fillId="0" borderId="0" pivotButton="0" quotePrefix="0" xfId="0"/>
    <xf numFmtId="0" fontId="3" fillId="4" borderId="0" pivotButton="0" quotePrefix="0" xfId="0"/>
    <xf numFmtId="0" fontId="0" fillId="7" borderId="0" pivotButton="0" quotePrefix="0" xfId="0"/>
    <xf numFmtId="0" fontId="6" fillId="0" borderId="0" pivotButton="0" quotePrefix="0" xfId="0"/>
    <xf numFmtId="0" fontId="3" fillId="6" borderId="0" pivotButton="0" quotePrefix="0" xfId="0"/>
    <xf numFmtId="0" fontId="3" fillId="0" borderId="0" pivotButton="0" quotePrefix="0" xfId="0"/>
    <xf numFmtId="0" fontId="0" fillId="0" borderId="0" applyAlignment="1" pivotButton="0" quotePrefix="0" xfId="0">
      <alignment vertical="top" wrapText="1"/>
    </xf>
    <xf numFmtId="0" fontId="3" fillId="4" borderId="1" pivotButton="0" quotePrefix="0" xfId="0"/>
    <xf numFmtId="0" fontId="0" fillId="0" borderId="1" applyAlignment="1" pivotButton="0" quotePrefix="0" xfId="0">
      <alignment vertical="top" wrapText="1"/>
    </xf>
    <xf numFmtId="0" fontId="7" fillId="3" borderId="1" applyAlignment="1" pivotButton="0" quotePrefix="0" xfId="0">
      <alignment horizontal="center" vertical="center"/>
    </xf>
    <xf numFmtId="0" fontId="0" fillId="8" borderId="1" applyAlignment="1" pivotButton="0" quotePrefix="0" xfId="0">
      <alignment vertical="top" wrapText="1"/>
    </xf>
    <xf numFmtId="0" fontId="6" fillId="9" borderId="0" pivotButton="0" quotePrefix="0" xfId="0"/>
    <xf numFmtId="0" fontId="0" fillId="10" borderId="2" applyAlignment="1" pivotButton="0" quotePrefix="0" xfId="0">
      <alignment vertical="top" wrapText="1"/>
    </xf>
    <xf numFmtId="0" fontId="0" fillId="0" borderId="2" applyAlignment="1" pivotButton="0" quotePrefix="0" xfId="0">
      <alignment vertical="top" wrapText="1"/>
    </xf>
    <xf numFmtId="0" fontId="1" fillId="2" borderId="0" applyAlignment="1" pivotButton="0" quotePrefix="0" xfId="0">
      <alignment horizontal="center" vertical="center"/>
    </xf>
    <xf numFmtId="0" fontId="0" fillId="0" borderId="0" pivotButton="0" quotePrefix="0" xfId="0"/>
    <xf numFmtId="0" fontId="2" fillId="3" borderId="0" applyAlignment="1" pivotButton="0" quotePrefix="0" xfId="0">
      <alignment horizontal="center"/>
    </xf>
    <xf numFmtId="0" fontId="4" fillId="5" borderId="0" applyAlignment="1" pivotButton="0" quotePrefix="0" xfId="0">
      <alignment horizontal="center" vertical="center"/>
    </xf>
    <xf numFmtId="0" fontId="5" fillId="0" borderId="0" pivotButton="0" quotePrefix="0" xfId="0"/>
    <xf numFmtId="0" fontId="8" fillId="0" borderId="0" pivotButton="0" quotePrefix="0" xfId="0"/>
    <xf numFmtId="0" fontId="0" fillId="11" borderId="3" applyAlignment="1" pivotButton="0" quotePrefix="0" xfId="0">
      <alignment vertical="top" wrapText="1"/>
    </xf>
    <xf numFmtId="0" fontId="0" fillId="0" borderId="3" applyAlignment="1" pivotButton="0" quotePrefix="0" xfId="0">
      <alignment vertical="top"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
  <sheetViews>
    <sheetView workbookViewId="0">
      <selection activeCell="A1" sqref="A1:D1"/>
    </sheetView>
  </sheetViews>
  <sheetFormatPr baseColWidth="10" defaultColWidth="8.83203125" defaultRowHeight="15" outlineLevelCol="0"/>
  <cols>
    <col width="30" customWidth="1" style="15" min="1" max="1"/>
    <col width="15" customWidth="1" style="15" min="2" max="2"/>
    <col width="35" customWidth="1" style="15" min="3" max="3"/>
    <col width="25" customWidth="1" style="15" min="4" max="4"/>
  </cols>
  <sheetData>
    <row r="1" ht="30" customHeight="1" s="15">
      <c r="A1" s="14" t="inlineStr">
        <is>
          <t>MAIN DISEASES COMPREHENSIVE ANALYSIS</t>
        </is>
      </c>
    </row>
    <row r="3">
      <c r="A3" t="inlineStr">
        <is>
          <t>Analysis Date:</t>
        </is>
      </c>
      <c r="B3" t="inlineStr">
        <is>
          <t>2025-07-02</t>
        </is>
      </c>
    </row>
    <row r="4">
      <c r="A4" t="inlineStr">
        <is>
          <t>Source Data:</t>
        </is>
      </c>
      <c r="B4" t="inlineStr">
        <is>
          <t>final_diseases_complete.csv + drug_data_analysis.xlsx</t>
        </is>
      </c>
    </row>
    <row r="5">
      <c r="A5" t="inlineStr">
        <is>
          <t>Total Target Diseases:</t>
        </is>
      </c>
      <c r="B5" t="n">
        <v>10</v>
      </c>
    </row>
    <row r="7" ht="16" customHeight="1" s="15">
      <c r="A7" s="16" t="inlineStr">
        <is>
          <t>TARGET DISEASES</t>
        </is>
      </c>
    </row>
    <row r="8">
      <c r="A8" s="1" t="inlineStr">
        <is>
          <t>Disease Name</t>
        </is>
      </c>
      <c r="B8" s="1" t="inlineStr">
        <is>
          <t>Status</t>
        </is>
      </c>
      <c r="C8" s="1" t="inlineStr">
        <is>
          <t>Matched Name</t>
        </is>
      </c>
      <c r="D8" s="1" t="inlineStr">
        <is>
          <t>Spanish Name</t>
        </is>
      </c>
    </row>
    <row r="9">
      <c r="A9" s="2" t="inlineStr">
        <is>
          <t>Heart disease</t>
        </is>
      </c>
      <c r="B9" s="2" t="inlineStr">
        <is>
          <t>✓ Found</t>
        </is>
      </c>
      <c r="C9" s="2" t="inlineStr">
        <is>
          <t>Heart disease</t>
        </is>
      </c>
      <c r="D9" s="2" t="inlineStr">
        <is>
          <t>enfermedad cardíaca</t>
        </is>
      </c>
    </row>
    <row r="10">
      <c r="A10" s="2" t="inlineStr">
        <is>
          <t>Chronic kidney disease</t>
        </is>
      </c>
      <c r="B10" s="2" t="inlineStr">
        <is>
          <t>✓ Found</t>
        </is>
      </c>
      <c r="C10" s="2" t="inlineStr">
        <is>
          <t>Chronic kidney disease</t>
        </is>
      </c>
      <c r="D10" s="2" t="inlineStr">
        <is>
          <t>enfermedad renal</t>
        </is>
      </c>
    </row>
    <row r="11">
      <c r="A11" s="2" t="inlineStr">
        <is>
          <t>COPD</t>
        </is>
      </c>
      <c r="B11" s="2" t="inlineStr">
        <is>
          <t>✓ Found</t>
        </is>
      </c>
      <c r="C11" s="2" t="inlineStr">
        <is>
          <t>COPD</t>
        </is>
      </c>
      <c r="D11" s="2" t="inlineStr">
        <is>
          <t>COPD</t>
        </is>
      </c>
    </row>
    <row r="12">
      <c r="A12" s="2" t="inlineStr">
        <is>
          <t>Pneumonia</t>
        </is>
      </c>
      <c r="B12" s="2" t="inlineStr">
        <is>
          <t>✓ Found</t>
        </is>
      </c>
      <c r="C12" s="2" t="inlineStr">
        <is>
          <t>Pneumonia</t>
        </is>
      </c>
      <c r="D12" s="2" t="inlineStr">
        <is>
          <t>neumonía</t>
        </is>
      </c>
    </row>
    <row r="13">
      <c r="A13" s="2" t="inlineStr">
        <is>
          <t>Stroke</t>
        </is>
      </c>
      <c r="B13" s="2" t="inlineStr">
        <is>
          <t>✓ Found</t>
        </is>
      </c>
      <c r="C13" s="2" t="inlineStr">
        <is>
          <t>Stroke</t>
        </is>
      </c>
      <c r="D13" s="2" t="inlineStr">
        <is>
          <t>accidente cerebrovascular</t>
        </is>
      </c>
    </row>
    <row r="14">
      <c r="A14" s="2" t="inlineStr">
        <is>
          <t>Dementia</t>
        </is>
      </c>
      <c r="B14" s="2" t="inlineStr">
        <is>
          <t>✓ Found</t>
        </is>
      </c>
      <c r="C14" s="2" t="inlineStr">
        <is>
          <t>Dementia</t>
        </is>
      </c>
      <c r="D14" s="2" t="inlineStr">
        <is>
          <t>demencia</t>
        </is>
      </c>
    </row>
    <row r="15">
      <c r="A15" s="2" t="inlineStr">
        <is>
          <t>Depression (major depressive disorder)</t>
        </is>
      </c>
      <c r="B15" s="2" t="inlineStr">
        <is>
          <t>✓ Found</t>
        </is>
      </c>
      <c r="C15" s="2" t="inlineStr">
        <is>
          <t>Depression (major depressive disorder)</t>
        </is>
      </c>
      <c r="D15" s="2" t="inlineStr">
        <is>
          <t>depresión</t>
        </is>
      </c>
    </row>
    <row r="16">
      <c r="A16" s="2" t="inlineStr">
        <is>
          <t>High cholesterol</t>
        </is>
      </c>
      <c r="B16" s="2" t="inlineStr">
        <is>
          <t>✓ Found</t>
        </is>
      </c>
      <c r="C16" s="2" t="inlineStr">
        <is>
          <t>High cholesterol</t>
        </is>
      </c>
      <c r="D16" s="2" t="inlineStr">
        <is>
          <t>colesterol alto</t>
        </is>
      </c>
    </row>
    <row r="17">
      <c r="A17" s="2" t="inlineStr">
        <is>
          <t>Obesity</t>
        </is>
      </c>
      <c r="B17" s="2" t="inlineStr">
        <is>
          <t>✓ Found</t>
        </is>
      </c>
      <c r="C17" s="2" t="inlineStr">
        <is>
          <t>Obesity</t>
        </is>
      </c>
      <c r="D17" s="2" t="inlineStr">
        <is>
          <t>obesidad</t>
        </is>
      </c>
    </row>
    <row r="18">
      <c r="A18" s="2" t="inlineStr">
        <is>
          <t>Arthritis</t>
        </is>
      </c>
      <c r="B18" s="2" t="inlineStr">
        <is>
          <t>✓ Found</t>
        </is>
      </c>
      <c r="C18" s="2" t="inlineStr">
        <is>
          <t>Arthritis</t>
        </is>
      </c>
      <c r="D18" s="2" t="inlineStr">
        <is>
          <t>artritis</t>
        </is>
      </c>
    </row>
    <row r="21" ht="16" customHeight="1" s="15">
      <c r="A21" s="3" t="inlineStr">
        <is>
          <t>STATISTICS</t>
        </is>
      </c>
    </row>
    <row r="22">
      <c r="A22" t="inlineStr">
        <is>
          <t>Diseases Found: 10</t>
        </is>
      </c>
    </row>
    <row r="23">
      <c r="A23" t="inlineStr">
        <is>
          <t>Diseases Not Found: 0</t>
        </is>
      </c>
    </row>
    <row r="24">
      <c r="A24" t="inlineStr">
        <is>
          <t>Success Rate: 100.0%</t>
        </is>
      </c>
    </row>
  </sheetData>
  <mergeCells count="2">
    <mergeCell ref="A1:D1"/>
    <mergeCell ref="A7:D7"/>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F39"/>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OBESITY - COMPREHENSIVE ANALYSIS</t>
        </is>
      </c>
    </row>
    <row r="3" ht="16" customHeight="1" s="15">
      <c r="A3" s="16" t="inlineStr">
        <is>
          <t>DISEASE INFORMATION</t>
        </is>
      </c>
    </row>
    <row r="4">
      <c r="A4" s="4" t="inlineStr">
        <is>
          <t>English Name:</t>
        </is>
      </c>
      <c r="B4" t="inlineStr">
        <is>
          <t>Obesity</t>
        </is>
      </c>
    </row>
    <row r="5">
      <c r="A5" s="4" t="inlineStr">
        <is>
          <t>Spanish Name:</t>
        </is>
      </c>
      <c r="B5" t="inlineStr">
        <is>
          <t>obesidad</t>
        </is>
      </c>
    </row>
    <row r="7" ht="16" customHeight="1" s="15">
      <c r="A7" s="16" t="inlineStr">
        <is>
          <t>DIAGNOSIS</t>
        </is>
      </c>
    </row>
    <row r="8" ht="200" customHeight="1" s="15">
      <c r="A8" s="5" t="inlineStr">
        <is>
          <t>Diagnosis Process:</t>
        </is>
      </c>
      <c r="B8" s="6" t="inlineStr">
        <is>
          <t>To diagnose obesity, your health care professional may perform a physical exam and recommend some tests.These exams and tests often include: Taking your health history. Your health care team may review your weight history, weight-loss efforts, physical activity and exercise habits. You also may talk about your eating patterns and appetite control. Your health care professional may ask about other conditions you've had, medicines you take, your stress levels and other issues about your health. They may also review your family's health history to see if you may be more likely to have certain conditions. A general physical exam. This includes measuring your height; checking vital signs, such as heart rate, blood pressure and temperature; listening to your heart and lungs; and examining your abdomen. Calculating your BMI. Your health care professional checks your body mass index, called BMI. A BMI of 30 or higher is considered obesity. Numbers higher than 30 increase health risks even more. Have your BMI checked at least once a year. This can help pinpoint your overall health risks and what treatments may be right for you. Measuring your waist size. The distance around your waist is known as the circumference. Fat stored around the waist, sometimes called visceral fat or abdominal fat, may further increase the risk of heart disease and diabetes. Women with a waist that measures more than 35 inches (89 centimeters) and men with a waist that's more than 40 inches (102 centimeters) around may have more health risks than do people with smaller waist measurements. Like the BMI measurement, waist circumference should be checked at least once a year. Checking for other health problems. If you have known health problems, your health care team will evaluate them. Your health care professional also will check for other possible health problems, such as high blood pressure, high cholesterol, underactive thyroid, liver problems and diabetes. Gathering this information will help you and your health care team choose the type of treatment that will work best for you. Care at Mayo Clinic Our caring team of Mayo Clinic experts can help you with your obesity-related health concerns Start Here More InformationObesity care at Mayo ClinicCholesterol testLiver function testsBMI and waist circumference calculatorShow more related information</t>
        </is>
      </c>
    </row>
    <row r="10" ht="16" customHeight="1" s="15">
      <c r="A10" s="16" t="inlineStr">
        <is>
          <t>TREATMENTS</t>
        </is>
      </c>
    </row>
    <row r="11" ht="60" customHeight="1" s="15">
      <c r="A11" s="5" t="inlineStr">
        <is>
          <t>Available Treatments:</t>
        </is>
      </c>
      <c r="B11" s="6" t="inlineStr">
        <is>
          <t>Exercise</t>
        </is>
      </c>
    </row>
    <row r="13" ht="16" customHeight="1" s="15">
      <c r="A13" s="16" t="inlineStr">
        <is>
          <t>DIAGNOSTIC TESTS</t>
        </is>
      </c>
    </row>
    <row r="14" ht="60" customHeight="1" s="15">
      <c r="A14" s="5" t="inlineStr">
        <is>
          <t>Diagnostic Tests:</t>
        </is>
      </c>
      <c r="B14" s="6" t="inlineStr">
        <is>
          <t>No test information available</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benzphetamine</t>
        </is>
      </c>
      <c r="B19" s="8" t="inlineStr">
        <is>
          <t>Information not available in database</t>
        </is>
      </c>
      <c r="C19" s="8" t="inlineStr">
        <is>
          <t>Side effects information not available</t>
        </is>
      </c>
      <c r="D19" s="8" t="inlineStr">
        <is>
          <t>Obesity</t>
        </is>
      </c>
    </row>
    <row r="20" ht="16" customHeight="1" s="15">
      <c r="A20" s="8" t="inlineStr">
        <is>
          <t>bupropion and naltrexone</t>
        </is>
      </c>
      <c r="B20" s="8" t="inlineStr">
        <is>
          <t>Information not available in database</t>
        </is>
      </c>
      <c r="C20" s="8" t="inlineStr">
        <is>
          <t>Side effects information not available</t>
        </is>
      </c>
      <c r="D20" s="8" t="inlineStr">
        <is>
          <t>Obesity</t>
        </is>
      </c>
    </row>
    <row r="21" ht="16" customHeight="1" s="15">
      <c r="A21" s="8" t="inlineStr">
        <is>
          <t>diethylpropion</t>
        </is>
      </c>
      <c r="B21" s="8" t="inlineStr">
        <is>
          <t>Information not available in database</t>
        </is>
      </c>
      <c r="C21" s="8" t="inlineStr">
        <is>
          <t>Side effects information not available</t>
        </is>
      </c>
      <c r="D21" s="8" t="inlineStr">
        <is>
          <t>Obesity</t>
        </is>
      </c>
    </row>
    <row r="22" ht="16" customHeight="1" s="15">
      <c r="A22" s="8" t="inlineStr">
        <is>
          <t>liraglutide</t>
        </is>
      </c>
      <c r="B22" s="8" t="inlineStr">
        <is>
          <t>Information not available in database</t>
        </is>
      </c>
      <c r="C22" s="8" t="inlineStr">
        <is>
          <t>Side effects information not available</t>
        </is>
      </c>
      <c r="D22" s="8" t="inlineStr">
        <is>
          <t>Obesity</t>
        </is>
      </c>
    </row>
    <row r="23" ht="16" customHeight="1" s="15">
      <c r="A23" s="8" t="inlineStr">
        <is>
          <t>Desoxyn</t>
        </is>
      </c>
      <c r="B23" s="8" t="inlineStr">
        <is>
          <t>Information not available in database</t>
        </is>
      </c>
      <c r="C23" s="8" t="inlineStr">
        <is>
          <t>Side effects information not available</t>
        </is>
      </c>
      <c r="D23" s="8" t="inlineStr">
        <is>
          <t>Obesity</t>
        </is>
      </c>
    </row>
    <row r="24" ht="16" customHeight="1" s="15">
      <c r="A24" s="8" t="inlineStr">
        <is>
          <t>Lomaira</t>
        </is>
      </c>
      <c r="B24" s="8" t="inlineStr">
        <is>
          <t>Information not available in database</t>
        </is>
      </c>
      <c r="C24" s="8" t="inlineStr">
        <is>
          <t>Side effects information not available</t>
        </is>
      </c>
      <c r="D24" s="8" t="inlineStr">
        <is>
          <t>Obesity</t>
        </is>
      </c>
    </row>
    <row r="25" ht="16" customHeight="1" s="15">
      <c r="A25" s="8" t="inlineStr">
        <is>
          <t>phentermine and topiramate</t>
        </is>
      </c>
      <c r="B25" s="8" t="inlineStr">
        <is>
          <t>Information not available in database</t>
        </is>
      </c>
      <c r="C25" s="8" t="inlineStr">
        <is>
          <t>Side effects information not available</t>
        </is>
      </c>
      <c r="D25" s="8" t="inlineStr">
        <is>
          <t>Obesity</t>
        </is>
      </c>
    </row>
    <row r="26" ht="16" customHeight="1" s="15">
      <c r="A26" s="8" t="inlineStr">
        <is>
          <t>Sibutramine</t>
        </is>
      </c>
      <c r="B26" s="8" t="inlineStr">
        <is>
          <t>Information not available in database</t>
        </is>
      </c>
      <c r="C26" s="8" t="inlineStr">
        <is>
          <t>Side effects information not available</t>
        </is>
      </c>
      <c r="D26" s="8" t="inlineStr">
        <is>
          <t>Obesity</t>
        </is>
      </c>
    </row>
    <row r="27" ht="16" customHeight="1" s="15">
      <c r="A27" s="8" t="inlineStr">
        <is>
          <t>Adipex-P</t>
        </is>
      </c>
      <c r="B27" s="8" t="inlineStr">
        <is>
          <t>Information not available in database</t>
        </is>
      </c>
      <c r="C27" s="8" t="inlineStr">
        <is>
          <t>Side effects information not available</t>
        </is>
      </c>
      <c r="D27" s="8" t="inlineStr">
        <is>
          <t>Obesity</t>
        </is>
      </c>
    </row>
    <row r="28" ht="16" customHeight="1" s="15">
      <c r="A28" s="8" t="inlineStr">
        <is>
          <t>Belviq XR</t>
        </is>
      </c>
      <c r="B28" s="8" t="inlineStr">
        <is>
          <t>Information not available in database</t>
        </is>
      </c>
      <c r="C28" s="8" t="inlineStr">
        <is>
          <t>Side effects information not available</t>
        </is>
      </c>
      <c r="D28" s="8" t="inlineStr">
        <is>
          <t>Obesity</t>
        </is>
      </c>
    </row>
    <row r="29" ht="16" customHeight="1" s="15">
      <c r="A29" s="8" t="inlineStr">
        <is>
          <t>lorcaserin</t>
        </is>
      </c>
      <c r="B29" s="8" t="inlineStr">
        <is>
          <t>Information not available in database</t>
        </is>
      </c>
      <c r="C29" s="8" t="inlineStr">
        <is>
          <t>Side effects information not available</t>
        </is>
      </c>
      <c r="D29" s="8" t="inlineStr">
        <is>
          <t>Obesity</t>
        </is>
      </c>
    </row>
    <row r="30" ht="16" customHeight="1" s="15">
      <c r="A30" s="8" t="inlineStr">
        <is>
          <t>Melfiat</t>
        </is>
      </c>
      <c r="B30" s="8" t="inlineStr">
        <is>
          <t>Information not available in database</t>
        </is>
      </c>
      <c r="C30" s="8" t="inlineStr">
        <is>
          <t>Side effects information not available</t>
        </is>
      </c>
      <c r="D30" s="8" t="inlineStr">
        <is>
          <t>Obesity</t>
        </is>
      </c>
    </row>
    <row r="31" ht="16" customHeight="1" s="15">
      <c r="A31" s="8" t="inlineStr">
        <is>
          <t>Regimex</t>
        </is>
      </c>
      <c r="B31" s="8" t="inlineStr">
        <is>
          <t>Information not available in database</t>
        </is>
      </c>
      <c r="C31" s="8" t="inlineStr">
        <is>
          <t>Side effects information not available</t>
        </is>
      </c>
      <c r="D31" s="8" t="inlineStr">
        <is>
          <t>Obesity</t>
        </is>
      </c>
    </row>
    <row r="32" ht="16" customHeight="1" s="15">
      <c r="A32" s="8" t="inlineStr">
        <is>
          <t>Tenuate Dospan</t>
        </is>
      </c>
      <c r="B32" s="8" t="inlineStr">
        <is>
          <t>Information not available in database</t>
        </is>
      </c>
      <c r="C32" s="8" t="inlineStr">
        <is>
          <t>Side effects information not available</t>
        </is>
      </c>
      <c r="D32" s="8" t="inlineStr">
        <is>
          <t>Obesity</t>
        </is>
      </c>
    </row>
    <row r="33" ht="16" customHeight="1" s="15">
      <c r="A33" s="8" t="inlineStr">
        <is>
          <t>Suprenza</t>
        </is>
      </c>
      <c r="B33" s="8" t="inlineStr">
        <is>
          <t>Information not available in database</t>
        </is>
      </c>
      <c r="C33" s="8" t="inlineStr">
        <is>
          <t>Side effects information not available</t>
        </is>
      </c>
      <c r="D33" s="8" t="inlineStr">
        <is>
          <t>Obesity</t>
        </is>
      </c>
    </row>
    <row r="34" ht="16" customHeight="1" s="15">
      <c r="A34" s="8" t="inlineStr">
        <is>
          <t>Pregnyl</t>
        </is>
      </c>
      <c r="B34" s="8" t="inlineStr">
        <is>
          <t>Information not available in database</t>
        </is>
      </c>
      <c r="C34" s="8" t="inlineStr">
        <is>
          <t>Side effects information not available</t>
        </is>
      </c>
      <c r="D34" s="8" t="inlineStr">
        <is>
          <t>Obesity</t>
        </is>
      </c>
    </row>
    <row r="35" ht="16" customHeight="1" s="15">
      <c r="A35" s="8" t="inlineStr">
        <is>
          <t>bupropion / naltrexone</t>
        </is>
      </c>
      <c r="B35" s="8" t="inlineStr">
        <is>
          <t>Information not available in database</t>
        </is>
      </c>
      <c r="C35" s="8" t="inlineStr">
        <is>
          <t>Side effects information not available</t>
        </is>
      </c>
      <c r="D35" s="8" t="inlineStr">
        <is>
          <t>Obesity</t>
        </is>
      </c>
    </row>
    <row r="36" ht="16" customHeight="1" s="15">
      <c r="A36" s="8" t="inlineStr">
        <is>
          <t>phentermine / topiramate</t>
        </is>
      </c>
      <c r="B36" s="8" t="inlineStr">
        <is>
          <t>Information not available in database</t>
        </is>
      </c>
      <c r="C36" s="8" t="inlineStr">
        <is>
          <t>Side effects information not available</t>
        </is>
      </c>
      <c r="D36" s="8" t="inlineStr">
        <is>
          <t>Obesity</t>
        </is>
      </c>
    </row>
    <row r="37" ht="16" customHeight="1" s="15">
      <c r="A37" s="8" t="inlineStr">
        <is>
          <t>Guarana</t>
        </is>
      </c>
      <c r="B37" s="8" t="inlineStr">
        <is>
          <t>Information not available in database</t>
        </is>
      </c>
      <c r="C37" s="8" t="inlineStr">
        <is>
          <t>Side effects information not available</t>
        </is>
      </c>
      <c r="D37" s="8" t="inlineStr">
        <is>
          <t>Obesity</t>
        </is>
      </c>
    </row>
    <row r="39">
      <c r="A39" s="18" t="inlineStr">
        <is>
          <t>Total medications for Obesity: 19</t>
        </is>
      </c>
    </row>
  </sheetData>
  <mergeCells count="7">
    <mergeCell ref="A16:F16"/>
    <mergeCell ref="A10:F10"/>
    <mergeCell ref="A13:F13"/>
    <mergeCell ref="A1:F1"/>
    <mergeCell ref="A39:D39"/>
    <mergeCell ref="A3:F3"/>
    <mergeCell ref="A7:F7"/>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91"/>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ARTHRITIS - COMPREHENSIVE ANALYSIS</t>
        </is>
      </c>
    </row>
    <row r="3" ht="16" customHeight="1" s="15">
      <c r="A3" s="16" t="inlineStr">
        <is>
          <t>DISEASE INFORMATION</t>
        </is>
      </c>
    </row>
    <row r="4">
      <c r="A4" s="4" t="inlineStr">
        <is>
          <t>English Name:</t>
        </is>
      </c>
      <c r="B4" t="inlineStr">
        <is>
          <t>Arthritis</t>
        </is>
      </c>
    </row>
    <row r="5">
      <c r="A5" s="4" t="inlineStr">
        <is>
          <t>Spanish Name:</t>
        </is>
      </c>
      <c r="B5" t="inlineStr">
        <is>
          <t>artritis</t>
        </is>
      </c>
    </row>
    <row r="7" ht="16" customHeight="1" s="15">
      <c r="A7" s="16" t="inlineStr">
        <is>
          <t>DIAGNOSIS</t>
        </is>
      </c>
    </row>
    <row r="8" ht="60" customHeight="1" s="15">
      <c r="A8" s="5" t="inlineStr">
        <is>
          <t>Diagnosis Process:</t>
        </is>
      </c>
      <c r="B8" s="6" t="inlineStr">
        <is>
          <t>During the physical exam, doctors check your joints for swelling, redness and warmth. They'll also want to see how well you can move your joints.</t>
        </is>
      </c>
    </row>
    <row r="10" ht="16" customHeight="1" s="15">
      <c r="A10" s="16" t="inlineStr">
        <is>
          <t>TREATMENTS</t>
        </is>
      </c>
    </row>
    <row r="11" ht="60" customHeight="1" s="15">
      <c r="A11" s="5" t="inlineStr">
        <is>
          <t>Available Treatments:</t>
        </is>
      </c>
      <c r="B11" s="6" t="inlineStr">
        <is>
          <t>Physical therapy</t>
        </is>
      </c>
    </row>
    <row r="13" ht="16" customHeight="1" s="15">
      <c r="A13" s="16" t="inlineStr">
        <is>
          <t>DIAGNOSTIC TESTS</t>
        </is>
      </c>
    </row>
    <row r="14" ht="60" customHeight="1" s="15">
      <c r="A14" s="5" t="inlineStr">
        <is>
          <t>Diagnostic Tests:</t>
        </is>
      </c>
      <c r="B14" s="6" t="inlineStr">
        <is>
          <t>No test information available</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64" customHeight="1" s="15">
      <c r="A19" s="8" t="inlineStr">
        <is>
          <t>leflunomide</t>
        </is>
      </c>
      <c r="B19" s="8" t="inlineStr">
        <is>
          <t>Leflunomide affects the immune system and reduces swelling and inflammation in the body.Leflunomide is used to treat the symptoms of rheumatoid arthritis.Leflunomide may also be used for purposes not listed in this medication guide.</t>
        </is>
      </c>
      <c r="C19" s="8" t="inlineStr">
        <is>
          <t>Get emergency medical help if you have signs of an allergic reaction: hives; difficulty breathing; swelling of your face, lips, tongue, or throat.Leflunomide may cause serious side effects....</t>
        </is>
      </c>
      <c r="D19" s="8" t="inlineStr">
        <is>
          <t>Arthritis</t>
        </is>
      </c>
    </row>
    <row r="20" ht="16" customHeight="1" s="15">
      <c r="A20" s="8" t="inlineStr">
        <is>
          <t>Chaparral</t>
        </is>
      </c>
      <c r="B20" s="8" t="inlineStr">
        <is>
          <t>Information not available in database</t>
        </is>
      </c>
      <c r="C20" s="8" t="inlineStr">
        <is>
          <t>Side effects information not available</t>
        </is>
      </c>
      <c r="D20" s="8" t="inlineStr">
        <is>
          <t>Arthritis</t>
        </is>
      </c>
    </row>
    <row r="21" ht="16" customHeight="1" s="15">
      <c r="A21" s="8" t="inlineStr">
        <is>
          <t>Chondroitin</t>
        </is>
      </c>
      <c r="B21" s="8" t="inlineStr">
        <is>
          <t>Information not available in database</t>
        </is>
      </c>
      <c r="C21" s="8" t="inlineStr">
        <is>
          <t>Side effects information not available</t>
        </is>
      </c>
      <c r="D21" s="8" t="inlineStr">
        <is>
          <t>Arthritis</t>
        </is>
      </c>
    </row>
    <row r="22" ht="16" customHeight="1" s="15">
      <c r="A22" s="8" t="inlineStr">
        <is>
          <t>Devil's claw</t>
        </is>
      </c>
      <c r="B22" s="8" t="inlineStr">
        <is>
          <t>Information not available in database</t>
        </is>
      </c>
      <c r="C22" s="8" t="inlineStr">
        <is>
          <t>Side effects information not available</t>
        </is>
      </c>
      <c r="D22" s="8" t="inlineStr">
        <is>
          <t>Arthritis</t>
        </is>
      </c>
    </row>
    <row r="23" ht="80" customHeight="1" s="15">
      <c r="A23" s="8" t="inlineStr">
        <is>
          <t>Garlic</t>
        </is>
      </c>
      <c r="B23" s="8" t="inlineStr">
        <is>
          <t>Garlic is an herb also known as Ail, Ajo, Allii Sativi Bulbus, Allium, Allium sativum, Camphor of the Poor, Da Suan, Lasun, Lasuna, Nectar of the Gods, Poor Man's Treacle, Rason, Rust Treacle, or Stinking Rose.Garlic is a commonly used food and flavoring agent....</t>
        </is>
      </c>
      <c r="C23" s="8" t="inlineStr">
        <is>
          <t>Get emergency medical help if you have any of these signs of an allergic reaction: hives; difficult breathing; swelling of your face, lips, tongue, or throat.Although not all side effects are known, garlic is thought to be possibly safe when taken...</t>
        </is>
      </c>
      <c r="D23" s="8" t="inlineStr">
        <is>
          <t>Arthritis</t>
        </is>
      </c>
    </row>
    <row r="24" ht="96" customHeight="1" s="15">
      <c r="A24" s="8" t="inlineStr">
        <is>
          <t>Glucosamine</t>
        </is>
      </c>
      <c r="B24" s="8" t="inlineStr">
        <is>
          <t>Glucosamine is sugar protein that helps your body build cartilage (the hard connective tissue located mainly on the bones near your joints).Glucosamine is a naturally occurring substance found in bones, bone marrow, shellfish and fungus.Glucosamine has been used in alternative medicine as an aid ...</t>
        </is>
      </c>
      <c r="C24" s="8" t="inlineStr">
        <is>
          <t>Get emergency medical help if you have any of these signs of an allergic reaction: hives; difficult breathing; swelling of your face, lips, tongue, or throat.Common side effects of glucosamine may include: nausea, vomiting; diarrhea, constipation;...</t>
        </is>
      </c>
      <c r="D24" s="8" t="inlineStr">
        <is>
          <t>Arthritis</t>
        </is>
      </c>
    </row>
    <row r="25" ht="16" customHeight="1" s="15">
      <c r="A25" s="8" t="inlineStr">
        <is>
          <t>Slippery elm</t>
        </is>
      </c>
      <c r="B25" s="8" t="inlineStr">
        <is>
          <t>Information not available in database</t>
        </is>
      </c>
      <c r="C25" s="8" t="inlineStr">
        <is>
          <t>Side effects information not available</t>
        </is>
      </c>
      <c r="D25" s="8" t="inlineStr">
        <is>
          <t>Arthritis</t>
        </is>
      </c>
    </row>
    <row r="26" ht="16" customHeight="1" s="15">
      <c r="A26" s="8" t="inlineStr">
        <is>
          <t>hyaluronan</t>
        </is>
      </c>
      <c r="B26" s="8" t="inlineStr">
        <is>
          <t>Information not available in database</t>
        </is>
      </c>
      <c r="C26" s="8" t="inlineStr">
        <is>
          <t>Side effects information not available</t>
        </is>
      </c>
      <c r="D26" s="8" t="inlineStr">
        <is>
          <t>Arthritis</t>
        </is>
      </c>
    </row>
    <row r="27" ht="16" customHeight="1" s="15">
      <c r="A27" s="8" t="inlineStr">
        <is>
          <t>chondroitin / glucosamine</t>
        </is>
      </c>
      <c r="B27" s="8" t="inlineStr">
        <is>
          <t>Information not available in database</t>
        </is>
      </c>
      <c r="C27" s="8" t="inlineStr">
        <is>
          <t>Side effects information not available</t>
        </is>
      </c>
      <c r="D27" s="8" t="inlineStr">
        <is>
          <t>Arthritis</t>
        </is>
      </c>
    </row>
    <row r="28" ht="16" customHeight="1" s="15">
      <c r="A28" s="8" t="inlineStr">
        <is>
          <t>diclofenac</t>
        </is>
      </c>
      <c r="B28" s="8" t="inlineStr">
        <is>
          <t>Information not available in database</t>
        </is>
      </c>
      <c r="C28" s="8" t="inlineStr">
        <is>
          <t>Side effects information not available</t>
        </is>
      </c>
      <c r="D28" s="8" t="inlineStr">
        <is>
          <t>Arthritis</t>
        </is>
      </c>
    </row>
    <row r="29" ht="16" customHeight="1" s="15">
      <c r="A29" s="8" t="inlineStr">
        <is>
          <t>Medrol Dosepak</t>
        </is>
      </c>
      <c r="B29" s="8" t="inlineStr">
        <is>
          <t>Information not available in database</t>
        </is>
      </c>
      <c r="C29" s="8" t="inlineStr">
        <is>
          <t>Side effects information not available</t>
        </is>
      </c>
      <c r="D29" s="8" t="inlineStr">
        <is>
          <t>Arthritis</t>
        </is>
      </c>
    </row>
    <row r="30" ht="80" customHeight="1" s="15">
      <c r="A30" s="8" t="inlineStr">
        <is>
          <t>Motrin</t>
        </is>
      </c>
      <c r="B30" s="8" t="inlineStr">
        <is>
          <t>Package insert / product label Generic name: ibuprofen Dosage form: oral suspension Drug class: Nonsteroidal anti-inflammatory drugs Drug Facts Ibuprofen 50 mg (NSAID) 1 Pain reliever/fever reducertemporarily:Ibuprofen may cause a severe allergic reaction, especially in people allergic to aspirin...</t>
        </is>
      </c>
      <c r="C30" s="8" t="inlineStr">
        <is>
          <t>Side effects not found</t>
        </is>
      </c>
      <c r="D30" s="8" t="inlineStr">
        <is>
          <t>Arthritis</t>
        </is>
      </c>
    </row>
    <row r="31" ht="80" customHeight="1" s="15">
      <c r="A31" s="8" t="inlineStr">
        <is>
          <t>nabumetone</t>
        </is>
      </c>
      <c r="B31" s="8" t="inlineStr">
        <is>
          <t>Nabumetone is a nonsteroidal anti-inflammatory drug (NSAID)....</t>
        </is>
      </c>
      <c r="C31" s="8" t="inlineStr">
        <is>
          <t>Get emergency medical help if you have signs of an allergic reaction (hives, sneezing, runny or stuffy nose, wheezing, difficult breathing, swelling in your face or throat) or a severe skin reaction (fever, sore throat, burning eyes, skin pain, re...</t>
        </is>
      </c>
      <c r="D31" s="8" t="inlineStr">
        <is>
          <t>Arthritis</t>
        </is>
      </c>
    </row>
    <row r="32" ht="16" customHeight="1" s="15">
      <c r="A32" s="8" t="inlineStr">
        <is>
          <t>Natrol SAMe</t>
        </is>
      </c>
      <c r="B32" s="8" t="inlineStr">
        <is>
          <t>Information not available in database</t>
        </is>
      </c>
      <c r="C32" s="8" t="inlineStr">
        <is>
          <t>Side effects information not available</t>
        </is>
      </c>
      <c r="D32" s="8" t="inlineStr">
        <is>
          <t>Arthritis</t>
        </is>
      </c>
    </row>
    <row r="33" ht="16" customHeight="1" s="15">
      <c r="A33" s="8" t="inlineStr">
        <is>
          <t>Probenecid and Colchicine</t>
        </is>
      </c>
      <c r="B33" s="8" t="inlineStr">
        <is>
          <t>Information not available in database</t>
        </is>
      </c>
      <c r="C33" s="8" t="inlineStr">
        <is>
          <t>Side effects information not available</t>
        </is>
      </c>
      <c r="D33" s="8" t="inlineStr">
        <is>
          <t>Arthritis</t>
        </is>
      </c>
    </row>
    <row r="34" ht="16" customHeight="1" s="15">
      <c r="A34" s="8" t="inlineStr">
        <is>
          <t>colchicine / probenecid</t>
        </is>
      </c>
      <c r="B34" s="8" t="inlineStr">
        <is>
          <t>Information not available in database</t>
        </is>
      </c>
      <c r="C34" s="8" t="inlineStr">
        <is>
          <t>Side effects information not available</t>
        </is>
      </c>
      <c r="D34" s="8" t="inlineStr">
        <is>
          <t>Arthritis</t>
        </is>
      </c>
    </row>
    <row r="35" ht="16" customHeight="1" s="15">
      <c r="A35" s="8" t="inlineStr">
        <is>
          <t>betamethasone</t>
        </is>
      </c>
      <c r="B35" s="8" t="inlineStr">
        <is>
          <t>Information not available in database</t>
        </is>
      </c>
      <c r="C35" s="8" t="inlineStr">
        <is>
          <t>Side effects information not available</t>
        </is>
      </c>
      <c r="D35" s="8" t="inlineStr">
        <is>
          <t>Arthritis</t>
        </is>
      </c>
    </row>
    <row r="36" ht="16" customHeight="1" s="15">
      <c r="A36" s="8" t="inlineStr">
        <is>
          <t>Aristospan</t>
        </is>
      </c>
      <c r="B36" s="8" t="inlineStr">
        <is>
          <t>Information not available in database</t>
        </is>
      </c>
      <c r="C36" s="8" t="inlineStr">
        <is>
          <t>Side effects information not available</t>
        </is>
      </c>
      <c r="D36" s="8" t="inlineStr">
        <is>
          <t>Arthritis</t>
        </is>
      </c>
    </row>
    <row r="37" ht="16" customHeight="1" s="15">
      <c r="A37" s="8" t="inlineStr">
        <is>
          <t>Dexamethasone Intensol</t>
        </is>
      </c>
      <c r="B37" s="8" t="inlineStr">
        <is>
          <t>Information not available in database</t>
        </is>
      </c>
      <c r="C37" s="8" t="inlineStr">
        <is>
          <t>Side effects information not available</t>
        </is>
      </c>
      <c r="D37" s="8" t="inlineStr">
        <is>
          <t>Arthritis</t>
        </is>
      </c>
    </row>
    <row r="38" ht="16" customHeight="1" s="15">
      <c r="A38" s="8" t="inlineStr">
        <is>
          <t>probenecid</t>
        </is>
      </c>
      <c r="B38" s="8" t="inlineStr">
        <is>
          <t>Information not available in database</t>
        </is>
      </c>
      <c r="C38" s="8" t="inlineStr">
        <is>
          <t>Side effects information not available</t>
        </is>
      </c>
      <c r="D38" s="8" t="inlineStr">
        <is>
          <t>Arthritis</t>
        </is>
      </c>
    </row>
    <row r="39" ht="16" customHeight="1" s="15">
      <c r="A39" s="8" t="inlineStr">
        <is>
          <t>Kenalog-10</t>
        </is>
      </c>
      <c r="B39" s="8" t="inlineStr">
        <is>
          <t>Information not available in database</t>
        </is>
      </c>
      <c r="C39" s="8" t="inlineStr">
        <is>
          <t>Side effects information not available</t>
        </is>
      </c>
      <c r="D39" s="8" t="inlineStr">
        <is>
          <t>Arthritis</t>
        </is>
      </c>
    </row>
    <row r="40" ht="16" customHeight="1" s="15">
      <c r="A40" s="8" t="inlineStr">
        <is>
          <t>Zcort</t>
        </is>
      </c>
      <c r="B40" s="8" t="inlineStr">
        <is>
          <t>Information not available in database</t>
        </is>
      </c>
      <c r="C40" s="8" t="inlineStr">
        <is>
          <t>Side effects information not available</t>
        </is>
      </c>
      <c r="D40" s="8" t="inlineStr">
        <is>
          <t>Arthritis</t>
        </is>
      </c>
    </row>
    <row r="41" ht="16" customHeight="1" s="15">
      <c r="A41" s="8" t="inlineStr">
        <is>
          <t>Celestone Soluspan</t>
        </is>
      </c>
      <c r="B41" s="8" t="inlineStr">
        <is>
          <t>Information not available in database</t>
        </is>
      </c>
      <c r="C41" s="8" t="inlineStr">
        <is>
          <t>Side effects information not available</t>
        </is>
      </c>
      <c r="D41" s="8" t="inlineStr">
        <is>
          <t>Arthritis</t>
        </is>
      </c>
    </row>
    <row r="42" ht="16" customHeight="1" s="15">
      <c r="A42" s="8" t="inlineStr">
        <is>
          <t>Clinacort</t>
        </is>
      </c>
      <c r="B42" s="8" t="inlineStr">
        <is>
          <t>Information not available in database</t>
        </is>
      </c>
      <c r="C42" s="8" t="inlineStr">
        <is>
          <t>Side effects information not available</t>
        </is>
      </c>
      <c r="D42" s="8" t="inlineStr">
        <is>
          <t>Arthritis</t>
        </is>
      </c>
    </row>
    <row r="43" ht="96" customHeight="1" s="15">
      <c r="A43" s="8" t="inlineStr">
        <is>
          <t>cortisone</t>
        </is>
      </c>
      <c r="B43" s="8" t="inlineStr">
        <is>
          <t>Fludrocortisone is a steroid that helps reduce inflammation in the body.Fludrocortisone is used to treat conditions in which the body does not produce enough of its own steroids, such as Addison's disease, and salt-losing adrenogenital syndrome.Fludrocortisone may also be used for purposes not li...</t>
        </is>
      </c>
      <c r="C43" s="8" t="inlineStr">
        <is>
          <t>Get emergency medical help if you have signs of an allergic reaction: hives; difficult breathing; swelling of your face, lips, tongue, or throat.Fludrocortisone may cause serious side effects....</t>
        </is>
      </c>
      <c r="D43" s="8" t="inlineStr">
        <is>
          <t>Arthritis</t>
        </is>
      </c>
    </row>
    <row r="44" ht="16" customHeight="1" s="15">
      <c r="A44" s="8" t="inlineStr">
        <is>
          <t>De-Sone LA</t>
        </is>
      </c>
      <c r="B44" s="8" t="inlineStr">
        <is>
          <t>Information not available in database</t>
        </is>
      </c>
      <c r="C44" s="8" t="inlineStr">
        <is>
          <t>Side effects information not available</t>
        </is>
      </c>
      <c r="D44" s="8" t="inlineStr">
        <is>
          <t>Arthritis</t>
        </is>
      </c>
    </row>
    <row r="45" ht="16" customHeight="1" s="15">
      <c r="A45" s="8" t="inlineStr">
        <is>
          <t>Dxevo</t>
        </is>
      </c>
      <c r="B45" s="8" t="inlineStr">
        <is>
          <t>Information not available in database</t>
        </is>
      </c>
      <c r="C45" s="8" t="inlineStr">
        <is>
          <t>Side effects information not available</t>
        </is>
      </c>
      <c r="D45" s="8" t="inlineStr">
        <is>
          <t>Arthritis</t>
        </is>
      </c>
    </row>
    <row r="46" ht="16" customHeight="1" s="15">
      <c r="A46" s="8" t="inlineStr">
        <is>
          <t>Arthritis Pain</t>
        </is>
      </c>
      <c r="B46" s="8" t="inlineStr">
        <is>
          <t>Information not available in database</t>
        </is>
      </c>
      <c r="C46" s="8" t="inlineStr">
        <is>
          <t>Side effects information not available</t>
        </is>
      </c>
      <c r="D46" s="8" t="inlineStr">
        <is>
          <t>Arthritis</t>
        </is>
      </c>
    </row>
    <row r="47" ht="80" customHeight="1" s="15">
      <c r="A47" s="8" t="inlineStr">
        <is>
          <t>Azulfidine</t>
        </is>
      </c>
      <c r="B47" s="8" t="inlineStr">
        <is>
          <t>Azulfidine is used to treat ulcerative colitis (UC), and to decrease the frequency of UC attacks....</t>
        </is>
      </c>
      <c r="C47" s="8" t="inlineStr">
        <is>
          <t>Get emergency medical help if you have signs of an allergic reaction (hives, difficult breathing, swelling in your face or throat) or a severe skin reaction (fever, sore throat, burning eyes, skin pain, red or purple skin rash with blistering and ...</t>
        </is>
      </c>
      <c r="D47" s="8" t="inlineStr">
        <is>
          <t>Arthritis</t>
        </is>
      </c>
    </row>
    <row r="48" ht="16" customHeight="1" s="15">
      <c r="A48" s="8" t="inlineStr">
        <is>
          <t>Bayer Aspirin</t>
        </is>
      </c>
      <c r="B48" s="8" t="inlineStr">
        <is>
          <t>Information not available in database</t>
        </is>
      </c>
      <c r="C48" s="8" t="inlineStr">
        <is>
          <t>Side effects information not available</t>
        </is>
      </c>
      <c r="D48" s="8" t="inlineStr">
        <is>
          <t>Arthritis</t>
        </is>
      </c>
    </row>
    <row r="49" ht="16" customHeight="1" s="15">
      <c r="A49" s="8" t="inlineStr">
        <is>
          <t>Easprin</t>
        </is>
      </c>
      <c r="B49" s="8" t="inlineStr">
        <is>
          <t>Information not available in database</t>
        </is>
      </c>
      <c r="C49" s="8" t="inlineStr">
        <is>
          <t>Side effects information not available</t>
        </is>
      </c>
      <c r="D49" s="8" t="inlineStr">
        <is>
          <t>Arthritis</t>
        </is>
      </c>
    </row>
    <row r="50" ht="64" customHeight="1" s="15">
      <c r="A50" s="8" t="inlineStr">
        <is>
          <t>Ecotrin</t>
        </is>
      </c>
      <c r="B50" s="8" t="inlineStr">
        <is>
          <t>Ecotrin is a salicylate (sa-LIS-il-ate) that is used to treat pain, and reduce fever or inflammation.Ecotrin is sometimes used to treat or prevent heart attacks, strokes, and chest pain (angina)....</t>
        </is>
      </c>
      <c r="C50" s="8" t="inlineStr">
        <is>
          <t>Get emergency medical help if you have signs of an allergic reaction: hives; difficult breathing; swelling of your face, lips, tongue, or throat.Ecotrin may cause serious side effects....</t>
        </is>
      </c>
      <c r="D50" s="8" t="inlineStr">
        <is>
          <t>Arthritis</t>
        </is>
      </c>
    </row>
    <row r="51" ht="16" customHeight="1" s="15">
      <c r="A51" s="8" t="inlineStr">
        <is>
          <t>oxaprozin</t>
        </is>
      </c>
      <c r="B51" s="8" t="inlineStr">
        <is>
          <t>Information not available in database</t>
        </is>
      </c>
      <c r="C51" s="8" t="inlineStr">
        <is>
          <t>Side effects information not available</t>
        </is>
      </c>
      <c r="D51" s="8" t="inlineStr">
        <is>
          <t>Arthritis</t>
        </is>
      </c>
    </row>
    <row r="52" ht="16" customHeight="1" s="15">
      <c r="A52" s="8" t="inlineStr">
        <is>
          <t>sulindac</t>
        </is>
      </c>
      <c r="B52" s="8" t="inlineStr">
        <is>
          <t>Information not available in database</t>
        </is>
      </c>
      <c r="C52" s="8" t="inlineStr">
        <is>
          <t>Side effects information not available</t>
        </is>
      </c>
      <c r="D52" s="8" t="inlineStr">
        <is>
          <t>Arthritis</t>
        </is>
      </c>
    </row>
    <row r="53" ht="16" customHeight="1" s="15">
      <c r="A53" s="8" t="inlineStr">
        <is>
          <t>A-G Profen</t>
        </is>
      </c>
      <c r="B53" s="8" t="inlineStr">
        <is>
          <t>Information not available in database</t>
        </is>
      </c>
      <c r="C53" s="8" t="inlineStr">
        <is>
          <t>Side effects information not available</t>
        </is>
      </c>
      <c r="D53" s="8" t="inlineStr">
        <is>
          <t>Arthritis</t>
        </is>
      </c>
    </row>
    <row r="54" ht="16" customHeight="1" s="15">
      <c r="A54" s="8" t="inlineStr">
        <is>
          <t>Addaprin</t>
        </is>
      </c>
      <c r="B54" s="8" t="inlineStr">
        <is>
          <t>Information not available in database</t>
        </is>
      </c>
      <c r="C54" s="8" t="inlineStr">
        <is>
          <t>Side effects information not available</t>
        </is>
      </c>
      <c r="D54" s="8" t="inlineStr">
        <is>
          <t>Arthritis</t>
        </is>
      </c>
    </row>
    <row r="55" ht="16" customHeight="1" s="15">
      <c r="A55" s="8" t="inlineStr">
        <is>
          <t>Advil Children's</t>
        </is>
      </c>
      <c r="B55" s="8" t="inlineStr">
        <is>
          <t>Information not available in database</t>
        </is>
      </c>
      <c r="C55" s="8" t="inlineStr">
        <is>
          <t>Side effects information not available</t>
        </is>
      </c>
      <c r="D55" s="8" t="inlineStr">
        <is>
          <t>Arthritis</t>
        </is>
      </c>
    </row>
    <row r="56" ht="32" customHeight="1" s="15">
      <c r="A56" s="8" t="inlineStr">
        <is>
          <t>Advil Infant's Concentrated Drops</t>
        </is>
      </c>
      <c r="B56" s="8" t="inlineStr">
        <is>
          <t>Information not available in database</t>
        </is>
      </c>
      <c r="C56" s="8" t="inlineStr">
        <is>
          <t>Side effects information not available</t>
        </is>
      </c>
      <c r="D56" s="8" t="inlineStr">
        <is>
          <t>Arthritis</t>
        </is>
      </c>
    </row>
    <row r="57" ht="16" customHeight="1" s="15">
      <c r="A57" s="8" t="inlineStr">
        <is>
          <t>Advil Junior Strength</t>
        </is>
      </c>
      <c r="B57" s="8" t="inlineStr">
        <is>
          <t>Information not available in database</t>
        </is>
      </c>
      <c r="C57" s="8" t="inlineStr">
        <is>
          <t>Side effects information not available</t>
        </is>
      </c>
      <c r="D57" s="8" t="inlineStr">
        <is>
          <t>Arthritis</t>
        </is>
      </c>
    </row>
    <row r="58" ht="16" customHeight="1" s="15">
      <c r="A58" s="8" t="inlineStr">
        <is>
          <t>Advil Liqui-Gels</t>
        </is>
      </c>
      <c r="B58" s="8" t="inlineStr">
        <is>
          <t>Information not available in database</t>
        </is>
      </c>
      <c r="C58" s="8" t="inlineStr">
        <is>
          <t>Side effects information not available</t>
        </is>
      </c>
      <c r="D58" s="8" t="inlineStr">
        <is>
          <t>Arthritis</t>
        </is>
      </c>
    </row>
    <row r="59" ht="16" customHeight="1" s="15">
      <c r="A59" s="8" t="inlineStr">
        <is>
          <t>tocilizumab</t>
        </is>
      </c>
      <c r="B59" s="8" t="inlineStr">
        <is>
          <t>Information not available in database</t>
        </is>
      </c>
      <c r="C59" s="8" t="inlineStr">
        <is>
          <t>Side effects information not available</t>
        </is>
      </c>
      <c r="D59" s="8" t="inlineStr">
        <is>
          <t>Arthritis</t>
        </is>
      </c>
    </row>
    <row r="60" ht="16" customHeight="1" s="15">
      <c r="A60" s="8" t="inlineStr">
        <is>
          <t>canakinumab</t>
        </is>
      </c>
      <c r="B60" s="8" t="inlineStr">
        <is>
          <t>Information not available in database</t>
        </is>
      </c>
      <c r="C60" s="8" t="inlineStr">
        <is>
          <t>Side effects information not available</t>
        </is>
      </c>
      <c r="D60" s="8" t="inlineStr">
        <is>
          <t>Arthritis</t>
        </is>
      </c>
    </row>
    <row r="61" ht="16" customHeight="1" s="15">
      <c r="A61" s="8" t="inlineStr">
        <is>
          <t>Avtozma</t>
        </is>
      </c>
      <c r="B61" s="8" t="inlineStr">
        <is>
          <t>Information not available in database</t>
        </is>
      </c>
      <c r="C61" s="8" t="inlineStr">
        <is>
          <t>Side effects information not available</t>
        </is>
      </c>
      <c r="D61" s="8" t="inlineStr">
        <is>
          <t>Arthritis</t>
        </is>
      </c>
    </row>
    <row r="62" ht="80" customHeight="1" s="15">
      <c r="A62" s="8" t="inlineStr">
        <is>
          <t>ceftriaxone</t>
        </is>
      </c>
      <c r="B62" s="8" t="inlineStr">
        <is>
          <t>Package insert / product label Dosage form: injection, powder, for solution Drug class: Third generation cephalosporins J Code (medical billing code): J0696 (Per 250 mg, injection)To reduce the development of drug-resistant bacteria and maintain the effectiveness of ceftriaxone for injection, and...</t>
        </is>
      </c>
      <c r="C62" s="8" t="inlineStr">
        <is>
          <t>Ceftriaxone is generally well tolerated....</t>
        </is>
      </c>
      <c r="D62" s="8" t="inlineStr">
        <is>
          <t>Arthritis</t>
        </is>
      </c>
    </row>
    <row r="63" ht="16" customHeight="1" s="15">
      <c r="A63" s="8" t="inlineStr">
        <is>
          <t>Doryx</t>
        </is>
      </c>
      <c r="B63" s="8" t="inlineStr">
        <is>
          <t>Information not available in database</t>
        </is>
      </c>
      <c r="C63" s="8" t="inlineStr">
        <is>
          <t>Side effects information not available</t>
        </is>
      </c>
      <c r="D63" s="8" t="inlineStr">
        <is>
          <t>Arthritis</t>
        </is>
      </c>
    </row>
    <row r="64" ht="16" customHeight="1" s="15">
      <c r="A64" s="8" t="inlineStr">
        <is>
          <t>Monodox</t>
        </is>
      </c>
      <c r="B64" s="8" t="inlineStr">
        <is>
          <t>Information not available in database</t>
        </is>
      </c>
      <c r="C64" s="8" t="inlineStr">
        <is>
          <t>Side effects information not available</t>
        </is>
      </c>
      <c r="D64" s="8" t="inlineStr">
        <is>
          <t>Arthritis</t>
        </is>
      </c>
    </row>
    <row r="65" ht="96" customHeight="1" s="15">
      <c r="A65" s="8" t="inlineStr">
        <is>
          <t>Vibramycin</t>
        </is>
      </c>
      <c r="B65" s="8" t="inlineStr">
        <is>
          <t>Package insert / product label Generic name: doxycycline Dosage form: tablet, capsule, syrup, powder for oral suspension Drug classes: Miscellaneous antimalarials, TetracyclinesTo reduce the development of drug-resistant bacteria and maintain the effectiveness of Vibramycin® and other antibacteri...</t>
        </is>
      </c>
      <c r="C65" s="8" t="inlineStr">
        <is>
          <t>Due to oral doxycycline's virtually complete absorption, side effects of the lower bowel, particularly diarrhea, have been infrequent....</t>
        </is>
      </c>
      <c r="D65" s="8" t="inlineStr">
        <is>
          <t>Arthritis</t>
        </is>
      </c>
    </row>
    <row r="66" ht="16" customHeight="1" s="15">
      <c r="A66" s="8" t="inlineStr">
        <is>
          <t>Doryx MPC</t>
        </is>
      </c>
      <c r="B66" s="8" t="inlineStr">
        <is>
          <t>Information not available in database</t>
        </is>
      </c>
      <c r="C66" s="8" t="inlineStr">
        <is>
          <t>Side effects information not available</t>
        </is>
      </c>
      <c r="D66" s="8" t="inlineStr">
        <is>
          <t>Arthritis</t>
        </is>
      </c>
    </row>
    <row r="67" ht="16" customHeight="1" s="15">
      <c r="A67" s="8" t="inlineStr">
        <is>
          <t>Achromycin V</t>
        </is>
      </c>
      <c r="B67" s="8" t="inlineStr">
        <is>
          <t>Information not available in database</t>
        </is>
      </c>
      <c r="C67" s="8" t="inlineStr">
        <is>
          <t>Side effects information not available</t>
        </is>
      </c>
      <c r="D67" s="8" t="inlineStr">
        <is>
          <t>Arthritis</t>
        </is>
      </c>
    </row>
    <row r="68" ht="16" customHeight="1" s="15">
      <c r="A68" s="8" t="inlineStr">
        <is>
          <t>cefotaxime</t>
        </is>
      </c>
      <c r="B68" s="8" t="inlineStr">
        <is>
          <t>Information not available in database</t>
        </is>
      </c>
      <c r="C68" s="8" t="inlineStr">
        <is>
          <t>Side effects information not available</t>
        </is>
      </c>
      <c r="D68" s="8" t="inlineStr">
        <is>
          <t>Arthritis</t>
        </is>
      </c>
    </row>
    <row r="69" ht="16" customHeight="1" s="15">
      <c r="A69" s="8" t="inlineStr">
        <is>
          <t>Claforan</t>
        </is>
      </c>
      <c r="B69" s="8" t="inlineStr">
        <is>
          <t>Information not available in database</t>
        </is>
      </c>
      <c r="C69" s="8" t="inlineStr">
        <is>
          <t>Side effects information not available</t>
        </is>
      </c>
      <c r="D69" s="8" t="inlineStr">
        <is>
          <t>Arthritis</t>
        </is>
      </c>
    </row>
    <row r="70" ht="16" customHeight="1" s="15">
      <c r="A70" s="8" t="inlineStr">
        <is>
          <t>Ala-Tet</t>
        </is>
      </c>
      <c r="B70" s="8" t="inlineStr">
        <is>
          <t>Information not available in database</t>
        </is>
      </c>
      <c r="C70" s="8" t="inlineStr">
        <is>
          <t>Side effects information not available</t>
        </is>
      </c>
      <c r="D70" s="8" t="inlineStr">
        <is>
          <t>Arthritis</t>
        </is>
      </c>
    </row>
    <row r="71" ht="16" customHeight="1" s="15">
      <c r="A71" s="8" t="inlineStr">
        <is>
          <t>Brodspec</t>
        </is>
      </c>
      <c r="B71" s="8" t="inlineStr">
        <is>
          <t>Information not available in database</t>
        </is>
      </c>
      <c r="C71" s="8" t="inlineStr">
        <is>
          <t>Side effects information not available</t>
        </is>
      </c>
      <c r="D71" s="8" t="inlineStr">
        <is>
          <t>Arthritis</t>
        </is>
      </c>
    </row>
    <row r="72" ht="16" customHeight="1" s="15">
      <c r="A72" s="8" t="inlineStr">
        <is>
          <t>penicillin g potassium</t>
        </is>
      </c>
      <c r="B72" s="8" t="inlineStr">
        <is>
          <t>Information not available in database</t>
        </is>
      </c>
      <c r="C72" s="8" t="inlineStr">
        <is>
          <t>Side effects information not available</t>
        </is>
      </c>
      <c r="D72" s="8" t="inlineStr">
        <is>
          <t>Arthritis</t>
        </is>
      </c>
    </row>
    <row r="73" ht="16" customHeight="1" s="15">
      <c r="A73" s="8" t="inlineStr">
        <is>
          <t>Pfizerpen</t>
        </is>
      </c>
      <c r="B73" s="8" t="inlineStr">
        <is>
          <t>Information not available in database</t>
        </is>
      </c>
      <c r="C73" s="8" t="inlineStr">
        <is>
          <t>Side effects information not available</t>
        </is>
      </c>
      <c r="D73" s="8" t="inlineStr">
        <is>
          <t>Arthritis</t>
        </is>
      </c>
    </row>
    <row r="74" ht="16" customHeight="1" s="15">
      <c r="A74" s="8" t="inlineStr">
        <is>
          <t>penicillin g sodium</t>
        </is>
      </c>
      <c r="B74" s="8" t="inlineStr">
        <is>
          <t>Information not available in database</t>
        </is>
      </c>
      <c r="C74" s="8" t="inlineStr">
        <is>
          <t>Side effects information not available</t>
        </is>
      </c>
      <c r="D74" s="8" t="inlineStr">
        <is>
          <t>Arthritis</t>
        </is>
      </c>
    </row>
    <row r="75" ht="16" customHeight="1" s="15">
      <c r="A75" s="8" t="inlineStr">
        <is>
          <t>golimumab</t>
        </is>
      </c>
      <c r="B75" s="8" t="inlineStr">
        <is>
          <t>Information not available in database</t>
        </is>
      </c>
      <c r="C75" s="8" t="inlineStr">
        <is>
          <t>Side effects information not available</t>
        </is>
      </c>
      <c r="D75" s="8" t="inlineStr">
        <is>
          <t>Arthritis</t>
        </is>
      </c>
    </row>
    <row r="76" ht="16" customHeight="1" s="15">
      <c r="A76" s="8" t="inlineStr">
        <is>
          <t>Rasuvo</t>
        </is>
      </c>
      <c r="B76" s="8" t="inlineStr">
        <is>
          <t>Information not available in database</t>
        </is>
      </c>
      <c r="C76" s="8" t="inlineStr">
        <is>
          <t>Side effects information not available</t>
        </is>
      </c>
      <c r="D76" s="8" t="inlineStr">
        <is>
          <t>Arthritis</t>
        </is>
      </c>
    </row>
    <row r="77" ht="16" customHeight="1" s="15">
      <c r="A77" s="8" t="inlineStr">
        <is>
          <t>Otrexup</t>
        </is>
      </c>
      <c r="B77" s="8" t="inlineStr">
        <is>
          <t>Information not available in database</t>
        </is>
      </c>
      <c r="C77" s="8" t="inlineStr">
        <is>
          <t>Side effects information not available</t>
        </is>
      </c>
      <c r="D77" s="8" t="inlineStr">
        <is>
          <t>Arthritis</t>
        </is>
      </c>
    </row>
    <row r="78" ht="16" customHeight="1" s="15">
      <c r="A78" s="8" t="inlineStr">
        <is>
          <t>Anaprox-DS</t>
        </is>
      </c>
      <c r="B78" s="8" t="inlineStr">
        <is>
          <t>Information not available in database</t>
        </is>
      </c>
      <c r="C78" s="8" t="inlineStr">
        <is>
          <t>Side effects information not available</t>
        </is>
      </c>
      <c r="D78" s="8" t="inlineStr">
        <is>
          <t>Arthritis</t>
        </is>
      </c>
    </row>
    <row r="79" ht="16" customHeight="1" s="15">
      <c r="A79" s="8" t="inlineStr">
        <is>
          <t>EC-Naprosyn</t>
        </is>
      </c>
      <c r="B79" s="8" t="inlineStr">
        <is>
          <t>Information not available in database</t>
        </is>
      </c>
      <c r="C79" s="8" t="inlineStr">
        <is>
          <t>Side effects information not available</t>
        </is>
      </c>
      <c r="D79" s="8" t="inlineStr">
        <is>
          <t>Arthritis</t>
        </is>
      </c>
    </row>
    <row r="80" ht="16" customHeight="1" s="15">
      <c r="A80" s="8" t="inlineStr">
        <is>
          <t>Xatmep</t>
        </is>
      </c>
      <c r="B80" s="8" t="inlineStr">
        <is>
          <t>Information not available in database</t>
        </is>
      </c>
      <c r="C80" s="8" t="inlineStr">
        <is>
          <t>Side effects information not available</t>
        </is>
      </c>
      <c r="D80" s="8" t="inlineStr">
        <is>
          <t>Arthritis</t>
        </is>
      </c>
    </row>
    <row r="81" ht="80" customHeight="1" s="15">
      <c r="A81" s="8" t="inlineStr">
        <is>
          <t>Hadlima</t>
        </is>
      </c>
      <c r="B81" s="8" t="inlineStr">
        <is>
          <t>Generic name: adalimumab-bwwd [ ay-da-LIM-ue-mab-- bwwd ] Drug class: TNF alfa inhibitorsOtezla (apremilast) is used to treat plaque psoriasis, psoriatic arthritis, and oral ulcers ...Skyrizi (risankizumab) is used to treat plaque psoriasis, psoriatic arthritis, ulcerative colitis ...Entyvio (ved...</t>
        </is>
      </c>
      <c r="C81" s="8" t="inlineStr">
        <is>
          <t>Along with its needed effects, a medicine may cause some unwanted effects....</t>
        </is>
      </c>
      <c r="D81" s="8" t="inlineStr">
        <is>
          <t>Arthritis</t>
        </is>
      </c>
    </row>
    <row r="82" ht="16" customHeight="1" s="15">
      <c r="A82" s="8" t="inlineStr">
        <is>
          <t>Aspir-Low</t>
        </is>
      </c>
      <c r="B82" s="8" t="inlineStr">
        <is>
          <t>Information not available in database</t>
        </is>
      </c>
      <c r="C82" s="8" t="inlineStr">
        <is>
          <t>Side effects information not available</t>
        </is>
      </c>
      <c r="D82" s="8" t="inlineStr">
        <is>
          <t>Arthritis</t>
        </is>
      </c>
    </row>
    <row r="83" ht="16" customHeight="1" s="15">
      <c r="A83" s="8" t="inlineStr">
        <is>
          <t>Aspergum</t>
        </is>
      </c>
      <c r="B83" s="8" t="inlineStr">
        <is>
          <t>Information not available in database</t>
        </is>
      </c>
      <c r="C83" s="8" t="inlineStr">
        <is>
          <t>Side effects information not available</t>
        </is>
      </c>
      <c r="D83" s="8" t="inlineStr">
        <is>
          <t>Arthritis</t>
        </is>
      </c>
    </row>
    <row r="84" ht="16" customHeight="1" s="15">
      <c r="A84" s="8" t="inlineStr">
        <is>
          <t>Ecpirin</t>
        </is>
      </c>
      <c r="B84" s="8" t="inlineStr">
        <is>
          <t>Information not available in database</t>
        </is>
      </c>
      <c r="C84" s="8" t="inlineStr">
        <is>
          <t>Side effects information not available</t>
        </is>
      </c>
      <c r="D84" s="8" t="inlineStr">
        <is>
          <t>Arthritis</t>
        </is>
      </c>
    </row>
    <row r="85" ht="16" customHeight="1" s="15">
      <c r="A85" s="8" t="inlineStr">
        <is>
          <t>Entercote</t>
        </is>
      </c>
      <c r="B85" s="8" t="inlineStr">
        <is>
          <t>Information not available in database</t>
        </is>
      </c>
      <c r="C85" s="8" t="inlineStr">
        <is>
          <t>Side effects information not available</t>
        </is>
      </c>
      <c r="D85" s="8" t="inlineStr">
        <is>
          <t>Arthritis</t>
        </is>
      </c>
    </row>
    <row r="86" ht="16" customHeight="1" s="15">
      <c r="A86" s="8" t="inlineStr">
        <is>
          <t>Genacote</t>
        </is>
      </c>
      <c r="B86" s="8" t="inlineStr">
        <is>
          <t>Information not available in database</t>
        </is>
      </c>
      <c r="C86" s="8" t="inlineStr">
        <is>
          <t>Side effects information not available</t>
        </is>
      </c>
      <c r="D86" s="8" t="inlineStr">
        <is>
          <t>Arthritis</t>
        </is>
      </c>
    </row>
    <row r="87" ht="16" customHeight="1" s="15">
      <c r="A87" s="8" t="inlineStr">
        <is>
          <t>Halfprin</t>
        </is>
      </c>
      <c r="B87" s="8" t="inlineStr">
        <is>
          <t>Information not available in database</t>
        </is>
      </c>
      <c r="C87" s="8" t="inlineStr">
        <is>
          <t>Side effects information not available</t>
        </is>
      </c>
      <c r="D87" s="8" t="inlineStr">
        <is>
          <t>Arthritis</t>
        </is>
      </c>
    </row>
    <row r="88" ht="16" customHeight="1" s="15">
      <c r="A88" s="8" t="inlineStr">
        <is>
          <t>Vazalore</t>
        </is>
      </c>
      <c r="B88" s="8" t="inlineStr">
        <is>
          <t>Information not available in database</t>
        </is>
      </c>
      <c r="C88" s="8" t="inlineStr">
        <is>
          <t>Side effects information not available</t>
        </is>
      </c>
      <c r="D88" s="8" t="inlineStr">
        <is>
          <t>Arthritis</t>
        </is>
      </c>
    </row>
    <row r="89" ht="16" customHeight="1" s="15">
      <c r="A89" s="8" t="inlineStr">
        <is>
          <t>Aspirtab</t>
        </is>
      </c>
      <c r="B89" s="8" t="inlineStr">
        <is>
          <t>Information not available in database</t>
        </is>
      </c>
      <c r="C89" s="8" t="inlineStr">
        <is>
          <t>Side effects information not available</t>
        </is>
      </c>
      <c r="D89" s="8" t="inlineStr">
        <is>
          <t>Arthritis</t>
        </is>
      </c>
    </row>
    <row r="91">
      <c r="A91" s="18" t="inlineStr">
        <is>
          <t>Total medications for Arthritis: 71</t>
        </is>
      </c>
    </row>
  </sheetData>
  <mergeCells count="7">
    <mergeCell ref="A16:F16"/>
    <mergeCell ref="A10:F10"/>
    <mergeCell ref="A13:F13"/>
    <mergeCell ref="A91:D91"/>
    <mergeCell ref="A1:F1"/>
    <mergeCell ref="A3:F3"/>
    <mergeCell ref="A7:F7"/>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H340"/>
  <sheetViews>
    <sheetView tabSelected="1" topLeftCell="A9" workbookViewId="0">
      <selection activeCell="K9" sqref="K9"/>
    </sheetView>
  </sheetViews>
  <sheetFormatPr baseColWidth="10" defaultColWidth="8.83203125" defaultRowHeight="15" outlineLevelCol="0"/>
  <cols>
    <col width="30" customWidth="1" style="15" min="1" max="1"/>
    <col width="40" customWidth="1" style="15" min="2" max="2"/>
    <col width="35" customWidth="1" style="15" min="3" max="4"/>
    <col width="25" customWidth="1" style="15" min="5" max="5"/>
    <col width="40" customWidth="1" style="15" min="6" max="6"/>
    <col width="100" customWidth="1" style="15" min="7" max="7"/>
    <col width="60" customWidth="1" style="15" min="8" max="8"/>
    <col width="80" customWidth="1" style="15" min="9" max="9"/>
  </cols>
  <sheetData>
    <row r="1" ht="25" customHeight="1" s="15">
      <c r="A1" s="17" t="inlineStr">
        <is>
          <t>ALL UNIQUE MEDICATIONS FROM MAIN DISEASES</t>
        </is>
      </c>
    </row>
    <row r="2">
      <c r="B2" t="inlineStr">
        <is>
          <t xml:space="preserve">❌ Error processing INFORMATION (attempt 3): Message: 
Stacktrace:
0   chromedriver                        0x0000000102718ea4 cxxbridge1$str$ptr + 2722840
1   chromedriver                        0x0000000102710dac cxxbridge1$str$ptr + 2689824
2   chromedriver                        0x00000001022623ec cxxbridge1$string$len + 90648
3   chromedriver                        0x00000001022a9544 cxxbridge1$string$len + 381808
4   chromedriver                        0x00000001022ea934 cxxbridge1$string$len + 649056
5   chromedriver                        0x000000010229d834 cxxbridge1$string$len + 333408
6   chromedriver                        0x00000001026dbfc0 cxxbridge1$str$ptr + 2473268
7   chromedriver                        0x00000001026df22c cxxbridge1$str$ptr + 2486176
8   chromedriver                        0x00000001026bda08 cxxbridge1$str$ptr + 2348924
9   chromedriver                        0x00000001026dfae8 cxxbridge1$str$ptr + 2488412
10  chromedriver                        0x00000001026aea98 cxxbridge1$str$ptr + 2287628
11  chromedriver                        0x00000001026ff9d8 cxxbridge1$str$ptr + 2619212
12  chromedriver                        0x00000001026ffb64 cxxbridge1$str$ptr + 2619608
13  chromedriver                        0x00000001027109e8 cxxbridge1$str$ptr + 2688860
14  libsystem_pthread.dylib             0x00000001821cbc0c _pthread_start + 136
15  libsystem_pthread.dylib             0x00000001821c6b80 thread_start + 8
</t>
        </is>
      </c>
    </row>
    <row r="3" ht="16" customHeight="1" s="15">
      <c r="A3" s="16" t="inlineStr">
        <is>
          <t>INFORMATION</t>
        </is>
      </c>
    </row>
    <row r="4">
      <c r="A4" s="4" t="inlineStr">
        <is>
          <t>Purpose:</t>
        </is>
      </c>
      <c r="B4" t="inlineStr">
        <is>
          <t>Comprehensive list of all unique medications used across main diseases</t>
        </is>
      </c>
    </row>
    <row r="5">
      <c r="A5" s="4" t="inlineStr">
        <is>
          <t>Source:</t>
        </is>
      </c>
      <c r="B5" t="inlineStr">
        <is>
          <t>final_diseases_complete.csv</t>
        </is>
      </c>
    </row>
    <row r="6">
      <c r="A6" s="4" t="inlineStr">
        <is>
          <t>Status:</t>
        </is>
      </c>
      <c r="B6" t="inlineStr">
        <is>
          <t>Ready for FDA/Drugs.com data population</t>
        </is>
      </c>
    </row>
    <row r="8">
      <c r="A8" s="9" t="inlineStr">
        <is>
          <t>MEDICATION NAME</t>
        </is>
      </c>
      <c r="B8" s="9" t="inlineStr">
        <is>
          <t>SIDE EFFECTS</t>
        </is>
      </c>
      <c r="C8" s="9" t="inlineStr">
        <is>
          <t>CALL A DOCTOR IF</t>
        </is>
      </c>
      <c r="D8" s="9" t="inlineStr">
        <is>
          <t>GO TO ER IF</t>
        </is>
      </c>
      <c r="E8" s="9" t="inlineStr">
        <is>
          <t>DOSAGE</t>
        </is>
      </c>
      <c r="F8" s="9" t="inlineStr">
        <is>
          <t>DRUGS.COM URL</t>
        </is>
      </c>
      <c r="G8" s="9" t="inlineStr">
        <is>
          <t>FULL INFORMATION</t>
        </is>
      </c>
      <c r="H8" s="9" t="n"/>
    </row>
    <row r="9" ht="409.5" customHeight="1" s="15">
      <c r="A9" s="10" t="inlineStr">
        <is>
          <t>5-HTP Mood and Stress</t>
        </is>
      </c>
      <c r="B9" s="10"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9" s="10" t="n"/>
      <c r="D9" s="10" t="n"/>
      <c r="E9" s="10" t="n"/>
      <c r="F9" s="10" t="inlineStr">
        <is>
          <t>https://www.drugs.com/5-htp-mood-and-stress.html</t>
        </is>
      </c>
      <c r="G9" s="20">
        <f>== 5-HTP Mood and Stress side effects ===
Get emergency medical help if you have signs of an allergic reaction: hives, difficult breathing, swelling of your face, lips, tongue, or throat.
Seek medical attention right away if you have symptoms of serotonin syndrome, such as: agitation, hallucinations, fever, sweating, shivering, fast heart rate, muscle stiffness, twitching, loss of coordination, nausea, vomiting, or diarrhea.
Stop using 5-HTP Mood and Stress and call your healthcare provider at once if you have:
slow heart rate, feeling like you might pass out;
skin rash, bruising; or
Common side effects of 5-HTP Mood and Stress may include:</f>
        <v/>
      </c>
      <c r="H9" s="10" t="n"/>
    </row>
    <row r="10" ht="409.5" customHeight="1" s="15">
      <c r="A10" s="8" t="inlineStr">
        <is>
          <t>A-G Profen</t>
        </is>
      </c>
      <c r="B10" s="8"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10" s="8" t="n"/>
      <c r="D10" s="8" t="n"/>
      <c r="E10" s="8" t="n"/>
      <c r="F10" s="8" t="inlineStr">
        <is>
          <t>https://www.drugs.com/a-g-profen.html</t>
        </is>
      </c>
      <c r="G10" s="21" t="inlineStr">
        <is>
          <t>❌ No substantial side effects content found for A-G Profen</t>
        </is>
      </c>
      <c r="H10" s="8" t="n"/>
    </row>
    <row r="11" ht="409.5" customHeight="1" s="15">
      <c r="A11" s="10" t="inlineStr">
        <is>
          <t>Achromycin V</t>
        </is>
      </c>
      <c r="B11" s="10" t="inlineStr">
        <is>
          <t xml:space="preserve">Error: Message: 
Stacktrace:
0   chromedriver                        0x0000000102980ea4 cxxbridge1$str$ptr + 2722840
1   chromedriver                        0x0000000102978dac cxxbridge1$str$ptr + 2689824
2   chromedriver                        0x00000001024ca3ec cxxbridge1$string$len + 90648
3   chromedriver                        0x0000000102511544 cxxbridge1$string$len + 381808
4   chromedriver                        0x0000000102552934 cxxbridge1$string$len + 649056
5   chromedriver                        0x0000000102505834 cxxbridge1$string$len + 333408
6   chromedriver                        0x0000000102943fc0 cxxbridge1$str$ptr + 2473268
7   chromedriver                        0x000000010294722c cxxbridge1$str$ptr + 2486176
8   chromedriver                        0x0000000102925a08 cxxbridge1$str$ptr + 2348924
9   chromedriver                        0x0000000102947ae8 cxxbridge1$str$ptr + 2488412
10  chromedriver                        0x0000000102916a98 cxxbridge1$str$ptr + 2287628
11  chromedriver                        0x00000001029679d8 cxxbridge1$str$ptr + 2619212
12  chromedriver                        0x0000000102967b64 cxxbridge1$str$ptr + 2619608
13  chromedriver                        0x00000001029789e8 cxxbridge1$str$ptr + 2688860
14  libsystem_pthread.dylib             0x00000001821cbc0c _pthread_start + 136
15  libsystem_pthread.dylib             0x00000001821c6b80 thread_start + 8
</t>
        </is>
      </c>
      <c r="C11" s="10" t="n"/>
      <c r="D11" s="10" t="n"/>
      <c r="E11" s="10" t="n"/>
      <c r="F11" s="10" t="inlineStr">
        <is>
          <t>https://www.drugs.com/achromycin-v.html</t>
        </is>
      </c>
      <c r="G11" s="20">
        <f>== Achromycin V Side Effects ===
Generic name: tetracycline
Medically reviewed by Drugs.com. Last updated on Jun 23, 2025.
Serious side effects
Other side effects
Professional info</f>
        <v/>
      </c>
      <c r="H11" s="10" t="n"/>
    </row>
    <row r="12" ht="16" customHeight="1" s="15">
      <c r="A12" s="8" t="inlineStr">
        <is>
          <t>Actimmune</t>
        </is>
      </c>
      <c r="B12" s="8" t="inlineStr">
        <is>
          <t xml:space="preserve">Error: Message: 
Stacktrace:
0   chromedriver                        0x0000000102ab0e6c cxxbridge1$str$ptr + 2722840
1   chromedriver                        0x0000000102aa8d74 cxxbridge1$str$ptr + 2689824
2   chromedriver                        0x00000001025fa3ec cxxbridge1$string$len + 90648
3   chromedriver                        0x0000000102641544 cxxbridge1$string$len + 381808
4   chromedriver                        0x0000000102682934 cxxbridge1$string$len + 649056
5   chromedriver                        0x0000000102635834 cxxbridge1$string$len + 333408
6   chromedriver                        0x0000000102a73f88 cxxbridge1$str$ptr + 2473268
7   chromedriver                        0x0000000102a771f4 cxxbridge1$str$ptr + 2486176
8   chromedriver                        0x0000000102a559d0 cxxbridge1$str$ptr + 2348924
9   chromedriver                        0x0000000102a77ab0 cxxbridge1$str$ptr + 2488412
10  chromedriver                        0x0000000102a46a60 cxxbridge1$str$ptr + 2287628
11  chromedriver                        0x0000000102a979a0 cxxbridge1$str$ptr + 2619212
12  chromedriver                        0x0000000102a97b2c cxxbridge1$str$ptr + 2619608
13  chromedriver                        0x0000000102aa89b0 cxxbridge1$str$ptr + 2688860
14  libsystem_pthread.dylib             0x00000001821cbc0c _pthread_start + 136
15  libsystem_pthread.dylib             0x00000001821c6b80 thread_start + 8
</t>
        </is>
      </c>
      <c r="C12" s="8" t="n"/>
      <c r="D12" s="8" t="n"/>
      <c r="E12" s="8" t="n"/>
      <c r="F12" s="8" t="inlineStr">
        <is>
          <t>https://www.drugs.com/actimmune.html</t>
        </is>
      </c>
      <c r="G12" s="21">
        <f>== Actimmune side effects ===
Get emergency medical help if you have signs of an allergic reaction: hives; difficulty breathing; swelling of your face, lips, tongue, or throat.
Actimmune may cause serious side effects. Call your doctor at once if you have:
confusion, hallucinations;
a seizure (convulsions);
low blood cell counts--fever, chills, flu-like symptoms, swollen gums, mouth sores, skin sores, easy bruising, unusual bleeding; or
Your doses may be delayed or reduced if you have certain side effects.
Common side effects of Actimmune may include:</f>
        <v/>
      </c>
      <c r="H12" s="8" t="n"/>
    </row>
    <row r="13" ht="16" customHeight="1" s="15">
      <c r="A13" s="10" t="inlineStr">
        <is>
          <t>Activase</t>
        </is>
      </c>
      <c r="B13" s="10" t="inlineStr">
        <is>
          <t xml:space="preserve">Error: Message: 
Stacktrace:
0   chromedriver                        0x0000000102ab0e6c cxxbridge1$str$ptr + 2722840
1   chromedriver                        0x0000000102aa8d74 cxxbridge1$str$ptr + 2689824
2   chromedriver                        0x00000001025fa3ec cxxbridge1$string$len + 90648
3   chromedriver                        0x0000000102641544 cxxbridge1$string$len + 381808
4   chromedriver                        0x0000000102682934 cxxbridge1$string$len + 649056
5   chromedriver                        0x0000000102635834 cxxbridge1$string$len + 333408
6   chromedriver                        0x0000000102a73f88 cxxbridge1$str$ptr + 2473268
7   chromedriver                        0x0000000102a771f4 cxxbridge1$str$ptr + 2486176
8   chromedriver                        0x0000000102a559d0 cxxbridge1$str$ptr + 2348924
9   chromedriver                        0x0000000102a77ab0 cxxbridge1$str$ptr + 2488412
10  chromedriver                        0x0000000102a46a60 cxxbridge1$str$ptr + 2287628
11  chromedriver                        0x0000000102a979a0 cxxbridge1$str$ptr + 2619212
12  chromedriver                        0x0000000102a97b2c cxxbridge1$str$ptr + 2619608
13  chromedriver                        0x0000000102aa89b0 cxxbridge1$str$ptr + 2688860
14  libsystem_pthread.dylib             0x00000001821cbc0c _pthread_start + 136
15  libsystem_pthread.dylib             0x00000001821c6b80 thread_start + 8
</t>
        </is>
      </c>
      <c r="C13" s="10" t="n"/>
      <c r="D13" s="10" t="n"/>
      <c r="E13" s="10" t="n"/>
      <c r="F13" s="10" t="inlineStr">
        <is>
          <t>https://www.drugs.com/activase.html</t>
        </is>
      </c>
      <c r="G13" s="20">
        <f>== Activase side effects ===
Get emergency medical help if you have signs of an allergic reaction: hives; difficult breathing; swelling of your face, lips, tongue, or throat.
Activase increases your risk of bleeding, which can be severe or fatal. Call your doctor or seek emergency medical attention if you have bleeding that will not stop. Bleeding may occur from a surgical incision, or from the skin where a needle was inserted during a blood test or while receiving injectable medication. You may also have bleeding on the inside of your body, such as in your stomach or intestines, kidneys or bladder, brain, or within the muscles.
Call your doctor or get emergency medical help if you have signs of bleeding, such as:
sudden headache, feeling very weak or dizzy;
bleeding gums, nosebleeds;
easy bruising;
bleeding from a wound, incision, catheter, or needle injection;
bloody or tarry stools, coughing up blood or vomit that looks like coffee grounds;
red or pink urine;
heavy menstrual periods or abnormal vaginal bleeding; or
Also call your doctor at once if you have:</f>
        <v/>
      </c>
      <c r="H13" s="10" t="n"/>
    </row>
    <row r="14" ht="16" customHeight="1" s="15">
      <c r="A14" s="8" t="inlineStr">
        <is>
          <t>Addaprin</t>
        </is>
      </c>
      <c r="B14" s="8" t="inlineStr">
        <is>
          <t>Failed to process Addaprin after 3 attempts</t>
        </is>
      </c>
      <c r="C14" s="8" t="n"/>
      <c r="D14" s="8" t="n"/>
      <c r="E14" s="8" t="n"/>
      <c r="F14" s="8" t="inlineStr">
        <is>
          <t>https://www.drugs.com/addaprin.html</t>
        </is>
      </c>
      <c r="G14" s="21" t="inlineStr">
        <is>
          <t>❌ No substantial side effects content found for Addaprin</t>
        </is>
      </c>
      <c r="H14" s="8" t="n"/>
    </row>
    <row r="15" ht="16" customHeight="1" s="15">
      <c r="A15" s="10" t="inlineStr">
        <is>
          <t>Adipex-P</t>
        </is>
      </c>
      <c r="B15" s="10" t="inlineStr">
        <is>
          <t>Failed to process Adipex-P after 3 attempts</t>
        </is>
      </c>
      <c r="C15" s="10" t="n"/>
      <c r="D15" s="10" t="n"/>
      <c r="E15" s="10" t="n"/>
      <c r="F15" s="10" t="inlineStr">
        <is>
          <t>https://www.drugs.com/adipex-p.html</t>
        </is>
      </c>
      <c r="G15" s="20">
        <f>== Adipex-P Side Effects ===
Generic name: phentermine
Medically reviewed by Drugs.com. Last updated on Nov 11, 2024.
Serious side effects
Other side effects
Professional info</f>
        <v/>
      </c>
      <c r="H15" s="10" t="n"/>
    </row>
    <row r="16" ht="16" customHeight="1" s="15">
      <c r="A16" s="8" t="inlineStr">
        <is>
          <t>Advair HFA</t>
        </is>
      </c>
      <c r="B16" s="8" t="n"/>
      <c r="C16" s="8" t="n"/>
      <c r="D16" s="8" t="n"/>
      <c r="E16" s="8" t="n"/>
      <c r="F16" s="8" t="inlineStr">
        <is>
          <t>https://www.drugs.com/advair-hfa.html</t>
        </is>
      </c>
      <c r="G16" s="21">
        <f>== Advair HFA side effects ===
Get emergency medical help if you have signs of an allergic reaction: hives; difficulty breathing; swelling of your face, lips, tongue, or throat.
Advair HFA may cause serious side effects. Call your doctor at once if you have:
wheezing, choking, or other breathing problems after using this medicine;
fever, chills, cough with mucus, feeling short of breath;
chest pain, fast or irregular heartbeats, severe headache, pounding in your neck or ears;
tremors, nervousness;
blurred vision, tunnel vision, eye pain, or seeing halos around lights;
high blood sugar--increased thirst, increased urination, dry mouth, fruity breath odor;
signs of a hormonal disorder--worsening tiredness or weakness, feeling light-headed, nausea, vomiting.
Common side effects of Advair HFA may include:</f>
        <v/>
      </c>
      <c r="H16" s="8" t="n"/>
    </row>
    <row r="17" ht="16" customHeight="1" s="15">
      <c r="A17" s="10" t="inlineStr">
        <is>
          <t>Advil Children's</t>
        </is>
      </c>
      <c r="B17" s="10" t="n"/>
      <c r="C17" s="10" t="n"/>
      <c r="D17" s="10" t="n"/>
      <c r="E17" s="10" t="n"/>
      <c r="F17" s="10" t="inlineStr">
        <is>
          <t>https://www.drugs.com/advil-children's.html</t>
        </is>
      </c>
      <c r="G17" s="20" t="inlineStr">
        <is>
          <t>❌ Could not find main result for Advil Children's</t>
        </is>
      </c>
      <c r="H17" s="10" t="n"/>
    </row>
    <row r="18" ht="32" customHeight="1" s="15">
      <c r="A18" s="8" t="inlineStr">
        <is>
          <t>Advil Infant's Concentrated Drops</t>
        </is>
      </c>
      <c r="B18" s="8" t="n"/>
      <c r="C18" s="8" t="n"/>
      <c r="D18" s="8" t="n"/>
      <c r="E18" s="8" t="n"/>
      <c r="F18" s="8" t="inlineStr">
        <is>
          <t>https://www.drugs.com/advil-infant's-concentrated-drops.html</t>
        </is>
      </c>
      <c r="G18" s="21" t="inlineStr">
        <is>
          <t>❌ Could not find main result for Advil Infant's Concentrated Drops</t>
        </is>
      </c>
      <c r="H18" s="8" t="n"/>
    </row>
    <row r="19" ht="32" customHeight="1" s="15">
      <c r="A19" s="10" t="inlineStr">
        <is>
          <t>Advil Junior Strength</t>
        </is>
      </c>
      <c r="B19" s="10" t="n"/>
      <c r="C19" s="10" t="n"/>
      <c r="D19" s="10" t="n"/>
      <c r="E19" s="10" t="n"/>
      <c r="F19" s="10" t="inlineStr">
        <is>
          <t>https://www.drugs.com/advil-junior-strength.html</t>
        </is>
      </c>
      <c r="G19" s="20">
        <f>== Advil Junior Strength Side Effects ===
Advil Junior Strength
Generic name: ibuprofen
Medically reviewed by Drugs.com. Last updated on Jun 5, 2025.
Serious side effects
Other side effects
Professional info</f>
        <v/>
      </c>
      <c r="H19" s="10" t="n"/>
    </row>
    <row r="20" ht="16" customHeight="1" s="15">
      <c r="A20" s="8" t="inlineStr">
        <is>
          <t>Advil Liqui-Gels</t>
        </is>
      </c>
      <c r="B20" s="8" t="n"/>
      <c r="C20" s="8" t="n"/>
      <c r="D20" s="8" t="n"/>
      <c r="E20" s="8" t="n"/>
      <c r="F20" s="8" t="inlineStr">
        <is>
          <t>https://www.drugs.com/advil-liqui-gels.html</t>
        </is>
      </c>
      <c r="G20" s="21">
        <f>== Advil Liqui-Gels Side Effects ===
Generic name: ibuprofen
Medically reviewed by Drugs.com. Last updated on Jun 5, 2025.
Serious side effects
Other side effects
Professional info</f>
        <v/>
      </c>
      <c r="H20" s="8" t="n"/>
    </row>
    <row r="21" ht="16" customHeight="1" s="15">
      <c r="A21" s="10" t="inlineStr">
        <is>
          <t>Ala-Tet</t>
        </is>
      </c>
      <c r="B21" s="10" t="n"/>
      <c r="C21" s="10" t="n"/>
      <c r="D21" s="10" t="n"/>
      <c r="E21" s="10" t="n"/>
      <c r="F21" s="10" t="inlineStr">
        <is>
          <t>https://www.drugs.com/ala-tet.html</t>
        </is>
      </c>
      <c r="G21" s="20">
        <f>== Ala-Tet side effects ===
Get emergency medical help if you have signs of an allergic reaction: hives; difficult breathing; swelling of your face, lips, tongue, or throat.
Ala-Tet may cause serious side effects. Call your doctor at once if you have:
severe blistering, peeling, and red skin rash;
fever, chills, body aches, flu symptoms;
pale or yellowed skin, easy bruising or bleeding;
any signs of a new infection.
Common side effects of Ala-Tet may include:
nausea, vomiting, diarrhea, upset stomach, loss of appetite;
white patches or sores inside your mouth or on your lips;
swollen tongue, black or "hairy" tongue, trouble swallowing;
sores or swelling in your rectal or genital area; or
vaginal itching or discharge.</f>
        <v/>
      </c>
      <c r="H21" s="10" t="n"/>
    </row>
    <row r="22" ht="16" customHeight="1" s="15">
      <c r="A22" s="8" t="inlineStr">
        <is>
          <t>Altoprev</t>
        </is>
      </c>
      <c r="B22" s="8" t="n"/>
      <c r="C22" s="8" t="n"/>
      <c r="D22" s="8" t="n"/>
      <c r="E22" s="8" t="n"/>
      <c r="F22" s="8" t="inlineStr">
        <is>
          <t>https://www.drugs.com/altoprev.html</t>
        </is>
      </c>
      <c r="G22" s="21">
        <f>== Altoprev side effects ===
Get emergency medical help if you have signs of an allergic reaction: hives; difficult breathing; swelling of your face, lips, tongue, or throat.
Altoprev can cause the breakdown of muscle tissue, which can lead to kidney failure. Call your doctor right away if you have unexplained muscle pain, tenderness, or weakness especially if you also have fever, unusual tiredness, or dark colored urine.
Also call your doctor at once if you have:
muscle weakness in your hips, shoulders, neck, and back;
trouble lifting your arms, trouble climbing or standing;
Common side effects of Altoprev may include:</f>
        <v/>
      </c>
      <c r="H22" s="8" t="n"/>
    </row>
    <row r="23" ht="16" customHeight="1" s="15">
      <c r="A23" s="10" t="inlineStr">
        <is>
          <t>Amoclan</t>
        </is>
      </c>
      <c r="B23" s="10" t="n"/>
      <c r="C23" s="10" t="n"/>
      <c r="D23" s="10" t="n"/>
      <c r="E23" s="10" t="n"/>
      <c r="F23" s="10" t="inlineStr">
        <is>
          <t>https://www.drugs.com/amoclan.html</t>
        </is>
      </c>
      <c r="G23" s="20">
        <f>== Side Effects of Amoclan ===
Along with its needed effects, a medicine may cause some unwanted effects. Although not all of these side effects may occur, if they do occur they may need medical attention.
Check with your doctor immediately if any of the following side effects occur:
Hives or welts
itching
itching of the vagina or genital area
pain during sexual intercourse
redness of the skin
skin rash
thick, white vaginal discharge with no odor or with a mild odor</f>
        <v/>
      </c>
      <c r="H23" s="10" t="n"/>
    </row>
    <row r="24" ht="16" customHeight="1" s="15">
      <c r="A24" s="8" t="inlineStr">
        <is>
          <t>Anafranil</t>
        </is>
      </c>
      <c r="B24" s="8" t="n"/>
      <c r="C24" s="8" t="n"/>
      <c r="D24" s="8" t="n"/>
      <c r="E24" s="8" t="n"/>
      <c r="F24" s="8" t="inlineStr">
        <is>
          <t>https://www.drugs.com/anafranil.html</t>
        </is>
      </c>
      <c r="G24" s="21">
        <f>== Anafranil side effects ===
Get emergency medical help if you have signs of an allergic reaction: hives; difficult breathing; swelling of your face, lips, tongue, or throat.
Seek medical treatment if you have a serious drug reaction that can affect many parts of your body. Symptoms may include: skin rash, fever, swollen glands, muscle aches, severe weakness, unusual bruising, or yellowing of your skin or eyes.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Anafranil may cause serious side effects. Call your doctor at once if you have:
low sodium level --headache, confusion, slurred speech, severe weakness, vomiting, loss of coordination, feeling unsteady;
blurred vision, tunnel vision, eye pain or swelling, or seeing halos around lights;
confusion, extreme fear, thoughts of hurting yourself;
pain or burning when you urinate; or
a seizure (convulsions).</f>
        <v/>
      </c>
      <c r="H24" s="8" t="n"/>
    </row>
    <row r="25" ht="16" customHeight="1" s="15">
      <c r="A25" s="10" t="inlineStr">
        <is>
          <t>Anaprox-DS</t>
        </is>
      </c>
      <c r="B25" s="10" t="n"/>
      <c r="C25" s="10" t="n"/>
      <c r="D25" s="10" t="n"/>
      <c r="E25" s="10" t="n"/>
      <c r="F25" s="10" t="inlineStr">
        <is>
          <t>https://www.drugs.com/anaprox-ds.html</t>
        </is>
      </c>
      <c r="G25" s="20">
        <f>== Anaprox-DS side effects ===
Get emergency medical help if you have signs of an allergic reaction (runny or stuffy nose, wheezing or trouble breathing, hives, swelling in your face or throat) or a severe skin reaction (fever, sore throat, burning eyes, skin pain, red or purple skin rash with blistering and peeling).
Stop using Anaprox-DS and seek medical treatment if you have a serious drug reaction that can affect many parts of your body. Symptoms may include skin rash, fever, swollen glands, muscle aches, severe weakness, unusual bruising, or yellowing of your skin or eyes.
Get emergency medical help if you have signs of a heart attack or stroke: chest pain spreading to your jaw or shoulder, sudden numbness or weakness on one side of the body, slurred speech, leg swelling, feeling short of breath.
Anaprox-DS may cause serious side effects. Stop using Anaprox-DS and call your doctor at once if you have:
shortness of breath (even with mild exertion);
swelling or rapid weight gain;
the first sign of any skin rash or blister, no matter how mild;
liver problems--nausea, upper stomach pain, loss of appetite, dark urine, clay-colored stools, jaundice (yellowing of the skin or eyes);
kidney problems--little or no urination, painful urination, swelling in your feet or ankles; or</f>
        <v/>
      </c>
      <c r="H25" s="10" t="n"/>
    </row>
    <row r="26" ht="16" customHeight="1" s="15">
      <c r="A26" s="8" t="inlineStr">
        <is>
          <t>Antara</t>
        </is>
      </c>
      <c r="B26" s="8" t="n"/>
      <c r="C26" s="8" t="n"/>
      <c r="D26" s="8" t="n"/>
      <c r="E26" s="8" t="n"/>
      <c r="F26" s="8" t="inlineStr">
        <is>
          <t>https://www.drugs.com/antara.html</t>
        </is>
      </c>
      <c r="G26" s="21">
        <f>== Antara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In rare cases, Antara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sharp stomach pain spreading to your back or shoulder blade;
loss of appetite, stomach pain just after eating a meal;
jaundice (yellowing of the skin or eyes);
fever, chills, weakness, sore throat, mouth sores, unusual bruising or bleeding;
chest pain, sudden cough, wheezing, rapid breathing, coughing up blood; or
swelling, warmth, or redness in an arm or leg.
Common side effects of Antara may include:</f>
        <v/>
      </c>
      <c r="H26" s="8" t="n"/>
    </row>
    <row r="27" ht="16" customHeight="1" s="15">
      <c r="A27" s="10" t="inlineStr">
        <is>
          <t>Apresoline</t>
        </is>
      </c>
      <c r="B27" s="10" t="n"/>
      <c r="C27" s="10" t="n"/>
      <c r="D27" s="10" t="n"/>
      <c r="E27" s="10" t="n"/>
      <c r="F27" s="10" t="inlineStr">
        <is>
          <t>https://www.drugs.com/apresoline.html</t>
        </is>
      </c>
      <c r="G27" s="20">
        <f>== Apresoline side effects ===
Get emergency medical help if you have signs of an allergic reaction: hives; difficult breathing; swelling of your face, lips, tongue, or throat.
Apresoline may cause serious side effects. Call your doctor at once if you have:
chest pain or pressure, pain spreading to your jaw or shoulder;
fast or pounding heartbeats;
a light-headed feeling, like you might pass out;
numbness, tingling, or burning pain in your hands or feet;
painful or difficult urination;
little or no urination; or
lupus-like syndrome--joint pain or swelling with fever, swollen glands, muscle aches, chest pain, vomiting, unusual thoughts or behavior, and patchy skin color.
Common side effects of Apresoline may include:
chest pain, fast heart rate;
headache; or
nausea, vomiting, diarrhea, loss of appetite.</f>
        <v/>
      </c>
      <c r="H27" s="10" t="n"/>
    </row>
    <row r="28" ht="16" customHeight="1" s="15">
      <c r="A28" s="8" t="inlineStr">
        <is>
          <t>Aristospan</t>
        </is>
      </c>
      <c r="B28" s="8" t="n"/>
      <c r="C28" s="8" t="n"/>
      <c r="D28" s="8" t="n"/>
      <c r="E28" s="8" t="n"/>
      <c r="F28" s="8" t="inlineStr">
        <is>
          <t>https://www.drugs.com/aristospan.html</t>
        </is>
      </c>
      <c r="G28" s="21">
        <f>== Side Effects of Aristospan ===
Along with its needed effects, a medicine may cause some unwanted effects. Although not all of these side effects may occur, if they do occur they may need medical attention.
Check with your doctor or nurse immediately if any of the following side effects occur:
Aggression
agitation
anxiety
blurred vision
decrease in the amount of urine
dizziness
fast, slow, pounding, or irregular heartbeat or pulse
headache
irritability
mental depression
mood changes
nervousness
noisy, rattling breathing
numbness or tingling in the arms or legs
pounding in the ears
shortness of breath
swelling of the fingers, hands, feet, or lower legs
trouble thinking, speaking, or walking
troubled breathing at rest
weight gain</f>
        <v/>
      </c>
      <c r="H28" s="8" t="n"/>
    </row>
    <row r="29" ht="16" customHeight="1" s="15">
      <c r="A29" s="10" t="inlineStr">
        <is>
          <t>Arthritis Pain</t>
        </is>
      </c>
      <c r="B29" s="10" t="n"/>
      <c r="C29" s="10" t="n"/>
      <c r="D29" s="10" t="n"/>
      <c r="E29" s="10" t="n"/>
      <c r="F29" s="10" t="inlineStr">
        <is>
          <t>https://www.drugs.com/arthritis-pain.html</t>
        </is>
      </c>
      <c r="G29" s="20">
        <f>== Arthritis Pain side effects ===
Platelet aggregation inhibitors
Get emergency medical help if you have signs of an allergic reaction: hives; difficult breathing; swelling of your face, lips, tongue, or throat.
Arthritis Pain may cause serious side effects. Stop using Arthritis Pain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29" s="10" t="n"/>
    </row>
    <row r="30" ht="16" customHeight="1" s="15">
      <c r="A30" s="8" t="inlineStr">
        <is>
          <t>Ascriptin</t>
        </is>
      </c>
      <c r="B30" s="8" t="n"/>
      <c r="C30" s="8" t="n"/>
      <c r="D30" s="8" t="n"/>
      <c r="E30" s="8" t="n"/>
      <c r="F30" s="8" t="inlineStr">
        <is>
          <t>https://www.drugs.com/ascriptin.html</t>
        </is>
      </c>
      <c r="G30" s="21" t="inlineStr">
        <is>
          <t>❌ No substantial side effects content found for Ascriptin</t>
        </is>
      </c>
      <c r="H30" s="8" t="n"/>
    </row>
    <row r="31" ht="16" customHeight="1" s="15">
      <c r="A31" s="10" t="inlineStr">
        <is>
          <t>Aspergum</t>
        </is>
      </c>
      <c r="B31" s="10" t="n"/>
      <c r="C31" s="10" t="n"/>
      <c r="D31" s="10" t="n"/>
      <c r="E31" s="10" t="n"/>
      <c r="F31" s="10" t="inlineStr">
        <is>
          <t>https://www.drugs.com/aspergum.html</t>
        </is>
      </c>
      <c r="G31" s="20" t="inlineStr">
        <is>
          <t>❌ No substantial side effects content found for Aspergum</t>
        </is>
      </c>
      <c r="H31" s="10" t="n"/>
    </row>
    <row r="32" ht="16" customHeight="1" s="15">
      <c r="A32" s="8" t="inlineStr">
        <is>
          <t>Aspi-Cor</t>
        </is>
      </c>
      <c r="B32" s="8" t="n"/>
      <c r="C32" s="8" t="n"/>
      <c r="D32" s="8" t="n"/>
      <c r="E32" s="8" t="n"/>
      <c r="F32" s="8" t="inlineStr">
        <is>
          <t>https://www.drugs.com/aspi-cor.html</t>
        </is>
      </c>
      <c r="G32" s="21">
        <f>== Aspi-Cor side effects ===
Platelet aggregation inhibitors
Get emergency medical help if you have signs of an allergic reaction: hives; difficult breathing; swelling of your face, lips, tongue, or throat.
Aspi-Cor may cause serious side effects. Stop using Aspi-Cor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32" s="8" t="n"/>
    </row>
    <row r="33" ht="16" customHeight="1" s="15">
      <c r="A33" s="10" t="inlineStr">
        <is>
          <t>Aspir-Low</t>
        </is>
      </c>
      <c r="B33" s="10" t="n"/>
      <c r="C33" s="10" t="n"/>
      <c r="D33" s="10" t="n"/>
      <c r="E33" s="10" t="n"/>
      <c r="F33" s="10" t="inlineStr">
        <is>
          <t>https://www.drugs.com/aspir-low.html</t>
        </is>
      </c>
      <c r="G33" s="20">
        <f>== Aspir-Low side effects ===
Platelet aggregation inhibitors
Get emergency medical help if you have signs of an allergic reaction: hives; difficult breathing; swelling of your face, lips, tongue, or throat.
Aspir-Low may cause serious side effects. Stop using Aspir-Low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33" s="10" t="n"/>
    </row>
    <row r="34" ht="16" customHeight="1" s="15">
      <c r="A34" s="8" t="inlineStr">
        <is>
          <t>Aspirtab</t>
        </is>
      </c>
      <c r="B34" s="8" t="n"/>
      <c r="C34" s="8" t="n"/>
      <c r="D34" s="8" t="n"/>
      <c r="E34" s="8" t="n"/>
      <c r="F34" s="8" t="inlineStr">
        <is>
          <t>https://www.drugs.com/aspirtab.html</t>
        </is>
      </c>
      <c r="G34" s="21" t="inlineStr">
        <is>
          <t>❌ No substantial side effects content found for Aspirtab</t>
        </is>
      </c>
      <c r="H34" s="8" t="n"/>
    </row>
    <row r="35" ht="16" customHeight="1" s="15">
      <c r="A35" s="10" t="inlineStr">
        <is>
          <t>Atorvaliq</t>
        </is>
      </c>
      <c r="B35" s="10" t="n"/>
      <c r="C35" s="10" t="n"/>
      <c r="D35" s="10" t="n"/>
      <c r="E35" s="10" t="n"/>
      <c r="F35" s="10" t="inlineStr">
        <is>
          <t>https://www.drugs.com/atorvaliq.html</t>
        </is>
      </c>
      <c r="G35" s="20">
        <f>== Atorvaliq side effects ===
Get emergency medical help if you have signs of an allergic reaction (hives, difficult breathing, swelling in your face or throat) or a severe skin reaction (fever, sore throat, burning eyes, skin pain, red or purple skin rash with blistering and peeling).
Atorvaliq can cause the breakdown of muscle tissue, which can lead to kidney failure. Call your doctor right away if you have unexplained muscle pain, tenderness, or weakness especially if you also have fever, unusual tiredness, or dark urine.
Also call your doctor at once if you have:
muscle weakness in your hips, shoulders, neck, and back;
trouble lifting your arms, trouble climbing or standing;
kidney problems--swelling, urinating less, feeling tired or short of breath; or
high blood sugar--increased thirst, increased urination, dry mouth, fruity breath odor.</f>
        <v/>
      </c>
      <c r="H35" s="10" t="n"/>
    </row>
    <row r="36" ht="16" customHeight="1" s="15">
      <c r="A36" s="8" t="inlineStr">
        <is>
          <t>Atrovent</t>
        </is>
      </c>
      <c r="B36" s="8" t="n"/>
      <c r="C36" s="8" t="n"/>
      <c r="D36" s="8" t="n"/>
      <c r="E36" s="8" t="n"/>
      <c r="F36" s="8" t="inlineStr">
        <is>
          <t>https://www.drugs.com/atrovent.html</t>
        </is>
      </c>
      <c r="G36" s="21">
        <f>== Atrovent HFA side effects ===
Get emergency medical help if you have signs of an allergic reaction to Atrovent HFA: hives; difficult breathing; swelling of your face, lips, tongue, or throat.
You may need to use a different bronchodilator medication if you have an allergic reaction to ipratropium.
Call your doctor at once if you have:
wheezing, choking, or other breathing problems after using this medicine;
little or no urination;
blurred vision, tunnel vision, eye pain, or seeing halos around lights; or
worsened breathing problems.</f>
        <v/>
      </c>
      <c r="H36" s="8" t="n"/>
    </row>
    <row r="37" ht="16" customHeight="1" s="15">
      <c r="A37" s="10" t="inlineStr">
        <is>
          <t>Augmentin XR</t>
        </is>
      </c>
      <c r="B37" s="10" t="n"/>
      <c r="C37" s="10" t="n"/>
      <c r="D37" s="10" t="n"/>
      <c r="E37" s="10" t="n"/>
      <c r="F37" s="10" t="inlineStr">
        <is>
          <t>https://www.drugs.com/augmentin-xr.html</t>
        </is>
      </c>
      <c r="G37" s="20">
        <f>== Side Effects of Augmentin XR ===
Along with its needed effects, a medicine may cause some unwanted effects. Although not all of these side effects may occur, if they do occur they may need medical attention.
Check with your doctor immediately if any of the following side effects occur:
Hives or welts
itching
itching of the vagina or genital area
pain during sexual intercourse
redness of the skin
skin rash
thick, white vaginal discharge with no odor or with a mild odor</f>
        <v/>
      </c>
      <c r="H37" s="10" t="n"/>
    </row>
    <row r="38" ht="16" customHeight="1" s="15">
      <c r="A38" s="8" t="inlineStr">
        <is>
          <t>Avtozma</t>
        </is>
      </c>
      <c r="B38" s="8" t="n"/>
      <c r="C38" s="8" t="n"/>
      <c r="D38" s="8" t="n"/>
      <c r="E38" s="8" t="n"/>
      <c r="F38" s="8" t="inlineStr">
        <is>
          <t>https://www.drugs.com/avtozma.html</t>
        </is>
      </c>
      <c r="G38" s="21">
        <f>== Avtozma Side Effects ===
Generic name: tocilizumab
Medically reviewed by Drugs.com. Last updated on Jun 25, 2025.
Serious side effects
Other side effects
Professional info</f>
        <v/>
      </c>
      <c r="H38" s="8" t="n"/>
    </row>
    <row r="39" ht="32" customHeight="1" s="15">
      <c r="A39" s="10" t="inlineStr">
        <is>
          <t>Azithromycin Dose Pack</t>
        </is>
      </c>
      <c r="B39" s="10" t="n"/>
      <c r="C39" s="10" t="n"/>
      <c r="D39" s="10" t="n"/>
      <c r="E39" s="10" t="n"/>
      <c r="F39" s="10" t="inlineStr">
        <is>
          <t>https://www.drugs.com/azithromycin-dose-pack.html</t>
        </is>
      </c>
      <c r="G39" s="20">
        <f>== Azithromycin Dose Pack Side Effects ===
Generic name: azithromycin
Medically reviewed by Drugs.com. Last updated on Oct 16, 2024.
Serious side effects
Other side effects
Professional info</f>
        <v/>
      </c>
      <c r="H39" s="10" t="n"/>
    </row>
    <row r="40" ht="16" customHeight="1" s="15">
      <c r="A40" s="8" t="inlineStr">
        <is>
          <t>Azulfidine</t>
        </is>
      </c>
      <c r="B40" s="8" t="n"/>
      <c r="C40" s="8" t="n"/>
      <c r="D40" s="8" t="n"/>
      <c r="E40" s="8" t="n"/>
      <c r="F40" s="8" t="inlineStr">
        <is>
          <t>https://www.drugs.com/azulfidine.html</t>
        </is>
      </c>
      <c r="G40" s="21">
        <f>== Azulfidine side effects ===
Get emergency medical help if you have signs of an allergic reaction (hives, difficult breathing, swelling in your face or throat) or a severe skin reaction (fever, sore throat, burning eyes, skin pain, red or purple skin rash with blistering and peeling).
Seek medical treatment if you have a serious drug reaction that can affect many parts of your body. Symptoms may include: skin rash, fever, swollen glands, muscle aches, severe weakness, unusual bruising, or yellowing of your skin or eyes.
You may get infections more easily, even serious or fatal infections. Call your doctor right away if you have signs of infection such as:
fever, chills, sore throat;
mouth sores, red or swollen gums;
pale skin, easy bruising, unusual bleeding; or
chest discomfort, wheezing, dry cough or hack, rapid weight loss.
Also call your doctor at once if you have:</f>
        <v/>
      </c>
      <c r="H40" s="8" t="n"/>
    </row>
    <row r="41" ht="16" customHeight="1" s="15">
      <c r="A41" s="10" t="inlineStr">
        <is>
          <t>B3-500-Gr</t>
        </is>
      </c>
      <c r="B41" s="10" t="n"/>
      <c r="C41" s="10" t="n"/>
      <c r="D41" s="10" t="n"/>
      <c r="E41" s="10" t="n"/>
      <c r="F41" s="10" t="inlineStr">
        <is>
          <t>https://www.drugs.com/b3-500-gr.html</t>
        </is>
      </c>
      <c r="G41" s="20">
        <f>== B3-500-Gr side effects ===
Miscellaneous antihyperlipidemic agents
Get emergency medical help if you have signs of an allergic reaction: hives; difficult breathing; swelling of your face, lips, tongue, or throat.
B3-500-Gr may cause serious side effects. Call your doctor at once if you have:
heart attack symptoms--chest pain or pressure, pain spreading to your jaw or shoulder, nausea, sweating;
high blood sugar--increased thirst, increased urination, dry mouth, fruity breath odor;
unexplained muscle pain, tenderness or weakness;
a light-headed feeling, like you might pass out;
irregular heartbeats;
severe warmth or redness under your skin;
vision problems; or
jaundice (yellowing of the skin or eyes).</f>
        <v/>
      </c>
      <c r="H41" s="10" t="n"/>
    </row>
    <row r="42" ht="16" customHeight="1" s="15">
      <c r="A42" s="8" t="inlineStr">
        <is>
          <t>Bayer Aspirin</t>
        </is>
      </c>
      <c r="B42" s="8" t="n"/>
      <c r="C42" s="8" t="n"/>
      <c r="D42" s="8" t="n"/>
      <c r="E42" s="8" t="n"/>
      <c r="F42" s="8" t="inlineStr">
        <is>
          <t>https://www.drugs.com/bayer-aspirin.html</t>
        </is>
      </c>
      <c r="G42" s="21">
        <f>== Bayer Aspirin Side Effects ===
Generic name: aspirin
Medically reviewed by Drugs.com. Last updated on May 14, 2024.
Serious side effects
Other side effects
Professional info</f>
        <v/>
      </c>
      <c r="H42" s="8" t="n"/>
    </row>
    <row r="43" ht="32" customHeight="1" s="15">
      <c r="A43" s="10" t="inlineStr">
        <is>
          <t>Bayer Aspirin Extra Strength Plus</t>
        </is>
      </c>
      <c r="B43" s="10" t="n"/>
      <c r="C43" s="10" t="n"/>
      <c r="D43" s="10" t="n"/>
      <c r="E43" s="10" t="n"/>
      <c r="F43" s="10" t="inlineStr">
        <is>
          <t>https://www.drugs.com/bayer-aspirin-extra-strength-plus.html</t>
        </is>
      </c>
      <c r="G43" s="20">
        <f>== Bayer Aspirin Extra Strength Plus Side Effects ===
Generic name: aspirin
Medically reviewed by Drugs.com. Last updated on May 14, 2024.
Serious side effects
Other side effects
Professional info</f>
        <v/>
      </c>
      <c r="H43" s="10" t="n"/>
    </row>
    <row r="44" ht="16" customHeight="1" s="15">
      <c r="A44" s="8" t="inlineStr">
        <is>
          <t>Belviq XR</t>
        </is>
      </c>
      <c r="B44" s="8" t="n"/>
      <c r="C44" s="8" t="n"/>
      <c r="D44" s="8" t="n"/>
      <c r="E44" s="8" t="n"/>
      <c r="F44" s="8" t="inlineStr">
        <is>
          <t>https://www.drugs.com/belviq-xr.html</t>
        </is>
      </c>
      <c r="G44" s="21" t="inlineStr">
        <is>
          <t>❌ No substantial side effects content found for Belviq XR</t>
        </is>
      </c>
      <c r="H44" s="8" t="n"/>
    </row>
    <row r="45" ht="16" customHeight="1" s="15">
      <c r="A45" s="10" t="inlineStr">
        <is>
          <t>Brodspec</t>
        </is>
      </c>
      <c r="B45" s="10" t="n"/>
      <c r="C45" s="10" t="n"/>
      <c r="D45" s="10" t="n"/>
      <c r="E45" s="10" t="n"/>
      <c r="F45" s="10" t="inlineStr">
        <is>
          <t>https://www.drugs.com/brodspec.html</t>
        </is>
      </c>
      <c r="G45" s="20">
        <f>== Brodspec side effects ===
Get emergency medical help if you have signs of an allergic reaction: hives; difficult breathing; swelling of your face, lips, tongue, or throat.
Brodspec may cause serious side effects. Call your doctor at once if you have:
severe blistering, peeling, and red skin rash;
fever, chills, body aches, flu symptoms;
pale or yellowed skin, easy bruising or bleeding;
any signs of a new infection.
Common side effects of Brodspec may include:
nausea, vomiting, diarrhea, upset stomach, loss of appetite;
white patches or sores inside your mouth or on your lips;
swollen tongue, black or "hairy" tongue, trouble swallowing;
sores or swelling in your rectal or genital area; or
vaginal itching or discharge.</f>
        <v/>
      </c>
      <c r="H45" s="10" t="n"/>
    </row>
    <row r="46" ht="16" customHeight="1" s="15">
      <c r="A46" s="8" t="inlineStr">
        <is>
          <t>Celestone Soluspan</t>
        </is>
      </c>
      <c r="B46" s="8" t="n"/>
      <c r="C46" s="8" t="n"/>
      <c r="D46" s="8" t="n"/>
      <c r="E46" s="8" t="n"/>
      <c r="F46" s="8" t="inlineStr">
        <is>
          <t>https://www.drugs.com/celestone-soluspan.html</t>
        </is>
      </c>
      <c r="G46" s="21">
        <f>== Celestone Soluspan Side Effects ===
Generic name: betamethasone
Medically reviewed by Drugs.com. Last updated on Oct 28, 2024.
Serious side effects
Other side effects
Professional info</f>
        <v/>
      </c>
      <c r="H46" s="8" t="n"/>
    </row>
    <row r="47" ht="16" customHeight="1" s="15">
      <c r="A47" s="10" t="inlineStr">
        <is>
          <t>Chaparral</t>
        </is>
      </c>
      <c r="B47" s="10" t="n"/>
      <c r="C47" s="10" t="n"/>
      <c r="D47" s="10" t="n"/>
      <c r="E47" s="10" t="n"/>
      <c r="F47" s="10" t="inlineStr">
        <is>
          <t>https://www.drugs.com/chaparral.html</t>
        </is>
      </c>
      <c r="G47" s="20">
        <f>== Chaparral side effects ===
Get emergency medical help if you have any of these signs of an allergic reaction: hives; difficult breathing; swelling of your face, lips, tongue, or throat.
Stop using chaparral and call your healthcare provider at once if you have:
liver problems--nausea, upper stomach pain, itching, tired feeling, loss of appetite, dark urine, clay-colored stools, jaundice (yellowing of the skin or eyes); or
Common side effects of chaparral may include:
nausea, stomach pain;
diarrhea, weight loss;
fever;
itching or rash (when used on the skin); or
abnormal liver function tests.</f>
        <v/>
      </c>
      <c r="H47" s="10" t="n"/>
    </row>
    <row r="48" ht="16" customHeight="1" s="15">
      <c r="A48" s="8" t="inlineStr">
        <is>
          <t>Chondroitin</t>
        </is>
      </c>
      <c r="B48" s="8" t="n"/>
      <c r="C48" s="8" t="n"/>
      <c r="D48" s="8" t="n"/>
      <c r="E48" s="8" t="n"/>
      <c r="F48" s="8" t="inlineStr">
        <is>
          <t>https://www.drugs.com/chondroitin.html</t>
        </is>
      </c>
      <c r="G48" s="21">
        <f>== Chondroitin side effects ===
Get emergency medical help if you have signs of an allergic reaction: hives; difficult breathing; swelling of your face, lips, tongue, or throat.
Although not all side effects are known, chondroitin is thought to be possibly safe when taken for up to 6 years.
Stop using chondroitin and call your healthcare provider at once if you have:
irregular heartbeats; or
swelling in your legs.
Common side effects of chondroitin may include:</f>
        <v/>
      </c>
      <c r="H48" s="8" t="n"/>
    </row>
    <row r="49" ht="16" customHeight="1" s="15">
      <c r="A49" s="10" t="inlineStr">
        <is>
          <t>Cipro I.V.</t>
        </is>
      </c>
      <c r="B49" s="10" t="n"/>
      <c r="C49" s="10" t="n"/>
      <c r="D49" s="10" t="n"/>
      <c r="E49" s="10" t="n"/>
      <c r="F49" s="10" t="inlineStr">
        <is>
          <t>https://www.drugs.com/cipro-i.v..html</t>
        </is>
      </c>
      <c r="G49" s="20">
        <f>== Cipro I.V.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Cipro I.V. can cause serious side effects, including tendon problems, side effects on your nerves (which may cause permanent nerve damage), serious mood or behavior changes (after just one dose), or low blood sugar (which can lead to coma).
Stop using Cipro I.V. and call your doctor at once if you have:
low blood sugar--headache, hunger, sweating, irritability, dizziness, nausea, fast heart rate, or feeling anxious or shaky;
nerve symptoms in your hands, arms, legs, or feet--numbness, weakness, tingling, burning pain;
serious mood or behavior changes--nervousness, confusion, agitation, paranoia, hallucinations, memory problems, trouble concentrating, thoughts of suicide; or
In rare cases, Cipro I.V. may cause damage to your aorta, the main blood artery of the body. This could lead to dangerous bleeding or death. Get emergency medical help if you have severe and constant pain in your chest, stomach, or back.</f>
        <v/>
      </c>
      <c r="H49" s="10" t="n"/>
    </row>
    <row r="50" ht="16" customHeight="1" s="15">
      <c r="A50" s="8" t="inlineStr">
        <is>
          <t>Cipro XR</t>
        </is>
      </c>
      <c r="B50" s="8" t="n"/>
      <c r="C50" s="8" t="n"/>
      <c r="D50" s="8" t="n"/>
      <c r="E50" s="8" t="n"/>
      <c r="F50" s="8" t="inlineStr">
        <is>
          <t>https://www.drugs.com/cipro-xr.html</t>
        </is>
      </c>
      <c r="G50" s="21">
        <f>== Cipro XR Side Effects ===
Generic name: ciprofloxacin
Medically reviewed by Drugs.com. Last updated on Mar 20, 2024.
Serious side effects
Other side effects
Professional info</f>
        <v/>
      </c>
      <c r="H50" s="8" t="n"/>
    </row>
    <row r="51" ht="16" customHeight="1" s="15">
      <c r="A51" s="10" t="inlineStr">
        <is>
          <t>Claforan</t>
        </is>
      </c>
      <c r="B51" s="10" t="n"/>
      <c r="C51" s="10" t="n"/>
      <c r="D51" s="10" t="n"/>
      <c r="E51" s="10" t="n"/>
      <c r="F51" s="10" t="inlineStr">
        <is>
          <t>https://www.drugs.com/claforan.html</t>
        </is>
      </c>
      <c r="G51" s="20">
        <f>== Claforan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Claforan may cause serious side effects. Call your doctor at once if you have:
severe stomach pain, diarrhea that is watery or bloody (even if it occurs months after your last dose);
burning, irritation, or skin changes where the injection was given;
dark urine, jaundice (yellowing of the skin or eyes);
a seizure;
fever, chills, tiredness; or
easy bruising, unusual bleeding, pale skin, cold hands and feet.
Common side effects of Claforan may include:
pain, bruising, swelling, or other irritation where the injection was given;
diarrhea;
fever; or
rash, itching.</f>
        <v/>
      </c>
      <c r="H51" s="10" t="n"/>
    </row>
    <row r="52" ht="16" customHeight="1" s="15">
      <c r="A52" s="8" t="inlineStr">
        <is>
          <t>Cleocin HCl</t>
        </is>
      </c>
      <c r="B52" s="8" t="n"/>
      <c r="C52" s="8" t="n"/>
      <c r="D52" s="8" t="n"/>
      <c r="E52" s="8" t="n"/>
      <c r="F52" s="8" t="inlineStr">
        <is>
          <t>https://www.drugs.com/cleocin-hcl.html</t>
        </is>
      </c>
      <c r="G52" s="21">
        <f>== Cleocin Side Effects ===
Generic name: clindamycin
Medically reviewed by Drugs.com. Last updated on Mar 25, 2025.
Serious side effects
Professional info</f>
        <v/>
      </c>
      <c r="H52" s="8" t="n"/>
    </row>
    <row r="53" ht="16" customHeight="1" s="15">
      <c r="A53" s="10" t="inlineStr">
        <is>
          <t>Cleocin Pediatric</t>
        </is>
      </c>
      <c r="B53" s="10" t="n"/>
      <c r="C53" s="10" t="n"/>
      <c r="D53" s="10" t="n"/>
      <c r="E53" s="10" t="n"/>
      <c r="F53" s="10" t="inlineStr">
        <is>
          <t>https://www.drugs.com/cleocin-pediatric.html</t>
        </is>
      </c>
      <c r="G53" s="20">
        <f>== Side Effects of Cleocin Pediatric ===
Along with its needed effects, a medicine may cause some unwanted effects. Although not all of these side effects may occur, if they do occur they may need medical attention.
Check with your doctor immediately if any of the following side effects occur:
Cracks in the skin
loss of heat from the body
red, swollen skin scaly skin</f>
        <v/>
      </c>
      <c r="H53" s="10" t="n"/>
    </row>
    <row r="54" ht="16" customHeight="1" s="15">
      <c r="A54" s="8" t="inlineStr">
        <is>
          <t>Cleocin Phosphate</t>
        </is>
      </c>
      <c r="B54" s="8" t="n"/>
      <c r="C54" s="8" t="n"/>
      <c r="D54" s="8" t="n"/>
      <c r="E54" s="8" t="n"/>
      <c r="F54" s="8" t="inlineStr">
        <is>
          <t>https://www.drugs.com/cleocin-phosphate.html</t>
        </is>
      </c>
      <c r="G54" s="21">
        <f>== Cleocin Phosphate Side Effects ===
Generic name: clindamycin
Medically reviewed by Drugs.com. Last updated on Mar 25, 2025.
Serious side effects
Professional info</f>
        <v/>
      </c>
      <c r="H54" s="8" t="n"/>
    </row>
    <row r="55" ht="16" customHeight="1" s="15">
      <c r="A55" s="10" t="inlineStr">
        <is>
          <t>Clinacort</t>
        </is>
      </c>
      <c r="B55" s="10" t="n"/>
      <c r="C55" s="10" t="n"/>
      <c r="D55" s="10" t="n"/>
      <c r="E55" s="10" t="n"/>
      <c r="F55" s="10" t="inlineStr">
        <is>
          <t>https://www.drugs.com/clinacort.html</t>
        </is>
      </c>
      <c r="G55" s="20">
        <f>== Side Effects of Clinacort ===
Along with its needed effects, a medicine may cause some unwanted effects. Although not all of these side effects may occur, if they do occur they may need medical attention.
Check with your doctor or nurse immediately if any of the following side effects occur:
Aggression
agitation
anxiety
blurred vision
decrease in the amount of urine
dizziness
fast, slow, pounding, or irregular heartbeat or pulse
headache
irritability
mental depression
mood changes
nervousness
noisy, rattling breathing
numbness or tingling in the arms or legs
pounding in the ears
shortness of breath
swelling of the fingers, hands, feet, or lower legs
trouble thinking, speaking, or walking
troubled breathing at rest
weight gain</f>
        <v/>
      </c>
      <c r="H55" s="10" t="n"/>
    </row>
    <row r="56" ht="16" customHeight="1" s="15">
      <c r="A56" s="8" t="inlineStr">
        <is>
          <t>Colestid</t>
        </is>
      </c>
      <c r="B56" s="8" t="n"/>
      <c r="C56" s="8" t="n"/>
      <c r="D56" s="8" t="n"/>
      <c r="E56" s="8" t="n"/>
      <c r="F56" s="8" t="inlineStr">
        <is>
          <t>https://www.drugs.com/colestid.html</t>
        </is>
      </c>
      <c r="G56" s="21">
        <f>== Colestid side effects ===
Get emergency medical help if you have signs of an allergic reaction: hives; difficulty breathing; swelling of your face, lips, tongue, or throat.
Colestid may cause serious side effects. Call your doctor at once if you have:
trouble swallowing;
severe constipation or stomach pain; or
black, bloody, or tarry stools.
Common side effects of Colestid may include:
constipation; or
hemorrhoids.</f>
        <v/>
      </c>
      <c r="H56" s="8" t="n"/>
    </row>
    <row r="57" ht="32" customHeight="1" s="15">
      <c r="A57" s="10" t="inlineStr">
        <is>
          <t>Combivent Respimat</t>
        </is>
      </c>
      <c r="B57" s="10" t="n"/>
      <c r="C57" s="10" t="n"/>
      <c r="D57" s="10" t="n"/>
      <c r="E57" s="10" t="n"/>
      <c r="F57" s="10" t="inlineStr">
        <is>
          <t>https://www.drugs.com/combivent-respimat.html</t>
        </is>
      </c>
      <c r="G57" s="20">
        <f>== Combivent Respimat Side Effects ===
Generic name: albuterol / ipratropium
Medically reviewed by Drugs.com. Last updated on Feb 12, 2025.
Serious side effects
Other side effects
Professional info</f>
        <v/>
      </c>
      <c r="H57" s="10" t="n"/>
    </row>
    <row r="58" ht="16" customHeight="1" s="15">
      <c r="A58" s="8" t="inlineStr">
        <is>
          <t>Corgard</t>
        </is>
      </c>
      <c r="B58" s="8" t="n"/>
      <c r="C58" s="8" t="n"/>
      <c r="D58" s="8" t="n"/>
      <c r="E58" s="8" t="n"/>
      <c r="F58" s="8" t="inlineStr">
        <is>
          <t>https://www.drugs.com/corgard.html</t>
        </is>
      </c>
      <c r="G58" s="21">
        <f>== Corgard side effects ===
Get emergency medical help if you have signs of an allergic reaction: hives; difficulty breathing; swelling of your face, lips, tongue, or throat.
Corgard may cause serious side effects. Call your doctor at once if you have:
a light-headed feeling, like you might pass out;
slow heartbeats;
shortness of breath (even with mild exertion), swelling, rapid weight gain; or
bronchospasm (wheezing, chest tightness, trouble breathing).
Common side effects of Corgard may include:
numbness or cold feeling in your hands or feet;
dizziness;
feeling tired;
upset stomach, vomiting, diarrhea, constipation;
vision problems; or
mood changes, confusion, memory problems.</f>
        <v/>
      </c>
      <c r="H58" s="8" t="n"/>
    </row>
    <row r="59" ht="16" customHeight="1" s="15">
      <c r="A59" s="10" t="inlineStr">
        <is>
          <t>Daraprim</t>
        </is>
      </c>
      <c r="B59" s="10" t="n"/>
      <c r="C59" s="10" t="n"/>
      <c r="D59" s="10" t="n"/>
      <c r="E59" s="10" t="n"/>
      <c r="F59" s="10" t="inlineStr">
        <is>
          <t>https://www.drugs.com/daraprim.html</t>
        </is>
      </c>
      <c r="G59" s="20">
        <f>== Daraprim side effects ===
Get emergency medical help if you have signs of an allergic reaction: hives; difficult breathing; swelling of your face, lips, tongue, or throat.
Daraprim may cause serious side effects. Stop using Daraprim and call your doctor at once if you have:
sore throat, swelling in your tongue;
pale skin, easy bruising, purple spots under your skin;
the first sign of any skin rash, no matter how mild;
blood in your urine;
fever, cold or flu symptoms;
new or worsening cough, fever, trouble breathing;
irregular heartbeats;
severe skin reaction--fever, sore throat, swelling in your face or tongue, burning in your eyes, skin pain, followed by a red or purple skin rash that spreads (especially in the face or upper body) and causes blistering and peeling.
Common side effects of Daraprim may include:
vomiting; or
loss of appetite.</f>
        <v/>
      </c>
      <c r="H59" s="10" t="n"/>
    </row>
    <row r="60" ht="16" customHeight="1" s="15">
      <c r="A60" s="8" t="inlineStr">
        <is>
          <t>De-Sone LA</t>
        </is>
      </c>
      <c r="B60" s="8" t="n"/>
      <c r="C60" s="8" t="n"/>
      <c r="D60" s="8" t="n"/>
      <c r="E60" s="8" t="n"/>
      <c r="F60" s="8" t="inlineStr">
        <is>
          <t>https://www.drugs.com/de-sone-la.html</t>
        </is>
      </c>
      <c r="G60" s="21">
        <f>== De-Sone LA Side Effects ===
Generic name: dexamethasone
Medically reviewed by Drugs.com. Last updated on Oct 9, 2023.
Serious side effects
Other side effects
Professional info</f>
        <v/>
      </c>
      <c r="H60" s="8" t="n"/>
    </row>
    <row r="61" ht="16" customHeight="1" s="15">
      <c r="A61" s="10" t="inlineStr">
        <is>
          <t>Desoxyn</t>
        </is>
      </c>
      <c r="B61" s="10" t="n"/>
      <c r="C61" s="10" t="n"/>
      <c r="D61" s="10" t="n"/>
      <c r="E61" s="10" t="n"/>
      <c r="F61" s="10" t="inlineStr">
        <is>
          <t>https://www.drugs.com/desoxyn.html</t>
        </is>
      </c>
      <c r="G61" s="20">
        <f>== Desoxyn side effects ===
Get emergency medical help if you have signs of an allergic reaction: hives, difficult breathing, swelling of your face, lips, tongue, or throat.
Desoxyn may cause serious side effects. Call your doctor at once if you have:
signs of heart problems--chest pain, trouble breathing, feeling like you might pass out;
a seizure (convulsions);
muscle twitches (tics); or
changes in your vision.
Seek medical attention right away if you have symptoms of serotonin syndrome, such as: agitation, hallucinations, fever, sweating, shivering, fast heart rate, muscle stiffness, twitching, loss of coordination, nausea, vomiting, or diarrhea.</f>
        <v/>
      </c>
      <c r="H61" s="10" t="n"/>
    </row>
    <row r="62" ht="16" customHeight="1" s="15">
      <c r="A62" s="8" t="inlineStr">
        <is>
          <t>Devil's claw</t>
        </is>
      </c>
      <c r="B62" s="8" t="n"/>
      <c r="C62" s="8" t="n"/>
      <c r="D62" s="8" t="n"/>
      <c r="E62" s="8" t="n"/>
      <c r="F62" s="8" t="inlineStr">
        <is>
          <t>https://www.drugs.com/devil's-claw.html</t>
        </is>
      </c>
      <c r="G62" s="21" t="inlineStr">
        <is>
          <t>❌ Could not find main result for Devil's claw</t>
        </is>
      </c>
      <c r="H62" s="8" t="n"/>
    </row>
    <row r="63" ht="32" customHeight="1" s="15">
      <c r="A63" s="10" t="inlineStr">
        <is>
          <t>Dexamethasone Intensol</t>
        </is>
      </c>
      <c r="B63" s="10" t="n"/>
      <c r="C63" s="10" t="n"/>
      <c r="D63" s="10" t="n"/>
      <c r="E63" s="10" t="n"/>
      <c r="F63" s="10" t="inlineStr">
        <is>
          <t>https://www.drugs.com/dexamethasone-intensol.html</t>
        </is>
      </c>
      <c r="G63" s="20">
        <f>== Dexamethasone Intensol side effects ===
Get emergency medical help if you have signs of an allergic reaction: hives; difficulty breathing; swelling of your face, lips, tongue, or throat.
Dexamethasone Intensol may cause serious side effects. Call your doctor at once if you have:
muscle tightness, weakness, or limp feeling;
blurred vision, tunnel vision, eye pain, or seeing halos around lights;
shortness of breath (even with mild exertion), swelling, rapid weight gain;
severe depression, unusual thoughts or behavior;
a seizure (convulsions);
bloody or tarry stools, coughing up blood;
fast or slow heart rate, weak pulse;
pancreatitis--severe pain in your upper stomach spreading to your back, nausea and vomiting;
increased blood pressure--severe headache, blurred vision, pounding in your neck or ears, anxiety, nosebleed.
Common side effects of Dexamethasone Intensol may include:</f>
        <v/>
      </c>
      <c r="H63" s="10" t="n"/>
    </row>
    <row r="64" ht="16" customHeight="1" s="15">
      <c r="A64" s="8" t="inlineStr">
        <is>
          <t>Digitek</t>
        </is>
      </c>
      <c r="B64" s="8" t="n"/>
      <c r="C64" s="8" t="n"/>
      <c r="D64" s="8" t="n"/>
      <c r="E64" s="8" t="n"/>
      <c r="F64" s="8" t="inlineStr">
        <is>
          <t>https://www.drugs.com/digitek.html</t>
        </is>
      </c>
      <c r="G64" s="21" t="inlineStr">
        <is>
          <t>❌ No substantial side effects content found for Digitek</t>
        </is>
      </c>
      <c r="H64" s="8" t="n"/>
    </row>
    <row r="65" ht="16" customHeight="1" s="15">
      <c r="A65" s="10" t="inlineStr">
        <is>
          <t>Doryx</t>
        </is>
      </c>
      <c r="B65" s="10" t="n"/>
      <c r="C65" s="10" t="n"/>
      <c r="D65" s="10" t="n"/>
      <c r="E65" s="10" t="n"/>
      <c r="F65" s="10" t="inlineStr">
        <is>
          <t>https://www.drugs.com/doryx.html</t>
        </is>
      </c>
      <c r="G65" s="20">
        <f>== Side Effects of Doryx ===
Along with its needed effects, a medicine may cause some unwanted effects. Although not all of these side effects may occur, if they do occur they may need medical attention.
Check with your doctor immediately if any of the following side effects occur:
Diarrhea
itching of the vagina or genital area
pain during sexual intercourse
thick, white vaginal discharge with no odor or with a mild odor</f>
        <v/>
      </c>
      <c r="H65" s="10" t="n"/>
    </row>
    <row r="66" ht="16" customHeight="1" s="15">
      <c r="A66" s="8" t="inlineStr">
        <is>
          <t>Doryx MPC</t>
        </is>
      </c>
      <c r="B66" s="8" t="n"/>
      <c r="C66" s="8" t="n"/>
      <c r="D66" s="8" t="n"/>
      <c r="E66" s="8" t="n"/>
      <c r="F66" s="8" t="inlineStr">
        <is>
          <t>https://www.drugs.com/doryx-mpc.html</t>
        </is>
      </c>
      <c r="G66" s="21">
        <f>== Side Effects of Doryx MPC ===
Along with its needed effects, a medicine may cause some unwanted effects. Although not all of these side effects may occur, if they do occur they may need medical attention.
Check with your doctor immediately if any of the following side effects occur:
Diarrhea
itching of the vagina or genital area
pain during sexual intercourse
thick, white vaginal discharge with no odor or with a mild odor</f>
        <v/>
      </c>
      <c r="H66" s="8" t="n"/>
    </row>
    <row r="67" ht="16" customHeight="1" s="15">
      <c r="A67" s="10" t="inlineStr">
        <is>
          <t>Dxevo</t>
        </is>
      </c>
      <c r="B67" s="10" t="n"/>
      <c r="C67" s="10" t="n"/>
      <c r="D67" s="10" t="n"/>
      <c r="E67" s="10" t="n"/>
      <c r="F67" s="10" t="inlineStr">
        <is>
          <t>https://www.drugs.com/dxevo.html</t>
        </is>
      </c>
      <c r="G67" s="20">
        <f>== Dxevo Side Effects ===
Generic name: dexamethasone
Medically reviewed by Drugs.com. Last updated on Oct 9, 2023.
Serious side effects
Other side effects
Professional info</f>
        <v/>
      </c>
      <c r="H67" s="10" t="n"/>
    </row>
    <row r="68" ht="16" customHeight="1" s="15">
      <c r="A68" s="8" t="inlineStr">
        <is>
          <t>E.E.S. Granules</t>
        </is>
      </c>
      <c r="B68" s="8" t="n"/>
      <c r="C68" s="8" t="n"/>
      <c r="D68" s="8" t="n"/>
      <c r="E68" s="8" t="n"/>
      <c r="F68" s="8" t="inlineStr">
        <is>
          <t>https://www.drugs.com/e.e.s.-granules.html</t>
        </is>
      </c>
      <c r="G68" s="21">
        <f>== E.E.S. Granules Side Effects ===
Generic name: erythromycin
Medically reviewed by Drugs.com. Last updated on Aug 2, 2024.
Serious side effects
Other side effects
Professional info</f>
        <v/>
      </c>
      <c r="H68" s="8" t="n"/>
    </row>
    <row r="69" ht="16" customHeight="1" s="15">
      <c r="A69" s="10" t="inlineStr">
        <is>
          <t>EC-Naprosyn</t>
        </is>
      </c>
      <c r="B69" s="10" t="n"/>
      <c r="C69" s="10" t="n"/>
      <c r="D69" s="10" t="n"/>
      <c r="E69" s="10" t="n"/>
      <c r="F69" s="10" t="inlineStr">
        <is>
          <t>https://www.drugs.com/ec-naprosyn.html</t>
        </is>
      </c>
      <c r="G69" s="20">
        <f>== EC-Naprosyn side effects ===
Get emergency medical help if you have signs of an allergic reaction (runny or stuffy nose, wheezing or trouble breathing, hives, swelling in your face or throat) or a severe skin reaction (fever, sore throat, burning eyes, skin pain, red or purple skin rash with blistering and peeling).
Stop using EC-Naprosyn and seek medical treatment if you have a serious drug reaction that can affect many parts of your body. Symptoms may include skin rash, fever, swollen glands, muscle aches, severe weakness, unusual bruising, or yellowing of your skin or eyes.
Get emergency medical help if you have signs of a heart attack or stroke: chest pain spreading to your jaw or shoulder, sudden numbness or weakness on one side of the body, slurred speech, leg swelling, feeling short of breath.
EC-Naprosyn may cause serious side effects. Stop using EC-Naprosyn and call your doctor at once if you have:
shortness of breath (even with mild exertion);
swelling or rapid weight gain;
the first sign of any skin rash or blister, no matter how mild;
liver problems--nausea, upper stomach pain, loss of appetite, dark urine, clay-colored stools, jaundice (yellowing of the skin or eyes);
kidney problems--little or no urination, painful urination, swelling in your feet or ankles; or</f>
        <v/>
      </c>
      <c r="H69" s="10" t="n"/>
    </row>
    <row r="70" ht="16" customHeight="1" s="15">
      <c r="A70" s="8" t="inlineStr">
        <is>
          <t>Easprin</t>
        </is>
      </c>
      <c r="B70" s="8" t="n"/>
      <c r="C70" s="8" t="n"/>
      <c r="D70" s="8" t="n"/>
      <c r="E70" s="8" t="n"/>
      <c r="F70" s="8" t="inlineStr">
        <is>
          <t>https://www.drugs.com/easprin.html</t>
        </is>
      </c>
      <c r="G70" s="21" t="inlineStr">
        <is>
          <t>❌ No substantial side effects content found for Easprin</t>
        </is>
      </c>
      <c r="H70" s="8" t="n"/>
    </row>
    <row r="71" ht="16" customHeight="1" s="15">
      <c r="A71" s="10" t="inlineStr">
        <is>
          <t>Ecotrin</t>
        </is>
      </c>
      <c r="B71" s="10" t="n"/>
      <c r="C71" s="10" t="n"/>
      <c r="D71" s="10" t="n"/>
      <c r="E71" s="10" t="n"/>
      <c r="F71" s="10" t="inlineStr">
        <is>
          <t>https://www.drugs.com/ecotrin.html</t>
        </is>
      </c>
      <c r="G71" s="20">
        <f>== Ecotrin side effects ===
Platelet aggregation inhibitors
Get emergency medical help if you have signs of an allergic reaction: hives; difficult breathing; swelling of your face, lips, tongue, or throat.
Ecotrin may cause serious side effects. Stop using Ecotrin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71" s="10" t="n"/>
    </row>
    <row r="72" ht="16" customHeight="1" s="15">
      <c r="A72" s="8" t="inlineStr">
        <is>
          <t>Ecpirin</t>
        </is>
      </c>
      <c r="B72" s="8" t="n"/>
      <c r="C72" s="8" t="n"/>
      <c r="D72" s="8" t="n"/>
      <c r="E72" s="8" t="n"/>
      <c r="F72" s="8" t="inlineStr">
        <is>
          <t>https://www.drugs.com/ecpirin.html</t>
        </is>
      </c>
      <c r="G72" s="21" t="inlineStr">
        <is>
          <t>❌ No substantial side effects content found for Ecpirin</t>
        </is>
      </c>
      <c r="H72" s="8" t="n"/>
    </row>
    <row r="73" ht="16" customHeight="1" s="15">
      <c r="A73" s="10" t="inlineStr">
        <is>
          <t>Effexor</t>
        </is>
      </c>
      <c r="B73" s="10" t="n"/>
      <c r="C73" s="10" t="n"/>
      <c r="D73" s="10" t="n"/>
      <c r="E73" s="10" t="n"/>
      <c r="F73" s="10" t="inlineStr">
        <is>
          <t>https://www.drugs.com/effexor.html</t>
        </is>
      </c>
      <c r="G73" s="20">
        <f>== Effexor side effects ===
Get emergency medical help if you have signs of an allergic reaction to Effexor: hives; difficult breathing; swelling of your face, lips, tongue, or throat.
Venlafaxine may cause serious side effects. Call your doctor at once if you have:
blurred vision, eye pain or redness, seeing halos around lights;
cough, chest tightness, trouble breathing;
a seizure (convulsions);
low blood sodium - headache, confusion, problems with thinking or memory, weakness, feeling unsteady; or
severe nervous system reaction - very stiff (rigid) muscles, high fever, sweating, confusion, fast or uneven heartbeats, tremors, feeling like you might pass out.
Seek medical attention right away if you have symptoms of serotonin syndrome, such as: agitation, hallucinations, fever, sweating, shivering, fast heart rate, muscle stiffness, twitching, loss of coordination, nausea, vomiting, or diarrhea.</f>
        <v/>
      </c>
      <c r="H73" s="10" t="n"/>
    </row>
    <row r="74" ht="16" customHeight="1" s="15">
      <c r="A74" s="8" t="inlineStr">
        <is>
          <t>Entercote</t>
        </is>
      </c>
      <c r="B74" s="8" t="n"/>
      <c r="C74" s="8" t="n"/>
      <c r="D74" s="8" t="n"/>
      <c r="E74" s="8" t="n"/>
      <c r="F74" s="8" t="inlineStr">
        <is>
          <t>https://www.drugs.com/entercote.html</t>
        </is>
      </c>
      <c r="G74" s="21" t="inlineStr">
        <is>
          <t>❌ No substantial side effects content found for Entercote</t>
        </is>
      </c>
      <c r="H74" s="8" t="n"/>
    </row>
    <row r="75" ht="16" customHeight="1" s="15">
      <c r="A75" s="10" t="inlineStr">
        <is>
          <t>EryPed</t>
        </is>
      </c>
      <c r="B75" s="10" t="n"/>
      <c r="C75" s="10" t="n"/>
      <c r="D75" s="10" t="n"/>
      <c r="E75" s="10" t="n"/>
      <c r="F75" s="10" t="inlineStr">
        <is>
          <t>https://www.drugs.com/eryped.html</t>
        </is>
      </c>
      <c r="G75" s="20" t="inlineStr">
        <is>
          <t>What are some side effects that I need to call my doctor about right away?</t>
        </is>
      </c>
      <c r="H75" s="10" t="n"/>
    </row>
    <row r="76" ht="16" customHeight="1" s="15">
      <c r="A76" s="8" t="inlineStr">
        <is>
          <t>Eryc</t>
        </is>
      </c>
      <c r="B76" s="8" t="n"/>
      <c r="C76" s="8" t="n"/>
      <c r="D76" s="8" t="n"/>
      <c r="E76" s="8" t="n"/>
      <c r="F76" s="8" t="inlineStr">
        <is>
          <t>https://www.drugs.com/eryc.html</t>
        </is>
      </c>
      <c r="G76" s="21" t="inlineStr">
        <is>
          <t>❌ No substantial side effects content found for Eryc</t>
        </is>
      </c>
      <c r="H76" s="8" t="n"/>
    </row>
    <row r="77" ht="16" customHeight="1" s="15">
      <c r="A77" s="10" t="inlineStr">
        <is>
          <t>Erythrocin</t>
        </is>
      </c>
      <c r="B77" s="10" t="n"/>
      <c r="C77" s="10" t="n"/>
      <c r="D77" s="10" t="n"/>
      <c r="E77" s="10" t="n"/>
      <c r="F77" s="10" t="inlineStr">
        <is>
          <t>https://www.drugs.com/erythrocin.html</t>
        </is>
      </c>
      <c r="G77" s="20" t="inlineStr">
        <is>
          <t>What are some side effects that I need to call my doctor about right away?</t>
        </is>
      </c>
      <c r="H77" s="10" t="n"/>
    </row>
    <row r="78" ht="32" customHeight="1" s="15">
      <c r="A78" s="8" t="inlineStr">
        <is>
          <t>Erythrocin Lactobionate</t>
        </is>
      </c>
      <c r="B78" s="8" t="n"/>
      <c r="C78" s="8" t="n"/>
      <c r="D78" s="8" t="n"/>
      <c r="E78" s="8" t="n"/>
      <c r="F78" s="8" t="inlineStr">
        <is>
          <t>https://www.drugs.com/erythrocin-lactobionate.html</t>
        </is>
      </c>
      <c r="G78" s="21" t="inlineStr">
        <is>
          <t>❌ No substantial side effects content found for Erythrocin Lactobionate</t>
        </is>
      </c>
      <c r="H78" s="8" t="n"/>
    </row>
    <row r="79" ht="16" customHeight="1" s="15">
      <c r="A79" s="10" t="inlineStr">
        <is>
          <t>Feosol Original</t>
        </is>
      </c>
      <c r="B79" s="10" t="n"/>
      <c r="C79" s="10" t="n"/>
      <c r="D79" s="10" t="n"/>
      <c r="E79" s="10" t="n"/>
      <c r="F79" s="10" t="inlineStr">
        <is>
          <t>https://www.drugs.com/feosol-original.html</t>
        </is>
      </c>
      <c r="G79" s="20">
        <f>== Feosol Original Side Effects ===
Generic name: ferrous sulfate
Medically reviewed by Drugs.com. Last updated on Apr 16, 2024.
Serious side effects
Other side effects
Professional info</f>
        <v/>
      </c>
      <c r="H79" s="10" t="n"/>
    </row>
    <row r="80" ht="16" customHeight="1" s="15">
      <c r="A80" s="8" t="inlineStr">
        <is>
          <t>Fer-In-Sol</t>
        </is>
      </c>
      <c r="B80" s="8" t="n"/>
      <c r="C80" s="8" t="n"/>
      <c r="D80" s="8" t="n"/>
      <c r="E80" s="8" t="n"/>
      <c r="F80" s="8" t="inlineStr">
        <is>
          <t>https://www.drugs.com/fer-in-sol.html</t>
        </is>
      </c>
      <c r="G80" s="21">
        <f>== Fer-in-Sol side effects ===
Get emergency medical help if you have signs of an allergic reaction: hives; difficulty breathing; swelling of your face, lips, tongue, or throat.
Fer-in-Sol may cause serious side effects. Call your doctor at once if you have:
severe stomach pain or vomiting;
cough with bloody mucus or vomit that looks like coffee grounds;
fever; or
bloody or tarry stools.
Common side effects of Fer-in-Sol may include:
diarrhea, constipation;
nausea, stomach pain;
green-colored stools; or
loss of appetite.</f>
        <v/>
      </c>
      <c r="H80" s="8" t="n"/>
    </row>
    <row r="81" ht="16" customHeight="1" s="15">
      <c r="A81" s="10" t="inlineStr">
        <is>
          <t>Fergon</t>
        </is>
      </c>
      <c r="B81" s="10" t="n"/>
      <c r="C81" s="10" t="n"/>
      <c r="D81" s="10" t="n"/>
      <c r="E81" s="10" t="n"/>
      <c r="F81" s="10" t="inlineStr">
        <is>
          <t>https://www.drugs.com/fergon.html</t>
        </is>
      </c>
      <c r="G81" s="20">
        <f>== Fergon side effects ===
Get emergency medical help if you have signs of an allergic reaction: hives, blistering or peeling skin; fever; difficulty breathing; swelling of your face, lips, tongue, or throat.
Fergon may cause serious side effects. Call your doctor at once if you have:
bright red blood in your stools;
black or tarry stools;
a fever;
stomach pain;
coughing up blood or vomit that looks like coffee grounds; or
pain in your chest or throat when swallowing a Fergon tablet.
Common side effects of Fergon may include:
constipation, diarrhea;
nausea, vomiting, stomach pain;
loss of appetite;
green-colored stools; or
temporary staining of the teeth.</f>
        <v/>
      </c>
      <c r="H81" s="10" t="n"/>
    </row>
    <row r="82" ht="16" customHeight="1" s="15">
      <c r="A82" s="8" t="inlineStr">
        <is>
          <t>Ferrlecit</t>
        </is>
      </c>
      <c r="B82" s="8" t="n"/>
      <c r="C82" s="8" t="n"/>
      <c r="D82" s="8" t="n"/>
      <c r="E82" s="8" t="n"/>
      <c r="F82" s="8" t="inlineStr">
        <is>
          <t>https://www.drugs.com/ferrlecit.html</t>
        </is>
      </c>
      <c r="G82" s="21">
        <f>== Ferrlecit side effects ===
Get emergency medical help if you have signs of an allergic reaction: hives, sweating, vomiting; severe lower back pain; wheezing, difficult breathing; swelling of your face, lips, tongue, or throat.
Some side effects may occur within 30 minutes after an injection. Tell your caregiver if you feel dizzy, nauseated, light-headed, itchy, or sweaty.
Ferrlecit may cause serious side effects. Call your doctor at once if you have:
a light-headed feeling, like you might pass out;
swelling, rapid weight gain;
feeling very weak or tired;
shortness of breath;
severe pain in your chest, back, sides, or groin; or
flushing (sudden warmth, redness, or tingly feeling).
Common side effects of Ferrlecit may include:</f>
        <v/>
      </c>
      <c r="H82" s="8" t="n"/>
    </row>
    <row r="83" ht="16" customHeight="1" s="15">
      <c r="A83" s="10" t="inlineStr">
        <is>
          <t>Ferrousal</t>
        </is>
      </c>
      <c r="B83" s="10" t="n"/>
      <c r="C83" s="10" t="n"/>
      <c r="D83" s="10" t="n"/>
      <c r="E83" s="10" t="n"/>
      <c r="F83" s="10" t="inlineStr">
        <is>
          <t>https://www.drugs.com/ferrousal.html</t>
        </is>
      </c>
      <c r="G83" s="20">
        <f>== Ferrousal side effects ===
Get emergency medical help if you have signs of an allergic reaction: hives; difficulty breathing; swelling of your face, lips, tongue, or throat.
Ferrousal may cause serious side effects. Call your doctor at once if you have:
severe stomach pain or vomiting;
cough with bloody mucus or vomit that looks like coffee grounds;
fever; or
bloody or tarry stools.
Common side effects of Ferrousal may include:
diarrhea, constipation;
nausea, stomach pain;
green-colored stools; or
loss of appetite.</f>
        <v/>
      </c>
      <c r="H83" s="10" t="n"/>
    </row>
    <row r="84" ht="16" customHeight="1" s="15">
      <c r="A84" s="8" t="inlineStr">
        <is>
          <t>Flagyl 375</t>
        </is>
      </c>
      <c r="B84" s="8" t="n"/>
      <c r="C84" s="8" t="n"/>
      <c r="D84" s="8" t="n"/>
      <c r="E84" s="8" t="n"/>
      <c r="F84" s="8" t="inlineStr">
        <is>
          <t>https://www.drugs.com/flagyl-375.html</t>
        </is>
      </c>
      <c r="G84" s="21">
        <f>== Flagyl 375 Side Effects ===
Generic name: metronidazole
Medically reviewed by Drugs.com. Last updated on Sep 15, 2024.
Serious side effects
Other side effects
Professional info</f>
        <v/>
      </c>
      <c r="H84" s="8" t="n"/>
    </row>
    <row r="85" ht="16" customHeight="1" s="15">
      <c r="A85" s="10" t="inlineStr">
        <is>
          <t>Flagyl IV</t>
        </is>
      </c>
      <c r="B85" s="10" t="n"/>
      <c r="C85" s="10" t="n"/>
      <c r="D85" s="10" t="n"/>
      <c r="E85" s="10" t="n"/>
      <c r="F85" s="10" t="inlineStr">
        <is>
          <t>https://www.drugs.com/flagyl-iv.html</t>
        </is>
      </c>
      <c r="G85" s="20">
        <f>== Flagyl IV Side Effects ===
Generic name: metronidazole
Medically reviewed by Drugs.com. Last updated on Sep 15, 2024.
Serious side effects
Other side effects
Professional info</f>
        <v/>
      </c>
      <c r="H85" s="10" t="n"/>
    </row>
    <row r="86" ht="16" customHeight="1" s="15">
      <c r="A86" s="8" t="inlineStr">
        <is>
          <t>Flax</t>
        </is>
      </c>
      <c r="B86" s="8" t="n"/>
      <c r="C86" s="8" t="n"/>
      <c r="D86" s="8" t="n"/>
      <c r="E86" s="8" t="n"/>
      <c r="F86" s="8" t="inlineStr">
        <is>
          <t>https://www.drugs.com/flax.html</t>
        </is>
      </c>
      <c r="G86" s="21">
        <f>== Flax side effects ===
Get emergency medical help if you have signs of an allergic reaction: hives; difficulty breathing; swelling of your face, lips, tongue, or throat.
Although not all side effects are known, flax is thought to be likely safe for most people when taken by mouth.
Stop using flax and call your healthcare provider at once if you have:
any bleeding that does not stop.
Common side effects of flax may include:</f>
        <v/>
      </c>
      <c r="H86" s="8" t="n"/>
    </row>
    <row r="87" ht="16" customHeight="1" s="15">
      <c r="A87" s="10" t="inlineStr">
        <is>
          <t>FloLipid</t>
        </is>
      </c>
      <c r="B87" s="10" t="n"/>
      <c r="C87" s="10" t="n"/>
      <c r="D87" s="10" t="n"/>
      <c r="E87" s="10" t="n"/>
      <c r="F87" s="10" t="inlineStr">
        <is>
          <t>https://www.drugs.com/flolipid.html</t>
        </is>
      </c>
      <c r="G87" s="20">
        <f>== Flolipid side effects ===
Get emergency medical help if you have signs of an allergic reaction (hives, difficult breathing, swelling in your face or throat) or a severe skin reaction (fever, sore throat, burning eyes, skin pain, red or purple skin rash with blistering and peeling).
Flolipid can cause the breakdown of muscle tissue, which can lead to kidney failure. Call your doctor right away if you have unexplained muscle pain, tenderness, or weakness especially if you also have fever, unusual tiredness, or dark urine.
Also call your doctor at once if you have:
muscle weakness in your hips, shoulders, neck, and back;
trouble lifting your arms, trouble climbing or standing; or
Common side effects of Flolipid may include:</f>
        <v/>
      </c>
      <c r="H87" s="10" t="n"/>
    </row>
    <row r="88" ht="16" customHeight="1" s="15">
      <c r="A88" s="8" t="inlineStr">
        <is>
          <t>Flovent</t>
        </is>
      </c>
      <c r="B88" s="8" t="n"/>
      <c r="C88" s="8" t="n"/>
      <c r="D88" s="8" t="n"/>
      <c r="E88" s="8" t="n"/>
      <c r="F88" s="8" t="inlineStr">
        <is>
          <t>https://www.drugs.com/flovent.html</t>
        </is>
      </c>
      <c r="G88" s="21">
        <f>== Flovent side effects ===
Get emergency medical help if you have signs of an allergic reaction to Flovent: hives; difficult breathing; swelling of your face, lips, tongue, or throat.
Call your doctor at once if you have:
weakness, tired feeling, nausea, vomiting, feeling like you might pass out;
wheezing, choking, or other breathing problems after using this medicine;
blurred vision, tunnel vision, eye pain, or seeing halos around lights;
worsening of your asthma symptoms;
blood vessel inflammation - fever, cough, stomach pain, weight loss, skin rash, severe tingling, numbness, chest pain; or</f>
        <v/>
      </c>
      <c r="H88" s="8" t="n"/>
    </row>
    <row r="89" ht="16" customHeight="1" s="15">
      <c r="A89" s="10" t="inlineStr">
        <is>
          <t>Fortaz</t>
        </is>
      </c>
      <c r="B89" s="10" t="n"/>
      <c r="C89" s="10" t="n"/>
      <c r="D89" s="10" t="n"/>
      <c r="E89" s="10" t="n"/>
      <c r="F89" s="10" t="inlineStr">
        <is>
          <t>https://www.drugs.com/fortaz.html</t>
        </is>
      </c>
      <c r="G89" s="20">
        <f>== Ceftazidime side effects ===
Get emergency medical help if you have signs of an allergic reaction (hives, itching, feeling light-headed, wheezing, difficult breathing, swelling in your face or throat) or a severe skin reaction (fever, sore throat, burning eyes, skin pain, red or purple skin rash with blistering and peeling).
Fortaz may cause serious side effects. Call your doctor at once if you have:
severe stomach pain, diarrhea that is watery or bloody (even if it occurs months after your last dose);
pale or yellowed skin, dark colored urine, fever, or weakness;
confusion, hallucinations, severe weakness;
involuntary muscle movement;
seizure (black-out or convulsions); or
a cold feeling, discoloration, or skin changes in your fingers.
Common side effects of Fortaz may include:
allergic reaction;
numbness, tingling, burning pain;
headache, dizziness;
nausea, vomiting, diarrhea, stomach pain; or</f>
        <v/>
      </c>
      <c r="H89" s="10" t="n"/>
    </row>
    <row r="90" ht="16" customHeight="1" s="15">
      <c r="A90" s="8" t="inlineStr">
        <is>
          <t>Garlic</t>
        </is>
      </c>
      <c r="B90" s="8" t="n"/>
      <c r="C90" s="8" t="n"/>
      <c r="D90" s="8" t="n"/>
      <c r="E90" s="8" t="n"/>
      <c r="F90" s="8" t="inlineStr">
        <is>
          <t>https://www.drugs.com/garlic.html</t>
        </is>
      </c>
      <c r="G90" s="21">
        <f>== Garlic side effects ===
Get emergency medical help if you have any of these signs of an allergic reaction: hives; difficult breathing; swelling of your face, lips, tongue, or throat.
Although not all side effects are known, garlic is thought to be possibly safe when taken for a short period of time.
Stop using garlic and call your healthcare provider at once if you have:
redness, swelling, or blistering (when applied to the skin); or
easy bruising or bleeding (nosebleeds, bleeding gums).</f>
        <v/>
      </c>
      <c r="H90" s="8" t="n"/>
    </row>
    <row r="91" ht="16" customHeight="1" s="15">
      <c r="A91" s="10" t="inlineStr">
        <is>
          <t>Genacote</t>
        </is>
      </c>
      <c r="B91" s="10" t="n"/>
      <c r="C91" s="10" t="n"/>
      <c r="D91" s="10" t="n"/>
      <c r="E91" s="10" t="n"/>
      <c r="F91" s="10" t="inlineStr">
        <is>
          <t>https://www.drugs.com/genacote.html</t>
        </is>
      </c>
      <c r="G91" s="20" t="inlineStr">
        <is>
          <t>❌ No substantial side effects content found for Genacote</t>
        </is>
      </c>
      <c r="H91" s="10" t="n"/>
    </row>
    <row r="92" ht="16" customHeight="1" s="15">
      <c r="A92" s="8" t="inlineStr">
        <is>
          <t>Glucosamine</t>
        </is>
      </c>
      <c r="B92" s="8" t="n"/>
      <c r="C92" s="8" t="n"/>
      <c r="D92" s="8" t="n"/>
      <c r="E92" s="8" t="n"/>
      <c r="F92" s="8" t="inlineStr">
        <is>
          <t>https://www.drugs.com/glucosamine.html</t>
        </is>
      </c>
      <c r="G92" s="21">
        <f>== Glucosamine side effects ===
Get emergency medical help if you have any of these signs of an allergic reaction: hives; difficult breathing; swelling of your face, lips, tongue, or throat.
Common side effects of glucosamine may include:
nausea, vomiting;
diarrhea, constipation; or
heartburn.
This is not a complete list of side effects and others may occur. Call your doctor for medical advice about side effects. You may report side effects to FDA at 1-800-FDA-1088.
Glucosamine side effects (more detail)</f>
        <v/>
      </c>
      <c r="H92" s="8" t="n"/>
    </row>
    <row r="93" ht="16" customHeight="1" s="15">
      <c r="A93" s="10" t="inlineStr">
        <is>
          <t>Gotu kola</t>
        </is>
      </c>
      <c r="B93" s="10" t="n"/>
      <c r="C93" s="10" t="n"/>
      <c r="D93" s="10" t="n"/>
      <c r="E93" s="10" t="n"/>
      <c r="F93" s="10" t="inlineStr">
        <is>
          <t>https://www.drugs.com/gotu-kola.html</t>
        </is>
      </c>
      <c r="G93" s="20">
        <f>== Gotu kola side effects ===
Get emergency medical help if you have any of these signs of an allergic reaction: hives, itching, redness, or burning of your skin; difficulty breathing; swelling of your face, lips, tongue, or throat.
Stop using gotu kola and call your healthcare provider at once if you have:
liver problems--nausea, upper stomach pain, itching, tired feeling, loss of appetite, dark urine, clay-colored stools, jaundice (yellowing of the skin or eyes).
Common side effects of gotu kola may include:</f>
        <v/>
      </c>
      <c r="H93" s="10" t="n"/>
    </row>
    <row r="94" ht="16" customHeight="1" s="15">
      <c r="A94" s="8" t="inlineStr">
        <is>
          <t>Guarana</t>
        </is>
      </c>
      <c r="B94" s="8" t="n"/>
      <c r="C94" s="8" t="n"/>
      <c r="D94" s="8" t="n"/>
      <c r="E94" s="8" t="n"/>
      <c r="F94" s="8" t="inlineStr">
        <is>
          <t>https://www.drugs.com/guarana.html</t>
        </is>
      </c>
      <c r="G94" s="21">
        <f>== Guarana side effects ===
Get emergency medical help if you have signs of an allergic reaction: hives; difficulty breathing; swelling of your face, lips, tongue, or throat.
Although not all side effects are known, guarana is thought to be likely safe for most people when taken in amounts commonly found in foods. Products containing guarana are possibly safe when taken by mouth and for a short period of time.
Stop using guarana and call your healthcare provider at once if you have:
an unusual bleeding or any bleeding that will not stop.
Common side effects of guarana may include:</f>
        <v/>
      </c>
      <c r="H94" s="8" t="n"/>
    </row>
    <row r="95" ht="16" customHeight="1" s="15">
      <c r="A95" s="10" t="inlineStr">
        <is>
          <t>Hadlima</t>
        </is>
      </c>
      <c r="B95" s="10" t="n"/>
      <c r="C95" s="10" t="n"/>
      <c r="D95" s="10" t="n"/>
      <c r="E95" s="10" t="n"/>
      <c r="F95" s="10" t="inlineStr">
        <is>
          <t>https://www.drugs.com/hadlima.html</t>
        </is>
      </c>
      <c r="G95" s="20">
        <f>== Hadlima Side Effects ===
Generic name: adalimumab
Medically reviewed by Drugs.com. Last updated on Jun 14, 2025.
Serious side effects
Other side effects
Professional info</f>
        <v/>
      </c>
      <c r="H95" s="10" t="n"/>
    </row>
    <row r="96" ht="16" customHeight="1" s="15">
      <c r="A96" s="8" t="inlineStr">
        <is>
          <t>Haldol</t>
        </is>
      </c>
      <c r="B96" s="8" t="n"/>
      <c r="C96" s="8" t="n"/>
      <c r="D96" s="8" t="n"/>
      <c r="E96" s="8" t="n"/>
      <c r="F96" s="8" t="inlineStr">
        <is>
          <t>https://www.drugs.com/haldol.html</t>
        </is>
      </c>
      <c r="G96" s="21">
        <f>== Haldol side effects ===
Get emergency medical help if you have signs of an allergic reaction: hives; difficult breathing; swelling of your face, lips, tongue, or throat.
High doses or long-term use of haloperidol can cause a serious movement disorder that may not be reversible. The longer you use Haldol, the more likely you are to develop this disorder, especially if you are a woman or an older adult.
Haldol may cause serious side effects. Call your doctor at once if you have:
muscle spasms in your neck, tightness in your throat, trouble swallowing;
rapid changes in mood or behavior;
fast or pounding heartbeats, fluttering in your chest, shortness of breath, and sudden dizziness (like you might pass out);
cough with mucus, chest pain, feeling short of breath;
low white blood cell counts--fever, chills, mouth sores, skin sores, sore throat, cough, trouble breathing; or
severe nervous system reaction--very stiff (rigid) muscles, high fever, sweating, confusion, fast or uneven heartbeats, tremors, feeling like you might pass out.
Common side effects of Haldol may include:</f>
        <v/>
      </c>
      <c r="H96" s="8" t="n"/>
    </row>
    <row r="97" ht="16" customHeight="1" s="15">
      <c r="A97" s="10" t="inlineStr">
        <is>
          <t>Haldol Decanoate</t>
        </is>
      </c>
      <c r="B97" s="10" t="n"/>
      <c r="C97" s="10" t="n"/>
      <c r="D97" s="10" t="n"/>
      <c r="E97" s="10" t="n"/>
      <c r="F97" s="10" t="inlineStr">
        <is>
          <t>https://www.drugs.com/haldol-decanoate.html</t>
        </is>
      </c>
      <c r="G97" s="20">
        <f>== Haldol Decanoate Side Effects ===
Generic name: haloperidol
Medically reviewed by Drugs.com. Last updated on Oct 4, 2023.
Serious side effects
Other side effects
Professional info</f>
        <v/>
      </c>
      <c r="H97" s="10" t="n"/>
    </row>
    <row r="98" ht="16" customHeight="1" s="15">
      <c r="A98" s="8" t="inlineStr">
        <is>
          <t>Halfprin</t>
        </is>
      </c>
      <c r="B98" s="8" t="n"/>
      <c r="C98" s="8" t="n"/>
      <c r="D98" s="8" t="n"/>
      <c r="E98" s="8" t="n"/>
      <c r="F98" s="8" t="inlineStr">
        <is>
          <t>https://www.drugs.com/halfprin.html</t>
        </is>
      </c>
      <c r="G98" s="21" t="inlineStr">
        <is>
          <t>❌ No substantial side effects content found for Halfprin</t>
        </is>
      </c>
      <c r="H98" s="8" t="n"/>
    </row>
    <row r="99" ht="16" customHeight="1" s="15">
      <c r="A99" s="10" t="inlineStr">
        <is>
          <t>Hemocyte</t>
        </is>
      </c>
      <c r="B99" s="10" t="n"/>
      <c r="C99" s="10" t="n"/>
      <c r="D99" s="10" t="n"/>
      <c r="E99" s="10" t="n"/>
      <c r="F99" s="10" t="inlineStr">
        <is>
          <t>https://www.drugs.com/hemocyte.html</t>
        </is>
      </c>
      <c r="G99" s="20">
        <f>== Hemocyte side effects ===
Get emergency medical help if you have signs of an allergic reaction: hives; difficulty breathing; swelling of your face, lips, tongue, or throat.
Hemocyte may cause serious side effects. Call your doctor at once if you have:
severe stomach pain;
severe nausea or vomiting;
coughing up blood or vomit that looks like coffee grounds;
blood or tarry stools; or
bright red blood in your stools.
Common side effects of Hemocyte may include:
constipation, diarrhea;
stomach cramps;
loss of appetite; or
black or dark-colored stools or urine.</f>
        <v/>
      </c>
      <c r="H99" s="10" t="n"/>
    </row>
    <row r="100" ht="16" customHeight="1" s="15">
      <c r="A100" s="8" t="inlineStr">
        <is>
          <t>Hydergine</t>
        </is>
      </c>
      <c r="B100" s="8" t="n"/>
      <c r="C100" s="8" t="n"/>
      <c r="D100" s="8" t="n"/>
      <c r="E100" s="8" t="n"/>
      <c r="F100" s="8" t="inlineStr">
        <is>
          <t>https://www.drugs.com/hydergine.html</t>
        </is>
      </c>
      <c r="G100" s="21">
        <f>== Hydergine side effects ===
Get emergency medical help if you have any of these signs of an allergic reaction: hives; difficult breathing; swelling of your face, lips, tongue, or throat.
Hydergine may cause serious side effects. Call your doctor at once if you have:
any changes in memory, alertness, mood, appetite, energy level, or ability to care for yourself.
Common side effects of Hydergine may include:
nausea or other stomach discomfort.</f>
        <v/>
      </c>
      <c r="H100" s="8" t="n"/>
    </row>
    <row r="101" ht="16" customHeight="1" s="15">
      <c r="A101" s="10" t="inlineStr">
        <is>
          <t>Inderal LA</t>
        </is>
      </c>
      <c r="B101" s="10" t="n"/>
      <c r="C101" s="10" t="n"/>
      <c r="D101" s="10" t="n"/>
      <c r="E101" s="10" t="n"/>
      <c r="F101" s="10" t="inlineStr">
        <is>
          <t>https://www.drugs.com/inderal-la.html</t>
        </is>
      </c>
      <c r="G101" s="20">
        <f>== Inderal LA Side Effects ===
Generic name: propranolol
Medically reviewed by Drugs.com. Last updated on Mar 21, 2025.
Serious side effects
Other side effects
Professional info</f>
        <v/>
      </c>
      <c r="H101" s="10" t="n"/>
    </row>
    <row r="102" ht="16" customHeight="1" s="15">
      <c r="A102" s="8" t="inlineStr">
        <is>
          <t>Infed</t>
        </is>
      </c>
      <c r="B102" s="8" t="n"/>
      <c r="C102" s="8" t="n"/>
      <c r="D102" s="8" t="n"/>
      <c r="E102" s="8" t="n"/>
      <c r="F102" s="8" t="inlineStr">
        <is>
          <t>https://www.drugs.com/infed.html</t>
        </is>
      </c>
      <c r="G102" s="21">
        <f>== Infed side effects ===
Get emergency medical help if you have signs of an allergic reaction: hives; difficult breathing; swelling of your face, lips, tongue, or throat.
Infed can cause severe and sometimes fatal allergic reactions or severely low blood pressure. Call your doctor or seek medical help right away if you feel light-headed or if you suddenly have trouble breathing.
Also all your doctor at once if you have:
fast or slow heartbeats. chest pain, wheezing, trouble breathing;
a light-headed feeling, like you might pass out;
flushing (warmth, redness, or tingly feeling);
blue-colored lips or fingernails;
red or pink urine;
weak or shallow breathing (breathing may stop);
seizure (convulsions);
swelling, warmth, redness, or itching where the medicine was injected; or
delayed effect (1-2 days after injection)--fever, chills, dizziness, headache, general ill feeling, nausea and vomiting, joint or muscle pain, back pain.
Common side effects of Infed may include:</f>
        <v/>
      </c>
      <c r="H102" s="8" t="n"/>
    </row>
    <row r="103" ht="16" customHeight="1" s="15">
      <c r="A103" s="10" t="inlineStr">
        <is>
          <t>Inspra</t>
        </is>
      </c>
      <c r="B103" s="10" t="n"/>
      <c r="C103" s="10" t="n"/>
      <c r="D103" s="10" t="n"/>
      <c r="E103" s="10" t="n"/>
      <c r="F103" s="10" t="inlineStr">
        <is>
          <t>https://www.drugs.com/inspra.html</t>
        </is>
      </c>
      <c r="G103" s="20">
        <f>== This drug side effects ===
Get emergency medical help if you have signs of an allergic reaction: hives; severe stomach pain; difficulty breathing; swelling of your face, lips, tongue, or throat.
Inspra may cause serious side effects. Call your doctor at once if you have:
a light-headed feeling, like you might pass out;
diarrhea, vomiting;
little or no urination;
fast or irregular heartbeats;
trouble breathing;
swelling in your feet or lower legs; or
high potassium--nausea, weakness, tingly feeling, chest pain, irregular heartbeats, loss of movement.
Common side effects of Inspra may include:
high potassium;
headache; or
dizziness.</f>
        <v/>
      </c>
      <c r="H103" s="10" t="n"/>
    </row>
    <row r="104" ht="16" customHeight="1" s="15">
      <c r="A104" s="8" t="inlineStr">
        <is>
          <t>Isochron</t>
        </is>
      </c>
      <c r="B104" s="8" t="n"/>
      <c r="C104" s="8" t="n"/>
      <c r="D104" s="8" t="n"/>
      <c r="E104" s="8" t="n"/>
      <c r="F104" s="8" t="inlineStr">
        <is>
          <t>https://www.drugs.com/isochron.html</t>
        </is>
      </c>
      <c r="G104" s="21">
        <f>== Isochron side effects ===
Get emergency medical help if you have signs of an allergic reaction: hives; difficulty breathing; swelling of your face, lips, tongue, or throat.
Isochron may cause serious side effects. Call your doctor at once if you have:
a light-headed feeling, like you might pass out;
worsening angina pain;
fast or slow heart rate; or
pounding heartbeats or fluttering in your chest.
Isochron can cause severe headaches. These headaches may gradually become less severe as you continue to use nitroglycerin. Do not stop taking Isochron to avoid headaches. Ask your doctor before using any headache pain medication.
Common side effects may be more likely to occur, such as:</f>
        <v/>
      </c>
      <c r="H104" s="8" t="n"/>
    </row>
    <row r="105" ht="16" customHeight="1" s="15">
      <c r="A105" s="10" t="inlineStr">
        <is>
          <t>Jantoven</t>
        </is>
      </c>
      <c r="B105" s="10" t="n"/>
      <c r="C105" s="10" t="n"/>
      <c r="D105" s="10" t="n"/>
      <c r="E105" s="10" t="n"/>
      <c r="F105" s="10" t="inlineStr">
        <is>
          <t>https://www.drugs.com/jantoven.html</t>
        </is>
      </c>
      <c r="G105" s="20">
        <f>== Jantoven side effects ===
Get emergency medical help if you have signs of an allergic reaction: hives; difficult breathing; swelling of your face, lips, tongue, or throat.
Jantoven increases your risk of bleeding, which can be severe or life-threatening. Call your doctor at once if you have any signs of bleeding such as:
sudden headache, feeling very weak or dizzy;
swelling, pain, unusual bruising;
bleeding gums, nosebleeds;
bleeding from wounds or needle injections that will not stop;
heavy menstrual periods or abnormal vaginal bleeding;
blood in your urine, bloody or tarry stools; or
coughing up blood or vomit that looks like coffee grounds.
pain, swelling, hot or cold feeling, skin changes, or discoloration anywhere on your body; or
sudden and severe leg or foot pain, foot ulcer, purple toes or fingers.</f>
        <v/>
      </c>
      <c r="H105" s="10" t="n"/>
    </row>
    <row r="106" ht="16" customHeight="1" s="15">
      <c r="A106" s="8" t="inlineStr">
        <is>
          <t>Katerzia</t>
        </is>
      </c>
      <c r="B106" s="8" t="n"/>
      <c r="C106" s="8" t="n"/>
      <c r="D106" s="8" t="n"/>
      <c r="E106" s="8" t="n"/>
      <c r="F106" s="8" t="inlineStr">
        <is>
          <t>https://www.drugs.com/katerzia.html</t>
        </is>
      </c>
      <c r="G106" s="21">
        <f>== Katerzia side effects ===
Get emergency medical help if you have signs of an allergic reaction: hives; difficulty breathing; swelling of your face, lips, tongue, or throat.
In rare cases, when you first start taking Katerzia, your chest pain may get worse or you could have a heart attack. Seek emergency medical attention or call your doctor right away if you have symptoms such as: chest pain or pressure, pain spreading to your jaw or shoulder, nausea, sweating.
Katerzia may cause serious side effects. Call your doctor at once if you have:
worsening chest pain; or
a light-headed feeling, like you might pass out.
Common side effects of Katerzia may include:</f>
        <v/>
      </c>
      <c r="H106" s="8" t="n"/>
    </row>
    <row r="107" ht="16" customHeight="1" s="15">
      <c r="A107" s="10" t="inlineStr">
        <is>
          <t>Kenalog-10</t>
        </is>
      </c>
      <c r="B107" s="10" t="n"/>
      <c r="C107" s="10" t="n"/>
      <c r="D107" s="10" t="n"/>
      <c r="E107" s="10" t="n"/>
      <c r="F107" s="10" t="inlineStr">
        <is>
          <t>https://www.drugs.com/kenalog-10.html</t>
        </is>
      </c>
      <c r="G107" s="20">
        <f>== Kenalog-10 Side Effects ===
Generic name: triamcinolone
Medically reviewed by Drugs.com. Last updated on Mar 17, 2025.
Serious side effects
Other side effects
Professional info</f>
        <v/>
      </c>
      <c r="H107" s="10" t="n"/>
    </row>
    <row r="108" ht="16" customHeight="1" s="15">
      <c r="A108" s="8" t="inlineStr">
        <is>
          <t>Lescol XL</t>
        </is>
      </c>
      <c r="B108" s="8" t="n"/>
      <c r="C108" s="8" t="n"/>
      <c r="D108" s="8" t="n"/>
      <c r="E108" s="8" t="n"/>
      <c r="F108" s="8" t="inlineStr">
        <is>
          <t>https://www.drugs.com/lescol-xl.html</t>
        </is>
      </c>
      <c r="G108" s="21">
        <f>== Lescol XL side effects ===
Get emergency medical help if you have signs of an allergic reaction: hives; difficulty breathing; swelling of your face, lips, tongue, or throat.
In rare cases, Lescol XL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muscle weakness in your hips, shoulders, neck, and back;
trouble lifting your arms, trouble climbing or standing;
Common side effects of Lescol XL may include:</f>
        <v/>
      </c>
      <c r="H108" s="8" t="n"/>
    </row>
    <row r="109" ht="16" customHeight="1" s="15">
      <c r="A109" s="10" t="inlineStr">
        <is>
          <t>Lomaira</t>
        </is>
      </c>
      <c r="B109" s="10" t="n"/>
      <c r="C109" s="10" t="n"/>
      <c r="D109" s="10" t="n"/>
      <c r="E109" s="10" t="n"/>
      <c r="F109" s="10" t="inlineStr">
        <is>
          <t>https://www.drugs.com/lomaira.html</t>
        </is>
      </c>
      <c r="G109" s="20">
        <f>== Lomaira side effects ===
Get emergency medical help if you have signs of an allergic reaction: hives; difficult breathing; swelling of your face, lips, tongue, or throat.
Lomaira may cause serious side effects. Call your doctor at once if you have:
feeling short of breath, even with mild exertion;
chest pain, feeling like you might pass out;
swelling in your ankles or feet;
pounding heartbeats or fluttering in your chest;
tremors, feeling restless, trouble sleeping;
unusual changes in mood or behavior; or
increased blood pressure--severe headache, blurred vision, pounding in your neck or ears, anxiety, nosebleed.
Common side effects of Lomaira may include:
itching;
dizziness, headache;
dry mouth, unpleasant taste;
diarrhea, constipation, stomach pain; or
increased or decreased interest in sex.</f>
        <v/>
      </c>
      <c r="H109" s="10" t="n"/>
    </row>
    <row r="110" ht="16" customHeight="1" s="15">
      <c r="A110" s="8" t="inlineStr">
        <is>
          <t>Lopid</t>
        </is>
      </c>
      <c r="B110" s="8" t="n"/>
      <c r="C110" s="8" t="n"/>
      <c r="D110" s="8" t="n"/>
      <c r="E110" s="8" t="n"/>
      <c r="F110" s="8" t="inlineStr">
        <is>
          <t>https://www.drugs.com/lopid.html</t>
        </is>
      </c>
      <c r="G110" s="21">
        <f>== Lopid side effects ===
Get emergency medical help if you have signs of an allergic reaction: hives; difficulty breathing; swelling of your face, lips, tongue, or throat.
In rare cases, Lopid can cause a condition that results in the breakdown of skeletal muscle tissue, leading to kidney failure. Call your doctor right away if you have unexplained muscle pain, tenderness, or weakness especially if you also have fever, unusual tiredness, and dark colored urine.
Also call your doctor at once if you have:
sharp pain in your upper stomach (especially after eating);
jaundice (yellowing of your skin or eyes);
pain or burning when you urinate;
blurred vision, eye pain, or seeing halos around lights; or
Common side effects of Lopid may include:</f>
        <v/>
      </c>
      <c r="H110" s="8" t="n"/>
    </row>
    <row r="111" ht="16" customHeight="1" s="15">
      <c r="A111" s="10" t="inlineStr">
        <is>
          <t>Lovaza</t>
        </is>
      </c>
      <c r="B111" s="10" t="n"/>
      <c r="C111" s="10" t="n"/>
      <c r="D111" s="10" t="n"/>
      <c r="E111" s="10" t="n"/>
      <c r="F111" s="10" t="inlineStr">
        <is>
          <t>https://www.drugs.com/lovaza.html</t>
        </is>
      </c>
      <c r="G111" s="20">
        <f>== Lovaza side effects ===
Get emergency medical help if you have signs of an allergic reaction: hives, difficult breathing, swelling of your face, lips, tongue, or throat.
Lovaza may cause serious side effects. Call your doctor at once if you have:
chest pain; or
uneven heartbeats.</f>
        <v/>
      </c>
      <c r="H111" s="10" t="n"/>
    </row>
    <row r="112" ht="16" customHeight="1" s="15">
      <c r="A112" s="8" t="inlineStr">
        <is>
          <t>Marplan</t>
        </is>
      </c>
      <c r="B112" s="8" t="n"/>
      <c r="C112" s="8" t="n"/>
      <c r="D112" s="8" t="n"/>
      <c r="E112" s="8" t="n"/>
      <c r="F112" s="8" t="inlineStr">
        <is>
          <t>https://www.drugs.com/marplan.html</t>
        </is>
      </c>
      <c r="G112" s="21">
        <f>== Marplan side effects ===
Get emergency medical help if you have any of these signs of an allergic reaction: hives;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Stop taking Marplan and call your doctor at once if you have:
sudden and severe headache, rapid heartbeat, stiffness in your neck, nausea, vomiting, cold sweat, vision problems, sensitivity to light;
chest pain, fast or slow heart rate;
swelling, rapid weight gain;
jaundice (yellowing of the skin or eyes); or
a light-headed feeling, like you might pass out.
Common side effects of Marplan may include:</f>
        <v/>
      </c>
      <c r="H112" s="8" t="n"/>
    </row>
    <row r="113" ht="16" customHeight="1" s="15">
      <c r="A113" s="10" t="inlineStr">
        <is>
          <t>Medrol Dosepak</t>
        </is>
      </c>
      <c r="B113" s="10" t="n"/>
      <c r="C113" s="10" t="n"/>
      <c r="D113" s="10" t="n"/>
      <c r="E113" s="10" t="n"/>
      <c r="F113" s="10" t="inlineStr">
        <is>
          <t>https://www.drugs.com/medrol-dosepak.html</t>
        </is>
      </c>
      <c r="G113" s="20">
        <f>== Medrol Dosepak side effects ===
Get emergency medical help if you have signs of an allergic reaction: hives; difficult breathing; swelling of your face, lips, tongue, or throat.
Medrol Dosepak may cause serious side effects. Call your doctor at once if you have:
shortness of breath (even with mild exertion), swelling, rapid weight gain;
bruising, thinning skin, or any wound that will not heal;
blurred vision, tunnel vision, eye pain, or seeing halos around lights;
severe depression, changes in personality, unusual thoughts or behavior;
new or unusual pain in an arm or leg or in your back;
bloody or tarry stools, coughing up blood or vomit that looks like coffee grounds;
seizure (convulsions); or
Common side effects of Medrol Dosepak may include:</f>
        <v/>
      </c>
      <c r="H113" s="10" t="n"/>
    </row>
    <row r="114" ht="16" customHeight="1" s="15">
      <c r="A114" s="8" t="inlineStr">
        <is>
          <t>Melfiat</t>
        </is>
      </c>
      <c r="B114" s="8" t="n"/>
      <c r="C114" s="8" t="n"/>
      <c r="D114" s="8" t="n"/>
      <c r="E114" s="8" t="n"/>
      <c r="F114" s="8" t="inlineStr">
        <is>
          <t>https://www.drugs.com/melfiat.html</t>
        </is>
      </c>
      <c r="G114" s="21">
        <f>== Melfiat side effects ===
Get emergency medical help if you have signs of an allergic reaction: hives; difficult breathing; swelling of your face, lips, tongue, or throat.
Melfiat may cause serious side effects. Call your doctor at once if you have:
pounding heartbeats or fluttering in your chest;
tremors, severe agitation, feeling restless, trouble sleeping;
unusual changes in mood or behavior;
little or no urination; or
increased blood pressure--severe headache, blurred vision, pounding in your neck or ears, anxiety, nosebleed.
Common side effects of Melfiat may include:
flushing (warmth, redness, or tingly feeling);
increased sweating or urination;
dizziness, headache;
blurred vision;
dry mouth, nausea;
diarrhea, constipation, stomach pain; or
increased or decreased interest in sex.</f>
        <v/>
      </c>
      <c r="H114" s="8" t="n"/>
    </row>
    <row r="115" ht="16" customHeight="1" s="15">
      <c r="A115" s="10" t="inlineStr">
        <is>
          <t>Mepron</t>
        </is>
      </c>
      <c r="B115" s="10" t="n"/>
      <c r="C115" s="10" t="n"/>
      <c r="D115" s="10" t="n"/>
      <c r="E115" s="10" t="n"/>
      <c r="F115" s="10" t="inlineStr">
        <is>
          <t>https://www.drugs.com/mepron.html</t>
        </is>
      </c>
      <c r="G115" s="20">
        <f>== Mepron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Mepron may cause serious side effects. Call your doctor at once if you have:
Common side effects of Mepron may include:
nausea, vomiting, diarrhea;
headache;
fever; or
rash.</f>
        <v/>
      </c>
      <c r="H115" s="10" t="n"/>
    </row>
    <row r="116" ht="16" customHeight="1" s="15">
      <c r="A116" s="8" t="inlineStr">
        <is>
          <t>Minipress</t>
        </is>
      </c>
      <c r="B116" s="8" t="n"/>
      <c r="C116" s="8" t="n"/>
      <c r="D116" s="8" t="n"/>
      <c r="E116" s="8" t="n"/>
      <c r="F116" s="8" t="inlineStr">
        <is>
          <t>https://www.drugs.com/minipress.html</t>
        </is>
      </c>
      <c r="G116" s="21">
        <f>== Side Effects of Minipress ===
Along with its needed effects, a medicine may cause some unwanted effects. Although not all of these side effects may occur, if they do occur they may need medical attention.
Check with your doctor immediately if any of the following side effects occur:
Dizziness
fast, irregular, pounding, or racing heartbeat or pulse
sleepiness</f>
        <v/>
      </c>
      <c r="H116" s="8" t="n"/>
    </row>
    <row r="117" ht="32" customHeight="1" s="15">
      <c r="A117" s="10" t="inlineStr">
        <is>
          <t>Minocin for Injection</t>
        </is>
      </c>
      <c r="B117" s="10" t="n"/>
      <c r="C117" s="10" t="n"/>
      <c r="D117" s="10" t="n"/>
      <c r="E117" s="10" t="n"/>
      <c r="F117" s="10" t="inlineStr">
        <is>
          <t>https://www.drugs.com/minocin-for-injection.html</t>
        </is>
      </c>
      <c r="G117" s="20">
        <f>== Minocin For Injection Side Effects ===
Minocin for Injection
Generic name: minocycline
Medically reviewed by Drugs.com. Last updated on Dec 29, 2024.
Other side effects
Serious side effects
Professional info</f>
        <v/>
      </c>
      <c r="H117" s="10" t="n"/>
    </row>
    <row r="118" ht="16" customHeight="1" s="15">
      <c r="A118" s="8" t="inlineStr">
        <is>
          <t>Monodox</t>
        </is>
      </c>
      <c r="B118" s="8" t="n"/>
      <c r="C118" s="8" t="n"/>
      <c r="D118" s="8" t="n"/>
      <c r="E118" s="8" t="n"/>
      <c r="F118" s="8" t="inlineStr">
        <is>
          <t>https://www.drugs.com/monodox.html</t>
        </is>
      </c>
      <c r="G118" s="21">
        <f>== Side Effects of Monodox ===
Along with its needed effects, a medicine may cause some unwanted effects. Although not all of these side effects may occur, if they do occur they may need medical attention.
Check with your doctor immediately if any of the following side effects occur:
Diarrhea
itching of the vagina or genital area
pain during sexual intercourse
thick, white vaginal discharge with no odor or with a mild odor</f>
        <v/>
      </c>
      <c r="H118" s="8" t="n"/>
    </row>
    <row r="119" ht="16" customHeight="1" s="15">
      <c r="A119" s="10" t="inlineStr">
        <is>
          <t>Motrin</t>
        </is>
      </c>
      <c r="B119" s="10" t="n"/>
      <c r="C119" s="10" t="n"/>
      <c r="D119" s="10" t="n"/>
      <c r="E119" s="10" t="n"/>
      <c r="F119" s="10" t="inlineStr">
        <is>
          <t>https://www.drugs.com/motrin.html</t>
        </is>
      </c>
      <c r="G119" s="20">
        <f>== Motrin IB side effects ===
Get emergency medical help if you have signs of an allergic reaction to Motrin IB (hives, difficult breathing, swelling in your face or throat) or a severe skin reaction (fever, sore throat, burning eyes, skin pain, red or purple skin rash with blistering and peeling).
Get emergency medical help if you have signs of a heart attack or stroke: chest pain spreading to your jaw or shoulder, sudden numbness or weakness on one side of the body, slurred speech, leg swelling, feeling short of breath.
Stop using Motrin IB and call your doctor at once if you have:
changes in your vision;
shortness of breath (even with mild exertion);
swelling or rapid weight gain;
a skin rash, no matter how mild;
liver problems - nausea, upper stomach pain, itching, tired feeling, flu-like symptoms, loss of appetite, dark urine, clay-colored stools, jaundice (yellowing of the skin or eyes);</f>
        <v/>
      </c>
      <c r="H119" s="10" t="n"/>
    </row>
    <row r="120" ht="16" customHeight="1" s="15">
      <c r="A120" s="8" t="inlineStr">
        <is>
          <t>Nardil</t>
        </is>
      </c>
      <c r="B120" s="8" t="n"/>
      <c r="C120" s="8" t="n"/>
      <c r="D120" s="8" t="n"/>
      <c r="E120" s="8" t="n"/>
      <c r="F120" s="8" t="inlineStr">
        <is>
          <t>https://www.drugs.com/nardil.html</t>
        </is>
      </c>
      <c r="G120" s="21">
        <f>== Nardil side effects ===
Get emergency medical help if you have signs of an allergic reaction: hives;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Nardil may cause serious side effects. Call your doctor at once if you have:
sudden and severe headache, neck pain or stiffness;
pounding heartbeats or fluttering in your chest;
fast or slow heartbeats;
chest pain;
a light-headed feeling, like you might pass out;
sweating (sometimes with fever and sometimes with cold, clammy skin);
nausea, vomiting; or
dilated pupils (your eyes may be more sensitive to light).
Common side effects of Nardil may include:</f>
        <v/>
      </c>
      <c r="H120" s="8" t="n"/>
    </row>
    <row r="121" ht="16" customHeight="1" s="15">
      <c r="A121" s="10" t="inlineStr">
        <is>
          <t>Natrol SAMe</t>
        </is>
      </c>
      <c r="B121" s="10" t="n"/>
      <c r="C121" s="10" t="n"/>
      <c r="D121" s="10" t="n"/>
      <c r="E121" s="10" t="n"/>
      <c r="F121" s="10" t="inlineStr">
        <is>
          <t>https://www.drugs.com/natrol-same.html</t>
        </is>
      </c>
      <c r="G121" s="20">
        <f>== SAMe side effects ===
Get emergency medical help if you have signs of an allergic reaction: hives, difficult breathing, swelling of your face, lips, tongue, or throat.
Seek medical attention right away if you have symptoms of serotonin syndrome, such as: agitation, hallucinations, fever, sweating, shivering, fast heart rate, muscle stiffness, twitching, loss of coordination, nausea, vomiting, or diarrhea.
Although not all side effects are known, SAMe is thought to be likely safe for most adults when used as directed.
Common side effects of Natrol may include:
changes in hair color;
headache, dizziness;
feeling anxious or nervous;
loss of appetite, vomiting, nausea, upset stomach;
dry mouth;
diarrhea, constipation;
increased sweating; or
sleep problems (insomnia).</f>
        <v/>
      </c>
      <c r="H121" s="10" t="n"/>
    </row>
    <row r="122" ht="16" customHeight="1" s="15">
      <c r="A122" s="8" t="inlineStr">
        <is>
          <t>Nebupent</t>
        </is>
      </c>
      <c r="B122" s="8" t="n"/>
      <c r="C122" s="8" t="n"/>
      <c r="D122" s="8" t="n"/>
      <c r="E122" s="8" t="n"/>
      <c r="F122" s="8" t="inlineStr">
        <is>
          <t>https://www.drugs.com/nebupent.html</t>
        </is>
      </c>
      <c r="G122" s="21">
        <f>== Nebupent side effects ===
Get emergency medical help if you have any of these signs of an allergic reaction: hives; difficult breathing; swelling of your face, lips, tongue, or throat.
Nebupent may cause serious side effects. Call your doctor at once if you have:
wheezing, choking, or other breathing problems after using this medication with a nebulizer;
a light-headed feeling, like you might pass out;
fast or uneven heart rate;
painful or difficult urination;
confusion, hallucinations;
pain, burning, irritation, or skin changes where the injection was given;
worsening symptoms, or signs of a new infection (fever, cough, trouble breathing, night sweats);
pancreatitis--severe pain in your upper stomach spreading to your back, nausea and vomiting;
low blood sugar--headache, hunger, weakness, sweating, confusion, irritability, dizziness, or feeling jittery; or
severe skin reaction--fever, sore throat, swelling in your face or tongue, burning in your eyes, skin pain, followed by a red or purple skin rash that spreads (especially in the face or upper body) and causes blistering and peeling.
Common side effects of Nebupent may include:
loss of appetite; or
unusual or unpleasant taste in the mouth.</f>
        <v/>
      </c>
      <c r="H122" s="8" t="n"/>
    </row>
    <row r="123" ht="16" customHeight="1" s="15">
      <c r="A123" s="10" t="inlineStr">
        <is>
          <t>Niacin SR</t>
        </is>
      </c>
      <c r="B123" s="10" t="n"/>
      <c r="C123" s="10" t="n"/>
      <c r="D123" s="10" t="n"/>
      <c r="E123" s="10" t="n"/>
      <c r="F123" s="10" t="inlineStr">
        <is>
          <t>https://www.drugs.com/niacin-sr.html</t>
        </is>
      </c>
      <c r="G123" s="20">
        <f>== Niacin SR side effects ===
Get emergency medical help if you have signs of an allergic reaction: hives; difficult breathing; swelling of your face, lips, tongue, or throat.
Niacin SR may cause serious side effects. Call your doctor at once if you have:
heart attack symptoms--chest pain or pressure, pain spreading to your jaw or shoulder, nausea, sweating;
high blood sugar--increased thirst, increased urination, dry mouth, fruity breath odor;
unexplained muscle pain, tenderness or weakness;
a light-headed feeling, like you might pass out;
irregular heartbeats;
severe warmth or redness under your skin;
vision problems; or
jaundice (yellowing of the skin or eyes).
Common side effects of Niacin SR may include:</f>
        <v/>
      </c>
      <c r="H123" s="10" t="n"/>
    </row>
    <row r="124" ht="16" customHeight="1" s="15">
      <c r="A124" s="8" t="inlineStr">
        <is>
          <t>Norliqva</t>
        </is>
      </c>
      <c r="B124" s="8" t="n"/>
      <c r="C124" s="8" t="n"/>
      <c r="D124" s="8" t="n"/>
      <c r="E124" s="8" t="n"/>
      <c r="F124" s="8" t="inlineStr">
        <is>
          <t>https://www.drugs.com/norliqva.html</t>
        </is>
      </c>
      <c r="G124" s="21">
        <f>== Norliqva side effects ===
Get emergency medical help if you have signs of an allergic reaction: hives; difficulty breathing; swelling of your face, lips, tongue, or throat.
In rare cases, when you first start taking Norliqva, your chest pain may get worse or you could have a heart attack. Seek emergency medical attention or call your doctor right away if you have symptoms such as: chest pain or pressure, pain spreading to your jaw or shoulder, nausea, sweating.
Norliqva may cause serious side effects. Call your doctor at once if you have:
worsening chest pain; or
a light-headed feeling, like you might pass out.
Common side effects of Norliqva may include:</f>
        <v/>
      </c>
      <c r="H124" s="8" t="n"/>
    </row>
    <row r="125" ht="16" customHeight="1" s="15">
      <c r="A125" s="10" t="inlineStr">
        <is>
          <t>Norwich Aspirin</t>
        </is>
      </c>
      <c r="B125" s="10" t="n"/>
      <c r="C125" s="10" t="n"/>
      <c r="D125" s="10" t="n"/>
      <c r="E125" s="10" t="n"/>
      <c r="F125" s="10" t="inlineStr">
        <is>
          <t>https://www.drugs.com/norwich-aspirin.html</t>
        </is>
      </c>
      <c r="G125" s="20" t="inlineStr">
        <is>
          <t>❌ No substantial side effects content found for Norwich Aspirin</t>
        </is>
      </c>
      <c r="H125" s="10" t="n"/>
    </row>
    <row r="126" ht="16" customHeight="1" s="15">
      <c r="A126" s="8" t="inlineStr">
        <is>
          <t>Nymalize</t>
        </is>
      </c>
      <c r="B126" s="8" t="n"/>
      <c r="C126" s="8" t="n"/>
      <c r="D126" s="8" t="n"/>
      <c r="E126" s="8" t="n"/>
      <c r="F126" s="8" t="inlineStr">
        <is>
          <t>https://www.drugs.com/nymalize.html</t>
        </is>
      </c>
      <c r="G126" s="21">
        <f>== Nymalize side effects ===
Get emergency medical help if you have signs of an allergic reaction: hives; difficult breathing; swelling of your face, lips, tongue, or throat.
Nymalize may cause serious side effects. Call your doctor at once if you have:
a light-headed feeling, like you might pass out;
fast or slow heart rate; or
swelling in your ankles or feet.
Common side effects of Nymalize may include:
low blood pressure (feeling light-headed);
nausea, upset stomach;
slow heartbeats; or
muscle pain.</f>
        <v/>
      </c>
      <c r="H126" s="8" t="n"/>
    </row>
    <row r="127" ht="16" customHeight="1" s="15">
      <c r="A127" s="10" t="inlineStr">
        <is>
          <t>Otrexup</t>
        </is>
      </c>
      <c r="B127" s="10" t="n"/>
      <c r="C127" s="10" t="n"/>
      <c r="D127" s="10" t="n"/>
      <c r="E127" s="10" t="n"/>
      <c r="F127" s="10" t="inlineStr">
        <is>
          <t>https://www.drugs.com/otrexup.html</t>
        </is>
      </c>
      <c r="G127" s="20">
        <f>== Otrexup Side Effects ===
Generic name: methotrexate
Medically reviewed by Drugs.com. Last updated on Feb 23, 2024.
Serious side effects
Other side effects
Professional info</f>
        <v/>
      </c>
      <c r="H127" s="10" t="n"/>
    </row>
    <row r="128" ht="16" customHeight="1" s="15">
      <c r="A128" s="8" t="inlineStr">
        <is>
          <t>PCE Dispertab</t>
        </is>
      </c>
      <c r="B128" s="8" t="n"/>
      <c r="C128" s="8" t="n"/>
      <c r="D128" s="8" t="n"/>
      <c r="E128" s="8" t="n"/>
      <c r="F128" s="8" t="inlineStr">
        <is>
          <t>https://www.drugs.com/pce-dispertab.html</t>
        </is>
      </c>
      <c r="G128" s="21" t="inlineStr">
        <is>
          <t>❌ No substantial side effects content found for PCE Dispertab</t>
        </is>
      </c>
      <c r="H128" s="8" t="n"/>
    </row>
    <row r="129" ht="16" customHeight="1" s="15">
      <c r="A129" s="10" t="inlineStr">
        <is>
          <t>Parnate</t>
        </is>
      </c>
      <c r="B129" s="10" t="n"/>
      <c r="C129" s="10" t="n"/>
      <c r="D129" s="10" t="n"/>
      <c r="E129" s="10" t="n"/>
      <c r="F129" s="10" t="inlineStr">
        <is>
          <t>https://www.drugs.com/parnate.html</t>
        </is>
      </c>
      <c r="G129" s="20">
        <f>== Parnate side effects ===
Get emergency medical help if you have signs of an allergic reaction: hives; difficult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Parnate may cause serious side effects. Call your doctor at once if you have:
dilated pupils, vision problems, sensitivity to light;
sudden and severe headache, neck pain or stiffness;
numbness or weakness, problems with vision or speech;
fast or pounding heartbeats;
fever, cold sweat, nausea, vomiting;
a light-headed feeling, like you might pass out;
a seizure;
high levels of serotonin in the body--agitation, hallucinations, sweating, shivering, muscle stiffness, twitching, loss of coordination, vomiting, diarrhea; or
Serious side effects may be more likely in older adults.</f>
        <v/>
      </c>
      <c r="H129" s="10" t="n"/>
    </row>
    <row r="130" ht="16" customHeight="1" s="15">
      <c r="A130" s="8" t="inlineStr">
        <is>
          <t>Pentam</t>
        </is>
      </c>
      <c r="B130" s="8" t="n"/>
      <c r="C130" s="8" t="n"/>
      <c r="D130" s="8" t="n"/>
      <c r="E130" s="8" t="n"/>
      <c r="F130" s="8" t="inlineStr">
        <is>
          <t>https://www.drugs.com/pentam.html</t>
        </is>
      </c>
      <c r="G130" s="21">
        <f>== Pentam Side Effects ===
Generic name: pentamidine
Medically reviewed by Drugs.com. Last updated on Jun 8, 2025.
Serious side effects
Professional info</f>
        <v/>
      </c>
      <c r="H130" s="8" t="n"/>
    </row>
    <row r="131" ht="16" customHeight="1" s="15">
      <c r="A131" s="10" t="inlineStr">
        <is>
          <t>Pentam 300</t>
        </is>
      </c>
      <c r="B131" s="10" t="n"/>
      <c r="C131" s="10" t="n"/>
      <c r="D131" s="10" t="n"/>
      <c r="E131" s="10" t="n"/>
      <c r="F131" s="10" t="inlineStr">
        <is>
          <t>https://www.drugs.com/pentam-300.html</t>
        </is>
      </c>
      <c r="G131" s="20">
        <f>== Pentam 300 side effects ===
Get emergency medical help if you have any of these signs of an allergic reaction: hives; difficult breathing; swelling of your face, lips, tongue, or throat.
Pentam 300 may cause serious side effects. Call your doctor at once if you have:
wheezing, choking, or other breathing problems after using this medication with a nebulizer;
a light-headed feeling, like you might pass out;
fast or uneven heart rate;
painful or difficult urination;
confusion, hallucinations;
pain, burning, irritation, or skin changes where the injection was given;
worsening symptoms, or signs of a new infection (fever, cough, trouble breathing, night sweats);
pancreatitis--severe pain in your upper stomach spreading to your back, nausea and vomiting;
low blood sugar--headache, hunger, weakness, sweating, confusion, irritability, dizziness, or feeling jittery; or
severe skin reaction--fever, sore throat, swelling in your face or tongue, burning in your eyes, skin pain, followed by a red or purple skin rash that spreads (especially in the face or upper body) and causes blistering and peeling.
Common side effects of Pentam 300 may include:
loss of appetite; or
unusual or unpleasant taste in the mouth.</f>
        <v/>
      </c>
      <c r="H131" s="10" t="n"/>
    </row>
    <row r="132" ht="16" customHeight="1" s="15">
      <c r="A132" s="8" t="inlineStr">
        <is>
          <t>Persantine</t>
        </is>
      </c>
      <c r="B132" s="8" t="n"/>
      <c r="C132" s="8" t="n"/>
      <c r="D132" s="8" t="n"/>
      <c r="E132" s="8" t="n"/>
      <c r="F132" s="8" t="inlineStr">
        <is>
          <t>https://www.drugs.com/persantine.html</t>
        </is>
      </c>
      <c r="G132" s="21">
        <f>== Persantine side effects ===
Get emergency medical help if you have signs of an allergic reaction: hives; difficult breathing; swelling of your face, lips, tongue, or throat.
Persantine may cause serious side effects. Call your doctor at once if you have:
a light-headed feeling, like you might pass out;
chest pain; or
Older adults may be more likely to feel light-headed while taking Persantine.
Common side effects of Persantine may include:</f>
        <v/>
      </c>
      <c r="H132" s="8" t="n"/>
    </row>
    <row r="133" ht="16" customHeight="1" s="15">
      <c r="A133" s="10" t="inlineStr">
        <is>
          <t>Pfizerpen</t>
        </is>
      </c>
      <c r="B133" s="10" t="n"/>
      <c r="C133" s="10" t="n"/>
      <c r="D133" s="10" t="n"/>
      <c r="E133" s="10" t="n"/>
      <c r="F133" s="10" t="inlineStr">
        <is>
          <t>https://www.drugs.com/pfizerpen.html</t>
        </is>
      </c>
      <c r="G133" s="20">
        <f>== Pfizerpen side effects ===
Get emergency medical help if you have any of these signs of an allergic reaction: hives; difficulty breathing; swelling of your face, lips, tongue, or throat.
Pfizerpen may cause serious side effects. Call your doctor at once if you have:
the first sign of any skin rash, no matter how mild;
red or scaly skin;
fever, chills, swollen glands, muscle or joint pain, fast heartbeats, general ill feeling;
a light-headed feeling, like you might pass out;
severe stomach pain, diarrhea that is watery or bloody;
little or no urinating;
bruising, severe tingling, numbness, pain, muscle weakness;
seizure (convulsions); or
unusual changes in mood or behavior.
Common side effects of Pfizerpen may include:
mild diarrhea;
headache;
black or hairy tongue; or
pain, swelling, bruising, or irritation around the IV needle.</f>
        <v/>
      </c>
      <c r="H133" s="10" t="n"/>
    </row>
    <row r="134" ht="16" customHeight="1" s="15">
      <c r="A134" s="8" t="inlineStr">
        <is>
          <t>Pneumovax 23</t>
        </is>
      </c>
      <c r="B134" s="8" t="n"/>
      <c r="C134" s="8" t="n"/>
      <c r="D134" s="8" t="n"/>
      <c r="E134" s="8" t="n"/>
      <c r="F134" s="8" t="inlineStr">
        <is>
          <t>https://www.drugs.com/pneumovax-23.html</t>
        </is>
      </c>
      <c r="G134" s="21">
        <f>== This vaccine side effects ===
Get emergency medical help if you have signs of an allergic reaction: hives; difficulty breathing; swelling of your face, lips, tongue, or throat.
You should not receive a booster vaccine if you have had a life-threatening allergic reaction after the first shot.
Keep track of all side effects you have. If you need a booster dose, you will need to tell the vaccination provider if the previous shot caused any side effects.
Becoming infected with pneumococcal disease is much more dangerous to your health than receiving this vaccine. However, like any medicine, this vaccine can cause side effects but the risk of serious side effects is low.
Pneumovax 23 may cause serious side effects. Call your doctor at once if you have:</f>
        <v/>
      </c>
      <c r="H134" s="8" t="n"/>
    </row>
    <row r="135" ht="16" customHeight="1" s="15">
      <c r="A135" s="10" t="inlineStr">
        <is>
          <t>Pregnyl</t>
        </is>
      </c>
      <c r="B135" s="10" t="n"/>
      <c r="C135" s="10" t="n"/>
      <c r="D135" s="10" t="n"/>
      <c r="E135" s="10" t="n"/>
      <c r="F135" s="10" t="inlineStr">
        <is>
          <t>https://www.drugs.com/pregnyl.html</t>
        </is>
      </c>
      <c r="G135" s="20">
        <f>== Pregnyl Side Effects ===
Generic name: chorionic gonadotropin (hcg)
Medically reviewed by Drugs.com. Last updated on May 11, 2025.
Serious side effects
Other side effects
Professional info</f>
        <v/>
      </c>
      <c r="H135" s="10" t="n"/>
    </row>
    <row r="136" ht="16" customHeight="1" s="15">
      <c r="A136" s="8" t="inlineStr">
        <is>
          <t>Prevalite</t>
        </is>
      </c>
      <c r="B136" s="8" t="n"/>
      <c r="C136" s="8" t="n"/>
      <c r="D136" s="8" t="n"/>
      <c r="E136" s="8" t="n"/>
      <c r="F136" s="8" t="inlineStr">
        <is>
          <t>https://www.drugs.com/prevalite.html</t>
        </is>
      </c>
      <c r="G136" s="21">
        <f>== Prevalite side effects ===
Get emergency medical help if you have signs of an allergic reaction: hives; difficulty breathing; swelling of your face, lips, tongue, or throat.
Prevalite may cause serious side effects. Call your doctor at once if you have:
ongoing or worsening constipation;
severe stomach pain;
blood in your urine;
black, bloody, or tarry stools; or
easy bruising, unusual bleeding.
Side effects such as constipation may be more likely in older adults.
Common side effects of Prevalite may include:</f>
        <v/>
      </c>
      <c r="H136" s="8" t="n"/>
    </row>
    <row r="137" ht="16" customHeight="1" s="15">
      <c r="A137" s="10" t="inlineStr">
        <is>
          <t>Primaxin IV</t>
        </is>
      </c>
      <c r="B137" s="10" t="n"/>
      <c r="C137" s="10" t="n"/>
      <c r="D137" s="10" t="n"/>
      <c r="E137" s="10" t="n"/>
      <c r="F137" s="10" t="inlineStr">
        <is>
          <t>https://www.drugs.com/primaxin-iv.html</t>
        </is>
      </c>
      <c r="G137" s="20">
        <f>== Primaxin IV side effects ===
Get emergency medical help if you have signs of an allergic reaction: hives, difficult breathing, swelling of your face, lips, tongue, or throat.
Primaxin IV may cause serious side effects. Call your doctor at once if you have:
severe stomach pain, diarrhea that is watery or bloody (even if it occurs months after your last dose);
pain, swelling, burning, or irritation around the IV needle; or
seizure (convulsions).
Common side effects of Primaxin IV may include:
pain, bruising, induration, redness, swelling, or irritation where the medicine was injected;
fever, feeling light-headed, seizures;
fast heart rate, little or no urination, urine discoloration;
thrush (a fungal infection);
dizziness, drowsiness;
nausea, vomiting, diarrhea; or
itching, rash.</f>
        <v/>
      </c>
      <c r="H137" s="10" t="n"/>
    </row>
    <row r="138" ht="16" customHeight="1" s="15">
      <c r="A138" s="8" t="inlineStr">
        <is>
          <t>Primsol</t>
        </is>
      </c>
      <c r="B138" s="8" t="n"/>
      <c r="C138" s="8" t="n"/>
      <c r="D138" s="8" t="n"/>
      <c r="E138" s="8" t="n"/>
      <c r="F138" s="8" t="inlineStr">
        <is>
          <t>https://www.drugs.com/primsol.html</t>
        </is>
      </c>
      <c r="G138" s="21">
        <f>== Primsol side effects ===
Get emergency medical help if you have signs of an allergic reaction: hives; difficult breathing; swelling of your face, lips, tongue, or throat.
Primsol may cause serious side effects. Call your doctor at once if you have:
severe stomach pain, diarrhea that is watery or bloody (even if it occurs months after your last dose);
pale, gray, or bluish skin;
fever, weakness;
sore or swollen tongue;
easy bruising, purple or red spots under your skin;
a skin rash, no matter how mild; or
high potassium level--nausea, weakness, tingly feeling, chest pain, irregular heartbeats, loss of movement.
Common side effects of Primsol may include:
vomiting, diarrhea, stomach pain;
rash, itching; or
swelling in your tongue.</f>
        <v/>
      </c>
      <c r="H138" s="8" t="n"/>
    </row>
    <row r="139" ht="16" customHeight="1" s="15">
      <c r="A139" s="10" t="inlineStr">
        <is>
          <t>ProAir HFA</t>
        </is>
      </c>
      <c r="B139" s="10" t="n"/>
      <c r="C139" s="10" t="n"/>
      <c r="D139" s="10" t="n"/>
      <c r="E139" s="10" t="n"/>
      <c r="F139" s="10" t="inlineStr">
        <is>
          <t>https://www.drugs.com/proair-hfa.html</t>
        </is>
      </c>
      <c r="G139" s="20">
        <f>== Side Effects of ProAir HFA ===
Along with its needed effects, a medicine may cause some unwanted effects. Although not all of these side effects may occur, if they do occur they may need medical attention.
Check with your doctor immediately if any of the following side effects occur:
Fast, irregular, pounding, or racing heartbeat or pulse
shakiness in the legs, arms, hands, or feet
trembling or shaking of the hands or feet</f>
        <v/>
      </c>
      <c r="H139" s="10" t="n"/>
    </row>
    <row r="140" ht="16" customHeight="1" s="15">
      <c r="A140" s="8" t="inlineStr">
        <is>
          <t>ProAir RespiClick</t>
        </is>
      </c>
      <c r="B140" s="8" t="n"/>
      <c r="C140" s="8" t="n"/>
      <c r="D140" s="8" t="n"/>
      <c r="E140" s="8" t="n"/>
      <c r="F140" s="8" t="inlineStr">
        <is>
          <t>https://www.drugs.com/proair-respiclick.html</t>
        </is>
      </c>
      <c r="G140" s="21">
        <f>== ProAir RespiClick side effects ===
Get emergency medical help if you have signs of an allergic reaction: hives, difficult breathing, swelling of your face, lips, tongue, or throat.
ProAir RespiClick may cause serious side effects. Call your doctor at once if you have:
wheezing, choking, or other breathing problems after using ProAir RespiClick;
chest pain, fast heart rate, pounding heartbeats or fluttering in your chest;
severe headache, pounding in your neck or ears;
high blood sugar--increased thirst, increased urination, dry mouth, fruity breath odor; or
Common side effects of ProAir RespiClick may include:</f>
        <v/>
      </c>
      <c r="H140" s="8" t="n"/>
    </row>
    <row r="141" ht="32" customHeight="1" s="15">
      <c r="A141" s="10" t="inlineStr">
        <is>
          <t>Probenecid and Colchicine</t>
        </is>
      </c>
      <c r="B141" s="10" t="n"/>
      <c r="C141" s="10" t="n"/>
      <c r="D141" s="10" t="n"/>
      <c r="E141" s="10" t="n"/>
      <c r="F141" s="10" t="inlineStr">
        <is>
          <t>https://www.drugs.com/probenecid-and-colchicine.html</t>
        </is>
      </c>
      <c r="G141" s="20">
        <f>== Side Effects of probenecid and colchicine ===
Along with its needed effects, a medicine may cause some unwanted effects. Although not all of these side effects may occur, if they do occur they may need medical attention.</f>
        <v/>
      </c>
      <c r="H141" s="10" t="n"/>
    </row>
    <row r="142" ht="16" customHeight="1" s="15">
      <c r="A142" s="8" t="inlineStr">
        <is>
          <t>Procardia</t>
        </is>
      </c>
      <c r="B142" s="8" t="n"/>
      <c r="C142" s="8" t="n"/>
      <c r="D142" s="8" t="n"/>
      <c r="E142" s="8" t="n"/>
      <c r="F142" s="8" t="inlineStr">
        <is>
          <t>https://www.drugs.com/procardia.html</t>
        </is>
      </c>
      <c r="G142" s="21">
        <f>== Procardia side effects ===
Get emergency medical help if you have signs of an allergic reaction (hives, difficult breathing, swelling in your face or throat) or a severe skin reaction (fever, sore throat, burning eyes, skin pain, red or purple skin rash with blistering and peeling).
Procardia may cause serious side effects. Call your doctor at once if you have:
worsening chest pain;
pounding heartbeats or fluttering in your chest;
a light-headed feeling, like you might pass out;
swelling in your hands or lower legs; or
upper stomach pain, jaundice (yellowing of the skin or eyes).
You may have more severe or more frequent episodes of angina when you first start taking Procardia or whenever your dose is changed.
Common side effects of Procardia may include:</f>
        <v/>
      </c>
      <c r="H142" s="8" t="n"/>
    </row>
    <row r="143" ht="16" customHeight="1" s="15">
      <c r="A143" s="10" t="inlineStr">
        <is>
          <t>Proventil HFA</t>
        </is>
      </c>
      <c r="B143" s="10" t="n"/>
      <c r="C143" s="10" t="n"/>
      <c r="D143" s="10" t="n"/>
      <c r="E143" s="10" t="n"/>
      <c r="F143" s="10" t="inlineStr">
        <is>
          <t>https://www.drugs.com/proventil-hfa.html</t>
        </is>
      </c>
      <c r="G143" s="20" t="inlineStr">
        <is>
          <t>What are some side effects that I need to call my doctor about right away?</t>
        </is>
      </c>
      <c r="H143" s="10" t="n"/>
    </row>
    <row r="144" ht="16" customHeight="1" s="15">
      <c r="A144" s="8" t="inlineStr">
        <is>
          <t>Pulmicort Flexhaler</t>
        </is>
      </c>
      <c r="B144" s="8" t="n"/>
      <c r="C144" s="8" t="n"/>
      <c r="D144" s="8" t="n"/>
      <c r="E144" s="8" t="n"/>
      <c r="F144" s="8" t="inlineStr">
        <is>
          <t>https://www.drugs.com/pulmicort-flexhaler.html</t>
        </is>
      </c>
      <c r="G144" s="21">
        <f>== Pulmicort Flexhaler side effects ===
Get emergency medical help if you have signs of an allergic reaction: hives, rash, severe itching; chest pain, difficult breathing, feeling anxious; swelling of your face, lips, tongue, or throat.
Pulmicort Flexhaler may cause serious side effects. Call your doctor at once if you have:
worsening asthma symptoms;
wheezing, choking, or other breathing problems after using this medication;
white patches or sores inside your mouth or on your lips;
blurred vision, tunnel vision, eye pain or swelling, or seeing halos around lights;
signs of infection--fever, chills, body aches, ear pain, nausea, vomiting; or
signs of low adrenal gland hormones--worsening tiredness or muscle weakness, feeling light-headed, nausea, vomiting.
Common side effects of Pulmicort Flexhaler may include:</f>
        <v/>
      </c>
      <c r="H144" s="8" t="n"/>
    </row>
    <row r="145" ht="16" customHeight="1" s="15">
      <c r="A145" s="10" t="inlineStr">
        <is>
          <t>Rasuvo</t>
        </is>
      </c>
      <c r="B145" s="10" t="n"/>
      <c r="C145" s="10" t="n"/>
      <c r="D145" s="10" t="n"/>
      <c r="E145" s="10" t="n"/>
      <c r="F145" s="10" t="inlineStr">
        <is>
          <t>https://www.drugs.com/rasuvo.html</t>
        </is>
      </c>
      <c r="G145" s="20">
        <f>== Rasuvo Side Effects ===
Generic name: methotrexate
Medically reviewed by Drugs.com. Last updated on Feb 23, 2024.
Serious side effects
Other side effects
Professional info</f>
        <v/>
      </c>
      <c r="H145" s="10" t="n"/>
    </row>
    <row r="146" ht="16" customHeight="1" s="15">
      <c r="A146" s="8" t="inlineStr">
        <is>
          <t>Red yeast rice</t>
        </is>
      </c>
      <c r="B146" s="8" t="n"/>
      <c r="C146" s="8" t="n"/>
      <c r="D146" s="8" t="n"/>
      <c r="E146" s="8" t="n"/>
      <c r="F146" s="8" t="inlineStr">
        <is>
          <t>https://www.drugs.com/red-yeast-rice.html</t>
        </is>
      </c>
      <c r="G146" s="21">
        <f>== Red yeast rice side effects ===
Get emergency medical help if you have signs of an allergic reaction: hives; difficult breathing; swelling of your face, lips, tongue, or throat.
Although not all side effects are known, red yeast rice is thought to be possibly safe when taken as directed for up to 4.5 years.
Stop using red yeast rice and call your healthcare provider at once if you have:
unexplained muscle pain, tenderness, or weakness;
fever, unusual tiredness; or
nausea, upper stomach pain, itching, tiredness, loss of appetite, dark urine, clay-colored stools, jaundice (yellowing of the skin or eyes).</f>
        <v/>
      </c>
      <c r="H146" s="8" t="n"/>
    </row>
    <row r="147" ht="16" customHeight="1" s="15">
      <c r="A147" s="10" t="inlineStr">
        <is>
          <t>Regimex</t>
        </is>
      </c>
      <c r="B147" s="10" t="n"/>
      <c r="C147" s="10" t="n"/>
      <c r="D147" s="10" t="n"/>
      <c r="E147" s="10" t="n"/>
      <c r="F147" s="10" t="inlineStr">
        <is>
          <t>https://www.drugs.com/regimex.html</t>
        </is>
      </c>
      <c r="G147" s="20">
        <f>== Regimex side effects ===
Get emergency medical help if you have any of these signs of an allergic reaction: hives; difficulty breathing; swelling of your face, lips, tongue, or throat.
Regimex may cause serious side effects. Stop using Regimex and call your doctor at once if you have:
shortness of breath (even with mild exertion), swelling, rapid weight gain;
chest pain, feeling like you might pass out;
pounding heartbeats or fluttering in your chest;
confusion or irritability, unusual thoughts or behavior; or
dangerously high blood pressure (severe headache, blurred vision, buzzing in your ears, anxiety, confusion, chest pain, shortness of breath, uneven heartbeats, seizure).
Common side effects of Regimex may include:
feeling restless or hyperactive;
headache, dizziness, tremors;
sleep problems (insomnia);
increased sweating;
dry mouth or an unpleasant taste in your mouth;
nausea, diarrhea upset stomach; or
skin rash.</f>
        <v/>
      </c>
      <c r="H147" s="10" t="n"/>
    </row>
    <row r="148" ht="16" customHeight="1" s="15">
      <c r="A148" s="8" t="inlineStr">
        <is>
          <t>Retacrit</t>
        </is>
      </c>
      <c r="B148" s="8" t="n"/>
      <c r="C148" s="8" t="n"/>
      <c r="D148" s="8" t="n"/>
      <c r="E148" s="8" t="n"/>
      <c r="F148" s="8" t="inlineStr">
        <is>
          <t>https://www.drugs.com/retacrit.html</t>
        </is>
      </c>
      <c r="G148" s="21">
        <f>== Retacrit side effects ===
Get emergency medical help if you have signs of an allergic reaction (hives, sweating, rapid pulse, wheezing, trouble breathing, severe dizziness or fainting, swelling in your face or throat) or a severe skin reaction (fever, sore throat, burning eyes, skin pain, red or purple skin rash with blistering and peeling).
Retacrit can cause serious side effects, including heart attack or stroke. Seek emergency medical help if you have:
heart attack symptoms--chest pain or pressure, pain spreading to your jaw or shoulder, nausea, sweating;
signs of a stroke--sudden numbness or weakness (especially on one side of the body), sudden severe headache, slurred speech, problems with vision or balance.
Retacrit may cause serious side effects. Call your doctor at once if you have:
unusual tiredness;
a seizure (convulsions);
high blood sugar--increased thirst, increased urination, dry mouth, fruity breath odor;
increased blood pressure--severe headache, blurred vision, pounding in your neck or ears, anxiety, nosebleed.</f>
        <v/>
      </c>
      <c r="H148" s="8" t="n"/>
    </row>
    <row r="149" ht="16" customHeight="1" s="15">
      <c r="A149" s="10" t="inlineStr">
        <is>
          <t>Rifadin</t>
        </is>
      </c>
      <c r="B149" s="10" t="n"/>
      <c r="C149" s="10" t="n"/>
      <c r="D149" s="10" t="n"/>
      <c r="E149" s="10" t="n"/>
      <c r="F149" s="10" t="inlineStr">
        <is>
          <t>https://www.drugs.com/rifadin.html</t>
        </is>
      </c>
      <c r="G149" s="20" t="inlineStr">
        <is>
          <t>What are some side effects that I need to call my doctor about right away?</t>
        </is>
      </c>
      <c r="H149" s="10" t="n"/>
    </row>
    <row r="150" ht="16" customHeight="1" s="15">
      <c r="A150" s="8" t="inlineStr">
        <is>
          <t>Rifadin IV</t>
        </is>
      </c>
      <c r="B150" s="8" t="n"/>
      <c r="C150" s="8" t="n"/>
      <c r="D150" s="8" t="n"/>
      <c r="E150" s="8" t="n"/>
      <c r="F150" s="8" t="inlineStr">
        <is>
          <t>https://www.drugs.com/rifadin-iv.html</t>
        </is>
      </c>
      <c r="G150" s="21" t="inlineStr">
        <is>
          <t>❌ No substantial side effects content found for Rifadin IV</t>
        </is>
      </c>
      <c r="H150" s="8" t="n"/>
    </row>
    <row r="151" ht="16" customHeight="1" s="15">
      <c r="A151" s="10" t="inlineStr">
        <is>
          <t>Rimactane</t>
        </is>
      </c>
      <c r="B151" s="10" t="n"/>
      <c r="C151" s="10" t="n"/>
      <c r="D151" s="10" t="n"/>
      <c r="E151" s="10" t="n"/>
      <c r="F151" s="10" t="inlineStr">
        <is>
          <t>https://www.drugs.com/rimactane.html</t>
        </is>
      </c>
      <c r="G151" s="20" t="inlineStr">
        <is>
          <t>❌ No substantial side effects content found for Rimactane</t>
        </is>
      </c>
      <c r="H151" s="10" t="n"/>
    </row>
    <row r="152" ht="16" customHeight="1" s="15">
      <c r="A152" s="8" t="inlineStr">
        <is>
          <t>Septra DS</t>
        </is>
      </c>
      <c r="B152" s="8" t="n"/>
      <c r="C152" s="8" t="n"/>
      <c r="D152" s="8" t="n"/>
      <c r="E152" s="8" t="n"/>
      <c r="F152" s="8" t="inlineStr">
        <is>
          <t>https://www.drugs.com/septra-ds.html</t>
        </is>
      </c>
      <c r="G152" s="21" t="inlineStr">
        <is>
          <t>❌ No substantial side effects content found for Septra DS</t>
        </is>
      </c>
      <c r="H152" s="8" t="n"/>
    </row>
    <row r="153" ht="16" customHeight="1" s="15">
      <c r="A153" s="10" t="inlineStr">
        <is>
          <t>Sibutramine</t>
        </is>
      </c>
      <c r="B153" s="10" t="n"/>
      <c r="C153" s="10" t="n"/>
      <c r="D153" s="10" t="n"/>
      <c r="E153" s="10" t="n"/>
      <c r="F153" s="10" t="inlineStr">
        <is>
          <t>https://www.drugs.com/sibutramine.html</t>
        </is>
      </c>
      <c r="G153" s="20">
        <f>== Sibutramine Side Effects ===
Other side effects
Serious side effects
Professional info
Applies to sibutramine: oral capsule.</f>
        <v/>
      </c>
      <c r="H153" s="10" t="n"/>
    </row>
    <row r="154" ht="16" customHeight="1" s="15">
      <c r="A154" s="8" t="inlineStr">
        <is>
          <t>Slippery elm</t>
        </is>
      </c>
      <c r="B154" s="8" t="n"/>
      <c r="C154" s="8" t="n"/>
      <c r="D154" s="8" t="n"/>
      <c r="E154" s="8" t="n"/>
      <c r="F154" s="8" t="inlineStr">
        <is>
          <t>https://www.drugs.com/slippery-elm.html</t>
        </is>
      </c>
      <c r="G154" s="21">
        <f>== Slippery elm side effects ===
Get emergency medical help if you have signs of an allergic reaction: hives; difficulty breathing; swelling of your face, lips, tongue, or throat.
Although not all side effects are known, slippery elm is thought to be likely safe for most people when taken by mouth.
Common side effects of slippery elm may include:
This is not a complete list of side effects and others may occur. Call your doctor for medical advice about side effects. You may report side effects to FDA at 1-800-FDA-1088.</f>
        <v/>
      </c>
      <c r="H154" s="8" t="n"/>
    </row>
    <row r="155" ht="16" customHeight="1" s="15">
      <c r="A155" s="10" t="inlineStr">
        <is>
          <t>Slow Fe</t>
        </is>
      </c>
      <c r="B155" s="10" t="n"/>
      <c r="C155" s="10" t="n"/>
      <c r="D155" s="10" t="n"/>
      <c r="E155" s="10" t="n"/>
      <c r="F155" s="10" t="inlineStr">
        <is>
          <t>https://www.drugs.com/slow-fe.html</t>
        </is>
      </c>
      <c r="G155" s="20">
        <f>== Slow Fe side effects ===
Get emergency medical help if you have signs of an allergic reaction: hives; difficulty breathing; swelling of your face, lips, tongue, or throat.
Slow Fe may cause serious side effects. Call your doctor at once if you have:
severe stomach pain or vomiting;
cough with bloody mucus or vomit that looks like coffee grounds;
fever; or
bloody or tarry stools.
Common side effects of Slow Fe may include:
diarrhea, constipation;
nausea, stomach pain;
green-colored stools; or
loss of appetite.</f>
        <v/>
      </c>
      <c r="H155" s="10" t="n"/>
    </row>
    <row r="156" ht="16" customHeight="1" s="15">
      <c r="A156" s="8" t="inlineStr">
        <is>
          <t>Slow Release Iron</t>
        </is>
      </c>
      <c r="B156" s="8" t="n"/>
      <c r="C156" s="8" t="n"/>
      <c r="D156" s="8" t="n"/>
      <c r="E156" s="8" t="n"/>
      <c r="F156" s="8" t="inlineStr">
        <is>
          <t>https://www.drugs.com/slow-release-iron.html</t>
        </is>
      </c>
      <c r="G156" s="21">
        <f>== Slow Release Iron side effects ===
Get emergency medical help if you have signs of an allergic reaction: hives; difficulty breathing; swelling of your face, lips, tongue, or throat.
Slow Release Iron may cause serious side effects. Call your doctor at once if you have:
severe stomach pain or vomiting;
cough with bloody mucus or vomit that looks like coffee grounds;
fever; or
bloody or tarry stools.
Common side effects of Slow Release Iron may include:
diarrhea, constipation;
nausea, stomach pain;
green-colored stools; or
loss of appetite.</f>
        <v/>
      </c>
      <c r="H156" s="8" t="n"/>
    </row>
    <row r="157" ht="16" customHeight="1" s="15">
      <c r="A157" s="10" t="inlineStr">
        <is>
          <t>Spiriva Respimat</t>
        </is>
      </c>
      <c r="B157" s="10" t="n"/>
      <c r="C157" s="10" t="n"/>
      <c r="D157" s="10" t="n"/>
      <c r="E157" s="10" t="n"/>
      <c r="F157" s="10" t="inlineStr">
        <is>
          <t>https://www.drugs.com/spiriva-respimat.html</t>
        </is>
      </c>
      <c r="G157" s="20" t="inlineStr">
        <is>
          <t>❌ No substantial side effects content found for Spiriva Respimat</t>
        </is>
      </c>
      <c r="H157" s="10" t="n"/>
    </row>
    <row r="158" ht="16" customHeight="1" s="15">
      <c r="A158" s="8" t="inlineStr">
        <is>
          <t>St. John's wort</t>
        </is>
      </c>
      <c r="B158" s="8" t="n"/>
      <c r="C158" s="8" t="n"/>
      <c r="D158" s="8" t="n"/>
      <c r="E158" s="8" t="n"/>
      <c r="F158" s="8" t="inlineStr">
        <is>
          <t>https://www.drugs.com/st.-john's-wort.html</t>
        </is>
      </c>
      <c r="G158" s="21" t="inlineStr">
        <is>
          <t>❌ Could not find main result for St. John's wort</t>
        </is>
      </c>
      <c r="H158" s="8" t="n"/>
    </row>
    <row r="159" ht="16" customHeight="1" s="15">
      <c r="A159" s="10" t="inlineStr">
        <is>
          <t>Sular</t>
        </is>
      </c>
      <c r="B159" s="10" t="n"/>
      <c r="C159" s="10" t="n"/>
      <c r="D159" s="10" t="n"/>
      <c r="E159" s="10" t="n"/>
      <c r="F159" s="10" t="inlineStr">
        <is>
          <t>https://www.drugs.com/sular.html</t>
        </is>
      </c>
      <c r="G159" s="20">
        <f>== Sular side effects ===
Get emergency medical help if you have signs of an allergic reaction: hives; difficult breathing; swelling of your face, lips, tongue, or throat.
Sular may cause serious side effects. Call your doctor at once if you have:
a light-headed feeling, like you might pass out;
chest pain or pressure, pain spreading to your jaw or shoulder;
swelling in your hands or feet;
flushing (sudden warmth, redness, or tingly feeling);
fast heartbeats; or
sudden numbness or weakness, problems with vision or speech.
Common side effects of Sular may include:</f>
        <v/>
      </c>
      <c r="H159" s="10" t="n"/>
    </row>
    <row r="160" ht="16" customHeight="1" s="15">
      <c r="A160" s="8" t="inlineStr">
        <is>
          <t>Sulfatrim Pediatric</t>
        </is>
      </c>
      <c r="B160" s="8" t="n"/>
      <c r="C160" s="8" t="n"/>
      <c r="D160" s="8" t="n"/>
      <c r="E160" s="8" t="n"/>
      <c r="F160" s="8" t="inlineStr">
        <is>
          <t>https://www.drugs.com/sulfatrim-pediatric.html</t>
        </is>
      </c>
      <c r="G160" s="21" t="inlineStr">
        <is>
          <t>❌ No substantial side effects content found for Sulfatrim Pediatric</t>
        </is>
      </c>
      <c r="H160" s="8" t="n"/>
    </row>
    <row r="161" ht="16" customHeight="1" s="15">
      <c r="A161" s="10" t="inlineStr">
        <is>
          <t>Suprenza</t>
        </is>
      </c>
      <c r="B161" s="10" t="n"/>
      <c r="C161" s="10" t="n"/>
      <c r="D161" s="10" t="n"/>
      <c r="E161" s="10" t="n"/>
      <c r="F161" s="10" t="inlineStr">
        <is>
          <t>https://www.drugs.com/suprenza.html</t>
        </is>
      </c>
      <c r="G161" s="20">
        <f>== Suprenza side effects ===
Get emergency medical help if you have signs of an allergic reaction: hives; difficult breathing; swelling of your face, lips, tongue, or throat.
Suprenza may cause serious side effects. Call your doctor at once if you have:
feeling short of breath, even with mild exertion;
chest pain, feeling like you might pass out;
swelling in your ankles or feet;
pounding heartbeats or fluttering in your chest;
tremors, feeling restless, trouble sleeping;
unusual changes in mood or behavior; or
increased blood pressure--severe headache, blurred vision, pounding in your neck or ears, anxiety, nosebleed.
Common side effects of Suprenza may include:
itching;
dizziness, headache;
dry mouth, unpleasant taste;
diarrhea, constipation, stomach pain; or
increased or decreased interest in sex.</f>
        <v/>
      </c>
      <c r="H161" s="10" t="n"/>
    </row>
    <row r="162" ht="16" customHeight="1" s="15">
      <c r="A162" s="8" t="inlineStr">
        <is>
          <t>Tazicef</t>
        </is>
      </c>
      <c r="B162" s="8" t="n"/>
      <c r="C162" s="8" t="n"/>
      <c r="D162" s="8" t="n"/>
      <c r="E162" s="8" t="n"/>
      <c r="F162" s="8" t="inlineStr">
        <is>
          <t>https://www.drugs.com/tazicef.html</t>
        </is>
      </c>
      <c r="G162" s="21">
        <f>== Ceftazidime side effects ===
Get emergency medical help if you have signs of an allergic reaction (hives, itching, feeling light-headed, wheezing, difficult breathing, swelling in your face or throat) or a severe skin reaction (fever, sore throat, burning eyes, skin pain, red or purple skin rash with blistering and peeling).
Tazicef may cause serious side effects. Call your doctor at once if you have:
severe stomach pain, diarrhea that is watery or bloody (even if it occurs months after your last dose);
pale or yellowed skin, dark colored urine, fever, or weakness;
confusion, hallucinations, severe weakness;
involuntary muscle movement;
seizure (black-out or convulsions); or
a cold feeling, discoloration, or skin changes in your fingers.
Common side effects of Tazicef may include:
allergic reaction;
numbness, tingling, burning pain;
headache, dizziness;
nausea, vomiting, diarrhea, stomach pain; or</f>
        <v/>
      </c>
      <c r="H162" s="8" t="n"/>
    </row>
    <row r="163" ht="16" customHeight="1" s="15">
      <c r="A163" s="10" t="inlineStr">
        <is>
          <t>Tenuate Dospan</t>
        </is>
      </c>
      <c r="B163" s="10" t="n"/>
      <c r="C163" s="10" t="n"/>
      <c r="D163" s="10" t="n"/>
      <c r="E163" s="10" t="n"/>
      <c r="F163" s="10" t="inlineStr">
        <is>
          <t>https://www.drugs.com/tenuate-dospan.html</t>
        </is>
      </c>
      <c r="G163" s="20" t="inlineStr">
        <is>
          <t>What are some side effects that I need to call my doctor about right away?</t>
        </is>
      </c>
      <c r="H163" s="10" t="n"/>
    </row>
    <row r="164" ht="16" customHeight="1" s="15">
      <c r="A164" s="8" t="inlineStr">
        <is>
          <t>Tofranil</t>
        </is>
      </c>
      <c r="B164" s="8" t="n"/>
      <c r="C164" s="8" t="n"/>
      <c r="D164" s="8" t="n"/>
      <c r="E164" s="8" t="n"/>
      <c r="F164" s="8" t="inlineStr">
        <is>
          <t>https://www.drugs.com/tofranil.html</t>
        </is>
      </c>
      <c r="G164" s="21">
        <f>== Tofranil side effects ===
Get emergency medical help if you have signs of an allergic reaction: hives; difficult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Tofranil may cause serious side effects. Call your doctor at once if you have:
easy bruising, unusual bleeding, purple or red spots under your skin;
tunnel vision, eye pain or swelling, or seeing halos around lights;
a light-headed feeling, like you might pass out;
new or worsening chest pain, pounding heartbeats or fluttering in your chest;
sudden numbness or weakness, problems with vision, speech, or balance;
fever, sore throat;
confusion, hallucinations, unusual thoughts or behavior;
painful or difficult urination;
seizure (convulsions); or
jaundice (yellowing of the skin or eyes).
Common side effects of Tofranil may include:</f>
        <v/>
      </c>
      <c r="H164" s="8" t="n"/>
    </row>
    <row r="165" ht="16" customHeight="1" s="15">
      <c r="A165" s="10" t="inlineStr">
        <is>
          <t>Trandate</t>
        </is>
      </c>
      <c r="B165" s="10" t="n"/>
      <c r="C165" s="10" t="n"/>
      <c r="D165" s="10" t="n"/>
      <c r="E165" s="10" t="n"/>
      <c r="F165" s="10" t="inlineStr">
        <is>
          <t>https://www.drugs.com/trandate.html</t>
        </is>
      </c>
      <c r="G165" s="20">
        <f>== Trandate side effects ===
Get emergency medical help if you have signs of an allergic reaction: hives; difficulty breathing; swelling of your face, lips, tongue, or throat.
Trandate may cause serious side effects. Call your doctor at once if you have:
a light-headed feeling, like you might pass out;
slow heart rate, weak pulse, fainting, slow breathing (breathing may stop);
shortness of breath (even with mild exertion), swelling, rapid weight gain;
severe headache, blurred vision, pounding in your neck or ears; or
liver problems--loss of appetite, stomach pain (upper right side), flu-like symptoms, itching, dark urine, jaundice (yellowing of the skin or eyes).
Severe dizziness or fainting may be more likely in older adults.
Common side effects of Trandate may include:</f>
        <v/>
      </c>
      <c r="H165" s="10" t="n"/>
    </row>
    <row r="166" ht="16" customHeight="1" s="15">
      <c r="A166" s="8" t="inlineStr">
        <is>
          <t>Unasyn</t>
        </is>
      </c>
      <c r="B166" s="8" t="n"/>
      <c r="C166" s="8" t="n"/>
      <c r="D166" s="8" t="n"/>
      <c r="E166" s="8" t="n"/>
      <c r="F166" s="8" t="inlineStr">
        <is>
          <t>https://www.drugs.com/unasyn.html</t>
        </is>
      </c>
      <c r="G166" s="21">
        <f>== Unasyn side effects ===
Get emergency medical help if you have signs of an allergic reaction (hives, difficult breathing, swelling in your face or throat) or a severe skin reaction (fever, sore throat, burning eyes, skin pain, red or purple skin rash with blistering and peeling).
Unasyn may cause serious side effects. Call your doctor at once if you have:
severe stomach pain, diarrhea that is watery or bloody (even if it occurs months after your last dose);
thrush (white patches inside your mouth or throat);
heart problems--fast heartbeats, chest pain or pressure, pain spreading to your jaw or shoulder, nausea, sweating;
liver problems--nausea, upper stomach pain, itching, tired feeling, loss of appetite, dark urine, clay-colored stools, jaundice (yellowing of the skin or eyes); or
signs of a new infection--fever, headache, tiredness, ear pain or drainage, eye pain or redness, cough, skin rash, sores or pimples with pus, joint pain, ongoing neck or back pain, diarrhea, pain or burning when you urinate.
Common side effects of Unasyn may include:
diarrhea;
rash;
swollen, black, or "hairy" tongue;
vaginal itching or discharge;
pain where the medicine was injected.</f>
        <v/>
      </c>
      <c r="H166" s="8" t="n"/>
    </row>
    <row r="167" ht="16" customHeight="1" s="15">
      <c r="A167" s="10" t="inlineStr">
        <is>
          <t>Valerian</t>
        </is>
      </c>
      <c r="B167" s="10" t="n"/>
      <c r="C167" s="10" t="n"/>
      <c r="D167" s="10" t="n"/>
      <c r="E167" s="10" t="n"/>
      <c r="F167" s="10" t="inlineStr">
        <is>
          <t>https://www.drugs.com/valerian.html</t>
        </is>
      </c>
      <c r="G167" s="20">
        <f>== Valerian side effects ===
Get emergency medical help if you have any of these signs of an allergic reaction: hives; difficult breathing; swelling of your face, lips, tongue, or throat.
Although not all side effects are known, valerian is thought to be possibly safe when taken for a short period of time (4 to 8 weeks).
Valerian may cause serious side effects. Stop using valerian and call your doctor at once if you have:
liver problems--nausea, upper stomach pain, itching, tired feeling, loss of appetite, dark urine, clay-colored stools, jaundice (yellowing of the skin or eyes).
Common side effects of valerian may include:</f>
        <v/>
      </c>
      <c r="H167" s="10" t="n"/>
    </row>
    <row r="168" ht="16" customHeight="1" s="15">
      <c r="A168" s="8" t="inlineStr">
        <is>
          <t>Vancocin HCl</t>
        </is>
      </c>
      <c r="B168" s="8" t="n"/>
      <c r="C168" s="8" t="n"/>
      <c r="D168" s="8" t="n"/>
      <c r="E168" s="8" t="n"/>
      <c r="F168" s="8" t="inlineStr">
        <is>
          <t>https://www.drugs.com/vancocin-hcl.html</t>
        </is>
      </c>
      <c r="G168" s="21">
        <f>== Vancomycin Side Effects ===
Medically reviewed by Drugs.com. Last updated on Oct 30, 2023.
Serious side effects
Other side effects
Professional info</f>
        <v/>
      </c>
      <c r="H168" s="8" t="n"/>
    </row>
    <row r="169" ht="32" customHeight="1" s="15">
      <c r="A169" s="10" t="inlineStr">
        <is>
          <t>Vancocin HCl Pulvules</t>
        </is>
      </c>
      <c r="B169" s="10" t="n"/>
      <c r="C169" s="10" t="n"/>
      <c r="D169" s="10" t="n"/>
      <c r="E169" s="10" t="n"/>
      <c r="F169" s="10" t="inlineStr">
        <is>
          <t>https://www.drugs.com/vancocin-hcl-pulvules.html</t>
        </is>
      </c>
      <c r="G169" s="20">
        <f>== Vancocin HCl Pulvules Side Effects ===
Generic name: vancomycin
Medically reviewed by Drugs.com. Last updated on Oct 30, 2023.
Serious side effects
Other side effects
Professional info</f>
        <v/>
      </c>
      <c r="H169" s="10" t="n"/>
    </row>
    <row r="170" ht="16" customHeight="1" s="15">
      <c r="A170" s="8" t="inlineStr">
        <is>
          <t>Vazalore</t>
        </is>
      </c>
      <c r="B170" s="8" t="n"/>
      <c r="C170" s="8" t="n"/>
      <c r="D170" s="8" t="n"/>
      <c r="E170" s="8" t="n"/>
      <c r="F170" s="8" t="inlineStr">
        <is>
          <t>https://www.drugs.com/vazalore.html</t>
        </is>
      </c>
      <c r="G170" s="21">
        <f>== Vazalore side effects ===
Get emergency medical help if you have signs of an allergic reaction: hives; difficult breathing; swelling of your face, lips, tongue, or throat.
Vazalore may cause serious side effects. Stop using Vazalore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f>
        <v/>
      </c>
      <c r="H170" s="8" t="n"/>
    </row>
    <row r="171" ht="16" customHeight="1" s="15">
      <c r="A171" s="10" t="inlineStr">
        <is>
          <t>Ventolin</t>
        </is>
      </c>
      <c r="B171" s="10" t="n"/>
      <c r="C171" s="10" t="n"/>
      <c r="D171" s="10" t="n"/>
      <c r="E171" s="10" t="n"/>
      <c r="F171" s="10" t="inlineStr">
        <is>
          <t>https://www.drugs.com/ventolin.html</t>
        </is>
      </c>
      <c r="G171" s="20">
        <f>== Ventolin side effects ===
Get emergency medical help if you have signs of an allergic reaction to Ventolin: hives; difficult breathing; swelling of your face, lips, tongue, or throat.
Call your doctor at once if you have:
wheezing, choking, or other breathing problems after using this medicine;
chest pain, fast heart rate, pounding heartbeats or fluttering in your chest;
severe headache, pounding in your neck or ears;
pain or burning when you urinate;
high blood sugar - increased thirst, increased urination, dry mouth, fruity breath odor; or
Common Ventolin side effects may include:
chest pain, fast or pounding heartbeats;
dizziness;
upset stomach, vomiting;
painful urination;
feeling shaky or nervous;
headache, back pain, body aches; or
cough, sore throat, sinus pain, runny or stuffy nose.</f>
        <v/>
      </c>
      <c r="H171" s="10" t="n"/>
    </row>
    <row r="172" ht="16" customHeight="1" s="15">
      <c r="A172" s="8" t="inlineStr">
        <is>
          <t>Verelan</t>
        </is>
      </c>
      <c r="B172" s="8" t="n"/>
      <c r="C172" s="8" t="n"/>
      <c r="D172" s="8" t="n"/>
      <c r="E172" s="8" t="n"/>
      <c r="F172" s="8" t="inlineStr">
        <is>
          <t>https://www.drugs.com/verelan.html</t>
        </is>
      </c>
      <c r="G172" s="21">
        <f>== Verelan Side Effects ===
Generic name: verapamil
Medically reviewed by Drugs.com. Last updated on May 27, 2024.
Other side effects
Serious side effects
Professional info</f>
        <v/>
      </c>
      <c r="H172" s="8" t="n"/>
    </row>
    <row r="173" ht="16" customHeight="1" s="15">
      <c r="A173" s="10" t="inlineStr">
        <is>
          <t>Vibramycin</t>
        </is>
      </c>
      <c r="B173" s="10" t="n"/>
      <c r="C173" s="10" t="n"/>
      <c r="D173" s="10" t="n"/>
      <c r="E173" s="10" t="n"/>
      <c r="F173" s="10" t="inlineStr">
        <is>
          <t>https://www.drugs.com/vibramycin.html</t>
        </is>
      </c>
      <c r="G173" s="20" t="inlineStr">
        <is>
          <t>Medically reviewed by Carmen Pope, BPharm. Last updated on Dec 30, 2024.
Official Answer by Drugs.com
Official Answer by Drugs.com</t>
        </is>
      </c>
      <c r="H173" s="10" t="n"/>
    </row>
    <row r="174" ht="16" customHeight="1" s="15">
      <c r="A174" s="8" t="inlineStr">
        <is>
          <t>Vospire ER</t>
        </is>
      </c>
      <c r="B174" s="8" t="n"/>
      <c r="C174" s="8" t="n"/>
      <c r="D174" s="8" t="n"/>
      <c r="E174" s="8" t="n"/>
      <c r="F174" s="8" t="inlineStr">
        <is>
          <t>https://www.drugs.com/vospire-er.html</t>
        </is>
      </c>
      <c r="G174" s="21" t="inlineStr">
        <is>
          <t>What are some side effects that I need to call my doctor about right away?</t>
        </is>
      </c>
      <c r="H174" s="8" t="n"/>
    </row>
    <row r="175" ht="16" customHeight="1" s="15">
      <c r="A175" s="10" t="inlineStr">
        <is>
          <t>WelChol</t>
        </is>
      </c>
      <c r="B175" s="10" t="n"/>
      <c r="C175" s="10" t="n"/>
      <c r="D175" s="10" t="n"/>
      <c r="E175" s="10" t="n"/>
      <c r="F175" s="10" t="inlineStr">
        <is>
          <t>https://www.drugs.com/welchol.html</t>
        </is>
      </c>
      <c r="G175" s="20">
        <f>== Welchol side effects ===
Get emergency medical help if you have signs of an allergic reaction: hives; difficult breathing; swelling of your face, lips, tongue, or throat.
Welchol may cause serious side effects. Stop using Welchol and call your doctor at once if you have:
severe constipation;
severe stomach pain; or
pancreatitis--severe pain in your upper stomach spreading to your back, nausea and vomiting.
Common side effects of Welchol may include:
constipation;
nausea; or
upset stomach.</f>
        <v/>
      </c>
      <c r="H175" s="10" t="n"/>
    </row>
    <row r="176" ht="16" customHeight="1" s="15">
      <c r="A176" s="8" t="inlineStr">
        <is>
          <t>Wellbutrin SR</t>
        </is>
      </c>
      <c r="B176" s="8" t="n"/>
      <c r="C176" s="8" t="n"/>
      <c r="D176" s="8" t="n"/>
      <c r="E176" s="8" t="n"/>
      <c r="F176" s="8" t="inlineStr">
        <is>
          <t>https://www.drugs.com/wellbutrin-sr.html</t>
        </is>
      </c>
      <c r="G176" s="21">
        <f>== Wellbutrin SR side effects ===
Get emergency medical help if you have signs of an allergic reaction (hives, itching, fever, swollen glands, difficult breathing, swelling in your face or throat) or a severe skin reaction (fever, sore throat, burning eyes, skin pain, red or purple skin rash with blistering and peeling).
Report any new or worsening symptoms to your doctor, such as: mood or behavior changes, anxiety, depression, panic attacks, trouble sleeping, or if you feel impulsive, irritable, agitated, hostile, aggressive, restless, hyperactive (mentally or physically), more depressed, or have thoughts about suicide or hurting yourself.
Wellbutrin SR may cause serious side effects. Call your doctor at once if you have:
a seizure (convulsions);
confusion, unusual changes in mood or behavior;
blurred vision, tunnel vision, eye pain or swelling, or seeing halos around lights;
fast or irregular heartbeats; or
a manic episode--racing thoughts, increased energy, reckless behavior, feeling extremely happy or irritable, talking more than usual, severe problems with sleep.
Common side effects of Wellbutrin SR may include:</f>
        <v/>
      </c>
      <c r="H176" s="8" t="n"/>
    </row>
    <row r="177" ht="16" customHeight="1" s="15">
      <c r="A177" s="10" t="inlineStr">
        <is>
          <t>Wellbutrin XL</t>
        </is>
      </c>
      <c r="B177" s="10" t="n"/>
      <c r="C177" s="10" t="n"/>
      <c r="D177" s="10" t="n"/>
      <c r="E177" s="10" t="n"/>
      <c r="F177" s="10" t="inlineStr">
        <is>
          <t>https://www.drugs.com/wellbutrin-xl.html</t>
        </is>
      </c>
      <c r="G177" s="20">
        <f>== Wellbutrin XL side effects ===
Get emergency medical help if you have signs of an allergic reaction (hives, itching, fever, swollen glands, difficult breathing, swelling in your face or throat) or a severe skin reaction (fever, sore throat, burning eyes, skin pain, red or purple skin rash with blistering and peeling).
Report any new or worsening symptoms to your doctor, such as: mood or behavior changes, anxiety, depression, panic attacks, trouble sleeping, or if you feel impulsive, irritable, agitated, hostile, aggressive, restless, hyperactive (mentally or physically), more depressed, or have thoughts about suicide or hurting yourself.
Wellbutrin XL may cause serious side effects. Call your doctor at once if you have:
a seizure (convulsions);
confusion, unusual changes in mood or behavior;
blurred vision, tunnel vision, eye pain or swelling, or seeing halos around lights;
fast or irregular heartbeats; or
a manic episode--racing thoughts, increased energy, reckless behavior, feeling extremely happy or irritable, talking more than usual, severe problems with sleep.
Common side effects of Wellbutrin XL may include:</f>
        <v/>
      </c>
      <c r="H177" s="10" t="n"/>
    </row>
    <row r="178" ht="16" customHeight="1" s="15">
      <c r="A178" s="8" t="inlineStr">
        <is>
          <t>Xatmep</t>
        </is>
      </c>
      <c r="B178" s="8" t="n"/>
      <c r="C178" s="8" t="n"/>
      <c r="D178" s="8" t="n"/>
      <c r="E178" s="8" t="n"/>
      <c r="F178" s="8" t="inlineStr">
        <is>
          <t>https://www.drugs.com/xatmep.html</t>
        </is>
      </c>
      <c r="G178" s="21">
        <f>== Xatmep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Xatmep can cause serious or fatal side effects. Call your doctor at once if you have:
sudden chest pain, wheezing, dry cough, cough with mucus, chest pain, feeling short of breath;
fever, chills, swollen lymph glands, night sweats, weight loss;
blisters or ulcers in your mouth, red or swollen gums, trouble swallowing;
vomiting, diarrhea, blood in your urine or stools;
skin changes such as redness, warmth, swelling, or oozing;
low blood cell counts--fever, chills, tiredness, mouth sores, skin sores, easy bruising, unusual bleeding, pale skin, cold hands and feet, feeling light-headed or short of breath;
kidney problems--little or no urination, swelling in your feet or ankles;
liver problems--swelling around your midsection, right-sided upper stomach pain, nausea, loss of appetite, dark urine, jaundice (yellowing of the skin or eyes);
nerve problems--confusion, weakness, drowsiness, coordination problems, feeling irritable, headache, neck stiffness, vision problems, loss of movement in any part of your body, seizure; or
signs of tumor cell breakdown--tiredness, weakness, muscle cramps, nausea, vomiting, diarrhea, fast or slow heart rate, tingling in your hands and feet or around your mouth.
Common side effects of Xatmep may include:
fever, chills, tiredness, not feeling well;
low blood cell counts;
mouth sores;
nausea, stomach pain;
abnormal liver function tests;
hair loss;
burning skin lesions; or
being more sensitive to light.</f>
        <v/>
      </c>
      <c r="H178" s="8" t="n"/>
    </row>
    <row r="179" ht="32" customHeight="1" s="15">
      <c r="A179" s="10" t="inlineStr">
        <is>
          <t>Xopenex Concentrate</t>
        </is>
      </c>
      <c r="B179" s="10" t="n"/>
      <c r="C179" s="10" t="n"/>
      <c r="D179" s="10" t="n"/>
      <c r="E179" s="10" t="n"/>
      <c r="F179" s="10" t="inlineStr">
        <is>
          <t>https://www.drugs.com/xopenex-concentrate.html</t>
        </is>
      </c>
      <c r="G179" s="20">
        <f>== Xopenex Concentrate side effects ===
Get emergency medical help if you have signs of an allergic reaction: hives; difficult breathing; swelling of your face, lips, tongue, or throat.
Xopenex Concentrate may cause serious side effects. Call your doctor at once if you have:
wheezing, choking, or other breathing problems after using Xopenex Concentrate;
pounding heartbeats or fluttering in your chest;
worsening asthma symptoms; or
Common side effects of Xopenex Concentrate may include:
dizziness, nervousness, tremors;
runny nose, sore throat;
chest pain or tightness, irregular heartbeats;
pain; or
vomiting.</f>
        <v/>
      </c>
      <c r="H179" s="10" t="n"/>
    </row>
    <row r="180" ht="16" customHeight="1" s="15">
      <c r="A180" s="8" t="inlineStr">
        <is>
          <t>Xopenex HFA</t>
        </is>
      </c>
      <c r="B180" s="8" t="n"/>
      <c r="C180" s="8" t="n"/>
      <c r="D180" s="8" t="n"/>
      <c r="E180" s="8" t="n"/>
      <c r="F180" s="8" t="inlineStr">
        <is>
          <t>https://www.drugs.com/xopenex-hfa.html</t>
        </is>
      </c>
      <c r="G180" s="21">
        <f>== Xopenex HFA side effects ===
Get emergency medical help if you have signs of an allergic reaction: hives; difficult breathing; swelling of your face, lips, tongue, or throat.
Xopenex HFA may cause serious side effects. Call your doctor at once if you have:
wheezing, choking, or other breathing problems after using Xopenex HFA;
pounding heartbeats or fluttering in your chest;
worsening asthma symptoms; or
Common side effects of Xopenex HFA may include:
dizziness, nervousness, tremors;
runny nose, sore throat;
chest pain or tightness, irregular heartbeats;
pain; or
vomiting.</f>
        <v/>
      </c>
      <c r="H180" s="8" t="n"/>
    </row>
    <row r="181" ht="16" customHeight="1" s="15">
      <c r="A181" s="10" t="inlineStr">
        <is>
          <t>Zcort</t>
        </is>
      </c>
      <c r="B181" s="10" t="n"/>
      <c r="C181" s="10" t="n"/>
      <c r="D181" s="10" t="n"/>
      <c r="E181" s="10" t="n"/>
      <c r="F181" s="10" t="inlineStr">
        <is>
          <t>https://www.drugs.com/zcort.html</t>
        </is>
      </c>
      <c r="G181" s="20">
        <f>== Zcort Side Effects ===
Generic name: dexamethasone
Medically reviewed by Drugs.com. Last updated on Oct 9, 2023.
Serious side effects
Other side effects
Professional info</f>
        <v/>
      </c>
      <c r="H181" s="10" t="n"/>
    </row>
    <row r="182" ht="16" customHeight="1" s="15">
      <c r="A182" s="8" t="inlineStr">
        <is>
          <t>acebutolol</t>
        </is>
      </c>
      <c r="B182" s="8" t="n"/>
      <c r="C182" s="8" t="n"/>
      <c r="D182" s="8" t="n"/>
      <c r="E182" s="8" t="n"/>
      <c r="F182" s="8" t="inlineStr">
        <is>
          <t>https://www.drugs.com/acebutolol.html</t>
        </is>
      </c>
      <c r="G182" s="21">
        <f>== Acebutolol side effects ===
Get emergency medical help if you have signs of an allergic reaction: hives; difficult breathing; swelling of your face, lips, tongue, or throat.
Acebutolol may cause serious side effects. Call your doctor at once if you have:
shortness of breath (even with mild exertion), swelling, rapid weight gain;
new or worsening chest pain;
slow heartbeats;
a light-headed feeling, like you might pass out; or
dangerously high blood pressure--severe headache, blurred vision, pounding in your neck or ears, nosebleed, anxiety, confusion, severe chest pain, shortness of breath, irregular heartbeats.
Common side effects of acebutolol may include:
headache, dizziness;
feeling tired;
nausea, upset stomach;
diarrhea, constipation; or
sleep problems (insomnia).</f>
        <v/>
      </c>
      <c r="H182" s="8" t="n"/>
    </row>
    <row r="183" ht="16" customHeight="1" s="15">
      <c r="A183" s="10" t="inlineStr">
        <is>
          <t>aclidinium</t>
        </is>
      </c>
      <c r="B183" s="10" t="n"/>
      <c r="C183" s="10" t="n"/>
      <c r="D183" s="10" t="n"/>
      <c r="E183" s="10" t="n"/>
      <c r="F183" s="10" t="inlineStr">
        <is>
          <t>https://www.drugs.com/aclidinium.html</t>
        </is>
      </c>
      <c r="G183" s="20">
        <f>== Aclidinium side effects ===
Get emergency medical help if you have signs of an allergic reaction: hives, itching, rash; wheezing, chest tightness, trouble breathing; swelling of your face, lips, tongue, or throat.
Aclidinium may cause serious side effects. Call your doctor at once if you have:
wheezing, choking, or other breathing problems after using this medication;
blurred vision, nausea, vomiting, eye pain or redness, or seeing halos or bright colors around lights;
increased urination, painful or difficult urination;
little or no urinating; or
worsening or no improvement in your symptoms.
Common side effects of aclidinium may include:
stuffy nose, sore throat, sinus pain;
cough; or
headache.</f>
        <v/>
      </c>
      <c r="H183" s="10" t="n"/>
    </row>
    <row r="184" ht="32" customHeight="1" s="15">
      <c r="A184" s="8" t="inlineStr">
        <is>
          <t>albuterol / ipratropium</t>
        </is>
      </c>
      <c r="B184" s="8" t="n"/>
      <c r="C184" s="8" t="n"/>
      <c r="D184" s="8" t="n"/>
      <c r="E184" s="8" t="n"/>
      <c r="F184" s="8" t="inlineStr">
        <is>
          <t>https://www.drugs.com/albuterol-/-ipratropium.html</t>
        </is>
      </c>
      <c r="G184" s="21">
        <f>== Albuterol / Ipratropium Side Effects ===
Medically reviewed by Drugs.com. Last updated on Feb 12, 2025.
Serious side effects
Other side effects
Professional info
Applies to albuterol / ipratropium: inhalation solution, inhalation spray.</f>
        <v/>
      </c>
      <c r="H184" s="8" t="n"/>
    </row>
    <row r="185" ht="32" customHeight="1" s="15">
      <c r="A185" s="10" t="inlineStr">
        <is>
          <t>albuterol/ipratropium</t>
        </is>
      </c>
      <c r="B185" s="10" t="n"/>
      <c r="C185" s="10" t="n"/>
      <c r="D185" s="10" t="n"/>
      <c r="E185" s="10" t="n"/>
      <c r="F185" s="10" t="inlineStr">
        <is>
          <t>https://www.drugs.com/albuterol/ipratropium.html</t>
        </is>
      </c>
      <c r="G185" s="20" t="inlineStr">
        <is>
          <t>❌ Could not find main result for albuterol/ipratropium</t>
        </is>
      </c>
      <c r="H185" s="10" t="n"/>
    </row>
    <row r="186" ht="16" customHeight="1" s="15">
      <c r="A186" s="8" t="inlineStr">
        <is>
          <t>aliskiren</t>
        </is>
      </c>
      <c r="B186" s="8" t="n"/>
      <c r="C186" s="8" t="n"/>
      <c r="D186" s="8" t="n"/>
      <c r="E186" s="8" t="n"/>
      <c r="F186" s="8" t="inlineStr">
        <is>
          <t>https://www.drugs.com/aliskiren.html</t>
        </is>
      </c>
      <c r="G186" s="21">
        <f>== Aliskiren side effects ===
Get emergency medical help if you have signs of an allergic reaction: hives; difficult breathing; swelling of your face, lips, tongue, or throat.
Aliskiren may cause serious side effects. Call your doctor at once if you have:
a light-headed feeling, like you might pass out;
kidney problems--swelling, urinating less, feeling tired or short of breath; or
high blood potassium--nausea, weakness, tingly feeling, chest pain, irregular heartbeats, loss of movement.
Common side effects of aliskiren may include:</f>
        <v/>
      </c>
      <c r="H186" s="8" t="n"/>
    </row>
    <row r="187" ht="16" customHeight="1" s="15">
      <c r="A187" s="10" t="inlineStr">
        <is>
          <t>alteplase</t>
        </is>
      </c>
      <c r="B187" s="10" t="n"/>
      <c r="C187" s="10" t="n"/>
      <c r="D187" s="10" t="n"/>
      <c r="E187" s="10" t="n"/>
      <c r="F187" s="10" t="inlineStr">
        <is>
          <t>https://www.drugs.com/alteplase.html</t>
        </is>
      </c>
      <c r="G187" s="20">
        <f>== Alteplase side effects ===
Get emergency medical help if you have signs of an allergic reaction: hives; difficult breathing; swelling of your face, lips, tongue, or throat.
Alteplase increases your risk of bleeding, which can be severe or fatal. Call your doctor or seek emergency medical attention if you have bleeding that will not stop. Bleeding may occur from a surgical incision, or from the skin where a needle was inserted during a blood test or while receiving injectable medication. You may also have bleeding on the inside of your body, such as in your stomach or intestines, kidneys or bladder, brain, or within the muscles.
Call your doctor or get emergency medical help if you have signs of bleeding, such as:
sudden headache, feeling very weak or dizzy;
bleeding gums, nosebleeds;
easy bruising;
bleeding from a wound, incision, catheter, or needle injection;
bloody or tarry stools, coughing up blood or vomit that looks like coffee grounds;
red or pink urine;
heavy menstrual periods or abnormal vaginal bleeding; or
Also call your doctor at once if you have:</f>
        <v/>
      </c>
      <c r="H187" s="10" t="n"/>
    </row>
    <row r="188" ht="16" customHeight="1" s="15">
      <c r="A188" s="8" t="inlineStr">
        <is>
          <t>amikacin</t>
        </is>
      </c>
      <c r="B188" s="8" t="n"/>
      <c r="C188" s="8" t="n"/>
      <c r="D188" s="8" t="n"/>
      <c r="E188" s="8" t="n"/>
      <c r="F188" s="8" t="inlineStr">
        <is>
          <t>https://www.drugs.com/amikacin.html</t>
        </is>
      </c>
      <c r="G188" s="21">
        <f>== Amikacin side effects ===
Get emergency medical help if you have signs of an allergic reaction: hives; difficult breathing; swelling of your face, lips, tongue, or throat.
Amikacin may cause serious side effects. Call your doctor at once if you have:
hearing loss, or a roaring sound in your ears;
severe or ongoing dizziness;
weak or shallow breathing;
numbness or tingly feeling;
muscle twitching or seizure (convulsions); or
severe stomach pain, diarrhea that is watery or bloody.
This is not a complete list of side effects and others may occur. Call your doctor for medical advice about side effects. You may report side effects to FDA at 1-800-FDA-1088.
Amikacin side effects (more detail)</f>
        <v/>
      </c>
      <c r="H188" s="8" t="n"/>
    </row>
    <row r="189" ht="16" customHeight="1" s="15">
      <c r="A189" s="10" t="inlineStr">
        <is>
          <t>amisulpride</t>
        </is>
      </c>
      <c r="B189" s="10" t="n"/>
      <c r="C189" s="10" t="n"/>
      <c r="D189" s="10" t="n"/>
      <c r="E189" s="10" t="n"/>
      <c r="F189" s="10" t="inlineStr">
        <is>
          <t>https://www.drugs.com/amisulpride.html</t>
        </is>
      </c>
      <c r="G189" s="20">
        <f>== Amisulpride side effects ===
Get emergency medical help if you have signs of an allergic reaction: hives; difficult breathing; swelling of your face, lips, tongue, or throat.
Amisulpride may cause serious side effects. Call your doctor at once if you have:
sudden dizziness (like you might pass out);
fast or pounding heartbeats, fluttering in your chest;
shortness of breath; or
Common side effects of amisulpride may include:
low potassium;
feeling light-headed;
stomach bloating; or
pain where the medicine was injected.</f>
        <v/>
      </c>
      <c r="H189" s="10" t="n"/>
    </row>
    <row r="190" ht="32" customHeight="1" s="15">
      <c r="A190" s="8" t="inlineStr">
        <is>
          <t>amlodipine / atorvastatin</t>
        </is>
      </c>
      <c r="B190" s="8" t="n"/>
      <c r="C190" s="8" t="n"/>
      <c r="D190" s="8" t="n"/>
      <c r="E190" s="8" t="n"/>
      <c r="F190" s="8" t="inlineStr">
        <is>
          <t>https://www.drugs.com/amlodipine-/-atorvastatin.html</t>
        </is>
      </c>
      <c r="G190" s="21" t="inlineStr">
        <is>
          <t>❌ Connection lost during content extraction for amlodipine / atorvastatin</t>
        </is>
      </c>
      <c r="H190" s="8" t="n"/>
    </row>
    <row r="191" ht="32" customHeight="1" s="15">
      <c r="A191" s="10" t="inlineStr">
        <is>
          <t>ampicillin / sulbactam</t>
        </is>
      </c>
      <c r="B191" s="10" t="n"/>
      <c r="C191" s="10" t="n"/>
      <c r="D191" s="10" t="n"/>
      <c r="E191" s="10" t="n"/>
      <c r="F191" s="10" t="inlineStr">
        <is>
          <t>https://www.drugs.com/ampicillin-/-sulbactam.html</t>
        </is>
      </c>
      <c r="G191" s="20">
        <f>== Ampicillin / Sulbactam Side Effects ===
Medically reviewed by Drugs.com. Last updated on Mar 1, 2024.
Other side effects
Serious side effects
Professional info
Applies to ampicillin / sulbactam: injection powder for solution.</f>
        <v/>
      </c>
      <c r="H191" s="10" t="n"/>
    </row>
    <row r="192" ht="16" customHeight="1" s="15">
      <c r="A192" s="8" t="inlineStr">
        <is>
          <t>apixaban</t>
        </is>
      </c>
      <c r="B192" s="8" t="n"/>
      <c r="C192" s="8" t="n"/>
      <c r="D192" s="8" t="n"/>
      <c r="E192" s="8" t="n"/>
      <c r="F192" s="8" t="inlineStr">
        <is>
          <t>https://www.drugs.com/apixaban.html</t>
        </is>
      </c>
      <c r="G192" s="21">
        <f>== Apixaban side effects ===
Get emergency medical help if you have signs of an allergic reaction: hives; chest pain, wheezing, difficult breathing; feeling light-headed; swelling of your face, lips, tongue, or throat.
Also seek emergency medical attention if you have symptoms of a spinal blood clot such as tingling, numbness, or muscle weakness especially in your legs and feet.
Apixaban may cause serious side effects. Call your doctor at once if you have:
heavy menstrual bleeding;
headache, dizziness, weakness, feeling like you might pass out;
urine that looks red, pink, or brown; or
black or bloody stools, coughing up blood or vomit that looks like coffee grounds.
This is not a complete list of side effects and others may occur. Call your doctor for medical advice about side effects. You may report side effects to FDA at 1-800-FDA-1088.</f>
        <v/>
      </c>
      <c r="H192" s="8" t="n"/>
    </row>
    <row r="193" ht="32" customHeight="1" s="15">
      <c r="A193" s="10" t="inlineStr">
        <is>
          <t>aspirin / dipyridamole</t>
        </is>
      </c>
      <c r="B193" s="10" t="n"/>
      <c r="C193" s="10" t="n"/>
      <c r="D193" s="10" t="n"/>
      <c r="E193" s="10" t="n"/>
      <c r="F193" s="10" t="inlineStr">
        <is>
          <t>https://www.drugs.com/aspirin-/-dipyridamole.html</t>
        </is>
      </c>
      <c r="G193" s="20">
        <f>== Aspirin / Dipyridamole Side Effects ===
Medically reviewed by Drugs.com. Last updated on Jan 30, 2024.
Serious side effects
Other side effects
Professional info
Applies to aspirin / dipyridamole: oral capsule extended release.</f>
        <v/>
      </c>
      <c r="H193" s="10" t="n"/>
    </row>
    <row r="194" ht="16" customHeight="1" s="15">
      <c r="A194" s="8" t="inlineStr">
        <is>
          <t>atovaquone</t>
        </is>
      </c>
      <c r="B194" s="8" t="n"/>
      <c r="C194" s="8" t="n"/>
      <c r="D194" s="8" t="n"/>
      <c r="E194" s="8" t="n"/>
      <c r="F194" s="8" t="inlineStr">
        <is>
          <t>https://www.drugs.com/atovaquone.html</t>
        </is>
      </c>
      <c r="G194" s="21">
        <f>== Atovaquone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Atovaquone may cause serious side effects. Call your doctor at once if you have:
Common side effects of atovaquone may include:
nausea, vomiting, diarrhea;
headache;
fever; or
rash.</f>
        <v/>
      </c>
      <c r="H194" s="8" t="n"/>
    </row>
    <row r="195" ht="16" customHeight="1" s="15">
      <c r="A195" s="10" t="inlineStr">
        <is>
          <t>aztreonam</t>
        </is>
      </c>
      <c r="B195" s="10" t="n"/>
      <c r="C195" s="10" t="n"/>
      <c r="D195" s="10" t="n"/>
      <c r="E195" s="10" t="n"/>
      <c r="F195" s="10" t="inlineStr">
        <is>
          <t>https://www.drugs.com/aztreonam.html</t>
        </is>
      </c>
      <c r="G195" s="20" t="inlineStr">
        <is>
          <t>❌ Could not find side effects link for aztreonam</t>
        </is>
      </c>
      <c r="H195" s="10" t="n"/>
    </row>
    <row r="196" ht="16" customHeight="1" s="15">
      <c r="A196" s="8" t="inlineStr">
        <is>
          <t>bempedoic acid</t>
        </is>
      </c>
      <c r="B196" s="8" t="n"/>
      <c r="C196" s="8" t="n"/>
      <c r="D196" s="8" t="n"/>
      <c r="E196" s="8" t="n"/>
      <c r="F196" s="8" t="inlineStr">
        <is>
          <t>https://www.drugs.com/bempedoic-acid.html</t>
        </is>
      </c>
      <c r="G196" s="21">
        <f>== Bempedoic acid side effects ===
Miscellaneous antihyperlipidemic agents
The most common side effects of bempedoic acid include:
symptoms of the common cold, flu, or flu-like symptoms
back pain
stomach pain
high uric acid levels
increased liver enzymes
muscle spasms
pain in the shoulder, legs, or arms
anemia
bronchitis.
Serious side effects and warnings</f>
        <v/>
      </c>
      <c r="H196" s="8" t="n"/>
    </row>
    <row r="197" ht="32" customHeight="1" s="15">
      <c r="A197" s="10" t="inlineStr">
        <is>
          <t>bempedoic acid/ezetimibe</t>
        </is>
      </c>
      <c r="B197" s="10" t="n"/>
      <c r="C197" s="10" t="n"/>
      <c r="D197" s="10" t="n"/>
      <c r="E197" s="10" t="n"/>
      <c r="F197" s="10" t="inlineStr">
        <is>
          <t>https://www.drugs.com/bempedoic-acid/ezetimibe.html</t>
        </is>
      </c>
      <c r="G197" s="20" t="inlineStr">
        <is>
          <t xml:space="preserve">❌ Failed to click main result for bempedoic acid/ezetimibe: Message: invalid session id
Stacktrace:
0   chromedriver                        0x0000000105290e6c cxxbridge1$str$ptr + 2722840
1   chromedriver                        0x0000000105288d74 cxxbridge1$str$ptr + 2689824
2   chromedriver                        0x0000000104dda260 cxxbridge1$string$len + 90252
3   chromedriver                        0x0000000104e14cf8 cxxbridge1$string$len + 330532
4   chromedriver                        0x0000000104e3d2e4 cxxbridge1$string$len + 495888
5   chromedriver                        0x0000000104e3c5ec cxxbridge1$string$len + 492568
6   chromedriver                        0x0000000104da93d8 chromedriver + 87000
7   chromedriver                        0x0000000105253f88 cxxbridge1$str$ptr + 2473268
8   chromedriver                        0x00000001052571f4 cxxbridge1$str$ptr + 2486176
9   chromedriver                        0x00000001052359d0 cxxbridge1$str$ptr + 2348924
10  chromedriver                        0x0000000105257ab0 cxxbridge1$str$ptr + 2488412
11  chromedriver                        0x0000000105226a60 cxxbridge1$str$ptr + 2287628
12  chromedriver                        0x0000000104da7664 chromedriver + 79460
13  dyld                                0x0000000181e2ab98 start + 6076
</t>
        </is>
      </c>
      <c r="H197" s="10" t="n"/>
    </row>
    <row r="198" ht="16" customHeight="1" s="15">
      <c r="A198" s="8" t="inlineStr">
        <is>
          <t>benazepril</t>
        </is>
      </c>
      <c r="B198" s="8" t="n"/>
      <c r="C198" s="8" t="n"/>
      <c r="D198" s="8" t="n"/>
      <c r="E198" s="8" t="n"/>
      <c r="F198" s="8" t="inlineStr">
        <is>
          <t>https://www.drugs.com/benazepril.html</t>
        </is>
      </c>
      <c r="G198" s="21">
        <f>== Benazepril side effects ===
Get emergency medical help if you have signs of an allergic reaction: hives, severe stomach pain, difficulty breathing, swelling of your face, lips, tongue, or throat.
Benazepril may cause serious side effects. Call your doctor at once if you have:
a light-headed feeling, like you might pass out;
kidney problems--swelling, urinating less, feeling tired or short of breath;
high blood potassium--nausea, weakness, tingly feeling, chest pain, irregular heartbeats, loss of movement; or
Common side effects of benazepril may include:</f>
        <v/>
      </c>
      <c r="H198" s="8" t="n"/>
    </row>
    <row r="199" ht="16" customHeight="1" s="15">
      <c r="A199" s="10" t="inlineStr">
        <is>
          <t>benzphetamine</t>
        </is>
      </c>
      <c r="B199" s="10" t="n"/>
      <c r="C199" s="10" t="n"/>
      <c r="D199" s="10" t="n"/>
      <c r="E199" s="10" t="n"/>
      <c r="F199" s="10" t="inlineStr">
        <is>
          <t>https://www.drugs.com/benzphetamine.html</t>
        </is>
      </c>
      <c r="G199" s="20">
        <f>== Benzphetamine side effects ===
Get emergency medical help if you have any of these signs of an allergic reaction: hives; difficulty breathing; swelling of your face, lips, tongue, or throat.
Benzphetamine may cause serious side effects. Stop using benzphetamine and call your doctor at once if you have:
shortness of breath (even with mild exertion), swelling, rapid weight gain;
chest pain, feeling like you might pass out;
pounding heartbeats or fluttering in your chest;
confusion or irritability, unusual thoughts or behavior; or
dangerously high blood pressure (severe headache, blurred vision, buzzing in your ears, anxiety, confusion, chest pain, shortness of breath, uneven heartbeats, seizure).
Common side effects of benzphetamine may include:
feeling restless or hyperactive;
headache, dizziness, tremors;
sleep problems (insomnia);
increased sweating;
dry mouth or an unpleasant taste in your mouth;
nausea, diarrhea upset stomach; or
skin rash.</f>
        <v/>
      </c>
      <c r="H199" s="10" t="n"/>
    </row>
    <row r="200" ht="16" customHeight="1" s="15">
      <c r="A200" s="8" t="inlineStr">
        <is>
          <t>betamethasone</t>
        </is>
      </c>
      <c r="B200" s="8" t="n"/>
      <c r="C200" s="8" t="n"/>
      <c r="D200" s="8" t="n"/>
      <c r="E200" s="8" t="n"/>
      <c r="F200" s="8" t="inlineStr">
        <is>
          <t>https://www.drugs.com/betamethasone.html</t>
        </is>
      </c>
      <c r="G200" s="21">
        <f>== Betamethasone Side Effects ===
Medically reviewed by Drugs.com. Last updated on Oct 28, 2024.
Serious side effects
Other side effects
Professional info</f>
        <v/>
      </c>
      <c r="H200" s="8" t="n"/>
    </row>
    <row r="201" ht="16" customHeight="1" s="15">
      <c r="A201" s="10" t="inlineStr">
        <is>
          <t>betaxolol</t>
        </is>
      </c>
      <c r="B201" s="10" t="n"/>
      <c r="C201" s="10" t="n"/>
      <c r="D201" s="10" t="n"/>
      <c r="E201" s="10" t="n"/>
      <c r="F201" s="10" t="inlineStr">
        <is>
          <t>https://www.drugs.com/betaxolol.html</t>
        </is>
      </c>
      <c r="G201" s="20">
        <f>== Betaxolol side effects ===
Get emergency medical help if you have signs of an allergic reaction: hives; difficult breathing; swelling of your face, lips, tongue, or throat.
Betaxolol may cause serious side effects. Call your doctor at once if you have:
shortness of breath (even with mild exertion), swelling, rapid weight gain;
slow or uneven heartbeats;
a light-headed feeling, like you might pass out; or
lupus-like syndrome--joint pain or swelling with fever, swollen glands, muscle aches, chest pain, vomiting, unusual thoughts or behavior, and patchy skin color.
Slow heartbeats may be more likely in older adults.
Common side effects of betaxolol may include:</f>
        <v/>
      </c>
      <c r="H201" s="10" t="n"/>
    </row>
    <row r="202" ht="32" customHeight="1" s="15">
      <c r="A202" s="8" t="inlineStr">
        <is>
          <t>bisoprolol/hydrochlorothiazide</t>
        </is>
      </c>
      <c r="B202" s="8" t="n"/>
      <c r="C202" s="8" t="n"/>
      <c r="D202" s="8" t="n"/>
      <c r="E202" s="8" t="n"/>
      <c r="F202" s="8" t="inlineStr">
        <is>
          <t>https://www.drugs.com/bisoprolol/hydrochlorothiazide.html</t>
        </is>
      </c>
      <c r="G202" s="21" t="inlineStr">
        <is>
          <t>❌ Could not find main result for bisoprolol/hydrochlorothiazide</t>
        </is>
      </c>
      <c r="H202" s="8" t="n"/>
    </row>
    <row r="203" ht="16" customHeight="1" s="15">
      <c r="A203" s="10" t="inlineStr">
        <is>
          <t>budesonide</t>
        </is>
      </c>
      <c r="B203" s="10" t="n"/>
      <c r="C203" s="10" t="n"/>
      <c r="D203" s="10" t="n"/>
      <c r="E203" s="10" t="n"/>
      <c r="F203" s="10" t="inlineStr">
        <is>
          <t>https://www.drugs.com/budesonide.html</t>
        </is>
      </c>
      <c r="G203" s="20">
        <f>== Budesonide side effects ===
Inhaled corticosteroids
The most common side effects of budesonide oral suspension (Eohilia) are:</f>
        <v/>
      </c>
      <c r="H203" s="10" t="n"/>
    </row>
    <row r="204" ht="32" customHeight="1" s="15">
      <c r="A204" s="8" t="inlineStr">
        <is>
          <t>budesonide / formoterol</t>
        </is>
      </c>
      <c r="B204" s="8" t="n"/>
      <c r="C204" s="8" t="n"/>
      <c r="D204" s="8" t="n"/>
      <c r="E204" s="8" t="n"/>
      <c r="F204" s="8" t="inlineStr">
        <is>
          <t>https://www.drugs.com/budesonide-/-formoterol.html</t>
        </is>
      </c>
      <c r="G204" s="21">
        <f>== Budesonide / Formoterol Side Effects ===
Medically reviewed by Drugs.com. Last updated on Sep 25, 2024.
Serious side effects
Other side effects
Professional info</f>
        <v/>
      </c>
      <c r="H204" s="8" t="n"/>
    </row>
    <row r="205" ht="32" customHeight="1" s="15">
      <c r="A205" s="10" t="inlineStr">
        <is>
          <t>budesonide/formoterol</t>
        </is>
      </c>
      <c r="B205" s="10" t="n"/>
      <c r="C205" s="10" t="n"/>
      <c r="D205" s="10" t="n"/>
      <c r="E205" s="10" t="n"/>
      <c r="F205" s="10" t="inlineStr">
        <is>
          <t>https://www.drugs.com/budesonide/formoterol.html</t>
        </is>
      </c>
      <c r="G205" s="20" t="inlineStr">
        <is>
          <t>❌ Could not find main result for budesonide/formoterol</t>
        </is>
      </c>
      <c r="H205" s="10" t="n"/>
    </row>
    <row r="206" ht="32" customHeight="1" s="15">
      <c r="A206" s="8" t="inlineStr">
        <is>
          <t>bupropion / naltrexone</t>
        </is>
      </c>
      <c r="B206" s="8" t="n"/>
      <c r="C206" s="8" t="n"/>
      <c r="D206" s="8" t="n"/>
      <c r="E206" s="8" t="n"/>
      <c r="F206" s="8" t="inlineStr">
        <is>
          <t>https://www.drugs.com/bupropion-/-naltrexone.html</t>
        </is>
      </c>
      <c r="G206" s="21">
        <f>== Bupropion / Naltrexone Side Effects ===
Medically reviewed by Drugs.com. Last updated on Apr 16, 2025.
Serious side effects
Other side effects
Professional info</f>
        <v/>
      </c>
      <c r="H206" s="8" t="n"/>
    </row>
    <row r="207" ht="32" customHeight="1" s="15">
      <c r="A207" s="10" t="inlineStr">
        <is>
          <t>bupropion and naltrexone</t>
        </is>
      </c>
      <c r="B207" s="10" t="n"/>
      <c r="C207" s="10" t="n"/>
      <c r="D207" s="10" t="n"/>
      <c r="E207" s="10" t="n"/>
      <c r="F207" s="10" t="inlineStr">
        <is>
          <t>https://www.drugs.com/bupropion-and-naltrexone.html</t>
        </is>
      </c>
      <c r="G207" s="20">
        <f>== Bupropion and naltrexone side effects ===
Get emergency medical help if you have signs of an allergic reaction: fever, swollen glands, mouth sores, muscle or joint pain; hives, rash or itching; chest pain, difficult breathing; swelling of your face, lips, tongue, or throat.
A person caring for you should seek emergency medical attention if you have slow breathing with long pauses, severe drowsiness, or if you are hard to wake up.
Stop taking this medicine and call your doctor right away if you have:
severe headache, blurred vision, pounding in your neck or ears, fast heartbeats;
a seizure (convulsions);
blurred vision, tunnel vision, eye pain or swelling, or seeing halos around lights;
severe skin reaction--fever, sore throat, burning eyes, skin pain, red or purple skin rash with blistering and peeling.
Older adults may be more likely to have certain side effects.</f>
        <v/>
      </c>
      <c r="H207" s="10" t="n"/>
    </row>
    <row r="208" ht="16" customHeight="1" s="15">
      <c r="A208" s="8" t="inlineStr">
        <is>
          <t>canakinumab</t>
        </is>
      </c>
      <c r="B208" s="8" t="n"/>
      <c r="C208" s="8" t="n"/>
      <c r="D208" s="8" t="n"/>
      <c r="E208" s="8" t="n"/>
      <c r="F208" s="8" t="inlineStr">
        <is>
          <t>https://www.drugs.com/canakinumab.html</t>
        </is>
      </c>
      <c r="G208" s="21">
        <f>== Canakinumab side effects ===
Get emergency medical help if you have signs of an allergic reaction: hives; nausea, trouble swallowing; dizziness, fast or pounding heartbeats, difficult breathing; swelling of your face, lips, tongue, or throat.
Serious and sometimes fatal infections may occur during treatment with canakinumab. Call your doctor right away if you have signs of infection such as:
fever lasting longer than 3 days, chills, sweating;
sores, warmth, or pain anywhere on your body;
stomach pain, diarrhea, weight loss;
ongoing cough, shortness of breath;
chest pain, coughing up mucus or blood;
pain or burning when you urinate;
redness in one part of your body;
warmth, redness, or swelling under your skin; or
flu symptoms, feeling very tired.
Common side effects of canakinumab may include:</f>
        <v/>
      </c>
      <c r="H208" s="8" t="n"/>
    </row>
    <row r="209" ht="16" customHeight="1" s="15">
      <c r="A209" s="10" t="inlineStr">
        <is>
          <t>candesartan</t>
        </is>
      </c>
      <c r="B209" s="10" t="n"/>
      <c r="C209" s="10" t="n"/>
      <c r="D209" s="10" t="n"/>
      <c r="E209" s="10" t="n"/>
      <c r="F209" s="10" t="inlineStr">
        <is>
          <t>https://www.drugs.com/candesartan.html</t>
        </is>
      </c>
      <c r="G209" s="20">
        <f>== Candesartan side effects ===
Get emergency medical help if you have signs of an allergic reaction: hives; difficult breathing; swelling of your face, lips, tongue, or throat.
Candesartan may cause serious side effects. Call your doctor at once if you have:
a light-headed feeling, like you might pass out;
little or no urination; or
high potassium level--nausea, weakness, tingly feeling, chest pain, irregular heartbeats, loss of movement.
Common side effects of candesartan may include:
high potassium;
headache, back pain;
cold symptoms such as stuffy or runny nose, sneezing, sore throat;
dizziness; or
abnormal kidney test.</f>
        <v/>
      </c>
      <c r="H209" s="10" t="n"/>
    </row>
    <row r="210" ht="16" customHeight="1" s="15">
      <c r="A210" s="8" t="inlineStr">
        <is>
          <t>cefdinir</t>
        </is>
      </c>
      <c r="B210" s="8" t="n"/>
      <c r="C210" s="8" t="n"/>
      <c r="D210" s="8" t="n"/>
      <c r="E210" s="8" t="n"/>
      <c r="F210" s="8" t="inlineStr">
        <is>
          <t>https://www.drugs.com/cefdinir.html</t>
        </is>
      </c>
      <c r="G210" s="21">
        <f>== Cefdinir side effects ===
Get emergency medical help if you have signs of an allergic reaction (hives, difficult breathing, swelling in your face or throat) or a severe skin reaction (fever, sore throat, burning eyes, skin pain, red or purple skin rash with blistering and peeling).
Cefdinir may cause serious side effects. Call your doctor at once if you have:
severe stomach pain, diarrhea that is watery or bloody (even if it occurs months after your last dose);
fever, chills, body aches, flu symptoms;
pale skin, easy bruising, unusual bleeding;
seizure (convulsions);
fever, weakness, confusion;
dark colored urine, jaundice (yellowing of the skin or eyes); or
Common side effects of cefdinir may include:
nausea, vomiting, stomach pain, diarrhea;
vaginal itching or discharge;
headache; or
rash (including diaper rash in an infant taking liquid cefdinir.</f>
        <v/>
      </c>
      <c r="H210" s="8" t="n"/>
    </row>
    <row r="211" ht="16" customHeight="1" s="15">
      <c r="A211" s="10" t="inlineStr">
        <is>
          <t>cefepime</t>
        </is>
      </c>
      <c r="B211" s="10" t="n"/>
      <c r="C211" s="10" t="n"/>
      <c r="D211" s="10" t="n"/>
      <c r="E211" s="10" t="n"/>
      <c r="F211" s="10" t="inlineStr">
        <is>
          <t>https://www.drugs.com/cefepime.html</t>
        </is>
      </c>
      <c r="G211" s="20" t="inlineStr">
        <is>
          <t>❌ Could not find side effects link for cefepime</t>
        </is>
      </c>
      <c r="H211" s="10" t="n"/>
    </row>
    <row r="212" ht="16" customHeight="1" s="15">
      <c r="A212" s="8" t="inlineStr">
        <is>
          <t>cefiderocol</t>
        </is>
      </c>
      <c r="B212" s="8" t="n"/>
      <c r="C212" s="8" t="n"/>
      <c r="D212" s="8" t="n"/>
      <c r="E212" s="8" t="n"/>
      <c r="F212" s="8" t="inlineStr">
        <is>
          <t>https://www.drugs.com/cefiderocol.html</t>
        </is>
      </c>
      <c r="G212" s="21">
        <f>== Cefiderocol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Cefiderocol may cause serious side effects. Call your doctor at once if you have:
severe stomach pain, diarrhea that is watery or bloody (even if it occurs months after your last dose);
tremor, rigid muscles, or a seizure;
white patches or sores inside your mouth or on your lips; or
Common side effects of cefiderocol may include:
nausea, vomiting, diarrhea, constipation;
mouth sores;
cough;
abnormal liver function tests;
headache;
rash; or
pain, redness, itching, bruising, or swelling around the IV needle.</f>
        <v/>
      </c>
      <c r="H212" s="8" t="n"/>
    </row>
    <row r="213" ht="16" customHeight="1" s="15">
      <c r="A213" s="10" t="inlineStr">
        <is>
          <t>cefotaxime</t>
        </is>
      </c>
      <c r="B213" s="10" t="n"/>
      <c r="C213" s="10" t="n"/>
      <c r="D213" s="10" t="n"/>
      <c r="E213" s="10" t="n"/>
      <c r="F213" s="10" t="inlineStr">
        <is>
          <t>https://www.drugs.com/cefotaxime.html</t>
        </is>
      </c>
      <c r="G213" s="20">
        <f>== Cefotaxime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Cefotaxime may cause serious side effects. Call your doctor at once if you have:
severe stomach pain, diarrhea that is watery or bloody (even if it occurs months after your last dose);
burning, irritation, or skin changes where the injection was given;
dark urine, jaundice (yellowing of the skin or eyes);
a seizure;
fever, chills, tiredness; or
easy bruising, unusual bleeding, pale skin, cold hands and feet.
Common side effects of cefotaxime may include:
pain, bruising, swelling, or other irritation where the injection was given;
diarrhea;
fever; or
rash, itching.</f>
        <v/>
      </c>
      <c r="H213" s="10" t="n"/>
    </row>
    <row r="214" ht="16" customHeight="1" s="15">
      <c r="A214" s="8" t="inlineStr">
        <is>
          <t>cefoxitin</t>
        </is>
      </c>
      <c r="B214" s="8" t="n"/>
      <c r="C214" s="8" t="n"/>
      <c r="D214" s="8" t="n"/>
      <c r="E214" s="8" t="n"/>
      <c r="F214" s="8" t="inlineStr">
        <is>
          <t>https://www.drugs.com/cefoxitin.html</t>
        </is>
      </c>
      <c r="G214" s="21">
        <f>== Cefoxitin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Cefoxitin may cause serious side effects. Call your doctor at once if you have:
severe stomach pain, diarrhea that is watery or bloody (even if it occurs months after your last dose);
a light-headed feeling, like you might pass out;
little or no urination;
jaundice (yellowing of the skin or eyes);
a seizure;
fever, chills, tiredness; or
easy bruising, unusual bleeding, pale skin, cold hands and feet.
Common side effects of cefoxitin may include:
pain, bruising, swelling, or other irritation where the injection was given;
diarrhea;
fever; or
rash, itching.</f>
        <v/>
      </c>
      <c r="H214" s="8" t="n"/>
    </row>
    <row r="215" ht="16" customHeight="1" s="15">
      <c r="A215" s="10" t="inlineStr">
        <is>
          <t>cefpodoxime</t>
        </is>
      </c>
      <c r="B215" s="10" t="n"/>
      <c r="C215" s="10" t="n"/>
      <c r="D215" s="10" t="n"/>
      <c r="E215" s="10" t="n"/>
      <c r="F215" s="10" t="inlineStr">
        <is>
          <t>https://www.drugs.com/cefpodoxime.html</t>
        </is>
      </c>
      <c r="G215" s="20">
        <f>== Cefpodoxime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Cefpodoxime may cause serious side effects. Call your doctor at once if you have:
severe stomach pain, diarrhea that is watery or bloody (even if it occurs months after your last dose);
fever, chills, sore throat, mouth sores, swollen glands, joint pain, or not feeling well;
a seizure; or
Common side effects of cefpodoxime may include:
diarrhea;
nausea, stomach pain;
headache;
vaginal itching or discharge; or
diaper rash in an infant using cefpodoxime.</f>
        <v/>
      </c>
      <c r="H215" s="10" t="n"/>
    </row>
    <row r="216" ht="16" customHeight="1" s="15">
      <c r="A216" s="8" t="inlineStr">
        <is>
          <t>ceftazidime</t>
        </is>
      </c>
      <c r="B216" s="8" t="n"/>
      <c r="C216" s="8" t="n"/>
      <c r="D216" s="8" t="n"/>
      <c r="E216" s="8" t="n"/>
      <c r="F216" s="8" t="inlineStr">
        <is>
          <t>https://www.drugs.com/ceftazidime.html</t>
        </is>
      </c>
      <c r="G216" s="21" t="inlineStr">
        <is>
          <t>❌ Could not find side effects link for ceftazidime</t>
        </is>
      </c>
      <c r="H216" s="8" t="n"/>
    </row>
    <row r="217" ht="16" customHeight="1" s="15">
      <c r="A217" s="10" t="inlineStr">
        <is>
          <t>ceftriaxone</t>
        </is>
      </c>
      <c r="B217" s="10" t="n"/>
      <c r="C217" s="10" t="n"/>
      <c r="D217" s="10" t="n"/>
      <c r="E217" s="10" t="n"/>
      <c r="F217" s="10" t="inlineStr">
        <is>
          <t>https://www.drugs.com/ceftriaxone.html</t>
        </is>
      </c>
      <c r="G217" s="20" t="inlineStr">
        <is>
          <t>❌ Could not find side effects link for ceftriaxone</t>
        </is>
      </c>
      <c r="H217" s="10" t="n"/>
    </row>
    <row r="218" ht="16" customHeight="1" s="15">
      <c r="A218" s="8" t="inlineStr">
        <is>
          <t>cefuroxime</t>
        </is>
      </c>
      <c r="B218" s="8" t="n"/>
      <c r="C218" s="8" t="n"/>
      <c r="D218" s="8" t="n"/>
      <c r="E218" s="8" t="n"/>
      <c r="F218" s="8" t="inlineStr">
        <is>
          <t>https://www.drugs.com/cefuroxime.html</t>
        </is>
      </c>
      <c r="G218" s="21" t="inlineStr">
        <is>
          <t>❌ Could not find side effects link for cefuroxime</t>
        </is>
      </c>
      <c r="H218" s="8" t="n"/>
    </row>
    <row r="219" ht="16" customHeight="1" s="15">
      <c r="A219" s="10" t="inlineStr">
        <is>
          <t>cholestyramine</t>
        </is>
      </c>
      <c r="B219" s="10" t="n"/>
      <c r="C219" s="10" t="n"/>
      <c r="D219" s="10" t="n"/>
      <c r="E219" s="10" t="n"/>
      <c r="F219" s="10" t="inlineStr">
        <is>
          <t>https://www.drugs.com/cholestyramine.html</t>
        </is>
      </c>
      <c r="G219" s="20">
        <f>== Cholestyramine side effects ===
Get emergency medical help if you have signs of an allergic reaction: hives; difficulty breathing; swelling of your face, lips, tongue, or throat.
Cholestyramine may cause serious side effects. Call your doctor at once if you have:
ongoing or worsening constipation;
severe stomach pain;
blood in your urine;
black, bloody, or tarry stools; or
easy bruising, unusual bleeding.</f>
        <v/>
      </c>
      <c r="H219" s="10" t="n"/>
    </row>
    <row r="220" ht="32" customHeight="1" s="15">
      <c r="A220" s="8" t="inlineStr">
        <is>
          <t>chondroitin / glucosamine</t>
        </is>
      </c>
      <c r="B220" s="8" t="n"/>
      <c r="C220" s="8" t="n"/>
      <c r="D220" s="8" t="n"/>
      <c r="E220" s="8" t="n"/>
      <c r="F220" s="8" t="inlineStr">
        <is>
          <t>https://www.drugs.com/chondroitin-/-glucosamine.html</t>
        </is>
      </c>
      <c r="G220" s="21">
        <f>== Chondroitin / Glucosamine Side Effects ===
Applies to chondroitin / glucosamine: oral capsule, oral kit, oral tablet.
Important warnings
This medicine can cause some serious health issues
Follow all directions on the product label and package.
Get emergency medical help if you have signs of an allergic reaction: hives; difficult breathing; swelling of your face, lips, tongue, or throat.</f>
        <v/>
      </c>
      <c r="H220" s="8" t="n"/>
    </row>
    <row r="221" ht="32" customHeight="1" s="15">
      <c r="A221" s="10" t="inlineStr">
        <is>
          <t>cilastatin / imipenem</t>
        </is>
      </c>
      <c r="B221" s="10" t="n"/>
      <c r="C221" s="10" t="n"/>
      <c r="D221" s="10" t="n"/>
      <c r="E221" s="10" t="n"/>
      <c r="F221" s="10" t="inlineStr">
        <is>
          <t>https://www.drugs.com/cilastatin-/-imipenem.html</t>
        </is>
      </c>
      <c r="G221" s="20">
        <f>== Cilastatin / Imipenem Side Effects ===
Medically reviewed by Drugs.com. Last updated on Jan 1, 2025.
Serious side effects
Other side effects
Professional info
Applies to cilastatin / imipenem: powder for solution.</f>
        <v/>
      </c>
      <c r="H221" s="10" t="n"/>
    </row>
    <row r="222" ht="32" customHeight="1" s="15">
      <c r="A222" s="8" t="inlineStr">
        <is>
          <t>cilastatin / imipenem / relebactam</t>
        </is>
      </c>
      <c r="B222" s="8" t="n"/>
      <c r="C222" s="8" t="n"/>
      <c r="D222" s="8" t="n"/>
      <c r="E222" s="8" t="n"/>
      <c r="F222" s="8" t="inlineStr">
        <is>
          <t>https://www.drugs.com/cilastatin-/-imipenem-/-relebactam.html</t>
        </is>
      </c>
      <c r="G222" s="21">
        <f>== Cilastatin / Imipenem / Relebactam Side Effects ===
Medically reviewed by Drugs.com. Last updated on Oct 25, 2024.
Serious side effects
Other side effects
Professional info
Applies to cilastatin / imipenem / relebactam: intravenous powder for solution.</f>
        <v/>
      </c>
      <c r="H222" s="8" t="n"/>
    </row>
    <row r="223" ht="16" customHeight="1" s="15">
      <c r="A223" s="10" t="inlineStr">
        <is>
          <t>clofibrate</t>
        </is>
      </c>
      <c r="B223" s="10" t="n"/>
      <c r="C223" s="10" t="n"/>
      <c r="D223" s="10" t="n"/>
      <c r="E223" s="10" t="n"/>
      <c r="F223" s="10" t="inlineStr">
        <is>
          <t>https://www.drugs.com/clofibrate.html</t>
        </is>
      </c>
      <c r="G223" s="20">
        <f>== Side Effects of clofibrate ===
Along with its needed effects, a medicine may cause some unwanted effects. Although not all of these side effects may occur, if they do occur they may need medical attention.
Check with your doctor immediately if any of the following side effects occur:
Chest pain
irregular heartbeat
shortness of breath
stomach pain (severe) with nausea and vomiting</f>
        <v/>
      </c>
      <c r="H223" s="10" t="n"/>
    </row>
    <row r="224" ht="16" customHeight="1" s="15">
      <c r="A224" s="8" t="inlineStr">
        <is>
          <t>clomipramine</t>
        </is>
      </c>
      <c r="B224" s="8" t="n"/>
      <c r="C224" s="8" t="n"/>
      <c r="D224" s="8" t="n"/>
      <c r="E224" s="8" t="n"/>
      <c r="F224" s="8" t="inlineStr">
        <is>
          <t>https://www.drugs.com/clomipramine.html</t>
        </is>
      </c>
      <c r="G224" s="21">
        <f>== Clomipramine side effects ===
Get emergency medical help if you have signs of an allergic reaction: hives; difficult breathing; swelling of your face, lips, tongue, or throat.
Seek medical treatment if you have a serious drug reaction that can affect many parts of your body. Symptoms may include: skin rash, fever, swollen glands, muscle aches, severe weakness, unusual bruising, or yellowing of your skin or eyes.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Clomipramine may cause serious side effects. Call your doctor at once if you have:
low sodium level --headache, confusion, slurred speech, severe weakness, vomiting, loss of coordination, feeling unsteady;
blurred vision, tunnel vision, eye pain or swelling, or seeing halos around lights;
confusion, extreme fear, thoughts of hurting yourself;
pain or burning when you urinate; or
a seizure (convulsions).</f>
        <v/>
      </c>
      <c r="H224" s="8" t="n"/>
    </row>
    <row r="225" ht="16" customHeight="1" s="15">
      <c r="A225" s="10" t="inlineStr">
        <is>
          <t>clopidogrel</t>
        </is>
      </c>
      <c r="B225" s="10" t="n"/>
      <c r="C225" s="10" t="n"/>
      <c r="D225" s="10" t="n"/>
      <c r="E225" s="10" t="n"/>
      <c r="F225" s="10" t="inlineStr">
        <is>
          <t>https://www.drugs.com/clopidogrel.html</t>
        </is>
      </c>
      <c r="G225" s="20">
        <f>== Clopidogrel side effects ===
Get emergency medical help if you have signs of an allergic reaction: hives; difficult breathing; swelling of your face, lips, tongue, or throat.
Clopidogrel increases your risk of bleeding, which can be severe or life-threatening. Call your doctor or seek emergency medical attention if you have bleeding that will not stop, if you have blood in your urine, black or bloody stools, or if you cough up blood or vomit that looks like coffee grounds.
Also call your doctor at once if you have:
nosebleeds, pale skin, easy bruising, purple spots under your skin or in your mouth;
jaundice (yellowing of your skin or eyes);
fast heartbeats, shortness of breath;
headache, fever, weakness, feeling tired;
little or no urination;
a seizure;
low blood sugar--headache, hunger, sweating, irritability, dizziness, fast heart rate, and feeling anxious or shaky; or
signs of a blood clot--sudden numbness or weakness, confusion, problems with vision or speech.
Common side effects of clopidogrel may include:</f>
        <v/>
      </c>
      <c r="H225" s="10" t="n"/>
    </row>
    <row r="226" ht="32" customHeight="1" s="15">
      <c r="A226" s="8" t="inlineStr">
        <is>
          <t>colchicine / probenecid</t>
        </is>
      </c>
      <c r="B226" s="8" t="n"/>
      <c r="C226" s="8" t="n"/>
      <c r="D226" s="8" t="n"/>
      <c r="E226" s="8" t="n"/>
      <c r="F226" s="8" t="inlineStr">
        <is>
          <t>https://www.drugs.com/colchicine-/-probenecid.html</t>
        </is>
      </c>
      <c r="G226" s="21">
        <f>== Colchicine / Probenecid Side Effects ===
Applies to colchicine / probenecid: oral tablet.
Important warnings
This medicine can cause some serious health issues
Get emergency medical help if you have any of these signs of an allergic reaction while taking colchicine/probenecid: hives; difficult breathing; swelling of your face, lips, tongue, or throat.</f>
        <v/>
      </c>
      <c r="H226" s="8" t="n"/>
    </row>
    <row r="227" ht="16" customHeight="1" s="15">
      <c r="A227" s="10" t="inlineStr">
        <is>
          <t>colesevelam</t>
        </is>
      </c>
      <c r="B227" s="10" t="n"/>
      <c r="C227" s="10" t="n"/>
      <c r="D227" s="10" t="n"/>
      <c r="E227" s="10" t="n"/>
      <c r="F227" s="10" t="inlineStr">
        <is>
          <t>https://www.drugs.com/colesevelam.html</t>
        </is>
      </c>
      <c r="G227" s="20">
        <f>== Colesevelam side effects ===
Get emergency medical help if you have signs of an allergic reaction: hives; difficult breathing; swelling of your face, lips, tongue, or throat.
Colesevelam may cause serious side effects. Stop using colesevelam and call your doctor at once if you have:
severe constipation;
severe stomach pain; or
pancreatitis--severe pain in your upper stomach spreading to your back, nausea and vomiting.
Common side effects of colesevelam may include:
constipation;
nausea; or
upset stomach.</f>
        <v/>
      </c>
      <c r="H227" s="10" t="n"/>
    </row>
    <row r="228" ht="16" customHeight="1" s="15">
      <c r="A228" s="8" t="inlineStr">
        <is>
          <t>colestipol</t>
        </is>
      </c>
      <c r="B228" s="8" t="n"/>
      <c r="C228" s="8" t="n"/>
      <c r="D228" s="8" t="n"/>
      <c r="E228" s="8" t="n"/>
      <c r="F228" s="8" t="inlineStr">
        <is>
          <t>https://www.drugs.com/colestipol.html</t>
        </is>
      </c>
      <c r="G228" s="21">
        <f>== Colestipol side effects ===
Get emergency medical help if you have signs of an allergic reaction: hives; difficulty breathing; swelling of your face, lips, tongue, or throat.
Colestipol may cause serious side effects. Call your doctor at once if you have:
trouble swallowing;
severe constipation or stomach pain; or
black, bloody, or tarry stools.
Common side effects of colestipol may include:
constipation; or
hemorrhoids.</f>
        <v/>
      </c>
      <c r="H228" s="8" t="n"/>
    </row>
    <row r="229" ht="16" customHeight="1" s="15">
      <c r="A229" s="10" t="inlineStr">
        <is>
          <t>cortisone</t>
        </is>
      </c>
      <c r="B229" s="10" t="n"/>
      <c r="C229" s="10" t="n"/>
      <c r="D229" s="10" t="n"/>
      <c r="E229" s="10" t="n"/>
      <c r="F229" s="10" t="inlineStr">
        <is>
          <t>https://www.drugs.com/cortisone.html</t>
        </is>
      </c>
      <c r="G229" s="20">
        <f>== Cortisone side effects ===
Get emergency medical help if you have signs of an allergic reaction: hives; difficulty breathing; swelling of your face, lips, tongue, or throat.
Cortisone may cause serious side effects. Call your doctor at once if you have:
blurred vision, eye pain or redness, seeing halos around lights;
swelling, rapid weight gain, feeling short of breath;
unusual changes in mood or behavior;
skin lesions;
sudden unusual pain in a bone or joint;
severe headaches, ringing in your ears, pain behind your eyes;
pancreatitis--severe pain in your upper stomach spreading to your back, nausea and vomiting; or
Common side effects of cortisone may include:</f>
        <v/>
      </c>
      <c r="H229" s="10" t="n"/>
    </row>
    <row r="230" ht="16" customHeight="1" s="15">
      <c r="A230" s="8" t="inlineStr">
        <is>
          <t>dabigatran</t>
        </is>
      </c>
      <c r="B230" s="8" t="n"/>
      <c r="C230" s="8" t="n"/>
      <c r="D230" s="8" t="n"/>
      <c r="E230" s="8" t="n"/>
      <c r="F230" s="8" t="inlineStr">
        <is>
          <t>https://www.drugs.com/dabigatran.html</t>
        </is>
      </c>
      <c r="G230" s="21">
        <f>== Dabigatran side effects ===
Get emergency medical help if you have signs of an allergic reaction: hives; difficult breathing; swelling of your face, lips, tongue, or throat.
Also seek emergency medical attention if you have symptoms of a spinal blood clot: back pain, numbness, tingling, muscle weakness in your lower body, or loss of bladder or bowel control.
Dabigatran may cause serious side effects. Call your doctor at once if you have:
headache, weakness, dizziness, or feeling like you might pass out;
bloody or tarry stools, coughing up blood or vomit that looks like coffee grounds;
urine that looks red, pink, or brown; or
unexpected pain, joint pain or swelling.
Common side effects of dabigatran may include:</f>
        <v/>
      </c>
      <c r="H230" s="8" t="n"/>
    </row>
    <row r="231" ht="16" customHeight="1" s="15">
      <c r="A231" s="10" t="inlineStr">
        <is>
          <t>dapsone</t>
        </is>
      </c>
      <c r="B231" s="10" t="n"/>
      <c r="C231" s="10" t="n"/>
      <c r="D231" s="10" t="n"/>
      <c r="E231" s="10" t="n"/>
      <c r="F231" s="10" t="inlineStr">
        <is>
          <t>https://www.drugs.com/dapsone.html</t>
        </is>
      </c>
      <c r="G231" s="20">
        <f>== Dapsone side effects ===
Get emergency medical help if you have any of these signs of an allergic reaction: hives; difficult breathing; swelling of your face, lips, tongue, or throat.
Dapsone may cause serious side effects. Call your doctor at once if you have:
worsening or no improvement in your symptoms;
jaundice (yellowing of the skin or eyes);
numbness or tingling in your hands or feet;
unusual thoughts or behavior;
new or worsening cough, fever, trouble breathing;
swelling, rapid weight gain, little or no urinating;
signs of abnormal blood cell counts--sudden weakness or ill feeling, fever, chills, sore throat, mouth sores, red or swollen gums, trouble swallowing, pale skin, easy bruising, purple or red pinpoint spots under your skin;
pancreas problems--severe pain in your upper stomach spreading to your back, nausea and vomiting, fast heart rate;
an autoimmune disorder--joint pain or swelling with fever, headaches, confusion, chest pain, shortness of breath, and butterfly-shaped skin rash on your cheeks and nose that worsens in sunlight; or
severe skin reaction--fever, sore throat, swelling in your face or tongue, burning in your eyes, skin pain, followed by a red or purple skin rash that spreads (especially in the face or upper body) and causes blistering and peeling.
Common side effects of dapsone may include:
stomach pain, nausea, vomiting;
headache;
dizziness or spinning sensation;
blurred vision, ringing in your ears; or
sleep problems (insomnia).</f>
        <v/>
      </c>
      <c r="H231" s="10" t="n"/>
    </row>
    <row r="232" ht="16" customHeight="1" s="15">
      <c r="A232" s="8" t="inlineStr">
        <is>
          <t>darbepoetin alfa</t>
        </is>
      </c>
      <c r="B232" s="8" t="n"/>
      <c r="C232" s="8" t="n"/>
      <c r="D232" s="8" t="n"/>
      <c r="E232" s="8" t="n"/>
      <c r="F232" s="8" t="inlineStr">
        <is>
          <t>https://www.drugs.com/darbepoetin-alfa.html</t>
        </is>
      </c>
      <c r="G232" s="21">
        <f>== Darbepoetin alfa side effects ===
Get emergency medical help if you have signs of an allergic reaction (hives, wheezing, difficult breathing, severe dizziness or fainting, swelling in your face or throat) or a severe skin reaction (fever, sore throat, burning in your eyes, skin pain, red or purple skin rash that spreads and causes blistering and peeling).
Darbepoetin alfa can increase your risk of life-threatening heart or circulation problems, including heart attack or stroke. This risk will increase the longer you use darbepoetin alfa. Seek emergency medical help if you have:
heart attack symptoms--chest pain or pressure, shortness of breath, pain spreading to your jaw or shoulder, nausea, sweating;
signs of a stroke--sudden numbness or weakness (especially on one side of the body), confusion, sudden severe headache, slurred speech, problems with vision or balance;
increased blood pressure--severe headache, blurred vision, pounding in your neck or ears, anxiety, nosebleed.
Darbepoetin alfa may cause serious side effects. Call your doctor at once if you have:
a light-headed feeling, like you might pass out;
unusual weakness or tiredness;
a seizure (convulsions); or
shortness of breath (even with mild exertion), swelling, rapid weight gain.</f>
        <v/>
      </c>
      <c r="H232" s="8" t="n"/>
    </row>
    <row r="233" ht="16" customHeight="1" s="15">
      <c r="A233" s="10" t="inlineStr">
        <is>
          <t>diclofenac</t>
        </is>
      </c>
      <c r="B233" s="10" t="n"/>
      <c r="C233" s="10" t="n"/>
      <c r="D233" s="10" t="n"/>
      <c r="E233" s="10" t="n"/>
      <c r="F233" s="10" t="inlineStr">
        <is>
          <t>https://www.drugs.com/diclofenac.html</t>
        </is>
      </c>
      <c r="G233" s="20">
        <f>== Diclofenac side effects ===
Get emergency medical help if you have signs of an allergic reaction to diclofenac (hives, difficult breathing, swelling in your face or throat) or a severe skin reaction (fever, sore throat, burning eyes, skin pain, red or purple skin rash with blistering and peeling).
Stop using diclofenac and seek medical treatment if you have a serious drug reaction that can affect many parts of your body. Symptoms may include skin rash, fever, swollen glands, muscle aches, severe weakness, unusual bruising, or yellowing of your skin or eyes.
Get emergency medical help if you have signs of a heart attack or stroke: chest pain spreading to your jaw or shoulder, sudden numbness or weakness on one side of the body, slurred speech, feeling short of breath.
Stop using this medicine and call your doctor at once if you have:
the first sign of any skin rash, no matter how mild;
flu-like symptoms;
heart problems - swelling, rapid weight gain, feeling short of breath;
liver problems - nausea, diarrhea, stomach pain (upper right side), tiredness, itching, dark urine, jaundice (yellowing of the skin or eyes); or</f>
        <v/>
      </c>
      <c r="H233" s="10" t="n"/>
    </row>
    <row r="234" ht="16" customHeight="1" s="15">
      <c r="A234" s="8" t="inlineStr">
        <is>
          <t>diethylpropion</t>
        </is>
      </c>
      <c r="B234" s="8" t="n"/>
      <c r="C234" s="8" t="n"/>
      <c r="D234" s="8" t="n"/>
      <c r="E234" s="8" t="n"/>
      <c r="F234" s="8" t="inlineStr">
        <is>
          <t>https://www.drugs.com/diethylpropion.html</t>
        </is>
      </c>
      <c r="G234" s="21">
        <f>== Diethylpropion side effects ===
Get emergency medical help if you have signs of an allergic reaction: hives; difficult breathing; swelling of your face, lips, tongue, or throat.
Diethylpropion may cause serious side effects. Call your doctor at once if you have:
chest pain, feeling short of breath (especially with exertion);
swelling in your ankles or feet;
anxiety, feeling nervous or jittery;
muscle twitches;
feelings of extreme happiness or sadness;
fast or pounding heartbeats, fluttering in your chest; or
a light-headed feeling, like you might pass out.
Common side effects of diethylpropion may include:
nausea, vomiting, diarrhea, upset stomach, constipation;
headache, blurred vision;
sleep problems (insomnia);
dizziness, drowsiness, tired feeling;
depressed mood;
dry mouth, unpleasant taste in your mouth;
decreased sex drive; or
redness, bruising, or rash.</f>
        <v/>
      </c>
      <c r="H234" s="8" t="n"/>
    </row>
    <row r="235" ht="16" customHeight="1" s="15">
      <c r="A235" s="10" t="inlineStr">
        <is>
          <t>difelikefalin</t>
        </is>
      </c>
      <c r="B235" s="10" t="n"/>
      <c r="C235" s="10" t="n"/>
      <c r="D235" s="10" t="n"/>
      <c r="E235" s="10" t="n"/>
      <c r="F235" s="10" t="inlineStr">
        <is>
          <t>https://www.drugs.com/difelikefalin.html</t>
        </is>
      </c>
      <c r="G235" s="20">
        <f>== Difelikefalin side effects ===
Get emergency medical help if you have signs of an allergic reaction: hives, difficult breathing, swelling of your face, lips, tongue, or throat.
Common side effects of difelikefalin may include:
high blood levels of potassium (hyperkalemia);
diarrhea, nausea;
headache, drowsiness, confusion, changes in your mental state; or
dizziness, falls, loss of coordination.
This is not a complete list of side effects and others may occur. Call your doctor for medical advice about side effects. You may report side effects to FDA at 1-800-FDA-1088.
Difelikefalin side effects (more detail)</f>
        <v/>
      </c>
      <c r="H235" s="10" t="n"/>
    </row>
    <row r="236" ht="16" customHeight="1" s="15">
      <c r="A236" s="8" t="inlineStr">
        <is>
          <t>dipyridamole</t>
        </is>
      </c>
      <c r="B236" s="8" t="n"/>
      <c r="C236" s="8" t="n"/>
      <c r="D236" s="8" t="n"/>
      <c r="E236" s="8" t="n"/>
      <c r="F236" s="8" t="inlineStr">
        <is>
          <t>https://www.drugs.com/dipyridamole.html</t>
        </is>
      </c>
      <c r="G236" s="21">
        <f>== Dipyridamole side effects ===
Get emergency medical help if you have signs of an allergic reaction: hives; difficult breathing; swelling of your face, lips, tongue, or throat.
Dipyridamole may cause serious side effects. Call your doctor at once if you have:
a light-headed feeling, like you might pass out;
chest pain; or
Older adults may be more likely to feel light-headed while taking dipyridamole.
Common side effects of dipyridamole may include:</f>
        <v/>
      </c>
      <c r="H236" s="8" t="n"/>
    </row>
    <row r="237" ht="32" customHeight="1" s="15">
      <c r="A237" s="10" t="inlineStr">
        <is>
          <t>durlobactam / sulbactam</t>
        </is>
      </c>
      <c r="B237" s="10" t="n"/>
      <c r="C237" s="10" t="n"/>
      <c r="D237" s="10" t="n"/>
      <c r="E237" s="10" t="n"/>
      <c r="F237" s="10" t="inlineStr">
        <is>
          <t>https://www.drugs.com/durlobactam-/-sulbactam.html</t>
        </is>
      </c>
      <c r="G237" s="20">
        <f>== Durlobactam / Sulbactam Side Effects ===
Medically reviewed by Drugs.com. Last updated on Nov 23, 2024.
Serious side effects
Other side effects
Professional info
Applies to durlobactam / sulbactam: intravenous powder for solution.</f>
        <v/>
      </c>
      <c r="H237" s="10" t="n"/>
    </row>
    <row r="238" ht="16" customHeight="1" s="15">
      <c r="A238" s="8" t="inlineStr">
        <is>
          <t>edoxaban</t>
        </is>
      </c>
      <c r="B238" s="8" t="n"/>
      <c r="C238" s="8" t="n"/>
      <c r="D238" s="8" t="n"/>
      <c r="E238" s="8" t="n"/>
      <c r="F238" s="8" t="inlineStr">
        <is>
          <t>https://www.drugs.com/edoxaban.html</t>
        </is>
      </c>
      <c r="G238" s="21">
        <f>== Edoxaban side effects ===
Get emergency medical help if you have signs of an allergic reaction: hives; difficult breathing; swelling of your face, lips, tongue, or throat.
Also seek emergency medical attention if you have symptoms of a spinal blood clot: back pain, numbness or muscle weakness in your lower body, or loss of bladder or bowel control.
Edoxaban can cause you to bleed more easily. Call your doctor at once if you have signs of bleeding such as:
easy bruising or bleeding (nosebleeds, bleeding gums, heavy menstrual bleeding);
pain, swelling, or drainage from a wound or where a needle was injected in your skin;
bleeding from wounds or needle injections, any bleeding that will not stop;
headaches, dizziness, weakness, feeling like you might pass out;
urine that looks red, pink, or brown; or
bloody or tarry stools, coughing up blood or vomit that looks like coffee grounds.
Common side effects of edoxaban may include:</f>
        <v/>
      </c>
      <c r="H238" s="8" t="n"/>
    </row>
    <row r="239" ht="16" customHeight="1" s="15">
      <c r="A239" s="10" t="inlineStr">
        <is>
          <t>empagliflozin</t>
        </is>
      </c>
      <c r="B239" s="10" t="n"/>
      <c r="C239" s="10" t="n"/>
      <c r="D239" s="10" t="n"/>
      <c r="E239" s="10" t="n"/>
      <c r="F239" s="10" t="inlineStr">
        <is>
          <t>https://www.drugs.com/empagliflozin.html</t>
        </is>
      </c>
      <c r="G239" s="20">
        <f>== Empagliflozin side effects ===
Get emergency medical help if you have signs of an allergic reaction: hives, difficult breathing, swelling of your face, lips, tongue, or throat.
Seek medical attention right away if you have signs of a serious genital infection (penis or vagina): burning, itching, odor, discharge, pain, tenderness, redness or swelling of the genital or rectal area, fever, not feeling well. These symptoms may get worse quickly.
Empagliflozin may cause serious side effects. Call your doctor at once if you have:
a light-headed feeling, like you might pass out;
low blood sugar--headache, hunger, weakness, sweating, confusion, irritability, dizziness, fast heart rate, or feeling jittery;
dehydration--dizziness, confusion, feeling very thirsty, less urination;
ketoacidosis (too much acid in the blood)--nausea, vomiting, stomach pain, confusion, unusual drowsiness, or trouble breathing; or
Common side effects of empagliflozin may include:</f>
        <v/>
      </c>
      <c r="H239" s="10" t="n"/>
    </row>
    <row r="240" ht="16" customHeight="1" s="15">
      <c r="A240" s="8" t="inlineStr">
        <is>
          <t>enoxaparin</t>
        </is>
      </c>
      <c r="B240" s="8" t="n"/>
      <c r="C240" s="8" t="n"/>
      <c r="D240" s="8" t="n"/>
      <c r="E240" s="8" t="n"/>
      <c r="F240" s="8" t="inlineStr">
        <is>
          <t>https://www.drugs.com/enoxaparin.html</t>
        </is>
      </c>
      <c r="G240" s="21">
        <f>== Enoxaparin side effects ===
Get emergency medical help if you have signs of an allergic reaction: hives; itching or burning skin; difficult breathing; swelling of your face, lips, tongue, or throat.
Also seek emergency medical attention if you have symptoms of a spinal blood clot: back pain, numbness or muscle weakness in your lower body, or loss of bladder or bowel control.
Enoxaparin may cause serious side effects. Call your doctor at once if you have:
unusual bleeding, or any bleeding that will not stop;
easy bruising, purple or red spots under your skin;
nosebleeds, bleeding gums;
abnormal vaginal bleeding, blood in your urine or stools;
coughing up blood or vomit that looks like coffee grounds;
signs of bleeding in the brain--sudden weakness (especially on one side of the body), sudden severe headache, problems with speech or vision; or
Common side effects of enoxaparin may include:</f>
        <v/>
      </c>
      <c r="H240" s="8" t="n"/>
    </row>
    <row r="241" ht="16" customHeight="1" s="15">
      <c r="A241" s="10" t="inlineStr">
        <is>
          <t>eplerenone</t>
        </is>
      </c>
      <c r="B241" s="10" t="n"/>
      <c r="C241" s="10" t="n"/>
      <c r="D241" s="10" t="n"/>
      <c r="E241" s="10" t="n"/>
      <c r="F241" s="10" t="inlineStr">
        <is>
          <t>https://www.drugs.com/eplerenone.html</t>
        </is>
      </c>
      <c r="G241" s="20">
        <f>== This drug side effects ===
Get emergency medical help if you have signs of an allergic reaction: hives; severe stomach pain; difficulty breathing; swelling of your face, lips, tongue, or throat.
Eplerenone may cause serious side effects. Call your doctor at once if you have:
a light-headed feeling, like you might pass out;
diarrhea, vomiting;
little or no urination;
fast or irregular heartbeats;
trouble breathing;
swelling in your feet or lower legs; or
high potassium--nausea, weakness, tingly feeling, chest pain, irregular heartbeats, loss of movement.
Common side effects of eplerenone may include:
high potassium;
headache; or
dizziness.</f>
        <v/>
      </c>
      <c r="H241" s="10" t="n"/>
    </row>
    <row r="242" ht="16" customHeight="1" s="15">
      <c r="A242" s="8" t="inlineStr">
        <is>
          <t>epoetin alfa</t>
        </is>
      </c>
      <c r="B242" s="8" t="n"/>
      <c r="C242" s="8" t="n"/>
      <c r="D242" s="8" t="n"/>
      <c r="E242" s="8" t="n"/>
      <c r="F242" s="8" t="inlineStr">
        <is>
          <t>https://www.drugs.com/epoetin-alfa.html</t>
        </is>
      </c>
      <c r="G242" s="21">
        <f>== Epoetin alfa side effects ===
Get emergency medical help if you have signs of an allergic reaction (hives, sweating, rapid pulse, wheezing, trouble breathing, severe dizziness or fainting, swelling in your face or throat) or a severe skin reaction (fever, sore throat, burning eyes, skin pain, red or purple skin rash with blistering and peeling).
Epoetin alfa can cause serious side effects, including heart attack or stroke. Seek emergency medical help if you have:
heart attack symptoms--chest pain or pressure, pain spreading to your jaw or shoulder, nausea, sweating;
signs of a stroke--sudden numbness or weakness (especially on one side of the body), sudden severe headache, slurred speech, problems with vision or balance.
Epoetin alfa may cause serious side effects. Call your doctor at once if you have:
unusual tiredness;
a seizure (convulsions);
high blood sugar--increased thirst, increased urination, dry mouth, fruity breath odor;
increased blood pressure--severe headache, blurred vision, pounding in your neck or ears, anxiety, nosebleed.</f>
        <v/>
      </c>
      <c r="H242" s="8" t="n"/>
    </row>
    <row r="243" ht="32" customHeight="1" s="15">
      <c r="A243" s="10" t="inlineStr">
        <is>
          <t>epoetin beta-methoxy polyethylene glycol</t>
        </is>
      </c>
      <c r="B243" s="10" t="n"/>
      <c r="C243" s="10" t="n"/>
      <c r="D243" s="10" t="n"/>
      <c r="E243" s="10" t="n"/>
      <c r="F243" s="10" t="inlineStr">
        <is>
          <t>https://www.drugs.com/epoetin-beta-methoxy-polyethylene-glycol.html</t>
        </is>
      </c>
      <c r="G243" s="20" t="inlineStr">
        <is>
          <t>❌ Could not find side effects link for epoetin beta-methoxy polyethylene glycol</t>
        </is>
      </c>
      <c r="H243" s="10" t="n"/>
    </row>
    <row r="244" ht="16" customHeight="1" s="15">
      <c r="A244" s="8" t="inlineStr">
        <is>
          <t>eprosartan</t>
        </is>
      </c>
      <c r="B244" s="8" t="n"/>
      <c r="C244" s="8" t="n"/>
      <c r="D244" s="8" t="n"/>
      <c r="E244" s="8" t="n"/>
      <c r="F244" s="8" t="inlineStr">
        <is>
          <t>https://www.drugs.com/eprosartan.html</t>
        </is>
      </c>
      <c r="G244" s="21">
        <f>== Side Effects of eprosartan ===
Along with its needed effects, a medicine may cause some unwanted effects. Although not all of these side effects may occur, if they do occur they may need medical attention.
Check with your doctor immediately if any of the following side effects occur:
Burning or painful urination or changes in urinary frequency
cough
fever
sore throat</f>
        <v/>
      </c>
      <c r="H244" s="8" t="n"/>
    </row>
    <row r="245" ht="16" customHeight="1" s="15">
      <c r="A245" s="10" t="inlineStr">
        <is>
          <t>ergoloid mesylates</t>
        </is>
      </c>
      <c r="B245" s="10" t="n"/>
      <c r="C245" s="10" t="n"/>
      <c r="D245" s="10" t="n"/>
      <c r="E245" s="10" t="n"/>
      <c r="F245" s="10" t="inlineStr">
        <is>
          <t>https://www.drugs.com/ergoloid-mesylates.html</t>
        </is>
      </c>
      <c r="G245" s="20">
        <f>== Ergoloid mesylates side effects ===
Get emergency medical help if you have any of these signs of an allergic reaction: hives; difficult breathing; swelling of your face, lips, tongue, or throat.
Ergoloid mesylates may cause serious side effects. Call your doctor at once if you have:
any changes in memory, alertness, mood, appetite, energy level, or ability to care for yourself.
Common side effects of ergoloid mesylates may include:
nausea or other stomach discomfort.</f>
        <v/>
      </c>
      <c r="H245" s="10" t="n"/>
    </row>
    <row r="246" ht="16" customHeight="1" s="15">
      <c r="A246" s="8" t="inlineStr">
        <is>
          <t>evinacumab</t>
        </is>
      </c>
      <c r="B246" s="8" t="n"/>
      <c r="C246" s="8" t="n"/>
      <c r="D246" s="8" t="n"/>
      <c r="E246" s="8" t="n"/>
      <c r="F246" s="8" t="inlineStr">
        <is>
          <t>https://www.drugs.com/evinacumab.html</t>
        </is>
      </c>
      <c r="G246" s="21">
        <f>== Evinacumab side effects ===
Get emergency medical help if you have signs of an allergic reaction: hives, rash, itching; feeling light-headed; wheezing, difficult breathing; swelling of your face, lips, tongue, or throat.
Some side effects may occur during the injection. Tell your medical caregivers if you feel dizzy, nauseated, light-headed, itchy, sweaty, or have a headache, chest tightness, back pain, trouble breathing, or swelling in your face.
Your evinacumab treatments may be delayed or permanently discontinued if you have certain side effects.
Common side effects of evinacumab may include:
cold or flu symptoms such as fever, chills, body aches, stuffy nose, sneezing, sore throat;
dizziness;
pain in your arms or legs;
nausea; or
lack of energy.</f>
        <v/>
      </c>
      <c r="H246" s="8" t="n"/>
    </row>
    <row r="247" ht="32" customHeight="1" s="15">
      <c r="A247" s="10" t="inlineStr">
        <is>
          <t>ezetimibe / rosuvastatin</t>
        </is>
      </c>
      <c r="B247" s="10" t="n"/>
      <c r="C247" s="10" t="n"/>
      <c r="D247" s="10" t="n"/>
      <c r="E247" s="10" t="n"/>
      <c r="F247" s="10" t="inlineStr">
        <is>
          <t>https://www.drugs.com/ezetimibe-/-rosuvastatin.html</t>
        </is>
      </c>
      <c r="G247" s="20">
        <f>== Ezetimibe / Rosuvastatin Side Effects ===
Medically reviewed by Drugs.com. Last updated on Nov 11, 2024.
Serious side effects
Other side effects
Professional info
Applies to ezetimibe / rosuvastatin: oral tablet.</f>
        <v/>
      </c>
      <c r="H247" s="10" t="n"/>
    </row>
    <row r="248" ht="32" customHeight="1" s="15">
      <c r="A248" s="8" t="inlineStr">
        <is>
          <t>ezetimibe / simvastatin</t>
        </is>
      </c>
      <c r="B248" s="8" t="n"/>
      <c r="C248" s="8" t="n"/>
      <c r="D248" s="8" t="n"/>
      <c r="E248" s="8" t="n"/>
      <c r="F248" s="8" t="inlineStr">
        <is>
          <t>https://www.drugs.com/ezetimibe-/-simvastatin.html</t>
        </is>
      </c>
      <c r="G248" s="21">
        <f>== Ezetimibe / Simvastatin Side Effects ===
Medically reviewed by Drugs.com. Last updated on Mar 5, 2024.
Other side effects
Serious side effects
Professional info
Applies to ezetimibe / simvastatin: oral tablet.</f>
        <v/>
      </c>
      <c r="H248" s="8" t="n"/>
    </row>
    <row r="249" ht="32" customHeight="1" s="15">
      <c r="A249" s="10" t="inlineStr">
        <is>
          <t>ezetimibe/rosuvastatin</t>
        </is>
      </c>
      <c r="B249" s="10" t="n"/>
      <c r="C249" s="10" t="n"/>
      <c r="D249" s="10" t="n"/>
      <c r="E249" s="10" t="n"/>
      <c r="F249" s="10" t="inlineStr">
        <is>
          <t>https://www.drugs.com/ezetimibe/rosuvastatin.html</t>
        </is>
      </c>
      <c r="G249" s="20" t="inlineStr">
        <is>
          <t>❌ Could not find main result for ezetimibe/rosuvastatin</t>
        </is>
      </c>
      <c r="H249" s="10" t="n"/>
    </row>
    <row r="250" ht="32" customHeight="1" s="15">
      <c r="A250" s="8" t="inlineStr">
        <is>
          <t>ezetimibe/simvastatin</t>
        </is>
      </c>
      <c r="B250" s="8" t="n"/>
      <c r="C250" s="8" t="n"/>
      <c r="D250" s="8" t="n"/>
      <c r="E250" s="8" t="n"/>
      <c r="F250" s="8" t="inlineStr">
        <is>
          <t>https://www.drugs.com/ezetimibe/simvastatin.html</t>
        </is>
      </c>
      <c r="G250" s="21" t="inlineStr">
        <is>
          <t>❌ Could not find main result for ezetimibe/simvastatin</t>
        </is>
      </c>
      <c r="H250" s="8" t="n"/>
    </row>
    <row r="251" ht="16" customHeight="1" s="15">
      <c r="A251" s="10" t="inlineStr">
        <is>
          <t>felodipine</t>
        </is>
      </c>
      <c r="B251" s="10" t="n"/>
      <c r="C251" s="10" t="n"/>
      <c r="D251" s="10" t="n"/>
      <c r="E251" s="10" t="n"/>
      <c r="F251" s="10" t="inlineStr">
        <is>
          <t>https://www.drugs.com/felodipine.html</t>
        </is>
      </c>
      <c r="G251" s="20">
        <f>== Felodipine side effects ===
Get emergency medical help if you have signs of an allergic reaction: hives, difficult breathing, swelling of your face, lips, tongue, or throat.
Felodipine may cause serious side effects. Call your doctor at once if you have:
worsening chest pain, fast heart rate;
a light-headed feeling, like you might pass out; or
heart problems--swelling, rapid weight gain, feeling short of breath.
Common side effects of felodipine may include:
swelling in your arms, hands, legs, or feet;
headache;
dizziness; weakness; or
flushing (sudden warmth, redness, or tingly feeling).</f>
        <v/>
      </c>
      <c r="H251" s="10" t="n"/>
    </row>
    <row r="252" ht="16" customHeight="1" s="15">
      <c r="A252" s="8" t="inlineStr">
        <is>
          <t>fenofibric acid</t>
        </is>
      </c>
      <c r="B252" s="8" t="n"/>
      <c r="C252" s="8" t="n"/>
      <c r="D252" s="8" t="n"/>
      <c r="E252" s="8" t="n"/>
      <c r="F252" s="8" t="inlineStr">
        <is>
          <t>https://www.drugs.com/fenofibric-acid.html</t>
        </is>
      </c>
      <c r="G252" s="21">
        <f>== Fenofibric acid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In rare cases, fenofibric acid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sharp stomach pain spreading to your back or shoulder blade;
loss of appetite, stomach pain just after eating a meal;
jaundice (yellowing of the skin or eyes);
fever, chills, weakness, sore throat, mouth sores, unusual bruising or bleeding;
chest pain, sudden cough, wheezing, rapid breathing, coughing up blood; or
swelling, warmth, or redness in an arm or leg.
Common side effects of fenofibric acid may include:</f>
        <v/>
      </c>
      <c r="H252" s="8" t="n"/>
    </row>
    <row r="253" ht="16" customHeight="1" s="15">
      <c r="A253" s="10" t="inlineStr">
        <is>
          <t>ferrous fumarate</t>
        </is>
      </c>
      <c r="B253" s="10" t="n"/>
      <c r="C253" s="10" t="n"/>
      <c r="D253" s="10" t="n"/>
      <c r="E253" s="10" t="n"/>
      <c r="F253" s="10" t="inlineStr">
        <is>
          <t>https://www.drugs.com/ferrous-fumarate.html</t>
        </is>
      </c>
      <c r="G253" s="20">
        <f>== Ferrous fumarate side effects ===
Get emergency medical help if you have signs of an allergic reaction: hives; difficulty breathing; swelling of your face, lips, tongue, or throat.
Ferrous fumarate may cause serious side effects. Call your doctor at once if you have:
severe stomach pain;
severe nausea or vomiting;
coughing up blood or vomit that looks like coffee grounds;
blood or tarry stools; or
bright red blood in your stools.
Common side effects of ferrous fumarate may include:</f>
        <v/>
      </c>
      <c r="H253" s="10" t="n"/>
    </row>
    <row r="254" ht="16" customHeight="1" s="15">
      <c r="A254" s="8" t="inlineStr">
        <is>
          <t>ferrous gluconate</t>
        </is>
      </c>
      <c r="B254" s="8" t="n"/>
      <c r="C254" s="8" t="n"/>
      <c r="D254" s="8" t="n"/>
      <c r="E254" s="8" t="n"/>
      <c r="F254" s="8" t="inlineStr">
        <is>
          <t>https://www.drugs.com/ferrous-gluconate.html</t>
        </is>
      </c>
      <c r="G254" s="21">
        <f>== Ferrous gluconate side effects ===
Get emergency medical help if you have signs of an allergic reaction: hives, blistering or peeling skin; fever; difficulty breathing; swelling of your face, lips, tongue, or throat.
Ferrous gluconate may cause serious side effects. Call your doctor at once if you have:
bright red blood in your stools;
black or tarry stools;
a fever;
stomach pain;
coughing up blood or vomit that looks like coffee grounds; or
pain in your chest or throat when swallowing a ferrous gluconate tablet.
Common side effects of ferrous gluconate may include:
constipation, diarrhea;
nausea, vomiting, stomach pain;
loss of appetite;
green-colored stools; or
temporary staining of the teeth.</f>
        <v/>
      </c>
      <c r="H254" s="8" t="n"/>
    </row>
    <row r="255" ht="16" customHeight="1" s="15">
      <c r="A255" s="10" t="inlineStr">
        <is>
          <t>ferumoxytol</t>
        </is>
      </c>
      <c r="B255" s="10" t="n"/>
      <c r="C255" s="10" t="n"/>
      <c r="D255" s="10" t="n"/>
      <c r="E255" s="10" t="n"/>
      <c r="F255" s="10" t="inlineStr">
        <is>
          <t>https://www.drugs.com/ferumoxytol.html</t>
        </is>
      </c>
      <c r="G255" s="20">
        <f>== Ferumoxytol side effects ===
Get emergency medical help if you have signs of an allergic reaction: hives, itching; wheezing, difficult breathing; a light-headed feeling (like you might pass out);swelling of your face, lips, tongue, or throat.
Ferumoxytol can cause severe or fatal allergic reactions, even if you have used ferumoxytol before without any reaction. Watch for signs of allergic reaction for at least 30 minutes after your injection.
Ferumoxytol may cause serious side effects. Call your doctor at once if you have:
a light-headed feeling, like you might pass out;
severe or ongoing vomiting or diarrhea;
a seizure;
kidney problems--swelling, urinating less, feeling tired or short of breath; or
Common side effects of ferumoxytol may include:</f>
        <v/>
      </c>
      <c r="H255" s="10" t="n"/>
    </row>
    <row r="256" ht="16" customHeight="1" s="15">
      <c r="A256" s="8" t="inlineStr">
        <is>
          <t>finerenone</t>
        </is>
      </c>
      <c r="B256" s="8" t="n"/>
      <c r="C256" s="8" t="n"/>
      <c r="D256" s="8" t="n"/>
      <c r="E256" s="8" t="n"/>
      <c r="F256" s="8" t="inlineStr">
        <is>
          <t>https://www.drugs.com/finerenone.html</t>
        </is>
      </c>
      <c r="G256" s="21">
        <f>== Finerenone side effects ===
Get emergency medical help if you have signs of an allergic reaction: hives; difficult breathing; swelling of your face, lips, tongue, or throat.
Finerenone may cause serious side effects. Call your doctor at once if you have:
high blood potassium--nausea, weakness, tingly feeling, chest pain, irregular heartbeats, loss of movement; or
low blood sodium--headache, confusion, problems with thinking or memory, weakness, feeling unsteady.
Common side effects of finerenone may include:
high potassium;
low sodium; or
low blood pressure.</f>
        <v/>
      </c>
      <c r="H256" s="8" t="n"/>
    </row>
    <row r="257" ht="16" customHeight="1" s="15">
      <c r="A257" s="10" t="inlineStr">
        <is>
          <t>flu</t>
        </is>
      </c>
      <c r="B257" s="10" t="n"/>
      <c r="C257" s="10" t="n"/>
      <c r="D257" s="10" t="n"/>
      <c r="E257" s="10" t="n"/>
      <c r="F257" s="10" t="inlineStr">
        <is>
          <t>https://www.drugs.com/flu.html</t>
        </is>
      </c>
      <c r="G257" s="20">
        <f>== Advil Multi-Symptom Cold &amp; Flu Side Effects ===
Advil Multi-Symptom Cold &amp; Flu
Generic name: chlorpheniramine / ibuprofen / phenylephrine
Medically reviewed by Drugs.com. Last updated on Mar 20, 2025.
Serious side effects
Other side effects</f>
        <v/>
      </c>
      <c r="H257" s="10" t="n"/>
    </row>
    <row r="258" ht="16" customHeight="1" s="15">
      <c r="A258" s="8" t="inlineStr">
        <is>
          <t>fluticasone</t>
        </is>
      </c>
      <c r="B258" s="8" t="n"/>
      <c r="C258" s="8" t="n"/>
      <c r="D258" s="8" t="n"/>
      <c r="E258" s="8" t="n"/>
      <c r="F258" s="8" t="inlineStr">
        <is>
          <t>https://www.drugs.com/fluticasone.html</t>
        </is>
      </c>
      <c r="G258" s="21" t="inlineStr">
        <is>
          <t>❌ Could not find side effects link for fluticasone</t>
        </is>
      </c>
      <c r="H258" s="8" t="n"/>
    </row>
    <row r="259" ht="32" customHeight="1" s="15">
      <c r="A259" s="10" t="inlineStr">
        <is>
          <t>fluticasone / salmeterol</t>
        </is>
      </c>
      <c r="B259" s="10" t="n"/>
      <c r="C259" s="10" t="n"/>
      <c r="D259" s="10" t="n"/>
      <c r="E259" s="10" t="n"/>
      <c r="F259" s="10" t="inlineStr">
        <is>
          <t>https://www.drugs.com/fluticasone-/-salmeterol.html</t>
        </is>
      </c>
      <c r="G259" s="20" t="inlineStr">
        <is>
          <t>❌ Lost connection while navigating to side effects page for fluticasone / salmeterol</t>
        </is>
      </c>
      <c r="H259" s="10" t="n"/>
    </row>
    <row r="260" ht="32" customHeight="1" s="15">
      <c r="A260" s="8" t="inlineStr">
        <is>
          <t>fluticasone / umeclidinium / vilanterol</t>
        </is>
      </c>
      <c r="B260" s="8" t="n"/>
      <c r="C260" s="8" t="n"/>
      <c r="D260" s="8" t="n"/>
      <c r="E260" s="8" t="n"/>
      <c r="F260" s="8" t="inlineStr">
        <is>
          <t>https://www.drugs.com/fluticasone-/-umeclidinium-/-vilanterol.html</t>
        </is>
      </c>
      <c r="G260" s="21">
        <f>== Fluticasone / Umeclidinium / Vilanterol Side Effects ===
Medically reviewed by Drugs.com. Last updated on Jul 6, 2024.
Serious side effects
Other side effects
Professional info</f>
        <v/>
      </c>
      <c r="H260" s="8" t="n"/>
    </row>
    <row r="261" ht="32" customHeight="1" s="15">
      <c r="A261" s="10" t="inlineStr">
        <is>
          <t>fluticasone / vilanterol</t>
        </is>
      </c>
      <c r="B261" s="10" t="n"/>
      <c r="C261" s="10" t="n"/>
      <c r="D261" s="10" t="n"/>
      <c r="E261" s="10" t="n"/>
      <c r="F261" s="10" t="inlineStr">
        <is>
          <t>https://www.drugs.com/fluticasone-/-vilanterol.html</t>
        </is>
      </c>
      <c r="G261" s="20">
        <f>== Fluticasone / Vilanterol Side Effects ===
Medically reviewed by Drugs.com. Last updated on Apr 22, 2024.
Serious side effects
Other side effects
Professional info</f>
        <v/>
      </c>
      <c r="H261" s="10" t="n"/>
    </row>
    <row r="262" ht="32" customHeight="1" s="15">
      <c r="A262" s="8" t="inlineStr">
        <is>
          <t>fluticasone/salmeterol</t>
        </is>
      </c>
      <c r="B262" s="8" t="n"/>
      <c r="C262" s="8" t="n"/>
      <c r="D262" s="8" t="n"/>
      <c r="E262" s="8" t="n"/>
      <c r="F262" s="8" t="inlineStr">
        <is>
          <t>https://www.drugs.com/fluticasone/salmeterol.html</t>
        </is>
      </c>
      <c r="G262" s="21" t="inlineStr">
        <is>
          <t>❌ Could not find main result for fluticasone/salmeterol</t>
        </is>
      </c>
      <c r="H262" s="8" t="n"/>
    </row>
    <row r="263" ht="32" customHeight="1" s="15">
      <c r="A263" s="10" t="inlineStr">
        <is>
          <t>fluticasone/vilanterol/umeclidinium</t>
        </is>
      </c>
      <c r="B263" s="10" t="n"/>
      <c r="C263" s="10" t="n"/>
      <c r="D263" s="10" t="n"/>
      <c r="E263" s="10" t="n"/>
      <c r="F263" s="10" t="inlineStr">
        <is>
          <t>https://www.drugs.com/fluticasone/vilanterol/umeclidinium.html</t>
        </is>
      </c>
      <c r="G263" s="20" t="inlineStr">
        <is>
          <t>❌ Could not find main result for fluticasone/vilanterol/umeclidinium</t>
        </is>
      </c>
      <c r="H263" s="10" t="n"/>
    </row>
    <row r="264" ht="16" customHeight="1" s="15">
      <c r="A264" s="8" t="inlineStr">
        <is>
          <t>fluvastatin</t>
        </is>
      </c>
      <c r="B264" s="8" t="n"/>
      <c r="C264" s="8" t="n"/>
      <c r="D264" s="8" t="n"/>
      <c r="E264" s="8" t="n"/>
      <c r="F264" s="8" t="inlineStr">
        <is>
          <t>https://www.drugs.com/fluvastatin.html</t>
        </is>
      </c>
      <c r="G264" s="21">
        <f>== Fluvastatin side effects ===
Get emergency medical help if you have signs of an allergic reaction: hives; difficulty breathing; swelling of your face, lips, tongue, or throat.
In rare cases, fluvastatin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muscle weakness in your hips, shoulders, neck, and back;
trouble lifting your arms, trouble climbing or standing;
Common side effects of fluvastatin may include:</f>
        <v/>
      </c>
      <c r="H264" s="8" t="n"/>
    </row>
    <row r="265" ht="16" customHeight="1" s="15">
      <c r="A265" s="10" t="inlineStr">
        <is>
          <t>fluvoxamine</t>
        </is>
      </c>
      <c r="B265" s="10" t="n"/>
      <c r="C265" s="10" t="n"/>
      <c r="D265" s="10" t="n"/>
      <c r="E265" s="10" t="n"/>
      <c r="F265" s="10" t="inlineStr">
        <is>
          <t>https://www.drugs.com/fluvoxamine.html</t>
        </is>
      </c>
      <c r="G265" s="20">
        <f>== Fluvoxamine side effects ===
Get emergency medical help if you have signs of an allergic reaction: skin rash, blisters, or hives; fever, joint pain; difficult breathing; swelling of your face, lips, tongue, or throat.
Call your doctor at once if you have;
blurred vision, eye pain or redness, seeing halos around lights;
a seizure;
changes in weight or appetite;
easy bruising or unusual bleeding; or
low blood sodium--headache, confusion, problems with thinking or memory, weakness, feeling unsteady.
Seek medical attention right away if you have symptoms of serotonin syndrome, such as: agitation, hallucinations, fever, sweating, shivering, fast heart rate, muscle stiffness, twitching, loss of coordination, nausea, vomiting, or diarrhea</f>
        <v/>
      </c>
      <c r="H265" s="10" t="n"/>
    </row>
    <row r="266" ht="16" customHeight="1" s="15">
      <c r="A266" s="8" t="inlineStr">
        <is>
          <t>formoterol</t>
        </is>
      </c>
      <c r="B266" s="8" t="n"/>
      <c r="C266" s="8" t="n"/>
      <c r="D266" s="8" t="n"/>
      <c r="E266" s="8" t="n"/>
      <c r="F266" s="8" t="inlineStr">
        <is>
          <t>https://www.drugs.com/formoterol.html</t>
        </is>
      </c>
      <c r="G266" s="21" t="inlineStr">
        <is>
          <t>❌ Could not find side effects link for formoterol</t>
        </is>
      </c>
      <c r="H266" s="8" t="n"/>
    </row>
    <row r="267" ht="16" customHeight="1" s="15">
      <c r="A267" s="10" t="inlineStr">
        <is>
          <t>golimumab</t>
        </is>
      </c>
      <c r="B267" s="10" t="n"/>
      <c r="C267" s="10" t="n"/>
      <c r="D267" s="10" t="n"/>
      <c r="E267" s="10" t="n"/>
      <c r="F267" s="10" t="inlineStr">
        <is>
          <t>https://www.drugs.com/golimumab.html</t>
        </is>
      </c>
      <c r="G267" s="20">
        <f>== Golimumab side effects ===
Get emergency medical help if you have signs of an allergic reaction: hives, difficult breathing, swelling of your face, lips, tongue, or throat.
You may get infections more easily, even serious or fatal infections. Call your doctor right away if you have signs of infection such as:
fever, chills, sweating, muscle aches, feeling very tired;
cough, bloody mucus, shortness of breath;
weight loss;
painful skin sores, warmth, or redness;
diarrhea, stomach pain; or
increased urination, or burning when you urinate.
Also call your doctor at once if you have:
skin growths or changes in skin appearance;
swelling in your lower legs;
vision changes;
numbness or tingly feeling, weakness in your arms or legs;
heart problems--swelling, rapid weight gain, feeling short of breath;
low blood cell counts--fever, chills, tiredness, mouth sores, skin sores, easy bruising, unusual bleeding, pale skin, cold hands and feet, feeling light-headed or short of breath;
new or worsening symptoms of lupus--joint pain, and a skin rash on your cheeks or arms that worsens in sunlight; or
signs of psoriasis--red or scaly patches of skin, flaking, pus.</f>
        <v/>
      </c>
      <c r="H267" s="10" t="n"/>
    </row>
    <row r="268" ht="16" customHeight="1" s="15">
      <c r="A268" s="8" t="inlineStr">
        <is>
          <t>haloperidol</t>
        </is>
      </c>
      <c r="B268" s="8" t="n"/>
      <c r="C268" s="8" t="n"/>
      <c r="D268" s="8" t="n"/>
      <c r="E268" s="8" t="n"/>
      <c r="F268" s="8" t="inlineStr">
        <is>
          <t>https://www.drugs.com/haloperidol.html</t>
        </is>
      </c>
      <c r="G268" s="21">
        <f>== Haloperidol side effects ===
Get emergency medical help if you have signs of an allergic reaction: hives; difficult breathing; swelling of your face, lips, tongue, or throat.
High doses or long-term use of haloperidol can cause a serious movement disorder that may not be reversible. The longer you use haloperidol, the more likely you are to develop this disorder, especially if you are a woman or an older adult.
Haloperidol may cause serious side effects. Call your doctor at once if you have:
muscle spasms in your neck, tightness in your throat, trouble swallowing;
rapid changes in mood or behavior;
fast or pounding heartbeats, fluttering in your chest, shortness of breath, and sudden dizziness (like you might pass out);
cough with mucus, chest pain, feeling short of breath;
low white blood cell counts--fever, chills, mouth sores, skin sores, sore throat, cough, trouble breathing; or
severe nervous system reaction--very stiff (rigid) muscles, high fever, sweating, confusion, fast or uneven heartbeats, tremors, feeling like you might pass out.
Common side effects of haloperidol may include:</f>
        <v/>
      </c>
      <c r="H268" s="8" t="n"/>
    </row>
    <row r="269" ht="16" customHeight="1" s="15">
      <c r="A269" s="10" t="inlineStr">
        <is>
          <t>hyaluronan</t>
        </is>
      </c>
      <c r="B269" s="10" t="n"/>
      <c r="C269" s="10" t="n"/>
      <c r="D269" s="10" t="n"/>
      <c r="E269" s="10" t="n"/>
      <c r="F269" s="10" t="inlineStr">
        <is>
          <t>https://www.drugs.com/hyaluronan.html</t>
        </is>
      </c>
      <c r="G269" s="20">
        <f>== Hyaluronan side effects ===
Get emergency medical help if you have signs of an allergic reaction: hives; difficult breathing; swelling of your face, lips, tongue, or throat.
Hyaluronan may cause serious side effects. Call your doctor at once if you have:
bleeding;
increased knee pain; or
signs of infection (warmth, swelling, redness) around your knee.
Common side effects of hyaluronan may include:
joint pain, stiffness, or swelling;
itching, numbness, or tingling;
headache, dizziness;
back pain;
swelling, pain, redness, or mild discomfort where the medicine was injected.</f>
        <v/>
      </c>
      <c r="H269" s="10" t="n"/>
    </row>
    <row r="270" ht="16" customHeight="1" s="15">
      <c r="A270" s="8" t="inlineStr">
        <is>
          <t>hydralazine</t>
        </is>
      </c>
      <c r="B270" s="8" t="n"/>
      <c r="C270" s="8" t="n"/>
      <c r="D270" s="8" t="n"/>
      <c r="E270" s="8" t="n"/>
      <c r="F270" s="8" t="inlineStr">
        <is>
          <t>https://www.drugs.com/hydralazine.html</t>
        </is>
      </c>
      <c r="G270" s="21">
        <f>== Hydralazine side effects ===
Get emergency medical help if you have signs of an allergic reaction: hives; difficult breathing; swelling of your face, lips, tongue, or throat.
Hydralazine may cause serious side effects. Call your doctor at once if you have:
chest pain or pressure, pain spreading to your jaw or shoulder;
fast or pounding heartbeats;
a light-headed feeling, like you might pass out;
numbness, tingling, or burning pain in your hands or feet;
painful or difficult urination;
little or no urination; or
lupus-like syndrome--joint pain or swelling with fever, swollen glands, muscle aches, chest pain, vomiting, unusual thoughts or behavior, and patchy skin color.
Common side effects of hydralazine may include:
chest pain, fast heart rate;
headache; or
nausea, vomiting, diarrhea, loss of appetite.</f>
        <v/>
      </c>
      <c r="H270" s="8" t="n"/>
    </row>
    <row r="271" ht="16" customHeight="1" s="15">
      <c r="A271" s="10" t="inlineStr">
        <is>
          <t>imipramine</t>
        </is>
      </c>
      <c r="B271" s="10" t="n"/>
      <c r="C271" s="10" t="n"/>
      <c r="D271" s="10" t="n"/>
      <c r="E271" s="10" t="n"/>
      <c r="F271" s="10" t="inlineStr">
        <is>
          <t>https://www.drugs.com/imipramine.html</t>
        </is>
      </c>
      <c r="G271" s="20">
        <f>== Imipramine side effects ===
Get emergency medical help if you have signs of an allergic reaction: hives; difficult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Imipramine may cause serious side effects. Call your doctor at once if you have:
easy bruising, unusual bleeding, purple or red spots under your skin;
tunnel vision, eye pain or swelling, or seeing halos around lights;
a light-headed feeling, like you might pass out;
new or worsening chest pain, pounding heartbeats or fluttering in your chest;
sudden numbness or weakness, problems with vision, speech, or balance;
fever, sore throat;
confusion, hallucinations, unusual thoughts or behavior;
painful or difficult urination;
seizure (convulsions); or
jaundice (yellowing of the skin or eyes).
Common side effects of imipramine may include:</f>
        <v/>
      </c>
      <c r="H271" s="10" t="n"/>
    </row>
    <row r="272" ht="32" customHeight="1" s="15">
      <c r="A272" s="8" t="inlineStr">
        <is>
          <t>interferon gamma-1b</t>
        </is>
      </c>
      <c r="B272" s="8" t="n"/>
      <c r="C272" s="8" t="n"/>
      <c r="D272" s="8" t="n"/>
      <c r="E272" s="8" t="n"/>
      <c r="F272" s="8" t="inlineStr">
        <is>
          <t>https://www.drugs.com/interferon-gamma-1b.html</t>
        </is>
      </c>
      <c r="G272" s="21">
        <f>== Interferon gamma-1b side effects ===
Get emergency medical help if you have signs of an allergic reaction: hives; difficulty breathing; swelling of your face, lips, tongue, or throat.
Interferon gamma-1b may cause serious side effects. Call your doctor at once if you have:
confusion, hallucinations;
a seizure (convulsions);
low blood cell counts--fever, chills, flu-like symptoms, swollen gums, mouth sores, skin sores, easy bruising, unusual bleeding; or
Your doses may be delayed or reduced if you have certain side effects.
Common side effects of interferon gamma-1b may include:</f>
        <v/>
      </c>
      <c r="H272" s="8" t="n"/>
    </row>
    <row r="273" ht="16" customHeight="1" s="15">
      <c r="A273" s="10" t="inlineStr">
        <is>
          <t>ipratropium</t>
        </is>
      </c>
      <c r="B273" s="10" t="n"/>
      <c r="C273" s="10" t="n"/>
      <c r="D273" s="10" t="n"/>
      <c r="E273" s="10" t="n"/>
      <c r="F273" s="10" t="inlineStr">
        <is>
          <t>https://www.drugs.com/ipratropium.html</t>
        </is>
      </c>
      <c r="G273" s="20" t="inlineStr">
        <is>
          <t>❌ Could not find side effects link for ipratropium</t>
        </is>
      </c>
      <c r="H273" s="10" t="n"/>
    </row>
    <row r="274" ht="16" customHeight="1" s="15">
      <c r="A274" s="8" t="inlineStr">
        <is>
          <t>irbesartan</t>
        </is>
      </c>
      <c r="B274" s="8" t="n"/>
      <c r="C274" s="8" t="n"/>
      <c r="D274" s="8" t="n"/>
      <c r="E274" s="8" t="n"/>
      <c r="F274" s="8" t="inlineStr">
        <is>
          <t>https://www.drugs.com/irbesartan.html</t>
        </is>
      </c>
      <c r="G274" s="21">
        <f>== Irbesartan side effects ===
Get emergency medical help if you have signs of an allergic reaction: hives; difficult breathing; swelling of your face, lips, tongue, or throat.
Irbesartan may cause serious side effects. Call your doctor at once if you have:
a light-headed feeling, like you might pass out;
little or no urination;
high potassium level--nausea, weakness, tingly feeling, chest pain, irregular heartbeats, loss of movement.
Common side effects of irbesartan may include:
dizziness;
feeling light-headed; or
high potassium.</f>
        <v/>
      </c>
      <c r="H274" s="8" t="n"/>
    </row>
    <row r="275" ht="16" customHeight="1" s="15">
      <c r="A275" s="10" t="inlineStr">
        <is>
          <t>iron dextran</t>
        </is>
      </c>
      <c r="B275" s="10" t="n"/>
      <c r="C275" s="10" t="n"/>
      <c r="D275" s="10" t="n"/>
      <c r="E275" s="10" t="n"/>
      <c r="F275" s="10" t="inlineStr">
        <is>
          <t>https://www.drugs.com/iron-dextran.html</t>
        </is>
      </c>
      <c r="G275" s="20">
        <f>== Iron dextran side effects ===
Get emergency medical help if you have signs of an allergic reaction: hives; difficult breathing; swelling of your face, lips, tongue, or throat.
Iron dextran can cause severe and sometimes fatal allergic reactions or severely low blood pressure. Call your doctor or seek medical help right away if you feel light-headed or if you suddenly have trouble breathing.
Also all your doctor at once if you have:
fast or slow heartbeats. chest pain, wheezing, trouble breathing;
a light-headed feeling, like you might pass out;
flushing (warmth, redness, or tingly feeling);
blue-colored lips or fingernails;
red or pink urine;
weak or shallow breathing (breathing may stop);
seizure (convulsions);
swelling, warmth, redness, or itching where the medicine was injected; or
delayed effect (1-2 days after injection)--fever, chills, dizziness, headache, general ill feeling, nausea and vomiting, joint or muscle pain, back pain.
Common side effects of iron dextran may include:</f>
        <v/>
      </c>
      <c r="H275" s="10" t="n"/>
    </row>
    <row r="276" ht="16" customHeight="1" s="15">
      <c r="A276" s="8" t="inlineStr">
        <is>
          <t>isocarboxazid</t>
        </is>
      </c>
      <c r="B276" s="8" t="n"/>
      <c r="C276" s="8" t="n"/>
      <c r="D276" s="8" t="n"/>
      <c r="E276" s="8" t="n"/>
      <c r="F276" s="8" t="inlineStr">
        <is>
          <t>https://www.drugs.com/isocarboxazid.html</t>
        </is>
      </c>
      <c r="G276" s="21">
        <f>== Isocarboxazid side effects ===
Get emergency medical help if you have any of these signs of an allergic reaction: hives;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Stop taking isocarboxazid and call your doctor at once if you have:
sudden and severe headache, rapid heartbeat, stiffness in your neck, nausea, vomiting, cold sweat, vision problems, sensitivity to light;
chest pain, fast or slow heart rate;
swelling, rapid weight gain;
jaundice (yellowing of the skin or eyes); or
a light-headed feeling, like you might pass out.
Common side effects of isocarboxazid may include:</f>
        <v/>
      </c>
      <c r="H276" s="8" t="n"/>
    </row>
    <row r="277" ht="16" customHeight="1" s="15">
      <c r="A277" s="10" t="inlineStr">
        <is>
          <t>isoproterenol</t>
        </is>
      </c>
      <c r="B277" s="10" t="n"/>
      <c r="C277" s="10" t="n"/>
      <c r="D277" s="10" t="n"/>
      <c r="E277" s="10" t="n"/>
      <c r="F277" s="10" t="inlineStr">
        <is>
          <t>https://www.drugs.com/isoproterenol.html</t>
        </is>
      </c>
      <c r="G277" s="20" t="inlineStr">
        <is>
          <t>❌ Could not find side effects link for isoproterenol</t>
        </is>
      </c>
      <c r="H277" s="10" t="n"/>
    </row>
    <row r="278" ht="32" customHeight="1" s="15">
      <c r="A278" s="8" t="inlineStr">
        <is>
          <t>isosorbide dinitrate</t>
        </is>
      </c>
      <c r="B278" s="8" t="n"/>
      <c r="C278" s="8" t="n"/>
      <c r="D278" s="8" t="n"/>
      <c r="E278" s="8" t="n"/>
      <c r="F278" s="8" t="inlineStr">
        <is>
          <t>https://www.drugs.com/isosorbide-dinitrate.html</t>
        </is>
      </c>
      <c r="G278" s="21">
        <f>== Isosorbide dinitrate side effects ===
Get emergency medical help if you have signs of an allergic reaction: hives; difficulty breathing; swelling of your face, lips, tongue, or throat.
Isosorbide dinitrate may cause serious side effects. Call your doctor at once if you have:
a light-headed feeling, like you might pass out;
worsening angina pain;
fast or slow heart rate; or
pounding heartbeats or fluttering in your chest.
Isosorbide dinitrate can cause severe headaches. These headaches may gradually become less severe as you continue to use nitroglycerin. Do not stop taking isosorbide dinitrate to avoid headaches. Ask your doctor before using any headache pain medication.
Common side effects may be more likely to occur, such as:</f>
        <v/>
      </c>
      <c r="H278" s="8" t="n"/>
    </row>
    <row r="279" ht="16" customHeight="1" s="15">
      <c r="A279" s="10" t="inlineStr">
        <is>
          <t>isoxsuprine</t>
        </is>
      </c>
      <c r="B279" s="10" t="n"/>
      <c r="C279" s="10" t="n"/>
      <c r="D279" s="10" t="n"/>
      <c r="E279" s="10" t="n"/>
      <c r="F279" s="10" t="inlineStr">
        <is>
          <t>https://www.drugs.com/isoxsuprine.html</t>
        </is>
      </c>
      <c r="G279" s="20">
        <f>== Side Effects of isoxsuprine ===
Along with its needed effects, a medicine may cause some unwanted effects. Although not all of these side effects may occur, if they do occur they may need medical attention.
Check with your doctor as soon as possible if any of the following side effects occur:
Chest pain
dizziness or faintness (more common for injection)
fast heartbeat (more common for injection)
shortness of breath
skin rash
Some side effects may occur that usually do not need medical attention. These side effects may go away during treatment as your body adjusts to the medicine. Also, your health care professional may be able to tell you about ways to prevent or reduce some of these side effects. Check with your health care professional if any of the following side effects continue or are bothersome or if you have any questions about them:</f>
        <v/>
      </c>
      <c r="H279" s="10" t="n"/>
    </row>
    <row r="280" ht="16" customHeight="1" s="15">
      <c r="A280" s="8" t="inlineStr">
        <is>
          <t>labetalol</t>
        </is>
      </c>
      <c r="B280" s="8" t="n"/>
      <c r="C280" s="8" t="n"/>
      <c r="D280" s="8" t="n"/>
      <c r="E280" s="8" t="n"/>
      <c r="F280" s="8" t="inlineStr">
        <is>
          <t>https://www.drugs.com/labetalol.html</t>
        </is>
      </c>
      <c r="G280" s="21">
        <f>== Labetalol side effects ===
Get emergency medical help if you have signs of an allergic reaction: hives; difficulty breathing; swelling of your face, lips, tongue, or throat.
Labetalol may cause serious side effects. Call your doctor at once if you have:
a light-headed feeling, like you might pass out;
slow heart rate, weak pulse, fainting, slow breathing (breathing may stop);
shortness of breath (even with mild exertion), swelling, rapid weight gain;
severe headache, blurred vision, pounding in your neck or ears; or
liver problems--loss of appetite, stomach pain (upper right side), flu-like symptoms, itching, dark urine, jaundice (yellowing of the skin or eyes).
Severe dizziness or fainting may be more likely in older adults.</f>
        <v/>
      </c>
      <c r="H280" s="8" t="n"/>
    </row>
    <row r="281" ht="16" customHeight="1" s="15">
      <c r="A281" s="10" t="inlineStr">
        <is>
          <t>leflunomide</t>
        </is>
      </c>
      <c r="B281" s="10" t="n"/>
      <c r="C281" s="10" t="n"/>
      <c r="D281" s="10" t="n"/>
      <c r="E281" s="10" t="n"/>
      <c r="F281" s="10" t="inlineStr">
        <is>
          <t>https://www.drugs.com/leflunomide.html</t>
        </is>
      </c>
      <c r="G281" s="20">
        <f>== Leflunomide side effects ===
Get emergency medical help if you have signs of an allergic reaction: hives; difficulty breathing; swelling of your face, lips, tongue, or throat.
Leflunomide may cause serious side effects. Call your doctor at once if you have:
signs of infection--sudden weakness or ill feeling, fever, chills, sore throat, mouth sores, red or swollen gums, trouble swallowing;
sudden chest pain or discomfort, wheezing, dry cough, feeling short of breath;
numbness, tingling, or burning pain in your hands or feet;
liver problems--nausea, upper stomach pain, itching, tiredness, loss of appetite, dark urine, clay-colored stools, jaundice (yellowing of the skin or eyes); or
severe skin reaction--fever, sore throat, swelling in your face or tongue, burning in your eyes, skin pain, followed by a red or purple skin rash that spreads (especially in the face or upper body) and causes blistering and peeling.
Common side effects of leflunomide may include:
nausea, diarrhea, stomach pain;
headache;
abnormal liver function tests;
thinning hair;
back pain;
weakness;
rash; or
high blood pressure.</f>
        <v/>
      </c>
      <c r="H281" s="10" t="n"/>
    </row>
    <row r="282" ht="16" customHeight="1" s="15">
      <c r="A282" s="8" t="inlineStr">
        <is>
          <t>leucovorin</t>
        </is>
      </c>
      <c r="B282" s="8" t="n"/>
      <c r="C282" s="8" t="n"/>
      <c r="D282" s="8" t="n"/>
      <c r="E282" s="8" t="n"/>
      <c r="F282" s="8" t="inlineStr">
        <is>
          <t>https://www.drugs.com/leucovorin.html</t>
        </is>
      </c>
      <c r="G282" s="21">
        <f>== Leucovorin side effects ===
Get emergency medical help if you have signs of an allergic reaction: hives; difficult breathing; swelling of your face, lips, tongue, or throat.
This is not a complete list of side effects and others may occur. Call your doctor for medical advice about side effects. You may report side effects to FDA at 1-800-FDA-1088.
Leucovorin side effects (more detail)
Related/similar drugs</f>
        <v/>
      </c>
      <c r="H282" s="8" t="n"/>
    </row>
    <row r="283" ht="16" customHeight="1" s="15">
      <c r="A283" s="10" t="inlineStr">
        <is>
          <t>levalbuterol</t>
        </is>
      </c>
      <c r="B283" s="10" t="n"/>
      <c r="C283" s="10" t="n"/>
      <c r="D283" s="10" t="n"/>
      <c r="E283" s="10" t="n"/>
      <c r="F283" s="10" t="inlineStr">
        <is>
          <t>https://www.drugs.com/levalbuterol.html</t>
        </is>
      </c>
      <c r="G283" s="20" t="inlineStr">
        <is>
          <t>❌ Could not find side effects link for levalbuterol</t>
        </is>
      </c>
      <c r="H283" s="10" t="n"/>
    </row>
    <row r="284" ht="16" customHeight="1" s="15">
      <c r="A284" s="8" t="inlineStr">
        <is>
          <t>linezolid</t>
        </is>
      </c>
      <c r="B284" s="8" t="n"/>
      <c r="C284" s="8" t="n"/>
      <c r="D284" s="8" t="n"/>
      <c r="E284" s="8" t="n"/>
      <c r="F284" s="8" t="inlineStr">
        <is>
          <t>https://www.drugs.com/linezolid.html</t>
        </is>
      </c>
      <c r="G284" s="21" t="inlineStr">
        <is>
          <t>❌ Could not find side effects link for linezolid</t>
        </is>
      </c>
      <c r="H284" s="8" t="n"/>
    </row>
    <row r="285" ht="16" customHeight="1" s="15">
      <c r="A285" s="10" t="inlineStr">
        <is>
          <t>liraglutide</t>
        </is>
      </c>
      <c r="B285" s="10" t="n"/>
      <c r="C285" s="10" t="n"/>
      <c r="D285" s="10" t="n"/>
      <c r="E285" s="10" t="n"/>
      <c r="F285" s="10" t="inlineStr">
        <is>
          <t>https://www.drugs.com/liraglutide.html</t>
        </is>
      </c>
      <c r="G285" s="20">
        <f>== Side effects ===
The most common side effects of liraglutide (Victoza/ liraglutide injection) when used in people with type 2 diabetes are:
nausea
diarrhea
vomiting
decreased appetite
indigestion and constipation.
The most common side effects of liraglutide (Saxenda) when used for weight loss are:
nausea
injection site reaction
tiredness (fatigue)
diarrhea
low blood sugar (hypoglycemia)
dizziness
constipation
headache
stomach pain
vomiting
upset stomach (dyspepsia)
changes in enzyme (lipase) levels in your blood.</f>
        <v/>
      </c>
      <c r="H285" s="10" t="n"/>
    </row>
    <row r="286" ht="16" customHeight="1" s="15">
      <c r="A286" s="8" t="inlineStr">
        <is>
          <t>lomitapide</t>
        </is>
      </c>
      <c r="B286" s="8" t="n"/>
      <c r="C286" s="8" t="n"/>
      <c r="D286" s="8" t="n"/>
      <c r="E286" s="8" t="n"/>
      <c r="F286" s="8" t="inlineStr">
        <is>
          <t>https://www.drugs.com/lomitapide.html</t>
        </is>
      </c>
      <c r="G286" s="21">
        <f>== Lomitapide side effects ===
Get emergency medical help if you have signs of an allergic reaction: hives; difficult breathing; swelling of your face, lips, tongue, or throat.
Stop taking lomitapide and tell your doctor if you have:
severe diarrhea;
a light-headed feeling, like you might pass out;
decreased urination; or
tiredness.
Call your doctor at once if you have signs of liver problems, such as:
nausea, vomiting, upper stomach pain;
loss of appetite;
swelling around your midsection;
flu-like symptoms, tiredness;
dark urine, clay-colored stools; or
jaundice (yellowing of the skin or eyes).</f>
        <v/>
      </c>
      <c r="H286" s="8" t="n"/>
    </row>
    <row r="287" ht="16" customHeight="1" s="15">
      <c r="A287" s="10" t="inlineStr">
        <is>
          <t>lorcaserin</t>
        </is>
      </c>
      <c r="B287" s="10" t="n"/>
      <c r="C287" s="10" t="n"/>
      <c r="D287" s="10" t="n"/>
      <c r="E287" s="10" t="n"/>
      <c r="F287" s="10" t="inlineStr">
        <is>
          <t>https://www.drugs.com/lorcaserin.html</t>
        </is>
      </c>
      <c r="G287" s="20" t="inlineStr">
        <is>
          <t>❌ Could not find side effects link for lorcaserin</t>
        </is>
      </c>
      <c r="H287" s="10" t="n"/>
    </row>
    <row r="288" ht="16" customHeight="1" s="15">
      <c r="A288" s="8" t="inlineStr">
        <is>
          <t>lovastatin</t>
        </is>
      </c>
      <c r="B288" s="8" t="n"/>
      <c r="C288" s="8" t="n"/>
      <c r="D288" s="8" t="n"/>
      <c r="E288" s="8" t="n"/>
      <c r="F288" s="8" t="inlineStr">
        <is>
          <t>https://www.drugs.com/lovastatin.html</t>
        </is>
      </c>
      <c r="G288" s="21">
        <f>== Lovastatin side effects ===
Get emergency medical help if you have signs of an allergic reaction: hives; difficult breathing; swelling of your face, lips, tongue, or throat.
Lovastatin can cause the breakdown of muscle tissue, which can lead to kidney failure. Call your doctor right away if you have unexplained muscle pain, tenderness, or weakness especially if you also have fever, unusual tiredness, or dark colored urine.
Also call your doctor at once if you have:
muscle weakness in your hips, shoulders, neck, and back;
trouble lifting your arms, trouble climbing or standing;
Common side effects of lovastatin may include:</f>
        <v/>
      </c>
      <c r="H288" s="8" t="n"/>
    </row>
    <row r="289" ht="16" customHeight="1" s="15">
      <c r="A289" s="10" t="inlineStr">
        <is>
          <t>meropenem</t>
        </is>
      </c>
      <c r="B289" s="10" t="n"/>
      <c r="C289" s="10" t="n"/>
      <c r="D289" s="10" t="n"/>
      <c r="E289" s="10" t="n"/>
      <c r="F289" s="10" t="inlineStr">
        <is>
          <t>https://www.drugs.com/meropenem.html</t>
        </is>
      </c>
      <c r="G289" s="20">
        <f>== Meropenem side effects ===
Get emergency medical help if you have signs of an allergic reaction (hives, difficult breathing, swelling in your face or throat) or a severe skin reaction (fever, sore throat, burning in your eyes, skin pain, red or purple skin rash that spreads and causes blistering and peeling).
Seek medical treatment if you have a serious drug reaction that can affect many parts of your body. Symptoms may include: skin rash, fever, swollen glands, muscle aches, severe weakness, unusual bruising, or yellowing of your skin or eyes.
Meropenem may cause serious side effects. Call your doctor at once if you have:
severe stomach pain, diarrhea that is watery or bloody (even if it occurs months after your last dose);
seizures;
pain, swelling, burning, or irritation around the IV needle; or
confusion, weakness, numbness, tingling, burning pain.
Common side effects of meropenem may include:</f>
        <v/>
      </c>
      <c r="H289" s="10" t="n"/>
    </row>
    <row r="290" ht="16" customHeight="1" s="15">
      <c r="A290" s="8" t="inlineStr">
        <is>
          <t>methyldopa</t>
        </is>
      </c>
      <c r="B290" s="8" t="n"/>
      <c r="C290" s="8" t="n"/>
      <c r="D290" s="8" t="n"/>
      <c r="E290" s="8" t="n"/>
      <c r="F290" s="8" t="inlineStr">
        <is>
          <t>https://www.drugs.com/methyldopa.html</t>
        </is>
      </c>
      <c r="G290" s="21">
        <f>== Methyldopa side effects ===
Get emergency medical help if you have signs of an allergic reaction: hives; difficult breathing; swelling of your face, lips, tongue, or throat.
Methyldopa may cause serious side effects. Call your doctor at once if you have:
a light-headed feeling, like you might pass out;
pale or yellowed skin, dark colored urine, fever, confusion or weakness;
uncontrolled or involuntary muscle movements;
heart problems--swelling, rapid weight gain, feeling short of breath; or
signs of liver or pancreas problems--loss of appetite, upper stomach pain (that may spread to your back), nausea or vomiting, fast heart rate, dark urine, jaundice (yellowing of the skin or eyes).
Common side effects of methyldopa may include:
drowsiness;
weakness; or
headache.</f>
        <v/>
      </c>
      <c r="H290" s="8" t="n"/>
    </row>
    <row r="291" ht="16" customHeight="1" s="15">
      <c r="A291" s="10" t="inlineStr">
        <is>
          <t>minoxidil</t>
        </is>
      </c>
      <c r="B291" s="10" t="n"/>
      <c r="C291" s="10" t="n"/>
      <c r="D291" s="10" t="n"/>
      <c r="E291" s="10" t="n"/>
      <c r="F291" s="10" t="inlineStr">
        <is>
          <t>https://www.drugs.com/minoxidil.html</t>
        </is>
      </c>
      <c r="G291" s="20">
        <f>== Minoxidil topical side effects ===
Common minoxidil side effects
Common minoxidil side effects may include changes in the color or texture of your hair.
Serious minoxidil side effects
Get emergency medical help if you have any of these signs of an allergic reaction: hives, difficulty breathing, swelling of your face, lips, tongue, or throat.
Although the risk of serious side effects is low when minoxidil foam and solution is applied to the skin, side effects can occur if the medicine is absorbed into your bloodstream.</f>
        <v/>
      </c>
      <c r="H291" s="10" t="n"/>
    </row>
    <row r="292" ht="16" customHeight="1" s="15">
      <c r="A292" s="8" t="inlineStr">
        <is>
          <t>moexipril</t>
        </is>
      </c>
      <c r="B292" s="8" t="n"/>
      <c r="C292" s="8" t="n"/>
      <c r="D292" s="8" t="n"/>
      <c r="E292" s="8" t="n"/>
      <c r="F292" s="8" t="inlineStr">
        <is>
          <t>https://www.drugs.com/moexipril.html</t>
        </is>
      </c>
      <c r="G292" s="21">
        <f>== Moexipril side effects ===
Get emergency medical help if you have signs of an allergic reaction: hives; severe stomach pain; difficulty breathing; swelling of your face, lips, tongue, or throat.
Moexipril may cause serious side effects. Call your doctor at once if you have:
a light-headed feeling, like you might pass out;
sudden weakness or ill feeling, fever, chills, sore throat, painful mouth sores, cough, trouble breathing;
little or no urinating; or
high potassium--nausea, slow or unusual heart rate, weakness, loss of movement.
Common side effects of moexipril may include:
cough, runny or stuffy nose;
headache, dizziness, tired feeling;
increased urination;
diarrhea;
muscle pain; or
mild skin itching or rash.</f>
        <v/>
      </c>
      <c r="H292" s="8" t="n"/>
    </row>
    <row r="293" ht="16" customHeight="1" s="15">
      <c r="A293" s="10" t="inlineStr">
        <is>
          <t>moxifloxacin</t>
        </is>
      </c>
      <c r="B293" s="10" t="n"/>
      <c r="C293" s="10" t="n"/>
      <c r="D293" s="10" t="n"/>
      <c r="E293" s="10" t="n"/>
      <c r="F293" s="10" t="inlineStr">
        <is>
          <t>https://www.drugs.com/moxifloxacin.html</t>
        </is>
      </c>
      <c r="G293" s="20" t="inlineStr">
        <is>
          <t>❌ Could not find side effects link for moxifloxacin</t>
        </is>
      </c>
      <c r="H293" s="10" t="n"/>
    </row>
    <row r="294" ht="16" customHeight="1" s="15">
      <c r="A294" s="8" t="inlineStr">
        <is>
          <t>nabumetone</t>
        </is>
      </c>
      <c r="B294" s="8" t="n"/>
      <c r="C294" s="8" t="n"/>
      <c r="D294" s="8" t="n"/>
      <c r="E294" s="8" t="n"/>
      <c r="F294" s="8" t="inlineStr">
        <is>
          <t>https://www.drugs.com/nabumetone.html</t>
        </is>
      </c>
      <c r="G294" s="21">
        <f>== Nabumetone side effects ===
Get emergency medical help if you have signs of an allergic reaction (hives, sneezing, runny or stuffy nose, wheezing, difficult breathing, swelling in your face or throat) or a severe skin reaction (fever, sore throat, burning eyes, skin pain, red or purple skin rash with blistering and peeling).
Get emergency medical help if you have signs of a heart attack or stroke: chest pain spreading to your jaw or shoulder, sudden numbness or weakness on one side of the body, slurred speech, feeling short of breath.
Nabumetone may cause serious side effects. Stop using nabumetone and call your doctor at once if you have:
shortness of breath (even with mild exertion);
swelling or rapid weight gain;
the first sign of any skin rash, no matter how mild;
liver problems--nausea, upper stomach pain, itching, tired feeling, flu-like symptoms, loss of appetite, dark urine, clay-colored stools, jaundice (yellowing of the skin or eyes);
Common side effects of nabumetone may include:</f>
        <v/>
      </c>
      <c r="H294" s="8" t="n"/>
    </row>
    <row r="295" ht="16" customHeight="1" s="15">
      <c r="A295" s="10" t="inlineStr">
        <is>
          <t>nadolol</t>
        </is>
      </c>
      <c r="B295" s="10" t="n"/>
      <c r="C295" s="10" t="n"/>
      <c r="D295" s="10" t="n"/>
      <c r="E295" s="10" t="n"/>
      <c r="F295" s="10" t="inlineStr">
        <is>
          <t>https://www.drugs.com/nadolol.html</t>
        </is>
      </c>
      <c r="G295" s="20">
        <f>== Nadolol side effects ===
Get emergency medical help if you have signs of an allergic reaction: hives; difficulty breathing; swelling of your face, lips, tongue, or throat.
Nadolol may cause serious side effects. Call your doctor at once if you have:
a light-headed feeling, like you might pass out;
slow heartbeats;
shortness of breath (even with mild exertion), swelling, rapid weight gain; or
bronchospasm (wheezing, chest tightness, trouble breathing).
Common side effects of nadolol may include:
numbness or cold feeling in your hands or feet;
dizziness;
feeling tired;
upset stomach, vomiting, diarrhea, constipation;
vision problems; or
mood changes, confusion, memory problems.</f>
        <v/>
      </c>
      <c r="H295" s="10" t="n"/>
    </row>
    <row r="296" ht="16" customHeight="1" s="15">
      <c r="A296" s="8" t="inlineStr">
        <is>
          <t>nimodipine</t>
        </is>
      </c>
      <c r="B296" s="8" t="n"/>
      <c r="C296" s="8" t="n"/>
      <c r="D296" s="8" t="n"/>
      <c r="E296" s="8" t="n"/>
      <c r="F296" s="8" t="inlineStr">
        <is>
          <t>https://www.drugs.com/nimodipine.html</t>
        </is>
      </c>
      <c r="G296" s="21">
        <f>== Nimodipine side effects ===
Get emergency medical help if you have signs of an allergic reaction: hives; difficult breathing; swelling of your face, lips, tongue, or throat.
Nimodipine may cause serious side effects. Call your doctor at once if you have:
a light-headed feeling, like you might pass out;
fast or slow heart rate; or
swelling in your ankles or feet.
Common side effects of nimodipine may include:
low blood pressure (feeling light-headed);
nausea, upset stomach;
slow heartbeats; or
muscle pain.</f>
        <v/>
      </c>
      <c r="H296" s="8" t="n"/>
    </row>
    <row r="297" ht="16" customHeight="1" s="15">
      <c r="A297" s="10" t="inlineStr">
        <is>
          <t>nisoldipine</t>
        </is>
      </c>
      <c r="B297" s="10" t="n"/>
      <c r="C297" s="10" t="n"/>
      <c r="D297" s="10" t="n"/>
      <c r="E297" s="10" t="n"/>
      <c r="F297" s="10" t="inlineStr">
        <is>
          <t>https://www.drugs.com/nisoldipine.html</t>
        </is>
      </c>
      <c r="G297" s="20">
        <f>== Nisoldipine side effects ===
Get emergency medical help if you have signs of an allergic reaction: hives; difficult breathing; swelling of your face, lips, tongue, or throat.
Nisoldipine may cause serious side effects. Call your doctor at once if you have:
a light-headed feeling, like you might pass out;
chest pain or pressure, pain spreading to your jaw or shoulder;
swelling in your hands or feet;
flushing (sudden warmth, redness, or tingly feeling);
fast heartbeats; or
sudden numbness or weakness, problems with vision or speech.
Common side effects of nisoldipine may include:</f>
        <v/>
      </c>
      <c r="H297" s="10" t="n"/>
    </row>
    <row r="298" ht="16" customHeight="1" s="15">
      <c r="A298" s="8" t="inlineStr">
        <is>
          <t>olmesartan</t>
        </is>
      </c>
      <c r="B298" s="8" t="n"/>
      <c r="C298" s="8" t="n"/>
      <c r="D298" s="8" t="n"/>
      <c r="E298" s="8" t="n"/>
      <c r="F298" s="8" t="inlineStr">
        <is>
          <t>https://www.drugs.com/olmesartan.html</t>
        </is>
      </c>
      <c r="G298" s="21">
        <f>== Olmesartan side effects ===
Get emergency medical help if you have signs of an allergic reaction: hives; difficult breathing; swelling of your face, lips, tongue, or throat.
Olmesartan may cause serious side effects. Call your doctor at once if you have:
a light-headed feeling, like you might pass out;
little or no urination;
severe diarrhea and weight loss; or
high potassium level--nausea, weakness, tingly feeling, chest pain, irregular heartbeats, loss of movement.
Common side effects of olmesartan may include:</f>
        <v/>
      </c>
      <c r="H298" s="8" t="n"/>
    </row>
    <row r="299" ht="16" customHeight="1" s="15">
      <c r="A299" s="10" t="inlineStr">
        <is>
          <t>omega-3</t>
        </is>
      </c>
      <c r="B299" s="10" t="n"/>
      <c r="C299" s="10" t="n"/>
      <c r="D299" s="10" t="n"/>
      <c r="E299" s="10" t="n"/>
      <c r="F299" s="10" t="inlineStr">
        <is>
          <t>https://www.drugs.com/omega-3.html</t>
        </is>
      </c>
      <c r="G299" s="20">
        <f>== Omega-3 side effects ===
Get emergency medical help if you have signs of an allergic reaction: hives, difficult breathing, swelling of your face, lips, tongue, or throat.
Omega-3 may cause serious side effects. Call your doctor at once if you have:
chest pain; or
uneven heartbeats.</f>
        <v/>
      </c>
      <c r="H299" s="10" t="n"/>
    </row>
    <row r="300" ht="16" customHeight="1" s="15">
      <c r="A300" s="8" t="inlineStr">
        <is>
          <t>oxaprozin</t>
        </is>
      </c>
      <c r="B300" s="8" t="n"/>
      <c r="C300" s="8" t="n"/>
      <c r="D300" s="8" t="n"/>
      <c r="E300" s="8" t="n"/>
      <c r="F300" s="8" t="inlineStr">
        <is>
          <t>https://www.drugs.com/oxaprozin.html</t>
        </is>
      </c>
      <c r="G300" s="21">
        <f>== Oxaprozin side effects ===
Get emergency medical help if you have signs of an allergic reaction: (sneezing, runny or stuffy nose; wheezing, trouble breathing, hives, swelling of your face, lips, tongue, or throat) or a severe skin reaction (fever, sore throat, burning eyes, skin pain, red or purple skin rash with blistering and peeling).
Seek medical treatment if you have a serious drug reaction that can affect many parts of your body. Symptoms may include skin rash, fever, swollen glands, muscle aches, severe weakness, unusual bruising, or yellowing of your skin or eyes.
Get emergency medical help if you have signs of a heart attack or stroke: chest pain spreading to your jaw or shoulder, sudden numbness or weakness on one side of the body, slurred speech, leg swelling, or feeling short of breath.
Oxaprozin may cause serious side effects. Stop using oxaprozin and call your doctor at once if you have:
any skin rash, no matter how mild, or a patchy skin color that worsens in sunlight;
flu-like symptoms;
severe headache, blurred vision, pounding in your neck or ears;
heart problems--swelling, rapid weight gain, feeling short of breath;
liver problems--diarrhea, loss of appetite, nausea, vomiting, stomach pain (upper right side), tiredness, itching, dark urine, clay-colored stools, jaundice (yellowing of the skin or eyes);
kidney problems--swelling, urinating less, feeling tired or short of breath;
high blood potassium--nausea, weakness, tingly feeling, chest pain, irregular heartbeats, loss of movement; or</f>
        <v/>
      </c>
      <c r="H300" s="8" t="n"/>
    </row>
    <row r="301" ht="32" customHeight="1" s="15">
      <c r="A301" s="10" t="inlineStr">
        <is>
          <t>penicillin g potassium</t>
        </is>
      </c>
      <c r="B301" s="10" t="n"/>
      <c r="C301" s="10" t="n"/>
      <c r="D301" s="10" t="n"/>
      <c r="E301" s="10" t="n"/>
      <c r="F301" s="10" t="inlineStr">
        <is>
          <t>https://www.drugs.com/penicillin-g-potassium.html</t>
        </is>
      </c>
      <c r="G301" s="20">
        <f>== Penicillin G potassium side effects ===
Get emergency medical help if you have any of these signs of an allergic reaction: hives; difficulty breathing; swelling of your face, lips, tongue, or throat.
Penicillin G potassium may cause serious side effects. Call your doctor at once if you have:
the first sign of any skin rash, no matter how mild;
red or scaly skin;
fever, chills, swollen glands, muscle or joint pain, fast heartbeats, general ill feeling;
a light-headed feeling, like you might pass out;
severe stomach pain, diarrhea that is watery or bloody;
little or no urinating;
bruising, severe tingling, numbness, pain, muscle weakness;
seizure (convulsions); or
unusual changes in mood or behavior.
Common side effects of penicillin G potassium may include:
mild diarrhea;
headache;
black or hairy tongue; or
pain, swelling, bruising, or irritation around the IV needle.</f>
        <v/>
      </c>
      <c r="H301" s="10" t="n"/>
    </row>
    <row r="302" ht="16" customHeight="1" s="15">
      <c r="A302" s="8" t="inlineStr">
        <is>
          <t>penicillin g sodium</t>
        </is>
      </c>
      <c r="B302" s="8" t="n"/>
      <c r="C302" s="8" t="n"/>
      <c r="D302" s="8" t="n"/>
      <c r="E302" s="8" t="n"/>
      <c r="F302" s="8" t="inlineStr">
        <is>
          <t>https://www.drugs.com/penicillin-g-sodium.html</t>
        </is>
      </c>
      <c r="G302" s="21">
        <f>== Penicillin G sodium side effects ===
Get emergency medical help if you have signs of an allergic reaction: hives, itching; feeling like you might pass out; difficulty breathing; swelling of your face, lips, tongue, or throat.
Penicillin G sodium may cause serious side effects. Call your doctor at once if you have:
severe stomach pain, diarrhea that is watery or bloody;
fever, chills, swollen glands, skin sores, muscle pain, feeling short of breath, warmth or redness under your skin, severe dizziness;
white patches or sores inside your mouth or on your lips;
easy bruising, skin rash, unusual bleeding, pale or yellowed skin, severe tingling, numbness, muscle weakness;
red or pink urine, dark colored urine;
swelling in your hands or feet;
muscle twitching, seizures (convulsions); or
signs of an electrolyte imbalance--dry mouth, increased thirst, mood changes, confusion, stomach pain, vomiting, muscle pain or weakness, lack of energy, irregular heartbeats, dark urine.
Common side effects of penicillin G sodium may include:
mild diarrhea;
nausea, vomiting;
black or hairy tongue; or
pain, swelling, bruising, or irritation around the IV needle.</f>
        <v/>
      </c>
      <c r="H302" s="8" t="n"/>
    </row>
    <row r="303" ht="16" customHeight="1" s="15">
      <c r="A303" s="10" t="inlineStr">
        <is>
          <t>pentamidine</t>
        </is>
      </c>
      <c r="B303" s="10" t="n"/>
      <c r="C303" s="10" t="n"/>
      <c r="D303" s="10" t="n"/>
      <c r="E303" s="10" t="n"/>
      <c r="F303" s="10" t="inlineStr">
        <is>
          <t>https://www.drugs.com/pentamidine.html</t>
        </is>
      </c>
      <c r="G303" s="20">
        <f>== Pentamidine side effects ===
Get emergency medical help if you have any of these signs of an allergic reaction: hives; difficult breathing; swelling of your face, lips, tongue, or throat.
Pentamidine may cause serious side effects. Call your doctor at once if you have:
wheezing, choking, or other breathing problems after using this medication with a nebulizer;
a light-headed feeling, like you might pass out;
fast or uneven heart rate;
painful or difficult urination;
confusion, hallucinations;
pain, burning, irritation, or skin changes where the injection was given;
worsening symptoms, or signs of a new infection (fever, cough, trouble breathing, night sweats);
pancreatitis--severe pain in your upper stomach spreading to your back, nausea and vomiting;
low blood sugar--headache, hunger, weakness, sweating, confusion, irritability, dizziness, or feeling jittery; or
severe skin reaction--fever, sore throat, swelling in your face or tongue, burning in your eyes, skin pain, followed by a red or purple skin rash that spreads (especially in the face or upper body) and causes blistering and peeling.
Common side effects of pentamidine may include:
loss of appetite; or
unusual or unpleasant taste in the mouth.</f>
        <v/>
      </c>
      <c r="H303" s="10" t="n"/>
    </row>
    <row r="304" ht="16" customHeight="1" s="15">
      <c r="A304" s="8" t="inlineStr">
        <is>
          <t>perindopril</t>
        </is>
      </c>
      <c r="B304" s="8" t="n"/>
      <c r="C304" s="8" t="n"/>
      <c r="D304" s="8" t="n"/>
      <c r="E304" s="8" t="n"/>
      <c r="F304" s="8" t="inlineStr">
        <is>
          <t>https://www.drugs.com/perindopril.html</t>
        </is>
      </c>
      <c r="G304" s="21">
        <f>== Perindopril side effects ===
Get emergency medical help if you have signs of an allergic reaction: hives; severe stomach pain; difficulty breathing; swelling of your face, lips, tongue, or throat. You may be more likely to have an allergic reaction if you are African-American.
Perindopril may cause serious side effects. Call your doctor at once if you have:
a light-headed feeling, like you might pass out;
fever, chills, body aches, flu symptoms, sores in your mouth and throat;
little or no urination;
swelling, rapid weight gain;
high potassium--nausea, slow or unusual heart rate, weakness, loss of movement;
pale skin, easy bruising or bleeding; or
jaundice (yellowing of the skin or eyes).
Common side effects of perindopril may include:
dizziness;
back pain; or
cough.</f>
        <v/>
      </c>
      <c r="H304" s="8" t="n"/>
    </row>
    <row r="305" ht="16" customHeight="1" s="15">
      <c r="A305" s="10" t="inlineStr">
        <is>
          <t>phenelzine</t>
        </is>
      </c>
      <c r="B305" s="10" t="n"/>
      <c r="C305" s="10" t="n"/>
      <c r="D305" s="10" t="n"/>
      <c r="E305" s="10" t="n"/>
      <c r="F305" s="10" t="inlineStr">
        <is>
          <t>https://www.drugs.com/phenelzine.html</t>
        </is>
      </c>
      <c r="G305" s="20">
        <f>== Phenelzine side effects ===
Get emergency medical help if you have signs of an allergic reaction: hives;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Phenelzine may cause serious side effects. Call your doctor at once if you have:
sudden and severe headache, neck pain or stiffness;
pounding heartbeats or fluttering in your chest;
fast or slow heartbeats;
chest pain;
a light-headed feeling, like you might pass out;
sweating (sometimes with fever and sometimes with cold, clammy skin);
nausea, vomiting; or
dilated pupils (your eyes may be more sensitive to light).
Common side effects of phenelzine may include:</f>
        <v/>
      </c>
      <c r="H305" s="10" t="n"/>
    </row>
    <row r="306" ht="32" customHeight="1" s="15">
      <c r="A306" s="8" t="inlineStr">
        <is>
          <t>phentermine / topiramate</t>
        </is>
      </c>
      <c r="B306" s="8" t="n"/>
      <c r="C306" s="8" t="n"/>
      <c r="D306" s="8" t="n"/>
      <c r="E306" s="8" t="n"/>
      <c r="F306" s="8" t="inlineStr">
        <is>
          <t>https://www.drugs.com/phentermine-/-topiramate.html</t>
        </is>
      </c>
      <c r="G306" s="21">
        <f>== Phentermine / Topiramate Side Effects ===
Medically reviewed by Drugs.com. Last updated on Jun 13, 2025.
Other side effects
Serious side effects
Professional info
Applies to phentermine / topiramate: oral capsule extended release.</f>
        <v/>
      </c>
      <c r="H306" s="8" t="n"/>
    </row>
    <row r="307" ht="32" customHeight="1" s="15">
      <c r="A307" s="10" t="inlineStr">
        <is>
          <t>phentermine and topiramate</t>
        </is>
      </c>
      <c r="B307" s="10" t="n"/>
      <c r="C307" s="10" t="n"/>
      <c r="D307" s="10" t="n"/>
      <c r="E307" s="10" t="n"/>
      <c r="F307" s="10" t="inlineStr">
        <is>
          <t>https://www.drugs.com/phentermine-and-topiramate.html</t>
        </is>
      </c>
      <c r="G307" s="20">
        <f>== Phentermine and topiramate side effects ===
Get emergency medical help if you have signs of an allergic reaction (hives, difficult breathing, swelling in your face or throat) or a severe skin reaction (fever, sore throat, burning eyes, skin pain, red or purple skin rash with blistering and peeling).
Report any new or worsening symptoms to your doctor, such as: mood or behavior changes, anxiety, panic attacks, trouble sleeping, or if you feel impulsive, irritable, agitated, hostile, aggressive, restless, hyperactive (mentally or physically), depressed, or have thoughts about suicide or hurting yourself.
Phentermine and topiramate may cause serious side effects. Call your doctor at once if you have:
unusual changes in mood or behavior;
confusion, trouble concentrating, problems with speech or memory;
fast or pounding heartbeats while you are resting;
a seizure;
signs of a kidney stone--severe pain in your side or lower back, painful or difficult urination; or
Common side effects of phentermine and topiramate may include:</f>
        <v/>
      </c>
      <c r="H307" s="10" t="n"/>
    </row>
    <row r="308" ht="32" customHeight="1" s="15">
      <c r="A308" s="8" t="inlineStr">
        <is>
          <t>piperacillin / tazobactam</t>
        </is>
      </c>
      <c r="B308" s="8" t="n"/>
      <c r="C308" s="8" t="n"/>
      <c r="D308" s="8" t="n"/>
      <c r="E308" s="8" t="n"/>
      <c r="F308" s="8" t="inlineStr">
        <is>
          <t>https://www.drugs.com/piperacillin-/-tazobactam.html</t>
        </is>
      </c>
      <c r="G308" s="21">
        <f>== Piperacillin / Tazobactam Side Effects ===
Medically reviewed by Drugs.com. Last updated on Feb 9, 2025.
Serious side effects
Other side effects
Professional info
Applies to piperacillin / tazobactam: intravenous powder for solution, intravenous solution.</f>
        <v/>
      </c>
      <c r="H308" s="8" t="n"/>
    </row>
    <row r="309" ht="16" customHeight="1" s="15">
      <c r="A309" s="10" t="inlineStr">
        <is>
          <t>pitavastatin</t>
        </is>
      </c>
      <c r="B309" s="10" t="n"/>
      <c r="C309" s="10" t="n"/>
      <c r="D309" s="10" t="n"/>
      <c r="E309" s="10" t="n"/>
      <c r="F309" s="10" t="inlineStr">
        <is>
          <t>https://www.drugs.com/pitavastatin.html</t>
        </is>
      </c>
      <c r="G309" s="20">
        <f>== Pitavastatin side effects ===
Get emergency medical help if you have signs of an allergic reaction: hives, difficult breathing, swelling of your face, lips, tongue, or throat.
Pitavastatin can cause the breakdown of muscle tissue, which can lead to kidney failure. Call your doctor right away if you have unexplained muscle pain, tenderness, or weakness especially if you also have fever, unusual tiredness, or dark urine.
Also call your doctor at once if you have:
trouble lifting your arms or standing;
abnormal liver function tests;
liver problems--loss of appetite, nausea, vomiting, stomach pain (upper right side), tiredness, itching, dark urine, clay-colored stools, jaundice (yellowing of the skin or eyes); or
high blood sugar--increased thirst, increased urination, dry mouth, fruity breath odor.
Common side effects of pitavastatin may include:</f>
        <v/>
      </c>
      <c r="H309" s="10" t="n"/>
    </row>
    <row r="310" ht="16" customHeight="1" s="15">
      <c r="A310" s="8" t="inlineStr">
        <is>
          <t>prasugrel</t>
        </is>
      </c>
      <c r="B310" s="8" t="n"/>
      <c r="C310" s="8" t="n"/>
      <c r="D310" s="8" t="n"/>
      <c r="E310" s="8" t="n"/>
      <c r="F310" s="8" t="inlineStr">
        <is>
          <t>https://www.drugs.com/prasugrel.html</t>
        </is>
      </c>
      <c r="G310" s="21">
        <f>== Prasugrel side effects ===
Get emergency medical help if you have signs of an allergic reaction: hives; dizziness, chest pain, difficulty breathing; swelling of your face, lips, tongue, or throat.
Prasugrel increases your risk of bleeding, which can be severe or life-threatening.
Prasugrel may cause serious side effects. Call your doctor at once if you have:
a light-headed feeling, like you might pass out;
any bleeding that will not stop;
pink or brown urine;
signs of a serious blood-clotting problem--pale skin, purple spots under your skin or on your mouth, fever, fast heart rate, weakness, stomach pain, trouble breathing, jaundice (yellowing of the skin or eyes);
signs of a stroke--sudden numbness or weakness (especially on one side of the body), sudden severe headache, slurred speech, problems with vision or balance.
The risk of bleeding is higher in older adults.</f>
        <v/>
      </c>
      <c r="H310" s="8" t="n"/>
    </row>
    <row r="311" ht="16" customHeight="1" s="15">
      <c r="A311" s="10" t="inlineStr">
        <is>
          <t>prazosin</t>
        </is>
      </c>
      <c r="B311" s="10" t="n"/>
      <c r="C311" s="10" t="n"/>
      <c r="D311" s="10" t="n"/>
      <c r="E311" s="10" t="n"/>
      <c r="F311" s="10" t="inlineStr">
        <is>
          <t>https://www.drugs.com/prazosin.html</t>
        </is>
      </c>
      <c r="G311" s="20">
        <f>== Prazosin side effects ===
Get emergency medical help if you have signs of an allergic reaction: hives; difficulty breathing; swelling of your face, lips, tongue, or throat.
Prazosin may cause serious side effects. Call your doctor at once if you have:
a light-headed feeling, like you might pass out;
pounding heartbeats or fluttering in your chest;
new or worsening chest pain; or
Call your doctor or seek emergency medical attention if your erection is painful or lasts longer than 4 hours. A prolonged erection (priapism) can damage the penis.
Common side effects of prazosin may include:</f>
        <v/>
      </c>
      <c r="H311" s="10" t="n"/>
    </row>
    <row r="312" ht="16" customHeight="1" s="15">
      <c r="A312" s="8" t="inlineStr">
        <is>
          <t>primaquine</t>
        </is>
      </c>
      <c r="B312" s="8" t="n"/>
      <c r="C312" s="8" t="n"/>
      <c r="D312" s="8" t="n"/>
      <c r="E312" s="8" t="n"/>
      <c r="F312" s="8" t="inlineStr">
        <is>
          <t>https://www.drugs.com/primaquine.html</t>
        </is>
      </c>
      <c r="G312" s="21">
        <f>== Primaquine side effects ===
Get emergency medical help if you have signs of an allergic reaction: hives; difficult breathing; swelling of your face, lips, tongue, or throat.
Stop taking primaquine and call your doctor at once if you have:
fever;
dark colored urine;
pale or yellowed skin; or
confusion or weakness.
Common side effects of primaquine may include:
nausea, vomiting, stomach cramps;
irregular heartbeats;
rash; or
dizziness.</f>
        <v/>
      </c>
      <c r="H312" s="8" t="n"/>
    </row>
    <row r="313" ht="16" customHeight="1" s="15">
      <c r="A313" s="10" t="inlineStr">
        <is>
          <t>probenecid</t>
        </is>
      </c>
      <c r="B313" s="10" t="n"/>
      <c r="C313" s="10" t="n"/>
      <c r="D313" s="10" t="n"/>
      <c r="E313" s="10" t="n"/>
      <c r="F313" s="10" t="inlineStr">
        <is>
          <t>https://www.drugs.com/probenecid.html</t>
        </is>
      </c>
      <c r="G313" s="20">
        <f>== Probenecid side effects ===
Get emergency medical help if you have signs of an allergic reaction: hives; difficulty breathing; swelling of your face, lips, tongue, or throat.
Probenecid may cause serious side effects. Call your doctor at once if you have:
worsening gout symptoms;
nausea, vomiting, stomach pain or swelling;
painful or difficult urination;
severe pain in your side or lower back;
blood in your urine;
urine that looks cloudy or foamy;
puffy eyes, swelling in your ankles or feet, weight gain; or
pale or yellowed skin.
Common side effects of probenecid may include:
headache, dizziness;
nausea, vomiting, loss of appetite;
flushing (sudden warmth, redness, or tingly feeling);
sore gums;
urinating more than usual;
itching, rash; or
hair loss.</f>
        <v/>
      </c>
      <c r="H313" s="10" t="n"/>
    </row>
    <row r="314" ht="16" customHeight="1" s="15">
      <c r="A314" s="8" t="inlineStr">
        <is>
          <t>pyrimethamine</t>
        </is>
      </c>
      <c r="B314" s="8" t="n"/>
      <c r="C314" s="8" t="n"/>
      <c r="D314" s="8" t="n"/>
      <c r="E314" s="8" t="n"/>
      <c r="F314" s="8" t="inlineStr">
        <is>
          <t>https://www.drugs.com/pyrimethamine.html</t>
        </is>
      </c>
      <c r="G314" s="21">
        <f>== Pyrimethamine side effects ===
Get emergency medical help if you have signs of an allergic reaction: hives; difficult breathing; swelling of your face, lips, tongue, or throat.
Pyrimethamine may cause serious side effects. Stop using pyrimethamine and call your doctor at once if you have:
sore throat, swelling in your tongue;
pale skin, easy bruising, purple spots under your skin;
the first sign of any skin rash, no matter how mild;
blood in your urine;
fever, cold or flu symptoms;
new or worsening cough, fever, trouble breathing;
irregular heartbeats;
severe skin reaction--fever, sore throat, swelling in your face or tongue, burning in your eyes, skin pain, followed by a red or purple skin rash that spreads (especially in the face or upper body) and causes blistering and peeling.
Common side effects of pyrimethamine may include:
vomiting; or
loss of appetite.</f>
        <v/>
      </c>
      <c r="H314" s="8" t="n"/>
    </row>
    <row r="315" ht="16" customHeight="1" s="15">
      <c r="A315" s="10" t="inlineStr">
        <is>
          <t>quinapril</t>
        </is>
      </c>
      <c r="B315" s="10" t="n"/>
      <c r="C315" s="10" t="n"/>
      <c r="D315" s="10" t="n"/>
      <c r="E315" s="10" t="n"/>
      <c r="F315" s="10" t="inlineStr">
        <is>
          <t>https://www.drugs.com/quinapril.html</t>
        </is>
      </c>
      <c r="G315" s="20">
        <f>== Quinapril side effects ===
Get emergency medical help if you have signs of an allergic reaction: hives, difficult breathing, swelling of your face, lips, tongue, or throat.
Quinapril may cause serious side effects. Call your doctor at once if you have:
chest pain, fast, slow, or uneven heart rate;
a light-headed feeling, like you might pass out;
heart problems--swelling, rapid weight gain, feeling short of breath;
kidney problems--swelling, urinating less, feeling tired or short of breath;
signs of infection--fever, chills, sore throat, body aches, unusual tiredness, loss of appetite, bruising or bleeding; or
high blood potassium--nausea, weakness, tingly feeling, chest pain, irregular heartbeats, loss of movement.
Common side effects of quinapril may include:
headache;
nausea, vomiting, stomach pain;
cough; or
dizziness, tiredness.</f>
        <v/>
      </c>
      <c r="H315" s="10" t="n"/>
    </row>
    <row r="316" ht="16" customHeight="1" s="15">
      <c r="A316" s="8" t="inlineStr">
        <is>
          <t>rifampin</t>
        </is>
      </c>
      <c r="B316" s="8" t="n"/>
      <c r="C316" s="8" t="n"/>
      <c r="D316" s="8" t="n"/>
      <c r="E316" s="8" t="n"/>
      <c r="F316" s="8" t="inlineStr">
        <is>
          <t>https://www.drugs.com/rifampin.html</t>
        </is>
      </c>
      <c r="G316" s="21">
        <f>== Rifampin side effects ===
Get emergency medical help if you have signs of an allergic reaction (hives, rash, feeling light-headed, wheezing, difficult breathing, swelling in your face or throat) or a severe skin reaction (fever, sore throat, burning in your eyes, skin pain, red or purple skin rash that spreads and causes blistering and peeling).
Seek medical treatment if you have a serious drug reaction that can affect many parts of your body. Symptoms may include: skin rash, fever, swollen glands, muscle aches, severe weakness, unusual bruising, or yellowing of your skin or eyes.
Rifampin may cause serious side effects. Call your doctor at once if you have:
severe stomach pain, diarrhea that is watery or bloody;
chest pain, cough, shortness of breath;
a light-headed feeling, like you might pass out;
easy bruising, unusual bleeding (nosebleeds, bleeding gums);
pounding heartbeats or fluttering in your chest;
flu symptoms--fever, chills, body aches, headache, weakness, nausea, vomiting; or
Common side effects of rifampin may include:</f>
        <v/>
      </c>
      <c r="H316" s="8" t="n"/>
    </row>
    <row r="317" ht="16" customHeight="1" s="15">
      <c r="A317" s="10" t="inlineStr">
        <is>
          <t>rivaroxaban</t>
        </is>
      </c>
      <c r="B317" s="10" t="n"/>
      <c r="C317" s="10" t="n"/>
      <c r="D317" s="10" t="n"/>
      <c r="E317" s="10" t="n"/>
      <c r="F317" s="10" t="inlineStr">
        <is>
          <t>https://www.drugs.com/rivaroxaban.html</t>
        </is>
      </c>
      <c r="G317" s="20" t="inlineStr">
        <is>
          <t>❌ Lost connection while navigating to side effects page for rivaroxaban</t>
        </is>
      </c>
      <c r="H317" s="10" t="n"/>
    </row>
    <row r="318" ht="16" customHeight="1" s="15">
      <c r="A318" s="8" t="inlineStr">
        <is>
          <t>rivastigmine</t>
        </is>
      </c>
      <c r="B318" s="8" t="n"/>
      <c r="C318" s="8" t="n"/>
      <c r="D318" s="8" t="n"/>
      <c r="E318" s="8" t="n"/>
      <c r="F318" s="8" t="inlineStr">
        <is>
          <t>https://www.drugs.com/rivastigmine.html</t>
        </is>
      </c>
      <c r="G318" s="21">
        <f>== Rivastigmine side effects ===
Get emergency medical help if you have signs of an allergic reaction: hives; difficult breathing; swelling of your face, lips, tongue, or throat.
Rivastigmine may cause serious side effects. Call your doctor at once if you have:
severe or ongoing vomiting or diarrhea, loss of appetite, weight loss;
bloody or tarry stools, cough with bloody mucus or vomit that looks like coffee grounds;
a light-headed feeling, like you might pass out;
tremors (uncontrolled shaking), restless muscle movements in your eyes, tongue, jaw, or neck;
seizure (convulsions);
painful or difficult urination;
severe skin redness, itching, or irritation; or
dehydration symptoms--feeling very thirsty or hot, being unable to urinate, heavy sweating, or hot and dry skin.
Common side effects of rivastigmine may include:
upset stomach, nausea, vomiting;
loss of appetite; or
weakness.</f>
        <v/>
      </c>
      <c r="H318" s="8" t="n"/>
    </row>
    <row r="319" ht="16" customHeight="1" s="15">
      <c r="A319" s="10" t="inlineStr">
        <is>
          <t>roflumilast</t>
        </is>
      </c>
      <c r="B319" s="10" t="n"/>
      <c r="C319" s="10" t="n"/>
      <c r="D319" s="10" t="n"/>
      <c r="E319" s="10" t="n"/>
      <c r="F319" s="10" t="inlineStr">
        <is>
          <t>https://www.drugs.com/roflumilast.html</t>
        </is>
      </c>
      <c r="G319" s="20">
        <f>== Roflumilast side effects ===
Common roflumilast cream side effects
The most common roflumilast cream 0.3% side effects include
Diarrhea (3.1%)
Headache (2.4%)
Insomnia (1.4%)
Nausea (1.2%)
Application site pain(1.0%)
Upper respiratory infections (1.0%)
Urinary tract infections (1.0%)
The most common roflumilast cream 0.15% side effects for atopic dermatitis are
Headache (2.9%)
Nausea (1.9%)
Application site pain(1.5%)
Diarrhea (1.5%)
Vomiting (1.5%)</f>
        <v/>
      </c>
      <c r="H319" s="10" t="n"/>
    </row>
    <row r="320" ht="16" customHeight="1" s="15">
      <c r="A320" s="8" t="inlineStr">
        <is>
          <t>sacubitril/valsartan</t>
        </is>
      </c>
      <c r="B320" s="8" t="n"/>
      <c r="C320" s="8" t="n"/>
      <c r="D320" s="8" t="n"/>
      <c r="E320" s="8" t="n"/>
      <c r="F320" s="8" t="inlineStr">
        <is>
          <t>https://www.drugs.com/sacubitril/valsartan.html</t>
        </is>
      </c>
      <c r="G320" s="8" t="n"/>
      <c r="H320" s="8" t="n"/>
    </row>
    <row r="321" ht="16" customHeight="1" s="15">
      <c r="A321" s="10" t="inlineStr">
        <is>
          <t>salmeterol</t>
        </is>
      </c>
      <c r="B321" s="10" t="n"/>
      <c r="C321" s="10" t="n"/>
      <c r="D321" s="10" t="n"/>
      <c r="E321" s="10" t="n"/>
      <c r="F321" s="10" t="inlineStr">
        <is>
          <t>https://www.drugs.com/salmeterol.html</t>
        </is>
      </c>
      <c r="G321" s="10" t="n"/>
      <c r="H321" s="10" t="n"/>
    </row>
    <row r="322" ht="16" customHeight="1" s="15">
      <c r="A322" s="8" t="inlineStr">
        <is>
          <t>simvastatin/niacin</t>
        </is>
      </c>
      <c r="B322" s="8" t="n"/>
      <c r="C322" s="8" t="n"/>
      <c r="D322" s="8" t="n"/>
      <c r="E322" s="8" t="n"/>
      <c r="F322" s="8" t="inlineStr">
        <is>
          <t>https://www.drugs.com/simvastatin/niacin.html</t>
        </is>
      </c>
      <c r="G322" s="8" t="n"/>
      <c r="H322" s="8" t="n"/>
    </row>
    <row r="323" ht="16" customHeight="1" s="15">
      <c r="A323" s="10" t="inlineStr">
        <is>
          <t>sotagliflozin</t>
        </is>
      </c>
      <c r="B323" s="10" t="n"/>
      <c r="C323" s="10" t="n"/>
      <c r="D323" s="10" t="n"/>
      <c r="E323" s="10" t="n"/>
      <c r="F323" s="10" t="inlineStr">
        <is>
          <t>https://www.drugs.com/sotagliflozin.html</t>
        </is>
      </c>
      <c r="G323" s="10" t="n"/>
      <c r="H323" s="10" t="n"/>
    </row>
    <row r="324" ht="32" customHeight="1" s="15">
      <c r="A324" s="8" t="inlineStr">
        <is>
          <t>sulfamethoxazole / trimethoprim</t>
        </is>
      </c>
      <c r="B324" s="8" t="n"/>
      <c r="C324" s="8" t="n"/>
      <c r="D324" s="8" t="n"/>
      <c r="E324" s="8" t="n"/>
      <c r="F324" s="8" t="inlineStr">
        <is>
          <t>https://www.drugs.com/sulfamethoxazole-/-trimethoprim.html</t>
        </is>
      </c>
      <c r="G324" s="8" t="n"/>
      <c r="H324" s="8" t="n"/>
    </row>
    <row r="325" ht="16" customHeight="1" s="15">
      <c r="A325" s="10" t="inlineStr">
        <is>
          <t>sulindac</t>
        </is>
      </c>
      <c r="B325" s="10" t="n"/>
      <c r="C325" s="10" t="n"/>
      <c r="D325" s="10" t="n"/>
      <c r="E325" s="10" t="n"/>
      <c r="F325" s="10" t="inlineStr">
        <is>
          <t>https://www.drugs.com/sulindac.html</t>
        </is>
      </c>
      <c r="G325" s="10" t="n"/>
      <c r="H325" s="10" t="n"/>
    </row>
    <row r="326" ht="16" customHeight="1" s="15">
      <c r="A326" s="8" t="inlineStr">
        <is>
          <t>tenecteplase</t>
        </is>
      </c>
      <c r="B326" s="8" t="n"/>
      <c r="C326" s="8" t="n"/>
      <c r="D326" s="8" t="n"/>
      <c r="E326" s="8" t="n"/>
      <c r="F326" s="8" t="inlineStr">
        <is>
          <t>https://www.drugs.com/tenecteplase.html</t>
        </is>
      </c>
      <c r="G326" s="8" t="n"/>
      <c r="H326" s="8" t="n"/>
    </row>
    <row r="327" ht="16" customHeight="1" s="15">
      <c r="A327" s="10" t="inlineStr">
        <is>
          <t>ticagrelor</t>
        </is>
      </c>
      <c r="B327" s="10" t="n"/>
      <c r="C327" s="10" t="n"/>
      <c r="D327" s="10" t="n"/>
      <c r="E327" s="10" t="n"/>
      <c r="F327" s="10" t="inlineStr">
        <is>
          <t>https://www.drugs.com/ticagrelor.html</t>
        </is>
      </c>
      <c r="G327" s="10" t="n"/>
      <c r="H327" s="10" t="n"/>
    </row>
    <row r="328" ht="16" customHeight="1" s="15">
      <c r="A328" s="8" t="inlineStr">
        <is>
          <t>tiotropium</t>
        </is>
      </c>
      <c r="B328" s="8" t="n"/>
      <c r="C328" s="8" t="n"/>
      <c r="D328" s="8" t="n"/>
      <c r="E328" s="8" t="n"/>
      <c r="F328" s="8" t="inlineStr">
        <is>
          <t>https://www.drugs.com/tiotropium.html</t>
        </is>
      </c>
      <c r="G328" s="8" t="n"/>
      <c r="H328" s="8" t="n"/>
    </row>
    <row r="329" ht="32" customHeight="1" s="15">
      <c r="A329" s="10" t="inlineStr">
        <is>
          <t>tiotropium/olodaterol</t>
        </is>
      </c>
      <c r="B329" s="10" t="n"/>
      <c r="C329" s="10" t="n"/>
      <c r="D329" s="10" t="n"/>
      <c r="E329" s="10" t="n"/>
      <c r="F329" s="10" t="inlineStr">
        <is>
          <t>https://www.drugs.com/tiotropium/olodaterol.html</t>
        </is>
      </c>
      <c r="G329" s="10" t="n"/>
      <c r="H329" s="10" t="n"/>
    </row>
    <row r="330" ht="16" customHeight="1" s="15">
      <c r="A330" s="8" t="inlineStr">
        <is>
          <t>tocilizumab</t>
        </is>
      </c>
      <c r="B330" s="8" t="n"/>
      <c r="C330" s="8" t="n"/>
      <c r="D330" s="8" t="n"/>
      <c r="E330" s="8" t="n"/>
      <c r="F330" s="8" t="inlineStr">
        <is>
          <t>https://www.drugs.com/tocilizumab.html</t>
        </is>
      </c>
      <c r="G330" s="8" t="n"/>
      <c r="H330" s="8" t="n"/>
    </row>
    <row r="331" ht="16" customHeight="1" s="15">
      <c r="A331" s="10" t="inlineStr">
        <is>
          <t>trandolapril</t>
        </is>
      </c>
      <c r="B331" s="10" t="n"/>
      <c r="C331" s="10" t="n"/>
      <c r="D331" s="10" t="n"/>
      <c r="E331" s="10" t="n"/>
      <c r="F331" s="10" t="inlineStr">
        <is>
          <t>https://www.drugs.com/trandolapril.html</t>
        </is>
      </c>
      <c r="G331" s="10" t="n"/>
      <c r="H331" s="10" t="n"/>
    </row>
    <row r="332" ht="16" customHeight="1" s="15">
      <c r="A332" s="8" t="inlineStr">
        <is>
          <t>tranylcypromine</t>
        </is>
      </c>
      <c r="B332" s="8" t="n"/>
      <c r="C332" s="8" t="n"/>
      <c r="D332" s="8" t="n"/>
      <c r="E332" s="8" t="n"/>
      <c r="F332" s="8" t="inlineStr">
        <is>
          <t>https://www.drugs.com/tranylcypromine.html</t>
        </is>
      </c>
      <c r="G332" s="8" t="n"/>
      <c r="H332" s="8" t="n"/>
    </row>
    <row r="333" ht="16" customHeight="1" s="15">
      <c r="A333" s="10" t="inlineStr">
        <is>
          <t>trimethoprim</t>
        </is>
      </c>
      <c r="B333" s="10" t="n"/>
      <c r="C333" s="10" t="n"/>
      <c r="D333" s="10" t="n"/>
      <c r="E333" s="10" t="n"/>
      <c r="F333" s="10" t="inlineStr">
        <is>
          <t>https://www.drugs.com/trimethoprim.html</t>
        </is>
      </c>
      <c r="G333" s="10" t="n"/>
      <c r="H333" s="10" t="n"/>
    </row>
    <row r="334" ht="16" customHeight="1" s="15">
      <c r="A334" s="8" t="inlineStr">
        <is>
          <t>valsartan</t>
        </is>
      </c>
      <c r="B334" s="8" t="n"/>
      <c r="C334" s="8" t="n"/>
      <c r="D334" s="8" t="n"/>
      <c r="E334" s="8" t="n"/>
      <c r="F334" s="8" t="inlineStr">
        <is>
          <t>https://www.drugs.com/valsartan.html</t>
        </is>
      </c>
      <c r="G334" s="8" t="n"/>
      <c r="H334" s="8" t="n"/>
    </row>
    <row r="335" ht="16" customHeight="1" s="15">
      <c r="A335" s="10" t="inlineStr">
        <is>
          <t>voriconazole</t>
        </is>
      </c>
      <c r="B335" s="10" t="n"/>
      <c r="C335" s="10" t="n"/>
      <c r="D335" s="10" t="n"/>
      <c r="E335" s="10" t="n"/>
      <c r="F335" s="10" t="inlineStr">
        <is>
          <t>https://www.drugs.com/voriconazole.html</t>
        </is>
      </c>
      <c r="G335" s="10" t="n"/>
      <c r="H335" s="10" t="n"/>
    </row>
    <row r="336" ht="16" customHeight="1" s="15">
      <c r="F336" s="8" t="inlineStr">
        <is>
          <t>https://www.drugs.com/summary.html</t>
        </is>
      </c>
      <c r="G336" s="8" t="n"/>
      <c r="H336" s="8" t="n"/>
    </row>
    <row r="337" ht="32" customHeight="1" s="15">
      <c r="A337" s="11" t="inlineStr">
        <is>
          <t>SUMMARY</t>
        </is>
      </c>
      <c r="F337" s="10" t="inlineStr">
        <is>
          <t>https://www.drugs.com/total-unique-medications:-327.html</t>
        </is>
      </c>
      <c r="G337" s="10" t="n"/>
      <c r="H337" s="10" t="n"/>
    </row>
    <row r="338" ht="32" customHeight="1" s="15">
      <c r="A338" s="5" t="inlineStr">
        <is>
          <t>Total Unique Medications: 327</t>
        </is>
      </c>
      <c r="F338" s="8" t="inlineStr">
        <is>
          <t>https://www.drugs.com/diseases-analyzed:-10.html</t>
        </is>
      </c>
      <c r="G338" s="8" t="n"/>
      <c r="H338" s="8" t="n"/>
    </row>
    <row r="339" ht="32" customHeight="1" s="15">
      <c r="A339" s="5" t="inlineStr">
        <is>
          <t>Diseases Analyzed: 10</t>
        </is>
      </c>
      <c r="F339" s="10" t="inlineStr">
        <is>
          <t>https://www.drugs.com/next-steps:-populate-columns-b-e-with-fda/drugs.com-data.html</t>
        </is>
      </c>
      <c r="G339" s="10" t="n"/>
      <c r="H339" s="10" t="n"/>
    </row>
    <row r="340">
      <c r="A340" s="19" t="inlineStr">
        <is>
          <t>Next Steps: Populate columns B-E with FDA/Drugs.com data</t>
        </is>
      </c>
    </row>
  </sheetData>
  <mergeCells count="3">
    <mergeCell ref="A340:E340"/>
    <mergeCell ref="A1:E1"/>
    <mergeCell ref="A3:E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81"/>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HEART DISEASE - COMPREHENSIVE ANALYSIS</t>
        </is>
      </c>
    </row>
    <row r="3" ht="16" customHeight="1" s="15">
      <c r="A3" s="16" t="inlineStr">
        <is>
          <t>DISEASE INFORMATION</t>
        </is>
      </c>
    </row>
    <row r="4">
      <c r="A4" s="4" t="inlineStr">
        <is>
          <t>English Name:</t>
        </is>
      </c>
      <c r="B4" t="inlineStr">
        <is>
          <t>Heart disease</t>
        </is>
      </c>
    </row>
    <row r="5">
      <c r="A5" s="4" t="inlineStr">
        <is>
          <t>Spanish Name:</t>
        </is>
      </c>
      <c r="B5" t="inlineStr">
        <is>
          <t>enfermedad cardíaca</t>
        </is>
      </c>
    </row>
    <row r="7" ht="16" customHeight="1" s="15">
      <c r="A7" s="16" t="inlineStr">
        <is>
          <t>DIAGNOSIS</t>
        </is>
      </c>
    </row>
    <row r="8" ht="60" customHeight="1" s="15">
      <c r="A8" s="5" t="inlineStr">
        <is>
          <t>Diagnosis Process:</t>
        </is>
      </c>
      <c r="B8" s="6" t="inlineStr">
        <is>
          <t>To diagnose heart disease, a healthcare professional examines you and listens to your heart. You are usually asked questions about your symptoms and your personal and family medical history.</t>
        </is>
      </c>
    </row>
    <row r="10" ht="16" customHeight="1" s="15">
      <c r="A10" s="16" t="inlineStr">
        <is>
          <t>TREATMENTS</t>
        </is>
      </c>
    </row>
    <row r="11" ht="60" customHeight="1" s="15">
      <c r="A11" s="5" t="inlineStr">
        <is>
          <t>Available Treatments:</t>
        </is>
      </c>
      <c r="B11" s="6" t="inlineStr">
        <is>
          <t>Surgery; Lifestyle changes; Exercise</t>
        </is>
      </c>
    </row>
    <row r="13" ht="16" customHeight="1" s="15">
      <c r="A13" s="16" t="inlineStr">
        <is>
          <t>DIAGNOSTIC TESTS</t>
        </is>
      </c>
    </row>
    <row r="14" ht="60" customHeight="1" s="15">
      <c r="A14" s="5" t="inlineStr">
        <is>
          <t>Diagnostic Tests:</t>
        </is>
      </c>
      <c r="B14" s="6" t="inlineStr">
        <is>
          <t>X-ray; CT scan; ECG</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amlodipine / atorvastatin</t>
        </is>
      </c>
      <c r="B19" s="8" t="inlineStr">
        <is>
          <t>Information not available in database</t>
        </is>
      </c>
      <c r="C19" s="8" t="inlineStr">
        <is>
          <t>Side effects information not available</t>
        </is>
      </c>
      <c r="D19" s="8" t="inlineStr">
        <is>
          <t>Heart disease</t>
        </is>
      </c>
    </row>
    <row r="20" ht="80" customHeight="1" s="15">
      <c r="A20" s="8" t="inlineStr">
        <is>
          <t>perindopril</t>
        </is>
      </c>
      <c r="B20" s="8" t="inlineStr">
        <is>
          <t>Perindopril is an ACE inhibitors. ACE stands for angiotensin converting enzyme.Perindopril is used to treat high blood pressure (hypertension) and to prevent heart attack in people with coronary artery disease.Perindopril may also be used for purposes not listed in this medication guide.</t>
        </is>
      </c>
      <c r="C20" s="8" t="inlineStr">
        <is>
          <t>Get emergency medical help if you have signs of an allergic reaction: hives; severe stomach pain; difficulty breathing; swelling of your face, lips, tongue, or throat....</t>
        </is>
      </c>
      <c r="D20" s="8" t="inlineStr">
        <is>
          <t>Heart disease</t>
        </is>
      </c>
    </row>
    <row r="21" ht="80" customHeight="1" s="15">
      <c r="A21" s="8" t="inlineStr">
        <is>
          <t>rivaroxaban</t>
        </is>
      </c>
      <c r="B21" s="8" t="inlineStr">
        <is>
          <t>Rivaroxaban is used to treat or prevent blood clots (venous thromboembolism, or VTE)....</t>
        </is>
      </c>
      <c r="C21" s="8" t="inlineStr">
        <is>
          <t>Get emergency medical help if you have signs of an allergic reaction: hives; difficult breathing; swelling of your face, lips, tongue, or throat.Also seek emergency medical attention if you have symptoms of a spinal blood clot: back pain, numbness...</t>
        </is>
      </c>
      <c r="D21" s="8" t="inlineStr">
        <is>
          <t>Heart disease</t>
        </is>
      </c>
    </row>
    <row r="22" ht="16" customHeight="1" s="15">
      <c r="A22" s="8" t="inlineStr">
        <is>
          <t>Katerzia</t>
        </is>
      </c>
      <c r="B22" s="8" t="inlineStr">
        <is>
          <t>Information not available in database</t>
        </is>
      </c>
      <c r="C22" s="8" t="inlineStr">
        <is>
          <t>Side effects information not available</t>
        </is>
      </c>
      <c r="D22" s="8" t="inlineStr">
        <is>
          <t>Heart disease</t>
        </is>
      </c>
    </row>
    <row r="23" ht="16" customHeight="1" s="15">
      <c r="A23" s="8" t="inlineStr">
        <is>
          <t>isoxsuprine</t>
        </is>
      </c>
      <c r="B23" s="8" t="inlineStr">
        <is>
          <t>Information not available in database</t>
        </is>
      </c>
      <c r="C23" s="8" t="inlineStr">
        <is>
          <t>Side effects information not available</t>
        </is>
      </c>
      <c r="D23" s="8" t="inlineStr">
        <is>
          <t>Heart disease</t>
        </is>
      </c>
    </row>
    <row r="24" ht="16" customHeight="1" s="15">
      <c r="A24" s="8" t="inlineStr">
        <is>
          <t>Norliqva</t>
        </is>
      </c>
      <c r="B24" s="8" t="inlineStr">
        <is>
          <t>Information not available in database</t>
        </is>
      </c>
      <c r="C24" s="8" t="inlineStr">
        <is>
          <t>Side effects information not available</t>
        </is>
      </c>
      <c r="D24" s="8" t="inlineStr">
        <is>
          <t>Heart disease</t>
        </is>
      </c>
    </row>
    <row r="25" ht="80" customHeight="1" s="15">
      <c r="A25" s="8" t="inlineStr">
        <is>
          <t>ticagrelor</t>
        </is>
      </c>
      <c r="B25" s="8" t="inlineStr">
        <is>
          <t>Ticagrelor is used to lower your risk of heart attack, stroke, or death due to a blocked artery or a prior heart attack.Ticagrelor is also used to lower your risk of blood clots if you have coronary artery disease (decreased blood flow to the heart) and have been treated with stents to open clogg...</t>
        </is>
      </c>
      <c r="C25" s="8" t="inlineStr">
        <is>
          <t>Get emergency medical help if you have signs of an allergic reaction: hives; difficult breathing; swelling of your face, lips, tongue, or throat.Ticagrelor may cause serious side effects....</t>
        </is>
      </c>
      <c r="D25" s="8" t="inlineStr">
        <is>
          <t>Heart disease</t>
        </is>
      </c>
    </row>
    <row r="26" ht="80" customHeight="1" s="15">
      <c r="A26" s="8" t="inlineStr">
        <is>
          <t>Garlic</t>
        </is>
      </c>
      <c r="B26" s="8" t="inlineStr">
        <is>
          <t>Garlic is an herb also known as Ail, Ajo, Allii Sativi Bulbus, Allium, Allium sativum, Camphor of the Poor, Da Suan, Lasun, Lasuna, Nectar of the Gods, Poor Man's Treacle, Rason, Rust Treacle, or Stinking Rose.Garlic is a commonly used food and flavoring agent....</t>
        </is>
      </c>
      <c r="C26" s="8" t="inlineStr">
        <is>
          <t>Get emergency medical help if you have any of these signs of an allergic reaction: hives; difficult breathing; swelling of your face, lips, tongue, or throat.Although not all side effects are known, garlic is thought to be possibly safe when taken...</t>
        </is>
      </c>
      <c r="D26" s="8" t="inlineStr">
        <is>
          <t>Heart disease</t>
        </is>
      </c>
    </row>
    <row r="27" ht="64" customHeight="1" s="15">
      <c r="A27" s="8" t="inlineStr">
        <is>
          <t>eplerenone</t>
        </is>
      </c>
      <c r="B27" s="8" t="inlineStr">
        <is>
          <t>Eplerenone is used to lower the risk of death from heart failure after a heart attack.Eplerenone is also used to treat high blood pressure (hypertension).Eplerenone may also be used for purposes not listed in this medication guide.</t>
        </is>
      </c>
      <c r="C27" s="8" t="inlineStr">
        <is>
          <t>Get emergency medical help if you have signs of an allergic reaction: hives; severe stomach pain; difficulty breathing; swelling of your face, lips, tongue, or throat.Eplerenone may cause serious side effects....</t>
        </is>
      </c>
      <c r="D27" s="8" t="inlineStr">
        <is>
          <t>Heart disease</t>
        </is>
      </c>
    </row>
    <row r="28" ht="16" customHeight="1" s="15">
      <c r="A28" s="8" t="inlineStr">
        <is>
          <t>Inspra</t>
        </is>
      </c>
      <c r="B28" s="8" t="inlineStr">
        <is>
          <t>Information not available in database</t>
        </is>
      </c>
      <c r="C28" s="8" t="inlineStr">
        <is>
          <t>Side effects information not available</t>
        </is>
      </c>
      <c r="D28" s="8" t="inlineStr">
        <is>
          <t>Heart disease</t>
        </is>
      </c>
    </row>
    <row r="29" ht="64" customHeight="1" s="15">
      <c r="A29" s="8" t="inlineStr">
        <is>
          <t>prazosin</t>
        </is>
      </c>
      <c r="B29" s="8" t="inlineStr">
        <is>
          <t>Prazosin is used to treat hypertension (high blood pressure). Lowering blood pressure may lower your risk of a stroke or heart attack.Prazosin may also be used for other purposes not listed in this medication guide.</t>
        </is>
      </c>
      <c r="C29" s="8" t="inlineStr">
        <is>
          <t>Get emergency medical help if you have signs of an allergic reaction: hives; difficulty breathing; swelling of your face, lips, tongue, or throat.Prazosin may cause serious side effects....</t>
        </is>
      </c>
      <c r="D29" s="8" t="inlineStr">
        <is>
          <t>Heart disease</t>
        </is>
      </c>
    </row>
    <row r="30" ht="16" customHeight="1" s="15">
      <c r="A30" s="8" t="inlineStr">
        <is>
          <t>Minipress</t>
        </is>
      </c>
      <c r="B30" s="8" t="inlineStr">
        <is>
          <t>Information not available in database</t>
        </is>
      </c>
      <c r="C30" s="8" t="inlineStr">
        <is>
          <t>Side effects information not available</t>
        </is>
      </c>
      <c r="D30" s="8" t="inlineStr">
        <is>
          <t>Heart disease</t>
        </is>
      </c>
    </row>
    <row r="31" ht="80" customHeight="1" s="15">
      <c r="A31" s="8" t="inlineStr">
        <is>
          <t>labetalol</t>
        </is>
      </c>
      <c r="B31" s="8" t="inlineStr">
        <is>
          <t>Labetalol is a beta-blocker that is used to treat hypertension (high blood pressure). Labetalol oral is sometimes given with other blood pressure medications.Labetalol injection is used when hypertension is severe.Labetalol may also be used for purposes not listed in this medication guide.</t>
        </is>
      </c>
      <c r="C31" s="8" t="inlineStr">
        <is>
          <t>Get emergency medical help if you have signs of an allergic reaction: hives; difficulty breathing; swelling of your face, lips, tongue, or throat.Labetalol may cause serious side effects....</t>
        </is>
      </c>
      <c r="D31" s="8" t="inlineStr">
        <is>
          <t>Heart disease</t>
        </is>
      </c>
    </row>
    <row r="32" ht="16" customHeight="1" s="15">
      <c r="A32" s="8" t="inlineStr">
        <is>
          <t>Trandate</t>
        </is>
      </c>
      <c r="B32" s="8" t="inlineStr">
        <is>
          <t>Information not available in database</t>
        </is>
      </c>
      <c r="C32" s="8" t="inlineStr">
        <is>
          <t>Side effects information not available</t>
        </is>
      </c>
      <c r="D32" s="8" t="inlineStr">
        <is>
          <t>Heart disease</t>
        </is>
      </c>
    </row>
    <row r="33" ht="80" customHeight="1" s="15">
      <c r="A33" s="8" t="inlineStr">
        <is>
          <t>apixaban</t>
        </is>
      </c>
      <c r="B33" s="8" t="inlineStr">
        <is>
          <t>Apixaban is used to lower the risk of stroke caused by a blood clot in people with a heart rhythm disorder called atrial fibrillation.Apixaban is also used after hip or knee replacement surgery to prevent a type of blood clot called deep vein thrombosis (DVT), which can lead to blood clots in the...</t>
        </is>
      </c>
      <c r="C33" s="8" t="inlineStr">
        <is>
          <t>Get emergency medical help if you have signs of an allergic reaction: hives; chest pain, wheezing, difficult breathing; feeling light-headed; swelling of your face, lips, tongue, or throat.Also seek emergency medical attention if you have symptoms...</t>
        </is>
      </c>
      <c r="D33" s="8" t="inlineStr">
        <is>
          <t>Heart disease</t>
        </is>
      </c>
    </row>
    <row r="34" ht="80" customHeight="1" s="15">
      <c r="A34" s="8" t="inlineStr">
        <is>
          <t>dabigatran</t>
        </is>
      </c>
      <c r="B34" s="8" t="inlineStr">
        <is>
          <t>Dabigatran is used to treat blood clots deep in the body (deep vein thrombosis, DVT) and lungs (pulmonary embolism, PE) in adults who have received blood thinners by injection for 5 to 10 days.Dabigatran is used to treat blood clots in children aged 3 months to less than 18 years of age who have ...</t>
        </is>
      </c>
      <c r="C34" s="8" t="inlineStr">
        <is>
          <t>Get emergency medical help if you have signs of an allergic reaction: hives; difficult breathing; swelling of your face, lips, tongue, or throat.Also seek emergency medical attention if you have symptoms of a spinal blood clot: back pain, numbness...</t>
        </is>
      </c>
      <c r="D34" s="8" t="inlineStr">
        <is>
          <t>Heart disease</t>
        </is>
      </c>
    </row>
    <row r="35" ht="16" customHeight="1" s="15">
      <c r="A35" s="8" t="inlineStr">
        <is>
          <t>edoxaban</t>
        </is>
      </c>
      <c r="B35" s="8" t="inlineStr">
        <is>
          <t>Information not available in database</t>
        </is>
      </c>
      <c r="C35" s="8" t="inlineStr">
        <is>
          <t>Side effects information not available</t>
        </is>
      </c>
      <c r="D35" s="8" t="inlineStr">
        <is>
          <t>Heart disease</t>
        </is>
      </c>
    </row>
    <row r="36" ht="80" customHeight="1" s="15">
      <c r="A36" s="8" t="inlineStr">
        <is>
          <t>enoxaparin</t>
        </is>
      </c>
      <c r="B36" s="8" t="inlineStr">
        <is>
          <t>Enoxaparin is an anticoagulant that helps prevent the formation of blood clots.Enoxaparin is used to treat or prevent a type of blood clot called deep vein thrombosis (DVT), which can lead to blood clots in the lungs (pulmonary embolism)....</t>
        </is>
      </c>
      <c r="C36" s="8" t="inlineStr">
        <is>
          <t>Get emergency medical help if you have signs of an allergic reaction: hives; itching or burning skin; difficult breathing; swelling of your face, lips, tongue, or throat.Also seek emergency medical attention if you have symptoms of a spinal blood ...</t>
        </is>
      </c>
      <c r="D36" s="8" t="inlineStr">
        <is>
          <t>Heart disease</t>
        </is>
      </c>
    </row>
    <row r="37" ht="80" customHeight="1" s="15">
      <c r="A37" s="8" t="inlineStr">
        <is>
          <t>Jantoven</t>
        </is>
      </c>
      <c r="B37" s="8" t="inlineStr">
        <is>
          <t>Jantoven is an anticoagulant (blood thinner)....</t>
        </is>
      </c>
      <c r="C37" s="8" t="inlineStr">
        <is>
          <t>Get emergency medical help if you have signs of an allergic reaction: hives; difficult breathing; swelling of your face, lips, tongue, or throat.Jantoven increases your risk of bleeding, which can be severe or life-threatening....</t>
        </is>
      </c>
      <c r="D37" s="8" t="inlineStr">
        <is>
          <t>Heart disease</t>
        </is>
      </c>
    </row>
    <row r="38" ht="80" customHeight="1" s="15">
      <c r="A38" s="8" t="inlineStr">
        <is>
          <t>clopidogrel</t>
        </is>
      </c>
      <c r="B38"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38" s="8" t="inlineStr">
        <is>
          <t>Get emergency medical help if you have signs of an allergic reaction: hives; difficult breathing; swelling of your face, lips, tongue, or throat.Clopidogrel increases your risk of bleeding, which can be severe or life-threatening....</t>
        </is>
      </c>
      <c r="D38" s="8" t="inlineStr">
        <is>
          <t>Heart disease</t>
        </is>
      </c>
    </row>
    <row r="39" ht="16" customHeight="1" s="15">
      <c r="A39" s="8" t="inlineStr">
        <is>
          <t>dipyridamole</t>
        </is>
      </c>
      <c r="B39" s="8" t="inlineStr">
        <is>
          <t>Information not available in database</t>
        </is>
      </c>
      <c r="C39" s="8" t="inlineStr">
        <is>
          <t>Side effects information not available</t>
        </is>
      </c>
      <c r="D39" s="8" t="inlineStr">
        <is>
          <t>Heart disease</t>
        </is>
      </c>
    </row>
    <row r="40" ht="16" customHeight="1" s="15">
      <c r="A40" s="8" t="inlineStr">
        <is>
          <t>Persantine</t>
        </is>
      </c>
      <c r="B40" s="8" t="inlineStr">
        <is>
          <t>Information not available in database</t>
        </is>
      </c>
      <c r="C40" s="8" t="inlineStr">
        <is>
          <t>Side effects information not available</t>
        </is>
      </c>
      <c r="D40" s="8" t="inlineStr">
        <is>
          <t>Heart disease</t>
        </is>
      </c>
    </row>
    <row r="41" ht="16" customHeight="1" s="15">
      <c r="A41" s="8" t="inlineStr">
        <is>
          <t>prasugrel</t>
        </is>
      </c>
      <c r="B41" s="8" t="inlineStr">
        <is>
          <t>Information not available in database</t>
        </is>
      </c>
      <c r="C41" s="8" t="inlineStr">
        <is>
          <t>Side effects information not available</t>
        </is>
      </c>
      <c r="D41" s="8" t="inlineStr">
        <is>
          <t>Heart disease</t>
        </is>
      </c>
    </row>
    <row r="42" ht="80" customHeight="1" s="15">
      <c r="A42" s="8" t="inlineStr">
        <is>
          <t>benazepril</t>
        </is>
      </c>
      <c r="B42" s="8" t="inlineStr">
        <is>
          <t>Benazepril is used alone or in combination with other medications to treat high blood pressure in adults and children at least 6 years old.Lowering blood pressure may lower your risk of a stroke or heart attack.Benazepril may also be used for purposes not listed in this medication guide.</t>
        </is>
      </c>
      <c r="C42" s="8" t="inlineStr">
        <is>
          <t>Get emergency medical help if you have signs of an allergic reaction: hives, severe stomach pain, difficulty breathing, swelling of your face, lips, tongue, or throat.Benazepril may cause serious side effects....</t>
        </is>
      </c>
      <c r="D42" s="8" t="inlineStr">
        <is>
          <t>Heart disease</t>
        </is>
      </c>
    </row>
    <row r="43" ht="16" customHeight="1" s="15">
      <c r="A43" s="8" t="inlineStr">
        <is>
          <t>moexipril</t>
        </is>
      </c>
      <c r="B43" s="8" t="inlineStr">
        <is>
          <t>Information not available in database</t>
        </is>
      </c>
      <c r="C43" s="8" t="inlineStr">
        <is>
          <t>Side effects information not available</t>
        </is>
      </c>
      <c r="D43" s="8" t="inlineStr">
        <is>
          <t>Heart disease</t>
        </is>
      </c>
    </row>
    <row r="44" ht="64" customHeight="1" s="15">
      <c r="A44" s="8" t="inlineStr">
        <is>
          <t>quinapril</t>
        </is>
      </c>
      <c r="B44" s="8" t="inlineStr">
        <is>
          <t>Quinapril is used in adults alone or in combination with other medications to treat high blood pressure (hypertension)....</t>
        </is>
      </c>
      <c r="C44" s="8" t="inlineStr">
        <is>
          <t>Get emergency medical help if you have signs of an allergic reaction: hives, difficult breathing, swelling of your face, lips, tongue, or throat.Quinapril may cause serious side effects....</t>
        </is>
      </c>
      <c r="D44" s="8" t="inlineStr">
        <is>
          <t>Heart disease</t>
        </is>
      </c>
    </row>
    <row r="45" ht="16" customHeight="1" s="15">
      <c r="A45" s="8" t="inlineStr">
        <is>
          <t>trandolapril</t>
        </is>
      </c>
      <c r="B45" s="8" t="inlineStr">
        <is>
          <t>Information not available in database</t>
        </is>
      </c>
      <c r="C45" s="8" t="inlineStr">
        <is>
          <t>Side effects information not available</t>
        </is>
      </c>
      <c r="D45" s="8" t="inlineStr">
        <is>
          <t>Heart disease</t>
        </is>
      </c>
    </row>
    <row r="46" ht="64" customHeight="1" s="15">
      <c r="A46" s="8" t="inlineStr">
        <is>
          <t>candesartan</t>
        </is>
      </c>
      <c r="B46" s="8" t="inlineStr">
        <is>
          <t>Candesartan is an angiotensin II receptor blocker (sometimes called an ARB).Candesartan is used to treat high blood pressure (hypertension) in adults and children who are at least 1 year old....</t>
        </is>
      </c>
      <c r="C46" s="8" t="inlineStr">
        <is>
          <t>Get emergency medical help if you have signs of an allergic reaction: hives; difficult breathing; swelling of your face, lips, tongue, or throat.Candesartan may cause serious side effects....</t>
        </is>
      </c>
      <c r="D46" s="8" t="inlineStr">
        <is>
          <t>Heart disease</t>
        </is>
      </c>
    </row>
    <row r="47" ht="16" customHeight="1" s="15">
      <c r="A47" s="8" t="inlineStr">
        <is>
          <t>eprosartan</t>
        </is>
      </c>
      <c r="B47" s="8" t="inlineStr">
        <is>
          <t>Information not available in database</t>
        </is>
      </c>
      <c r="C47" s="8" t="inlineStr">
        <is>
          <t>Side effects information not available</t>
        </is>
      </c>
      <c r="D47" s="8" t="inlineStr">
        <is>
          <t>Heart disease</t>
        </is>
      </c>
    </row>
    <row r="48" ht="64" customHeight="1" s="15">
      <c r="A48" s="8" t="inlineStr">
        <is>
          <t>irbesartan</t>
        </is>
      </c>
      <c r="B48" s="8" t="inlineStr">
        <is>
          <t>Irbesartan is an angiotensin II receptor blocker (sometimes called an ARB).Irbesartan is used to treat high blood pressure (hypertension) in adults and children at least 6 years old....</t>
        </is>
      </c>
      <c r="C48" s="8" t="inlineStr">
        <is>
          <t>Get emergency medical help if you have signs of an allergic reaction: hives; difficult breathing; swelling of your face, lips, tongue, or throat.Irbesartan may cause serious side effects....</t>
        </is>
      </c>
      <c r="D48" s="8" t="inlineStr">
        <is>
          <t>Heart disease</t>
        </is>
      </c>
    </row>
    <row r="49" ht="64" customHeight="1" s="15">
      <c r="A49" s="8" t="inlineStr">
        <is>
          <t>olmesartan</t>
        </is>
      </c>
      <c r="B49" s="8" t="inlineStr">
        <is>
          <t>Olmesartan is an angiotensin II receptor blocker (sometimes called an ARB).Olmesartan is used to treat high blood pressure (hypertension) in adults and children at least 6 years old....</t>
        </is>
      </c>
      <c r="C49" s="8" t="inlineStr">
        <is>
          <t>Get emergency medical help if you have signs of an allergic reaction: hives; difficult breathing; swelling of your face, lips, tongue, or throat.Olmesartan may cause serious side effects....</t>
        </is>
      </c>
      <c r="D49" s="8" t="inlineStr">
        <is>
          <t>Heart disease</t>
        </is>
      </c>
    </row>
    <row r="50" ht="80" customHeight="1" s="15">
      <c r="A50" s="8" t="inlineStr">
        <is>
          <t>valsartan</t>
        </is>
      </c>
      <c r="B50" s="8" t="inlineStr">
        <is>
          <t>Hydrochlorothiazide is a diuretic (water pill). Valsartan is an angiotensin II receptor blocker (sometimes called an ARB blocker).Hydrochlorothiazide and valsartan is a combination medicine used to treat high blood pressure (hypertension)....</t>
        </is>
      </c>
      <c r="C50" s="8" t="inlineStr">
        <is>
          <t>Get emergency medical help if you have signs of an allergic reaction: hives; difficulty breathing; swelling of your face, lips, tongue, or throat.In rare cases, hydrochlorothiazide and valsartan can cause a condition that results in the breakdown ...</t>
        </is>
      </c>
      <c r="D50" s="8" t="inlineStr">
        <is>
          <t>Heart disease</t>
        </is>
      </c>
    </row>
    <row r="51" ht="16" customHeight="1" s="15">
      <c r="A51" s="8" t="inlineStr">
        <is>
          <t>sacubitril/valsartan</t>
        </is>
      </c>
      <c r="B51" s="8" t="inlineStr">
        <is>
          <t>Information not available in database</t>
        </is>
      </c>
      <c r="C51" s="8" t="inlineStr">
        <is>
          <t>Side effects information not available</t>
        </is>
      </c>
      <c r="D51" s="8" t="inlineStr">
        <is>
          <t>Heart disease</t>
        </is>
      </c>
    </row>
    <row r="52" ht="16" customHeight="1" s="15">
      <c r="A52" s="8" t="inlineStr">
        <is>
          <t>acebutolol</t>
        </is>
      </c>
      <c r="B52" s="8" t="inlineStr">
        <is>
          <t>Information not available in database</t>
        </is>
      </c>
      <c r="C52" s="8" t="inlineStr">
        <is>
          <t>Side effects information not available</t>
        </is>
      </c>
      <c r="D52" s="8" t="inlineStr">
        <is>
          <t>Heart disease</t>
        </is>
      </c>
    </row>
    <row r="53" ht="16" customHeight="1" s="15">
      <c r="A53" s="8" t="inlineStr">
        <is>
          <t>betaxolol</t>
        </is>
      </c>
      <c r="B53" s="8" t="inlineStr">
        <is>
          <t>Information not available in database</t>
        </is>
      </c>
      <c r="C53" s="8" t="inlineStr">
        <is>
          <t>Side effects information not available</t>
        </is>
      </c>
      <c r="D53" s="8" t="inlineStr">
        <is>
          <t>Heart disease</t>
        </is>
      </c>
    </row>
    <row r="54" ht="32" customHeight="1" s="15">
      <c r="A54" s="8" t="inlineStr">
        <is>
          <t>bisoprolol/hydrochlorothiazide</t>
        </is>
      </c>
      <c r="B54" s="8" t="inlineStr">
        <is>
          <t>Information not available in database</t>
        </is>
      </c>
      <c r="C54" s="8" t="inlineStr">
        <is>
          <t>Side effects information not available</t>
        </is>
      </c>
      <c r="D54" s="8" t="inlineStr">
        <is>
          <t>Heart disease</t>
        </is>
      </c>
    </row>
    <row r="55" ht="80" customHeight="1" s="15">
      <c r="A55" s="8" t="inlineStr">
        <is>
          <t>nadolol</t>
        </is>
      </c>
      <c r="B55" s="8" t="inlineStr">
        <is>
          <t>Nadolol is a beta-blocker that affects the heart and circulation (blood flow through arteries and veins).Nadolol is used to treat angina (chest pain) or hypertension (high blood pressure).Nadolol may also be used for other purposes not listed in this medication guide.</t>
        </is>
      </c>
      <c r="C55" s="8" t="inlineStr">
        <is>
          <t>Get emergency medical help if you have signs of an allergic reaction: hives; difficulty breathing; swelling of your face, lips, tongue, or throat.Nadolol may cause serious side effects....</t>
        </is>
      </c>
      <c r="D55" s="8" t="inlineStr">
        <is>
          <t>Heart disease</t>
        </is>
      </c>
    </row>
    <row r="56" ht="16" customHeight="1" s="15">
      <c r="A56" s="8" t="inlineStr">
        <is>
          <t>Corgard</t>
        </is>
      </c>
      <c r="B56" s="8" t="inlineStr">
        <is>
          <t>Information not available in database</t>
        </is>
      </c>
      <c r="C56" s="8" t="inlineStr">
        <is>
          <t>Side effects information not available</t>
        </is>
      </c>
      <c r="D56" s="8" t="inlineStr">
        <is>
          <t>Heart disease</t>
        </is>
      </c>
    </row>
    <row r="57" ht="16" customHeight="1" s="15">
      <c r="A57" s="8" t="inlineStr">
        <is>
          <t>Inderal LA</t>
        </is>
      </c>
      <c r="B57" s="8" t="inlineStr">
        <is>
          <t>Information not available in database</t>
        </is>
      </c>
      <c r="C57" s="8" t="inlineStr">
        <is>
          <t>Side effects information not available</t>
        </is>
      </c>
      <c r="D57" s="8" t="inlineStr">
        <is>
          <t>Heart disease</t>
        </is>
      </c>
    </row>
    <row r="58" ht="16" customHeight="1" s="15">
      <c r="A58" s="8" t="inlineStr">
        <is>
          <t>felodipine</t>
        </is>
      </c>
      <c r="B58" s="8" t="inlineStr">
        <is>
          <t>Information not available in database</t>
        </is>
      </c>
      <c r="C58" s="8" t="inlineStr">
        <is>
          <t>Side effects information not available</t>
        </is>
      </c>
      <c r="D58" s="8" t="inlineStr">
        <is>
          <t>Heart disease</t>
        </is>
      </c>
    </row>
    <row r="59" ht="16" customHeight="1" s="15">
      <c r="A59" s="8" t="inlineStr">
        <is>
          <t>Procardia</t>
        </is>
      </c>
      <c r="B59" s="8" t="inlineStr">
        <is>
          <t>Information not available in database</t>
        </is>
      </c>
      <c r="C59" s="8" t="inlineStr">
        <is>
          <t>Side effects information not available</t>
        </is>
      </c>
      <c r="D59" s="8" t="inlineStr">
        <is>
          <t>Heart disease</t>
        </is>
      </c>
    </row>
    <row r="60" ht="16" customHeight="1" s="15">
      <c r="A60" s="8" t="inlineStr">
        <is>
          <t>nimodipine</t>
        </is>
      </c>
      <c r="B60" s="8" t="inlineStr">
        <is>
          <t>Information not available in database</t>
        </is>
      </c>
      <c r="C60" s="8" t="inlineStr">
        <is>
          <t>Side effects information not available</t>
        </is>
      </c>
      <c r="D60" s="8" t="inlineStr">
        <is>
          <t>Heart disease</t>
        </is>
      </c>
    </row>
    <row r="61" ht="16" customHeight="1" s="15">
      <c r="A61" s="8" t="inlineStr">
        <is>
          <t>Nymalize</t>
        </is>
      </c>
      <c r="B61" s="8" t="inlineStr">
        <is>
          <t>Information not available in database</t>
        </is>
      </c>
      <c r="C61" s="8" t="inlineStr">
        <is>
          <t>Side effects information not available</t>
        </is>
      </c>
      <c r="D61" s="8" t="inlineStr">
        <is>
          <t>Heart disease</t>
        </is>
      </c>
    </row>
    <row r="62" ht="16" customHeight="1" s="15">
      <c r="A62" s="8" t="inlineStr">
        <is>
          <t>nisoldipine</t>
        </is>
      </c>
      <c r="B62" s="8" t="inlineStr">
        <is>
          <t>Information not available in database</t>
        </is>
      </c>
      <c r="C62" s="8" t="inlineStr">
        <is>
          <t>Side effects information not available</t>
        </is>
      </c>
      <c r="D62" s="8" t="inlineStr">
        <is>
          <t>Heart disease</t>
        </is>
      </c>
    </row>
    <row r="63" ht="16" customHeight="1" s="15">
      <c r="A63" s="8" t="inlineStr">
        <is>
          <t>Sular</t>
        </is>
      </c>
      <c r="B63" s="8" t="inlineStr">
        <is>
          <t>Information not available in database</t>
        </is>
      </c>
      <c r="C63" s="8" t="inlineStr">
        <is>
          <t>Side effects information not available</t>
        </is>
      </c>
      <c r="D63" s="8" t="inlineStr">
        <is>
          <t>Heart disease</t>
        </is>
      </c>
    </row>
    <row r="64" ht="16" customHeight="1" s="15">
      <c r="A64" s="8" t="inlineStr">
        <is>
          <t>Verelan</t>
        </is>
      </c>
      <c r="B64" s="8" t="inlineStr">
        <is>
          <t>Information not available in database</t>
        </is>
      </c>
      <c r="C64" s="8" t="inlineStr">
        <is>
          <t>Side effects information not available</t>
        </is>
      </c>
      <c r="D64" s="8" t="inlineStr">
        <is>
          <t>Heart disease</t>
        </is>
      </c>
    </row>
    <row r="65" ht="16" customHeight="1" s="15">
      <c r="A65" s="8" t="inlineStr">
        <is>
          <t>methyldopa</t>
        </is>
      </c>
      <c r="B65" s="8" t="inlineStr">
        <is>
          <t>Information not available in database</t>
        </is>
      </c>
      <c r="C65" s="8" t="inlineStr">
        <is>
          <t>Side effects information not available</t>
        </is>
      </c>
      <c r="D65" s="8" t="inlineStr">
        <is>
          <t>Heart disease</t>
        </is>
      </c>
    </row>
    <row r="66" ht="16" customHeight="1" s="15">
      <c r="A66" s="8" t="inlineStr">
        <is>
          <t>Atorvaliq</t>
        </is>
      </c>
      <c r="B66" s="8" t="inlineStr">
        <is>
          <t>Information not available in database</t>
        </is>
      </c>
      <c r="C66" s="8" t="inlineStr">
        <is>
          <t>Side effects information not available</t>
        </is>
      </c>
      <c r="D66" s="8" t="inlineStr">
        <is>
          <t>Heart disease</t>
        </is>
      </c>
    </row>
    <row r="67" ht="16" customHeight="1" s="15">
      <c r="A67" s="8" t="inlineStr">
        <is>
          <t>fluvastatin</t>
        </is>
      </c>
      <c r="B67" s="8" t="inlineStr">
        <is>
          <t>Information not available in database</t>
        </is>
      </c>
      <c r="C67" s="8" t="inlineStr">
        <is>
          <t>Side effects information not available</t>
        </is>
      </c>
      <c r="D67" s="8" t="inlineStr">
        <is>
          <t>Heart disease</t>
        </is>
      </c>
    </row>
    <row r="68" ht="80" customHeight="1" s="15">
      <c r="A68" s="8" t="inlineStr">
        <is>
          <t>lovastatin</t>
        </is>
      </c>
      <c r="B68" s="8" t="inlineStr">
        <is>
          <t>Lovastatin is used together with diet to lower blood levels of "bad" cholesterol (low-density lipoprotein, or LDL), to increase levels of "good" cholesterol (high-density lipoprotein, or HDL), and to lower triglycerides (a type of fat in the blood).Lovastatin is used to lower the risk of stroke, ...</t>
        </is>
      </c>
      <c r="C68" s="8" t="inlineStr">
        <is>
          <t>Get emergency medical help if you have signs of an allergic reaction: hives; difficult breathing; swelling of your face, lips, tongue, or throat.Lovastatin can cause the breakdown of muscle tissue, which can lead to kidney failure....</t>
        </is>
      </c>
      <c r="D68" s="8" t="inlineStr">
        <is>
          <t>Heart disease</t>
        </is>
      </c>
    </row>
    <row r="69" ht="16" customHeight="1" s="15">
      <c r="A69" s="8" t="inlineStr">
        <is>
          <t>Altoprev</t>
        </is>
      </c>
      <c r="B69" s="8" t="inlineStr">
        <is>
          <t>Information not available in database</t>
        </is>
      </c>
      <c r="C69" s="8" t="inlineStr">
        <is>
          <t>Side effects information not available</t>
        </is>
      </c>
      <c r="D69" s="8" t="inlineStr">
        <is>
          <t>Heart disease</t>
        </is>
      </c>
    </row>
    <row r="70" ht="16" customHeight="1" s="15">
      <c r="A70" s="8" t="inlineStr">
        <is>
          <t>pitavastatin</t>
        </is>
      </c>
      <c r="B70" s="8" t="inlineStr">
        <is>
          <t>Information not available in database</t>
        </is>
      </c>
      <c r="C70" s="8" t="inlineStr">
        <is>
          <t>Side effects information not available</t>
        </is>
      </c>
      <c r="D70" s="8" t="inlineStr">
        <is>
          <t>Heart disease</t>
        </is>
      </c>
    </row>
    <row r="71" ht="16" customHeight="1" s="15">
      <c r="A71" s="8" t="inlineStr">
        <is>
          <t>ezetimibe/simvastatin</t>
        </is>
      </c>
      <c r="B71" s="8" t="inlineStr">
        <is>
          <t>Information not available in database</t>
        </is>
      </c>
      <c r="C71" s="8" t="inlineStr">
        <is>
          <t>Side effects information not available</t>
        </is>
      </c>
      <c r="D71" s="8" t="inlineStr">
        <is>
          <t>Heart disease</t>
        </is>
      </c>
    </row>
    <row r="72" ht="16" customHeight="1" s="15">
      <c r="A72" s="8" t="inlineStr">
        <is>
          <t>ezetimibe/rosuvastatin</t>
        </is>
      </c>
      <c r="B72" s="8" t="inlineStr">
        <is>
          <t>Information not available in database</t>
        </is>
      </c>
      <c r="C72" s="8" t="inlineStr">
        <is>
          <t>Side effects information not available</t>
        </is>
      </c>
      <c r="D72" s="8" t="inlineStr">
        <is>
          <t>Heart disease</t>
        </is>
      </c>
    </row>
    <row r="73" ht="16" customHeight="1" s="15">
      <c r="A73" s="8" t="inlineStr">
        <is>
          <t>Digitek</t>
        </is>
      </c>
      <c r="B73" s="8" t="inlineStr">
        <is>
          <t>Information not available in database</t>
        </is>
      </c>
      <c r="C73" s="8" t="inlineStr">
        <is>
          <t>Side effects information not available</t>
        </is>
      </c>
      <c r="D73" s="8" t="inlineStr">
        <is>
          <t>Heart disease</t>
        </is>
      </c>
    </row>
    <row r="74" ht="16" customHeight="1" s="15">
      <c r="A74" s="8" t="inlineStr">
        <is>
          <t>aliskiren</t>
        </is>
      </c>
      <c r="B74" s="8" t="inlineStr">
        <is>
          <t>Information not available in database</t>
        </is>
      </c>
      <c r="C74" s="8" t="inlineStr">
        <is>
          <t>Side effects information not available</t>
        </is>
      </c>
      <c r="D74" s="8" t="inlineStr">
        <is>
          <t>Heart disease</t>
        </is>
      </c>
    </row>
    <row r="75" ht="64" customHeight="1" s="15">
      <c r="A75" s="8" t="inlineStr">
        <is>
          <t>hydralazine</t>
        </is>
      </c>
      <c r="B75" s="8" t="inlineStr">
        <is>
          <t>Hydralazine is a vasodilator that works by relaxing the muscles in your blood vessels to help them dilate (widen)....</t>
        </is>
      </c>
      <c r="C75" s="8" t="inlineStr">
        <is>
          <t>Get emergency medical help if you have signs of an allergic reaction: hives; difficult breathing; swelling of your face, lips, tongue, or throat.Hydralazine may cause serious side effects....</t>
        </is>
      </c>
      <c r="D75" s="8" t="inlineStr">
        <is>
          <t>Heart disease</t>
        </is>
      </c>
    </row>
    <row r="76" ht="16" customHeight="1" s="15">
      <c r="A76" s="8" t="inlineStr">
        <is>
          <t>Apresoline</t>
        </is>
      </c>
      <c r="B76" s="8" t="inlineStr">
        <is>
          <t>Information not available in database</t>
        </is>
      </c>
      <c r="C76" s="8" t="inlineStr">
        <is>
          <t>Side effects information not available</t>
        </is>
      </c>
      <c r="D76" s="8" t="inlineStr">
        <is>
          <t>Heart disease</t>
        </is>
      </c>
    </row>
    <row r="77" ht="80" customHeight="1" s="15">
      <c r="A77" s="8" t="inlineStr">
        <is>
          <t>isosorbide dinitrate</t>
        </is>
      </c>
      <c r="B77" s="8" t="inlineStr">
        <is>
          <t>Isosorbide dinitrate is a nitrate that dilates (widens) blood vessels, making it easier for blood to flow through them and easier for the heart to pump.Isosorbide dinitrate is used to treat or prevent attacks of chest pain (angina).Only the sublingual tablet should be used to treat an angina atta...</t>
        </is>
      </c>
      <c r="C77" s="8" t="inlineStr">
        <is>
          <t>Get emergency medical help if you have signs of an allergic reaction: hives; difficulty breathing; swelling of your face, lips, tongue, or throat.Isosorbide dinitrate may cause serious side effects....</t>
        </is>
      </c>
      <c r="D77" s="8" t="inlineStr">
        <is>
          <t>Heart disease</t>
        </is>
      </c>
    </row>
    <row r="78" ht="16" customHeight="1" s="15">
      <c r="A78" s="8" t="inlineStr">
        <is>
          <t>Isochron</t>
        </is>
      </c>
      <c r="B78" s="8" t="inlineStr">
        <is>
          <t>Information not available in database</t>
        </is>
      </c>
      <c r="C78" s="8" t="inlineStr">
        <is>
          <t>Side effects information not available</t>
        </is>
      </c>
      <c r="D78" s="8" t="inlineStr">
        <is>
          <t>Heart disease</t>
        </is>
      </c>
    </row>
    <row r="79" ht="16" customHeight="1" s="15">
      <c r="A79" s="8" t="inlineStr">
        <is>
          <t>minoxidil</t>
        </is>
      </c>
      <c r="B79" s="8" t="inlineStr">
        <is>
          <t>Information not available in database</t>
        </is>
      </c>
      <c r="C79" s="8" t="inlineStr">
        <is>
          <t>Side effects information not available</t>
        </is>
      </c>
      <c r="D79" s="8" t="inlineStr">
        <is>
          <t>Heart disease</t>
        </is>
      </c>
    </row>
    <row r="81">
      <c r="A81" s="18" t="inlineStr">
        <is>
          <t>Total medications for Heart disease: 61</t>
        </is>
      </c>
    </row>
  </sheetData>
  <mergeCells count="7">
    <mergeCell ref="A16:F16"/>
    <mergeCell ref="A10:F10"/>
    <mergeCell ref="A13:F13"/>
    <mergeCell ref="A1:F1"/>
    <mergeCell ref="A81:D81"/>
    <mergeCell ref="A3:F3"/>
    <mergeCell ref="A7:F7"/>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43"/>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CHRONIC KIDNEY DISEASE - COMPREHENSIVE ANALYSIS</t>
        </is>
      </c>
    </row>
    <row r="3" ht="16" customHeight="1" s="15">
      <c r="A3" s="16" t="inlineStr">
        <is>
          <t>DISEASE INFORMATION</t>
        </is>
      </c>
    </row>
    <row r="4">
      <c r="A4" s="4" t="inlineStr">
        <is>
          <t>English Name:</t>
        </is>
      </c>
      <c r="B4" t="inlineStr">
        <is>
          <t>Chronic kidney disease</t>
        </is>
      </c>
    </row>
    <row r="5">
      <c r="A5" s="4" t="inlineStr">
        <is>
          <t>Spanish Name:</t>
        </is>
      </c>
      <c r="B5" t="inlineStr">
        <is>
          <t>enfermedad renal</t>
        </is>
      </c>
    </row>
    <row r="7" ht="16" customHeight="1" s="15">
      <c r="A7" s="16" t="inlineStr">
        <is>
          <t>DIAGNOSIS</t>
        </is>
      </c>
    </row>
    <row r="8" ht="200" customHeight="1" s="15">
      <c r="A8" s="5" t="inlineStr">
        <is>
          <t>Diagnosis Process:</t>
        </is>
      </c>
      <c r="B8" s="6" t="inlineStr">
        <is>
          <t>Kidney disease FAQs Nephrologist Andrew Bentall, M.D., answers the most frequently asked questions about kidney disease. Show transcript for video Kidney disease FAQs Living with diabetes is difficult, thinking about what you eat. But controlling the sugar levels are really important for helping kidney function and specifically slowing down any damage to the kidneys. Newer drugs that have come out in the last couple years can help with this, as well as working with your primary care physician or endocrinologist with your current therapies to get better sugar control. We really want to help your health and so losing weight can be a key component to reducing your risk of progressing with kidney disease. Reducing calorie intake, which is either smaller portions, less snacking in between meals, and then thinking about burning calories with increasing your exercise, are great steps forward in starting that journey towards weight loss. We look to get blood pressure less than 130 systolic, that's the top number. And less than 80 diastolic, that's the bottom number, on blood pressure readings. There are a number of different drugs that we can use to do this. And this will help both with your cardiovascular health, but slowing down any kidney disease progression over time as well. There are two different types of dialysis: hemodialysis, which is done through cleaning the blood through a machine, which you attend a dialysis center three times a week for about four hours each time. It can be done at home in certain circumstances. Or peritoneal dialysis, where fluid gets put into your tummy, takes out the toxins and is drained. And that can be done either during the day or overnight on a machine. The benefits and risks of these are individualized, as some people are able to do the treatment at home or need to go to a treatment center for this. It also depends on your location and how close the nearest dialysis centers are. The kidney transplant works in the same way as your own kidneys do, with the blood coming through the transplant, filtering it and the urine coming out. The kidney transplant is protected by the anti-rejection medication, so your body doesn't attack it. And we leave your own kidneys in because they eventually shrivel down and don't function anymore. You don't want more surgery than you need. For a kidney transplant at the moment, taking anti-rejection drugs is an everyday, lifelong occurrence. These can come with side effects. But current research is looking to try and minimize or come off anti-rejection drugs with specific research protocols at the moment. We really want to partner with you to get the best outcomes for you, so that chronic kidney disease doesn't affect you as much as it can. Controlling your blood pressure and therefore monitoring that at home, taking your medications regularly, and letting us know about side effects is a really important part in partnering and helping you to have a good quality of life living with chronic kidney disease. Kidney biopsy Enlarge image Close Kidney biopsy Kidney biopsy During a kidney biopsy, a healthcare professional uses a needle to remove a small sample of kidney tissue for lab testing. The biopsy needle is put through the skin to the kidney. The procedure often uses an imaging device, such as an ultrasound transducer, to guide the needle. As a first step toward diagnosis of kidney disease, your doctor discusses your personal and family history with you. Among other things, your doctor might ask questions about whether you've been diagnosed with high blood pressure, if you've taken a medication that might affect kidney function, if you've noticed changes in your urinary habits and whether you have family members who have kidney disease.Next, your doctor performs a physical exam, checking for signs of problems with</t>
        </is>
      </c>
    </row>
    <row r="10" ht="16" customHeight="1" s="15">
      <c r="A10" s="16" t="inlineStr">
        <is>
          <t>TREATMENTS</t>
        </is>
      </c>
    </row>
    <row r="11" ht="60" customHeight="1" s="15">
      <c r="A11" s="5" t="inlineStr">
        <is>
          <t>Available Treatments:</t>
        </is>
      </c>
      <c r="B11" s="6" t="inlineStr">
        <is>
          <t>Surgery</t>
        </is>
      </c>
    </row>
    <row r="13" ht="16" customHeight="1" s="15">
      <c r="A13" s="16" t="inlineStr">
        <is>
          <t>DIAGNOSTIC TESTS</t>
        </is>
      </c>
    </row>
    <row r="14" ht="60" customHeight="1" s="15">
      <c r="A14" s="5" t="inlineStr">
        <is>
          <t>Diagnostic Tests:</t>
        </is>
      </c>
      <c r="B14" s="6" t="inlineStr">
        <is>
          <t>Ultrasound; Biopsy</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epoetin alfa</t>
        </is>
      </c>
      <c r="B19" s="8" t="inlineStr">
        <is>
          <t>Information not available in database</t>
        </is>
      </c>
      <c r="C19" s="8" t="inlineStr">
        <is>
          <t>Side effects information not available</t>
        </is>
      </c>
      <c r="D19" s="8" t="inlineStr">
        <is>
          <t>Chronic kidney disease</t>
        </is>
      </c>
    </row>
    <row r="20" ht="80" customHeight="1" s="15">
      <c r="A20" s="8" t="inlineStr">
        <is>
          <t>ferrous fumarate</t>
        </is>
      </c>
      <c r="B20" s="8" t="inlineStr">
        <is>
          <t>Ferrous fumarate is a type of iron. You normally get iron from the foods you eat. In your body, iron becomes a part of your hemoglobin (HEEM o glo bin) and myoglobin (MY o glo bin). Hemoglobin carries oxygen through your blood to tissues and organs....</t>
        </is>
      </c>
      <c r="C20" s="8" t="inlineStr">
        <is>
          <t>Get emergency medical help if you have signs of an allergic reaction: hives; difficulty breathing; swelling of your face, lips, tongue, or throat.Ferrous fumarate may cause serious side effects....</t>
        </is>
      </c>
      <c r="D20" s="8" t="inlineStr">
        <is>
          <t>Chronic kidney disease</t>
        </is>
      </c>
    </row>
    <row r="21" ht="16" customHeight="1" s="15">
      <c r="A21" s="8" t="inlineStr">
        <is>
          <t>darbepoetin alfa</t>
        </is>
      </c>
      <c r="B21" s="8" t="inlineStr">
        <is>
          <t>Information not available in database</t>
        </is>
      </c>
      <c r="C21" s="8" t="inlineStr">
        <is>
          <t>Side effects information not available</t>
        </is>
      </c>
      <c r="D21" s="8" t="inlineStr">
        <is>
          <t>Chronic kidney disease</t>
        </is>
      </c>
    </row>
    <row r="22" ht="16" customHeight="1" s="15">
      <c r="A22" s="8" t="inlineStr">
        <is>
          <t>Feosol Original</t>
        </is>
      </c>
      <c r="B22" s="8" t="inlineStr">
        <is>
          <t>Information not available in database</t>
        </is>
      </c>
      <c r="C22" s="8" t="inlineStr">
        <is>
          <t>Side effects information not available</t>
        </is>
      </c>
      <c r="D22" s="8" t="inlineStr">
        <is>
          <t>Chronic kidney disease</t>
        </is>
      </c>
    </row>
    <row r="23" ht="80" customHeight="1" s="15">
      <c r="A23" s="8" t="inlineStr">
        <is>
          <t>ferrous gluconate</t>
        </is>
      </c>
      <c r="B23" s="8" t="inlineStr">
        <is>
          <t>Ferrous gluconate is a type of iron. You normally get iron from the foods you eat. In your body, iron becomes a part of your hemoglobin (HEEM o glo bin) and myoglobin (MY o glo bin). Hemoglobin carries oxygen through your blood to tissues and organs....</t>
        </is>
      </c>
      <c r="C23" s="8" t="inlineStr">
        <is>
          <t>Get emergency medical help if you have signs of an allergic reaction: hives, blistering or peeling skin; fever; difficulty breathing; swelling of your face, lips, tongue, or throat.Ferrous gluconate may cause serious side effects....</t>
        </is>
      </c>
      <c r="D23" s="8" t="inlineStr">
        <is>
          <t>Chronic kidney disease</t>
        </is>
      </c>
    </row>
    <row r="24" ht="16" customHeight="1" s="15">
      <c r="A24" s="8" t="inlineStr">
        <is>
          <t>Slow Fe</t>
        </is>
      </c>
      <c r="B24" s="8" t="inlineStr">
        <is>
          <t>Information not available in database</t>
        </is>
      </c>
      <c r="C24" s="8" t="inlineStr">
        <is>
          <t>Side effects information not available</t>
        </is>
      </c>
      <c r="D24" s="8" t="inlineStr">
        <is>
          <t>Chronic kidney disease</t>
        </is>
      </c>
    </row>
    <row r="25" ht="16" customHeight="1" s="15">
      <c r="A25" s="8" t="inlineStr">
        <is>
          <t>Slow Release Iron</t>
        </is>
      </c>
      <c r="B25" s="8" t="inlineStr">
        <is>
          <t>Information not available in database</t>
        </is>
      </c>
      <c r="C25" s="8" t="inlineStr">
        <is>
          <t>Side effects information not available</t>
        </is>
      </c>
      <c r="D25" s="8" t="inlineStr">
        <is>
          <t>Chronic kidney disease</t>
        </is>
      </c>
    </row>
    <row r="26" ht="16" customHeight="1" s="15">
      <c r="A26" s="8" t="inlineStr">
        <is>
          <t>Fer-In-Sol</t>
        </is>
      </c>
      <c r="B26" s="8" t="inlineStr">
        <is>
          <t>Information not available in database</t>
        </is>
      </c>
      <c r="C26" s="8" t="inlineStr">
        <is>
          <t>Side effects information not available</t>
        </is>
      </c>
      <c r="D26" s="8" t="inlineStr">
        <is>
          <t>Chronic kidney disease</t>
        </is>
      </c>
    </row>
    <row r="27" ht="16" customHeight="1" s="15">
      <c r="A27" s="8" t="inlineStr">
        <is>
          <t>Ferrousal</t>
        </is>
      </c>
      <c r="B27" s="8" t="inlineStr">
        <is>
          <t>Information not available in database</t>
        </is>
      </c>
      <c r="C27" s="8" t="inlineStr">
        <is>
          <t>Side effects information not available</t>
        </is>
      </c>
      <c r="D27" s="8" t="inlineStr">
        <is>
          <t>Chronic kidney disease</t>
        </is>
      </c>
    </row>
    <row r="28" ht="32" customHeight="1" s="15">
      <c r="A28" s="8" t="inlineStr">
        <is>
          <t>epoetin beta-methoxy polyethylene glycol</t>
        </is>
      </c>
      <c r="B28" s="8" t="inlineStr">
        <is>
          <t>Information not available in database</t>
        </is>
      </c>
      <c r="C28" s="8" t="inlineStr">
        <is>
          <t>Side effects information not available</t>
        </is>
      </c>
      <c r="D28" s="8" t="inlineStr">
        <is>
          <t>Chronic kidney disease</t>
        </is>
      </c>
    </row>
    <row r="29" ht="16" customHeight="1" s="15">
      <c r="A29" s="8" t="inlineStr">
        <is>
          <t>Ferrlecit</t>
        </is>
      </c>
      <c r="B29" s="8" t="inlineStr">
        <is>
          <t>Information not available in database</t>
        </is>
      </c>
      <c r="C29" s="8" t="inlineStr">
        <is>
          <t>Side effects information not available</t>
        </is>
      </c>
      <c r="D29" s="8" t="inlineStr">
        <is>
          <t>Chronic kidney disease</t>
        </is>
      </c>
    </row>
    <row r="30" ht="16" customHeight="1" s="15">
      <c r="A30" s="8" t="inlineStr">
        <is>
          <t>Retacrit</t>
        </is>
      </c>
      <c r="B30" s="8" t="inlineStr">
        <is>
          <t>Information not available in database</t>
        </is>
      </c>
      <c r="C30" s="8" t="inlineStr">
        <is>
          <t>Side effects information not available</t>
        </is>
      </c>
      <c r="D30" s="8" t="inlineStr">
        <is>
          <t>Chronic kidney disease</t>
        </is>
      </c>
    </row>
    <row r="31" ht="16" customHeight="1" s="15">
      <c r="A31" s="8" t="inlineStr">
        <is>
          <t>Fergon</t>
        </is>
      </c>
      <c r="B31" s="8" t="inlineStr">
        <is>
          <t>Information not available in database</t>
        </is>
      </c>
      <c r="C31" s="8" t="inlineStr">
        <is>
          <t>Side effects information not available</t>
        </is>
      </c>
      <c r="D31" s="8" t="inlineStr">
        <is>
          <t>Chronic kidney disease</t>
        </is>
      </c>
    </row>
    <row r="32" ht="16" customHeight="1" s="15">
      <c r="A32" s="8" t="inlineStr">
        <is>
          <t>iron dextran</t>
        </is>
      </c>
      <c r="B32" s="8" t="inlineStr">
        <is>
          <t>Information not available in database</t>
        </is>
      </c>
      <c r="C32" s="8" t="inlineStr">
        <is>
          <t>Side effects information not available</t>
        </is>
      </c>
      <c r="D32" s="8" t="inlineStr">
        <is>
          <t>Chronic kidney disease</t>
        </is>
      </c>
    </row>
    <row r="33" ht="16" customHeight="1" s="15">
      <c r="A33" s="8" t="inlineStr">
        <is>
          <t>ferumoxytol</t>
        </is>
      </c>
      <c r="B33" s="8" t="inlineStr">
        <is>
          <t>Information not available in database</t>
        </is>
      </c>
      <c r="C33" s="8" t="inlineStr">
        <is>
          <t>Side effects information not available</t>
        </is>
      </c>
      <c r="D33" s="8" t="inlineStr">
        <is>
          <t>Chronic kidney disease</t>
        </is>
      </c>
    </row>
    <row r="34" ht="16" customHeight="1" s="15">
      <c r="A34" s="8" t="inlineStr">
        <is>
          <t>Hemocyte</t>
        </is>
      </c>
      <c r="B34" s="8" t="inlineStr">
        <is>
          <t>Information not available in database</t>
        </is>
      </c>
      <c r="C34" s="8" t="inlineStr">
        <is>
          <t>Side effects information not available</t>
        </is>
      </c>
      <c r="D34" s="8" t="inlineStr">
        <is>
          <t>Chronic kidney disease</t>
        </is>
      </c>
    </row>
    <row r="35" ht="80" customHeight="1" s="15">
      <c r="A35" s="8" t="inlineStr">
        <is>
          <t>Infed</t>
        </is>
      </c>
      <c r="B35" s="8" t="inlineStr">
        <is>
          <t>Infed is used to treat iron deficiencies and iron deficiency anemia (low red blood cells).Infed may also be used for purposes not listed in this medication guide.</t>
        </is>
      </c>
      <c r="C35" s="8" t="inlineStr">
        <is>
          <t>Get emergency medical help if you have signs of an allergic reaction: hives; difficult breathing; swelling of your face, lips, tongue, or throat.Infed can cause severe and sometimes fatal allergic reactions or severely low blood pressure....</t>
        </is>
      </c>
      <c r="D35" s="8" t="inlineStr">
        <is>
          <t>Chronic kidney disease</t>
        </is>
      </c>
    </row>
    <row r="36" ht="16" customHeight="1" s="15">
      <c r="A36" s="8" t="inlineStr">
        <is>
          <t>Actimmune</t>
        </is>
      </c>
      <c r="B36" s="8" t="inlineStr">
        <is>
          <t>Information not available in database</t>
        </is>
      </c>
      <c r="C36" s="8" t="inlineStr">
        <is>
          <t>Side effects information not available</t>
        </is>
      </c>
      <c r="D36" s="8" t="inlineStr">
        <is>
          <t>Chronic kidney disease</t>
        </is>
      </c>
    </row>
    <row r="37" ht="16" customHeight="1" s="15">
      <c r="A37" s="8" t="inlineStr">
        <is>
          <t>interferon gamma-1b</t>
        </is>
      </c>
      <c r="B37" s="8" t="inlineStr">
        <is>
          <t>Information not available in database</t>
        </is>
      </c>
      <c r="C37" s="8" t="inlineStr">
        <is>
          <t>Side effects information not available</t>
        </is>
      </c>
      <c r="D37" s="8" t="inlineStr">
        <is>
          <t>Chronic kidney disease</t>
        </is>
      </c>
    </row>
    <row r="38" ht="64" customHeight="1" s="15">
      <c r="A38" s="8" t="inlineStr">
        <is>
          <t>finerenone</t>
        </is>
      </c>
      <c r="B38" s="8" t="inlineStr">
        <is>
          <t>Finerenone is used in adults with chronic kidney disease related to diabetes mellitus type 2, to reduce the risk of: kidney problems getting worse; a heart attack; needing to be hospitalized for heart failure; or death from heart failure....</t>
        </is>
      </c>
      <c r="C38" s="8" t="inlineStr">
        <is>
          <t>Get emergency medical help if you have signs of an allergic reaction: hives; difficult breathing; swelling of your face, lips, tongue, or throat.Finerenone may cause serious side effects....</t>
        </is>
      </c>
      <c r="D38" s="8" t="inlineStr">
        <is>
          <t>Chronic kidney disease</t>
        </is>
      </c>
    </row>
    <row r="39" ht="80" customHeight="1" s="15">
      <c r="A39" s="8" t="inlineStr">
        <is>
          <t>empagliflozin</t>
        </is>
      </c>
      <c r="B39" s="8" t="inlineStr">
        <is>
          <t>Empagliflozin is used together with diet and exercise to lower blood sugar levels in adults and children at least 10 years old with type 2 diabetes.Empagliflozin is also used to lower the risk of death from heart attack, stroke, or heart failure in adults with type 2 diabetes who also have heart ...</t>
        </is>
      </c>
      <c r="C39" s="8" t="inlineStr">
        <is>
          <t>Get emergency medical help if you have signs of an allergic reaction: hives, difficult breathing, swelling of your face, lips, tongue, or throat.Seek medical attention right away if you have signs of a serious genital infection (penis or vagina): ...</t>
        </is>
      </c>
      <c r="D39" s="8" t="inlineStr">
        <is>
          <t>Chronic kidney disease</t>
        </is>
      </c>
    </row>
    <row r="40" ht="16" customHeight="1" s="15">
      <c r="A40" s="8" t="inlineStr">
        <is>
          <t>sotagliflozin</t>
        </is>
      </c>
      <c r="B40" s="8" t="inlineStr">
        <is>
          <t>Information not available in database</t>
        </is>
      </c>
      <c r="C40" s="8" t="inlineStr">
        <is>
          <t>Side effects information not available</t>
        </is>
      </c>
      <c r="D40" s="8" t="inlineStr">
        <is>
          <t>Chronic kidney disease</t>
        </is>
      </c>
    </row>
    <row r="41" ht="16" customHeight="1" s="15">
      <c r="A41" s="8" t="inlineStr">
        <is>
          <t>difelikefalin</t>
        </is>
      </c>
      <c r="B41" s="8" t="inlineStr">
        <is>
          <t>Information not available in database</t>
        </is>
      </c>
      <c r="C41" s="8" t="inlineStr">
        <is>
          <t>Side effects information not available</t>
        </is>
      </c>
      <c r="D41" s="8" t="inlineStr">
        <is>
          <t>Chronic kidney disease</t>
        </is>
      </c>
    </row>
    <row r="43">
      <c r="A43" s="18" t="inlineStr">
        <is>
          <t>Total medications for Chronic kidney disease: 23</t>
        </is>
      </c>
    </row>
  </sheetData>
  <mergeCells count="7">
    <mergeCell ref="A16:F16"/>
    <mergeCell ref="A10:F10"/>
    <mergeCell ref="A13:F13"/>
    <mergeCell ref="A1:F1"/>
    <mergeCell ref="A43:D43"/>
    <mergeCell ref="A3:F3"/>
    <mergeCell ref="A7:F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56"/>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COPD - COMPREHENSIVE ANALYSIS</t>
        </is>
      </c>
    </row>
    <row r="3" ht="16" customHeight="1" s="15">
      <c r="A3" s="16" t="inlineStr">
        <is>
          <t>DISEASE INFORMATION</t>
        </is>
      </c>
    </row>
    <row r="4">
      <c r="A4" s="4" t="inlineStr">
        <is>
          <t>English Name:</t>
        </is>
      </c>
      <c r="B4" t="inlineStr">
        <is>
          <t>COPD</t>
        </is>
      </c>
    </row>
    <row r="5">
      <c r="A5" s="4" t="inlineStr">
        <is>
          <t>Spanish Name:</t>
        </is>
      </c>
      <c r="B5" t="inlineStr">
        <is>
          <t>COPD</t>
        </is>
      </c>
    </row>
    <row r="7" ht="16" customHeight="1" s="15">
      <c r="A7" s="16" t="inlineStr">
        <is>
          <t>DIAGNOSIS</t>
        </is>
      </c>
    </row>
    <row r="8" ht="60" customHeight="1" s="15">
      <c r="A8" s="5" t="inlineStr">
        <is>
          <t>Diagnosis Process:</t>
        </is>
      </c>
      <c r="B8" s="6" t="inlineStr">
        <is>
          <t>Often COPD can be hard to diagnose because symptoms can be the same as those of other lung conditions. Many people who have COPD may not be diagnosed until the disease is advanced.To diagnose your condition, your healthcare professional reviews your symptoms and asks about your family and medical history and any exposure you've had to lung irritants — especially cigarette smoke. Your healthcare professional does a physical exam that includes listening to your lungs. You also may have some of these tests to diagnose your condition: pulmonary function tests, lab tests and imaging.</t>
        </is>
      </c>
    </row>
    <row r="10" ht="16" customHeight="1" s="15">
      <c r="A10" s="16" t="inlineStr">
        <is>
          <t>TREATMENTS</t>
        </is>
      </c>
    </row>
    <row r="11" ht="60" customHeight="1" s="15">
      <c r="A11" s="5" t="inlineStr">
        <is>
          <t>Available Treatments:</t>
        </is>
      </c>
      <c r="B11" s="6" t="inlineStr">
        <is>
          <t>exercise training; Surgery; Antibiotics; Counseling</t>
        </is>
      </c>
    </row>
    <row r="13" ht="16" customHeight="1" s="15">
      <c r="A13" s="16" t="inlineStr">
        <is>
          <t>DIAGNOSTIC TESTS</t>
        </is>
      </c>
    </row>
    <row r="14" ht="60" customHeight="1" s="15">
      <c r="A14" s="5" t="inlineStr">
        <is>
          <t>Diagnostic Tests:</t>
        </is>
      </c>
      <c r="B14" s="6" t="inlineStr">
        <is>
          <t>commonly used to monitor blood levels of theophylline; Blood test; X-ray; CT scan; Stress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ProAir HFA</t>
        </is>
      </c>
      <c r="B19" s="8" t="inlineStr">
        <is>
          <t>Information not available in database</t>
        </is>
      </c>
      <c r="C19" s="8" t="inlineStr">
        <is>
          <t>Side effects information not available</t>
        </is>
      </c>
      <c r="D19" s="8" t="inlineStr">
        <is>
          <t>COPD</t>
        </is>
      </c>
    </row>
    <row r="20" ht="64" customHeight="1" s="15">
      <c r="A20" s="8" t="inlineStr">
        <is>
          <t>salmeterol</t>
        </is>
      </c>
      <c r="B20" s="8" t="inlineStr">
        <is>
          <t>Fluticasone and salmeterol inhalation is a steroid and bronchodilator combination medicine that is used to prevent asthma attacks....</t>
        </is>
      </c>
      <c r="C20" s="8" t="inlineStr">
        <is>
          <t>Get emergency medical help if you have signs of an allergic reaction: hives; difficulty breathing; swelling of your face, lips, tongue, or throat.Fluticasone and salmeterol may cause serious side effects....</t>
        </is>
      </c>
      <c r="D20" s="8" t="inlineStr">
        <is>
          <t>COPD</t>
        </is>
      </c>
    </row>
    <row r="21" ht="96" customHeight="1" s="15">
      <c r="A21" s="8" t="inlineStr">
        <is>
          <t>formoterol</t>
        </is>
      </c>
      <c r="B21" s="8" t="inlineStr">
        <is>
          <t>Generic name: formoterol [ for-MOE-ter-ol ] Brand names: Foradil Aerolizer, Perforomist Drug class: Adrenergic bronchodilatorsBreztri (budesonide/glycopyrrolate/formoterol fumarate) is a combination inhaler used for the ...Xolair injection (omalizumab) is used to help improve allergic asthma, nas...</t>
        </is>
      </c>
      <c r="C21" s="8" t="inlineStr">
        <is>
          <t>Along with its needed effects, a medicine may cause some unwanted effects....</t>
        </is>
      </c>
      <c r="D21" s="8" t="inlineStr">
        <is>
          <t>COPD</t>
        </is>
      </c>
    </row>
    <row r="22" ht="96" customHeight="1" s="15">
      <c r="A22" s="8" t="inlineStr">
        <is>
          <t>ipratropium</t>
        </is>
      </c>
      <c r="B22" s="8" t="inlineStr">
        <is>
          <t>Package insert / product label Generic name: ipratropium bromide Dosage form: inhalation solution Drug class: Anticholinergic bronchodilators J Code (medical billing code): J7644 (Per mg, inhalation) Prescribing Information The active ingredient, ipratropium bromide monohydrate, USP, is an antich...</t>
        </is>
      </c>
      <c r="C22" s="8" t="inlineStr">
        <is>
          <t>Adverse reaction information concerning ipratropium bromide inhalation solution is derived from 12-week active-controlled clinical trials....</t>
        </is>
      </c>
      <c r="D22" s="8" t="inlineStr">
        <is>
          <t>COPD</t>
        </is>
      </c>
    </row>
    <row r="23" ht="96" customHeight="1" s="15">
      <c r="A23" s="8" t="inlineStr">
        <is>
          <t>tiotropium</t>
        </is>
      </c>
      <c r="B23" s="8" t="inlineStr">
        <is>
          <t>Generic name: tiotropium [ tye-oh-TROE-pee-um ] Brand names: Spiriva, Spiriva Respimat Drug class: Anticholinergic bronchodilatorsBreztri (budesonide/glycopyrrolate/formoterol fumarate) is a combination inhaler used for the ...Xolair injection (omalizumab) is used to help improve allergic asthma,...</t>
        </is>
      </c>
      <c r="C23" s="8" t="inlineStr">
        <is>
          <t>Along with its needed effects, a medicine may cause some unwanted effects....</t>
        </is>
      </c>
      <c r="D23" s="8" t="inlineStr">
        <is>
          <t>COPD</t>
        </is>
      </c>
    </row>
    <row r="24" ht="16" customHeight="1" s="15">
      <c r="A24" s="8" t="inlineStr">
        <is>
          <t>Spiriva Respimat</t>
        </is>
      </c>
      <c r="B24" s="8" t="inlineStr">
        <is>
          <t>Information not available in database</t>
        </is>
      </c>
      <c r="C24" s="8" t="inlineStr">
        <is>
          <t>Side effects information not available</t>
        </is>
      </c>
      <c r="D24" s="8" t="inlineStr">
        <is>
          <t>COPD</t>
        </is>
      </c>
    </row>
    <row r="25" ht="16" customHeight="1" s="15">
      <c r="A25" s="8" t="inlineStr">
        <is>
          <t>aclidinium</t>
        </is>
      </c>
      <c r="B25" s="8" t="inlineStr">
        <is>
          <t>Information not available in database</t>
        </is>
      </c>
      <c r="C25" s="8" t="inlineStr">
        <is>
          <t>Side effects information not available</t>
        </is>
      </c>
      <c r="D25" s="8" t="inlineStr">
        <is>
          <t>COPD</t>
        </is>
      </c>
    </row>
    <row r="26" ht="16" customHeight="1" s="15">
      <c r="A26" s="8" t="inlineStr">
        <is>
          <t>albuterol/ipratropium</t>
        </is>
      </c>
      <c r="B26" s="8" t="inlineStr">
        <is>
          <t>Information not available in database</t>
        </is>
      </c>
      <c r="C26" s="8" t="inlineStr">
        <is>
          <t>Side effects information not available</t>
        </is>
      </c>
      <c r="D26" s="8" t="inlineStr">
        <is>
          <t>COPD</t>
        </is>
      </c>
    </row>
    <row r="27" ht="16" customHeight="1" s="15">
      <c r="A27" s="8" t="inlineStr">
        <is>
          <t>Combivent Respimat</t>
        </is>
      </c>
      <c r="B27" s="8" t="inlineStr">
        <is>
          <t>Information not available in database</t>
        </is>
      </c>
      <c r="C27" s="8" t="inlineStr">
        <is>
          <t>Side effects information not available</t>
        </is>
      </c>
      <c r="D27" s="8" t="inlineStr">
        <is>
          <t>COPD</t>
        </is>
      </c>
    </row>
    <row r="28" ht="96" customHeight="1" s="15">
      <c r="A28" s="8" t="inlineStr">
        <is>
          <t>fluticasone</t>
        </is>
      </c>
      <c r="B28" s="8" t="inlineStr">
        <is>
          <t>Package insert / product label Generic name: fluticasone propionate Dosage form: cream Drug class: Topical steroidsFluticasone Propionate Cream, USP 0.05% contains fluticasone propionate [(6α,11β,16α,17α)-6,9,-difluoro-11-hydroxy-16-methyl-3-oxo-17-(1-oxopropoxy)androsta-1,4-diene-17-carbothioic ...</t>
        </is>
      </c>
      <c r="C28" s="8" t="inlineStr">
        <is>
          <t>In controlled clinical trials of twice-daily administration, the total incidence of adverse reactions associated with the use of Fluticasone Propionate Cream was approximately 4%....</t>
        </is>
      </c>
      <c r="D28" s="8" t="inlineStr">
        <is>
          <t>COPD</t>
        </is>
      </c>
    </row>
    <row r="29" ht="16" customHeight="1" s="15">
      <c r="A29" s="8" t="inlineStr">
        <is>
          <t>Flovent</t>
        </is>
      </c>
      <c r="B29" s="8" t="inlineStr">
        <is>
          <t>Information not available in database</t>
        </is>
      </c>
      <c r="C29" s="8" t="inlineStr">
        <is>
          <t>Side effects information not available</t>
        </is>
      </c>
      <c r="D29" s="8" t="inlineStr">
        <is>
          <t>COPD</t>
        </is>
      </c>
    </row>
    <row r="30" ht="96" customHeight="1" s="15">
      <c r="A30" s="8" t="inlineStr">
        <is>
          <t>budesonide</t>
        </is>
      </c>
      <c r="B30" s="8" t="inlineStr">
        <is>
          <t>Generic name: budesonide and formoterol [ bue-DES-oh-nide, for-MOE-ter-ol-FUE-ma-rate ] Brand names: Symbicort, Symbicort Aerosphere Drug class: Bronchodilator combinationsBreztri (budesonide/glycopyrrolate/formoterol fumarate) is a combination inhaler used for the ...Xolair injection (omalizumab...</t>
        </is>
      </c>
      <c r="C30" s="8" t="inlineStr">
        <is>
          <t>Along with its needed effects, a medicine may cause some unwanted effects....</t>
        </is>
      </c>
      <c r="D30" s="8" t="inlineStr">
        <is>
          <t>COPD</t>
        </is>
      </c>
    </row>
    <row r="31" ht="16" customHeight="1" s="15">
      <c r="A31" s="8" t="inlineStr">
        <is>
          <t>Pulmicort Flexhaler</t>
        </is>
      </c>
      <c r="B31" s="8" t="inlineStr">
        <is>
          <t>Information not available in database</t>
        </is>
      </c>
      <c r="C31" s="8" t="inlineStr">
        <is>
          <t>Side effects information not available</t>
        </is>
      </c>
      <c r="D31" s="8" t="inlineStr">
        <is>
          <t>COPD</t>
        </is>
      </c>
    </row>
    <row r="32" ht="16" customHeight="1" s="15">
      <c r="A32" s="8" t="inlineStr">
        <is>
          <t>fluticasone/salmeterol</t>
        </is>
      </c>
      <c r="B32" s="8" t="inlineStr">
        <is>
          <t>Information not available in database</t>
        </is>
      </c>
      <c r="C32" s="8" t="inlineStr">
        <is>
          <t>Side effects information not available</t>
        </is>
      </c>
      <c r="D32" s="8" t="inlineStr">
        <is>
          <t>COPD</t>
        </is>
      </c>
    </row>
    <row r="33" ht="16" customHeight="1" s="15">
      <c r="A33" s="8" t="inlineStr">
        <is>
          <t>Advair HFA</t>
        </is>
      </c>
      <c r="B33" s="8" t="inlineStr">
        <is>
          <t>Information not available in database</t>
        </is>
      </c>
      <c r="C33" s="8" t="inlineStr">
        <is>
          <t>Side effects information not available</t>
        </is>
      </c>
      <c r="D33" s="8" t="inlineStr">
        <is>
          <t>COPD</t>
        </is>
      </c>
    </row>
    <row r="34" ht="16" customHeight="1" s="15">
      <c r="A34" s="8" t="inlineStr">
        <is>
          <t>budesonide/formoterol</t>
        </is>
      </c>
      <c r="B34" s="8" t="inlineStr">
        <is>
          <t>Information not available in database</t>
        </is>
      </c>
      <c r="C34" s="8" t="inlineStr">
        <is>
          <t>Side effects information not available</t>
        </is>
      </c>
      <c r="D34" s="8" t="inlineStr">
        <is>
          <t>COPD</t>
        </is>
      </c>
    </row>
    <row r="35" ht="16" customHeight="1" s="15">
      <c r="A35" s="8" t="inlineStr">
        <is>
          <t>tiotropium/olodaterol</t>
        </is>
      </c>
      <c r="B35" s="8" t="inlineStr">
        <is>
          <t>Information not available in database</t>
        </is>
      </c>
      <c r="C35" s="8" t="inlineStr">
        <is>
          <t>Side effects information not available</t>
        </is>
      </c>
      <c r="D35" s="8" t="inlineStr">
        <is>
          <t>COPD</t>
        </is>
      </c>
    </row>
    <row r="36" ht="32" customHeight="1" s="15">
      <c r="A36" s="8" t="inlineStr">
        <is>
          <t>fluticasone/vilanterol/umeclidinium</t>
        </is>
      </c>
      <c r="B36" s="8" t="inlineStr">
        <is>
          <t>Information not available in database</t>
        </is>
      </c>
      <c r="C36" s="8" t="inlineStr">
        <is>
          <t>Side effects information not available</t>
        </is>
      </c>
      <c r="D36" s="8" t="inlineStr">
        <is>
          <t>COPD</t>
        </is>
      </c>
    </row>
    <row r="37" ht="96" customHeight="1" s="15">
      <c r="A37" s="8" t="inlineStr">
        <is>
          <t>flu</t>
        </is>
      </c>
      <c r="B37" s="8" t="inlineStr">
        <is>
          <t>Fludrocortisone is a steroid that helps reduce inflammation in the body.Fludrocortisone is used to treat conditions in which the body does not produce enough of its own steroids, such as Addison's disease, and salt-losing adrenogenital syndrome.Fludrocortisone may also be used for purposes not li...</t>
        </is>
      </c>
      <c r="C37" s="8" t="inlineStr">
        <is>
          <t>Get emergency medical help if you have signs of an allergic reaction: hives; difficult breathing; swelling of your face, lips, tongue, or throat.Fludrocortisone may cause serious side effects....</t>
        </is>
      </c>
      <c r="D37" s="8" t="inlineStr">
        <is>
          <t>COPD</t>
        </is>
      </c>
    </row>
    <row r="38" ht="16" customHeight="1" s="15">
      <c r="A38" s="8" t="inlineStr">
        <is>
          <t>Pneumovax 23</t>
        </is>
      </c>
      <c r="B38" s="8" t="inlineStr">
        <is>
          <t>Information not available in database</t>
        </is>
      </c>
      <c r="C38" s="8" t="inlineStr">
        <is>
          <t>Side effects information not available</t>
        </is>
      </c>
      <c r="D38" s="8" t="inlineStr">
        <is>
          <t>COPD</t>
        </is>
      </c>
    </row>
    <row r="39" ht="16" customHeight="1" s="15">
      <c r="A39" s="8" t="inlineStr">
        <is>
          <t>budesonide / formoterol</t>
        </is>
      </c>
      <c r="B39" s="8" t="inlineStr">
        <is>
          <t>Information not available in database</t>
        </is>
      </c>
      <c r="C39" s="8" t="inlineStr">
        <is>
          <t>Side effects information not available</t>
        </is>
      </c>
      <c r="D39" s="8" t="inlineStr">
        <is>
          <t>COPD</t>
        </is>
      </c>
    </row>
    <row r="40" ht="16" customHeight="1" s="15">
      <c r="A40" s="8" t="inlineStr">
        <is>
          <t>levalbuterol</t>
        </is>
      </c>
      <c r="B40" s="8" t="inlineStr">
        <is>
          <t>Information not available in database</t>
        </is>
      </c>
      <c r="C40" s="8" t="inlineStr">
        <is>
          <t>Side effects information not available</t>
        </is>
      </c>
      <c r="D40" s="8" t="inlineStr">
        <is>
          <t>COPD</t>
        </is>
      </c>
    </row>
    <row r="41" ht="16" customHeight="1" s="15">
      <c r="A41" s="8" t="inlineStr">
        <is>
          <t>fluticasone / vilanterol</t>
        </is>
      </c>
      <c r="B41" s="8" t="inlineStr">
        <is>
          <t>Information not available in database</t>
        </is>
      </c>
      <c r="C41" s="8" t="inlineStr">
        <is>
          <t>Side effects information not available</t>
        </is>
      </c>
      <c r="D41" s="8" t="inlineStr">
        <is>
          <t>COPD</t>
        </is>
      </c>
    </row>
    <row r="42" ht="16" customHeight="1" s="15">
      <c r="A42" s="8" t="inlineStr">
        <is>
          <t>roflumilast</t>
        </is>
      </c>
      <c r="B42" s="8" t="inlineStr">
        <is>
          <t>Information not available in database</t>
        </is>
      </c>
      <c r="C42" s="8" t="inlineStr">
        <is>
          <t>Side effects information not available</t>
        </is>
      </c>
      <c r="D42" s="8" t="inlineStr">
        <is>
          <t>COPD</t>
        </is>
      </c>
    </row>
    <row r="43" ht="32" customHeight="1" s="15">
      <c r="A43" s="8" t="inlineStr">
        <is>
          <t>fluticasone / umeclidinium / vilanterol</t>
        </is>
      </c>
      <c r="B43" s="8" t="inlineStr">
        <is>
          <t>Information not available in database</t>
        </is>
      </c>
      <c r="C43" s="8" t="inlineStr">
        <is>
          <t>Side effects information not available</t>
        </is>
      </c>
      <c r="D43" s="8" t="inlineStr">
        <is>
          <t>COPD</t>
        </is>
      </c>
    </row>
    <row r="44" ht="16" customHeight="1" s="15">
      <c r="A44" s="8" t="inlineStr">
        <is>
          <t>Azithromycin Dose Pack</t>
        </is>
      </c>
      <c r="B44" s="8" t="inlineStr">
        <is>
          <t>Information not available in database</t>
        </is>
      </c>
      <c r="C44" s="8" t="inlineStr">
        <is>
          <t>Side effects information not available</t>
        </is>
      </c>
      <c r="D44" s="8" t="inlineStr">
        <is>
          <t>COPD</t>
        </is>
      </c>
    </row>
    <row r="45" ht="80" customHeight="1" s="15">
      <c r="A45" s="8" t="inlineStr">
        <is>
          <t>Ventolin</t>
        </is>
      </c>
      <c r="B45" s="8" t="inlineStr">
        <is>
          <t>Package insert / product label Generic name: albuterol sulfate Dosage form: aerosol, metered Drug class: Adrenergic bronchodilatorsVENTOLIN HFA is a beta2-adrenergic agonist indicated for: Inhalation aerosol: 108 mcg albuterol sulfate (90 mcg albuterol base) per actuation....</t>
        </is>
      </c>
      <c r="C45" s="8" t="inlineStr">
        <is>
          <t>The following clinically significant adverse reactions are described elsewhere in the labeling: • Paradoxical bronchospasm [see Warnings and Precautions (5.1)] • Cardiovascular effects [see Warnings and Precautions (5.4)] • Hypersensitivity reacti...</t>
        </is>
      </c>
      <c r="D45" s="8" t="inlineStr">
        <is>
          <t>COPD</t>
        </is>
      </c>
    </row>
    <row r="46" ht="16" customHeight="1" s="15">
      <c r="A46" s="8" t="inlineStr">
        <is>
          <t>Proventil HFA</t>
        </is>
      </c>
      <c r="B46" s="8" t="inlineStr">
        <is>
          <t>Information not available in database</t>
        </is>
      </c>
      <c r="C46" s="8" t="inlineStr">
        <is>
          <t>Side effects information not available</t>
        </is>
      </c>
      <c r="D46" s="8" t="inlineStr">
        <is>
          <t>COPD</t>
        </is>
      </c>
    </row>
    <row r="47" ht="16" customHeight="1" s="15">
      <c r="A47" s="8" t="inlineStr">
        <is>
          <t>ProAir RespiClick</t>
        </is>
      </c>
      <c r="B47" s="8" t="inlineStr">
        <is>
          <t>Information not available in database</t>
        </is>
      </c>
      <c r="C47" s="8" t="inlineStr">
        <is>
          <t>Side effects information not available</t>
        </is>
      </c>
      <c r="D47" s="8" t="inlineStr">
        <is>
          <t>COPD</t>
        </is>
      </c>
    </row>
    <row r="48" ht="16" customHeight="1" s="15">
      <c r="A48" s="8" t="inlineStr">
        <is>
          <t>Vospire ER</t>
        </is>
      </c>
      <c r="B48" s="8" t="inlineStr">
        <is>
          <t>Information not available in database</t>
        </is>
      </c>
      <c r="C48" s="8" t="inlineStr">
        <is>
          <t>Side effects information not available</t>
        </is>
      </c>
      <c r="D48" s="8" t="inlineStr">
        <is>
          <t>COPD</t>
        </is>
      </c>
    </row>
    <row r="49" ht="80" customHeight="1" s="15">
      <c r="A49" s="8" t="inlineStr">
        <is>
          <t>Xopenex HFA</t>
        </is>
      </c>
      <c r="B49" s="8" t="inlineStr">
        <is>
          <t>Levalbuterol is a short-acting bronchodilator that relaxes muscles in the airways and increases air flow to the lungs.Xopenex HFA is used to treat or prevent asthma attacks in adults and children who are at least 4 years old.Xopenex HFA may also be used for purposes not listed in this medication ...</t>
        </is>
      </c>
      <c r="C49" s="8" t="inlineStr">
        <is>
          <t>Get emergency medical help if you have signs of an allergic reaction: hives; difficult breathing; swelling of your face, lips, tongue, or throat.Xopenex HFA may cause serious side effects....</t>
        </is>
      </c>
      <c r="D49" s="8" t="inlineStr">
        <is>
          <t>COPD</t>
        </is>
      </c>
    </row>
    <row r="50" ht="16" customHeight="1" s="15">
      <c r="A50" s="8" t="inlineStr">
        <is>
          <t>isoproterenol</t>
        </is>
      </c>
      <c r="B50" s="8" t="inlineStr">
        <is>
          <t>Information not available in database</t>
        </is>
      </c>
      <c r="C50" s="8" t="inlineStr">
        <is>
          <t>Side effects information not available</t>
        </is>
      </c>
      <c r="D50" s="8" t="inlineStr">
        <is>
          <t>COPD</t>
        </is>
      </c>
    </row>
    <row r="51" ht="16" customHeight="1" s="15">
      <c r="A51" s="8" t="inlineStr">
        <is>
          <t>Xopenex Concentrate</t>
        </is>
      </c>
      <c r="B51" s="8" t="inlineStr">
        <is>
          <t>Information not available in database</t>
        </is>
      </c>
      <c r="C51" s="8" t="inlineStr">
        <is>
          <t>Side effects information not available</t>
        </is>
      </c>
      <c r="D51" s="8" t="inlineStr">
        <is>
          <t>COPD</t>
        </is>
      </c>
    </row>
    <row r="52" ht="16" customHeight="1" s="15">
      <c r="A52" s="8" t="inlineStr">
        <is>
          <t>fluticasone / salmeterol</t>
        </is>
      </c>
      <c r="B52" s="8" t="inlineStr">
        <is>
          <t>Information not available in database</t>
        </is>
      </c>
      <c r="C52" s="8" t="inlineStr">
        <is>
          <t>Side effects information not available</t>
        </is>
      </c>
      <c r="D52" s="8" t="inlineStr">
        <is>
          <t>COPD</t>
        </is>
      </c>
    </row>
    <row r="53" ht="16" customHeight="1" s="15">
      <c r="A53" s="8" t="inlineStr">
        <is>
          <t>albuterol / ipratropium</t>
        </is>
      </c>
      <c r="B53" s="8" t="inlineStr">
        <is>
          <t>Information not available in database</t>
        </is>
      </c>
      <c r="C53" s="8" t="inlineStr">
        <is>
          <t>Side effects information not available</t>
        </is>
      </c>
      <c r="D53" s="8" t="inlineStr">
        <is>
          <t>COPD</t>
        </is>
      </c>
    </row>
    <row r="54" ht="16" customHeight="1" s="15">
      <c r="A54" s="8" t="inlineStr">
        <is>
          <t>Atrovent</t>
        </is>
      </c>
      <c r="B54" s="8" t="inlineStr">
        <is>
          <t>Information not available in database</t>
        </is>
      </c>
      <c r="C54" s="8" t="inlineStr">
        <is>
          <t>Side effects information not available</t>
        </is>
      </c>
      <c r="D54" s="8" t="inlineStr">
        <is>
          <t>COPD</t>
        </is>
      </c>
    </row>
    <row r="56">
      <c r="A56" s="18" t="inlineStr">
        <is>
          <t>Total medications for COPD: 36</t>
        </is>
      </c>
    </row>
  </sheetData>
  <mergeCells count="7">
    <mergeCell ref="A16:F16"/>
    <mergeCell ref="A56:D56"/>
    <mergeCell ref="A10:F10"/>
    <mergeCell ref="A13:F13"/>
    <mergeCell ref="A1:F1"/>
    <mergeCell ref="A3:F3"/>
    <mergeCell ref="A7:F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89"/>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PNEUMONIA - COMPREHENSIVE ANALYSIS</t>
        </is>
      </c>
    </row>
    <row r="3" ht="16" customHeight="1" s="15">
      <c r="A3" s="16" t="inlineStr">
        <is>
          <t>DISEASE INFORMATION</t>
        </is>
      </c>
    </row>
    <row r="4">
      <c r="A4" s="4" t="inlineStr">
        <is>
          <t>English Name:</t>
        </is>
      </c>
      <c r="B4" t="inlineStr">
        <is>
          <t>Pneumonia</t>
        </is>
      </c>
    </row>
    <row r="5">
      <c r="A5" s="4" t="inlineStr">
        <is>
          <t>Spanish Name:</t>
        </is>
      </c>
      <c r="B5" t="inlineStr">
        <is>
          <t>neumonía</t>
        </is>
      </c>
    </row>
    <row r="7" ht="16" customHeight="1" s="15">
      <c r="A7" s="16" t="inlineStr">
        <is>
          <t>DIAGNOSIS</t>
        </is>
      </c>
    </row>
    <row r="8" ht="200" customHeight="1" s="15">
      <c r="A8" s="5" t="inlineStr">
        <is>
          <t>Diagnosis Process:</t>
        </is>
      </c>
      <c r="B8" s="6" t="inlineStr">
        <is>
          <t>Chest X-ray showing pneumonia Enlarge image Close Chest X-ray showing pneumonia Chest X-ray showing pneumonia This chest X-ray shows an area of lung inflammation indicating the presence of pneumonia. Your doctor will start by asking about your medical history and doing a physical exam, including listening to your lungs with a stethoscope to check for abnormal bubbling or crackling sounds that suggest pneumonia.If pneumonia is suspected, your doctor may recommend the following tests: Blood tests. Blood tests are used to confirm an infection and to try to identify the type of organism causing the infection. However, precise identification isn't always possible. Chest X-ray. This helps your doctor diagnose pneumonia and determine the extent and location of the infection. However, it can't tell your doctor what kind of germ is causing the pneumonia. Pulse oximetry. This measures the oxygen level in your blood. Pneumonia can prevent your lungs from moving enough oxygen into your bloodstream. Sputum test. A sample of fluid from your lungs (sputum) is taken after a deep cough and analyzed to help pinpoint the cause of the infection. Your doctor might order additional tests if you're older than age 65, are in the hospital, or have serious symptoms or health conditions. These may include: CT scan. If your pneumonia isn't clearing as quickly as expected, your doctor may recommend a chest CT scan to obtain a more detailed image of your lungs. Pleural fluid culture. A fluid sample is taken by putting a needle between your ribs from the pleural area and analyzed to help determine the type of infection. div#vaccine-tool-cta { background: #FFFFFF; border-radius: 8px; padding: 0; box-sizing: border-box; margin: 24px 0; border: 1px solid #D6D6D6; max-width: 100%; } div#vaccine-tool-cta.wide-div { padding: 0 16px 0 0; display: inline-flex; max-width: 100%; box-shadow: 0 4px 24px 0px rgba(0, 0, 0, 0.08); border: none; } div#vaccine-tool-cta div#vaccine-tool-picture-wrapper { display: block; margin: 0; } div#vaccine-tool-cta.wide-div div#vaccine-tool-picture-wrapper { max-width: 279px; width: 318px; height: 100%; aspect-ratio: 0.66; } div#vaccine-tool-cta div#vaccine-tool-picture-wrapper img#vaccine-tool-image { height: 100%; object-fit: cover; width: 100%; border-radius: 8px 8px 0 0; } div#vaccine-tool-cta.wide-div div#vaccine-tool-picture-wrapper img#vaccine-tool-image { border-radius: 8px 0 0 8px; } div#vaccine-tool-cta.wide-div div#vaccine-tool-cta-body-wrapper div#vaccine-tool-cta-body-sub-wrapper { top: 50%; -ms-transform: translateY(-50%); transform: translateY(-50%); } div#vaccine-tool-cta h3#vaccine-tool-cta-h3 { font-family: "mayo-display", serif; font-size: 32px; line-height: 40px; font-weight: 700; } div#vaccine-tool-cta p#vaccine-tool-cta-p { font-family: "mayo-sans", arial, sans-serif; font-size: 20px; line-height: 28px; font-weight: 400; } div#vaccine-tool-cta h3#vaccine-tool-cta-h3, div#vaccine-tool-cta p#vaccine-tool-cta-p { color: #080808; text-align: left; margin-bottom: 16px; } div#vaccine-tool-cta h3#vaccine-tool-cta-h3::before { display: none; } div#vaccine-tool-cta div#vaccine-tool-cta-body-wrapper { max-width: 100%; padding: 16px 24px 32px 24px; } div#vaccine-tool-cta div#vaccine-tool-cta-body-wrapper button#vaccine-tool-cta-button { cursor: pointer; color: #0057B8; background-color: #fff; display: block; font-family: "mayo-sans", arial, sans-</t>
        </is>
      </c>
    </row>
    <row r="10" ht="16" customHeight="1" s="15">
      <c r="A10" s="16" t="inlineStr">
        <is>
          <t>TREATMENTS</t>
        </is>
      </c>
    </row>
    <row r="11" ht="60" customHeight="1" s="15">
      <c r="A11" s="5" t="inlineStr">
        <is>
          <t>Available Treatments:</t>
        </is>
      </c>
      <c r="B11" s="6" t="inlineStr">
        <is>
          <t>Medication; Antibiotics</t>
        </is>
      </c>
    </row>
    <row r="13" ht="16" customHeight="1" s="15">
      <c r="A13" s="16" t="inlineStr">
        <is>
          <t>DIAGNOSTIC TESTS</t>
        </is>
      </c>
    </row>
    <row r="14" ht="60" customHeight="1" s="15">
      <c r="A14" s="5" t="inlineStr">
        <is>
          <t>Diagnostic Tests:</t>
        </is>
      </c>
      <c r="B14" s="6" t="inlineStr">
        <is>
          <t>Blood tests; the following tests: Blood tests; additional tests if you're older than age 65; a chest CT scan to obtain a more detailed image of your lungs; X-ray</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durlobactam / sulbactam</t>
        </is>
      </c>
      <c r="B19" s="8" t="inlineStr">
        <is>
          <t>Information not available in database</t>
        </is>
      </c>
      <c r="C19" s="8" t="inlineStr">
        <is>
          <t>Side effects information not available</t>
        </is>
      </c>
      <c r="D19" s="8" t="inlineStr">
        <is>
          <t>Pneumonia</t>
        </is>
      </c>
    </row>
    <row r="20" ht="16" customHeight="1" s="15">
      <c r="A20" s="8" t="inlineStr">
        <is>
          <t>piperacillin / tazobactam</t>
        </is>
      </c>
      <c r="B20" s="8" t="inlineStr">
        <is>
          <t>Information not available in database</t>
        </is>
      </c>
      <c r="C20" s="8" t="inlineStr">
        <is>
          <t>Side effects information not available</t>
        </is>
      </c>
      <c r="D20" s="8" t="inlineStr">
        <is>
          <t>Pneumonia</t>
        </is>
      </c>
    </row>
    <row r="21" ht="16" customHeight="1" s="15">
      <c r="A21" s="8" t="inlineStr">
        <is>
          <t>ampicillin / sulbactam</t>
        </is>
      </c>
      <c r="B21" s="8" t="inlineStr">
        <is>
          <t>Information not available in database</t>
        </is>
      </c>
      <c r="C21" s="8" t="inlineStr">
        <is>
          <t>Side effects information not available</t>
        </is>
      </c>
      <c r="D21" s="8" t="inlineStr">
        <is>
          <t>Pneumonia</t>
        </is>
      </c>
    </row>
    <row r="22" ht="16" customHeight="1" s="15">
      <c r="A22" s="8" t="inlineStr">
        <is>
          <t>cefoxitin</t>
        </is>
      </c>
      <c r="B22" s="8" t="inlineStr">
        <is>
          <t>Information not available in database</t>
        </is>
      </c>
      <c r="C22" s="8" t="inlineStr">
        <is>
          <t>Side effects information not available</t>
        </is>
      </c>
      <c r="D22" s="8" t="inlineStr">
        <is>
          <t>Pneumonia</t>
        </is>
      </c>
    </row>
    <row r="23" ht="16" customHeight="1" s="15">
      <c r="A23" s="8" t="inlineStr">
        <is>
          <t>Dexamethasone Intensol</t>
        </is>
      </c>
      <c r="B23" s="8" t="inlineStr">
        <is>
          <t>Information not available in database</t>
        </is>
      </c>
      <c r="C23" s="8" t="inlineStr">
        <is>
          <t>Side effects information not available</t>
        </is>
      </c>
      <c r="D23" s="8" t="inlineStr">
        <is>
          <t>Pneumonia</t>
        </is>
      </c>
    </row>
    <row r="24" ht="16" customHeight="1" s="15">
      <c r="A24" s="8" t="inlineStr">
        <is>
          <t>Augmentin XR</t>
        </is>
      </c>
      <c r="B24" s="8" t="inlineStr">
        <is>
          <t>Information not available in database</t>
        </is>
      </c>
      <c r="C24" s="8" t="inlineStr">
        <is>
          <t>Side effects information not available</t>
        </is>
      </c>
      <c r="D24" s="8" t="inlineStr">
        <is>
          <t>Pneumonia</t>
        </is>
      </c>
    </row>
    <row r="25" ht="16" customHeight="1" s="15">
      <c r="A25" s="8" t="inlineStr">
        <is>
          <t>cilastatin / imipenem</t>
        </is>
      </c>
      <c r="B25" s="8" t="inlineStr">
        <is>
          <t>Information not available in database</t>
        </is>
      </c>
      <c r="C25" s="8" t="inlineStr">
        <is>
          <t>Side effects information not available</t>
        </is>
      </c>
      <c r="D25" s="8" t="inlineStr">
        <is>
          <t>Pneumonia</t>
        </is>
      </c>
    </row>
    <row r="26" ht="16" customHeight="1" s="15">
      <c r="A26" s="8" t="inlineStr">
        <is>
          <t>Flagyl IV</t>
        </is>
      </c>
      <c r="B26" s="8" t="inlineStr">
        <is>
          <t>Information not available in database</t>
        </is>
      </c>
      <c r="C26" s="8" t="inlineStr">
        <is>
          <t>Side effects information not available</t>
        </is>
      </c>
      <c r="D26" s="8" t="inlineStr">
        <is>
          <t>Pneumonia</t>
        </is>
      </c>
    </row>
    <row r="27" ht="80" customHeight="1" s="15">
      <c r="A27" s="8" t="inlineStr">
        <is>
          <t>Unasyn</t>
        </is>
      </c>
      <c r="B27" s="8" t="inlineStr">
        <is>
          <t>Unasyn are penicillin antibiotics that fight bacteria.Unasyn is a combination medicine used to treat many different types of infections caused by bacteria.Unasyn may also be used for purposes not listed in this medication guide.</t>
        </is>
      </c>
      <c r="C27" s="8" t="inlineStr">
        <is>
          <t>Get emergency medical help if you have signs of an allergic reaction (hives, difficult breathing, swelling in your face or throat) or a severe skin reaction (fever, sore throat, burning eyes, skin pain, red or purple skin rash with blistering and ...</t>
        </is>
      </c>
      <c r="D27" s="8" t="inlineStr">
        <is>
          <t>Pneumonia</t>
        </is>
      </c>
    </row>
    <row r="28" ht="16" customHeight="1" s="15">
      <c r="A28" s="8" t="inlineStr">
        <is>
          <t>Amoclan</t>
        </is>
      </c>
      <c r="B28" s="8" t="inlineStr">
        <is>
          <t>Information not available in database</t>
        </is>
      </c>
      <c r="C28" s="8" t="inlineStr">
        <is>
          <t>Side effects information not available</t>
        </is>
      </c>
      <c r="D28" s="8" t="inlineStr">
        <is>
          <t>Pneumonia</t>
        </is>
      </c>
    </row>
    <row r="29" ht="16" customHeight="1" s="15">
      <c r="A29" s="8" t="inlineStr">
        <is>
          <t>Flagyl 375</t>
        </is>
      </c>
      <c r="B29" s="8" t="inlineStr">
        <is>
          <t>Information not available in database</t>
        </is>
      </c>
      <c r="C29" s="8" t="inlineStr">
        <is>
          <t>Side effects information not available</t>
        </is>
      </c>
      <c r="D29" s="8" t="inlineStr">
        <is>
          <t>Pneumonia</t>
        </is>
      </c>
    </row>
    <row r="30" ht="16" customHeight="1" s="15">
      <c r="A30" s="8" t="inlineStr">
        <is>
          <t>Cleocin HCl</t>
        </is>
      </c>
      <c r="B30" s="8" t="inlineStr">
        <is>
          <t>Information not available in database</t>
        </is>
      </c>
      <c r="C30" s="8" t="inlineStr">
        <is>
          <t>Side effects information not available</t>
        </is>
      </c>
      <c r="D30" s="8" t="inlineStr">
        <is>
          <t>Pneumonia</t>
        </is>
      </c>
    </row>
    <row r="31" ht="16" customHeight="1" s="15">
      <c r="A31" s="8" t="inlineStr">
        <is>
          <t>Cleocin Pediatric</t>
        </is>
      </c>
      <c r="B31" s="8" t="inlineStr">
        <is>
          <t>Information not available in database</t>
        </is>
      </c>
      <c r="C31" s="8" t="inlineStr">
        <is>
          <t>Side effects information not available</t>
        </is>
      </c>
      <c r="D31" s="8" t="inlineStr">
        <is>
          <t>Pneumonia</t>
        </is>
      </c>
    </row>
    <row r="32" ht="16" customHeight="1" s="15">
      <c r="A32" s="8" t="inlineStr">
        <is>
          <t>Cleocin Phosphate</t>
        </is>
      </c>
      <c r="B32" s="8" t="inlineStr">
        <is>
          <t>Information not available in database</t>
        </is>
      </c>
      <c r="C32" s="8" t="inlineStr">
        <is>
          <t>Side effects information not available</t>
        </is>
      </c>
      <c r="D32" s="8" t="inlineStr">
        <is>
          <t>Pneumonia</t>
        </is>
      </c>
    </row>
    <row r="33" ht="16" customHeight="1" s="15">
      <c r="A33" s="8" t="inlineStr">
        <is>
          <t>De-Sone LA</t>
        </is>
      </c>
      <c r="B33" s="8" t="inlineStr">
        <is>
          <t>Information not available in database</t>
        </is>
      </c>
      <c r="C33" s="8" t="inlineStr">
        <is>
          <t>Side effects information not available</t>
        </is>
      </c>
      <c r="D33" s="8" t="inlineStr">
        <is>
          <t>Pneumonia</t>
        </is>
      </c>
    </row>
    <row r="34" ht="80" customHeight="1" s="15">
      <c r="A34" s="8" t="inlineStr">
        <is>
          <t>ceftriaxone</t>
        </is>
      </c>
      <c r="B34" s="8" t="inlineStr">
        <is>
          <t>Package insert / product label Dosage form: injection, powder, for solution Drug class: Third generation cephalosporins J Code (medical billing code): J0696 (Per 250 mg, injection)To reduce the development of drug-resistant bacteria and maintain the effectiveness of ceftriaxone for injection, and...</t>
        </is>
      </c>
      <c r="C34" s="8" t="inlineStr">
        <is>
          <t>Ceftriaxone is generally well tolerated....</t>
        </is>
      </c>
      <c r="D34" s="8" t="inlineStr">
        <is>
          <t>Pneumonia</t>
        </is>
      </c>
    </row>
    <row r="35" ht="80" customHeight="1" s="15">
      <c r="A35" s="8" t="inlineStr">
        <is>
          <t>cefdinir</t>
        </is>
      </c>
      <c r="B35" s="8" t="inlineStr">
        <is>
          <t>Cefdinir is a cephalosporin (SEF a low spor in) antibiotic that is used to treat many different types of infections caused by bacteria.Cefdinir may also be used for purposes not listed in this medication guide.</t>
        </is>
      </c>
      <c r="C35" s="8" t="inlineStr">
        <is>
          <t>Get emergency medical help if you have signs of an allergic reaction (hives, difficult breathing, swelling in your face or throat) or a severe skin reaction (fever, sore throat, burning eyes, skin pain, red or purple skin rash with blistering and ...</t>
        </is>
      </c>
      <c r="D35" s="8" t="inlineStr">
        <is>
          <t>Pneumonia</t>
        </is>
      </c>
    </row>
    <row r="36" ht="16" customHeight="1" s="15">
      <c r="A36" s="8" t="inlineStr">
        <is>
          <t>Azithromycin Dose Pack</t>
        </is>
      </c>
      <c r="B36" s="8" t="inlineStr">
        <is>
          <t>Information not available in database</t>
        </is>
      </c>
      <c r="C36" s="8" t="inlineStr">
        <is>
          <t>Side effects information not available</t>
        </is>
      </c>
      <c r="D36" s="8" t="inlineStr">
        <is>
          <t>Pneumonia</t>
        </is>
      </c>
    </row>
    <row r="37" ht="96" customHeight="1" s="15">
      <c r="A37" s="8" t="inlineStr">
        <is>
          <t>cefuroxime</t>
        </is>
      </c>
      <c r="B37" s="8" t="inlineStr">
        <is>
          <t>Brand names: Ceftin, Zinacef Drug class: Second Generation Cephalosporins Chemical name: [6R-[6α,7β(Z)]]-3-[[(2-Aminocarbonyl)oxy]methyl]-7-[2-furanyl(methoxyimino)acetyl]amino]-8-oxo-5-thia-1-azabicyclo[4.2.0]oct-2-ene-2-carboxylic acid monosodium salt Molecular formula: C16H16N4O8S CAS number: ...</t>
        </is>
      </c>
      <c r="C37" s="8" t="inlineStr">
        <is>
          <t>GI effects (nausea, vomiting, diarrhea/loose stools), hypersensitivity reactions, local reactions at IV injection sites....</t>
        </is>
      </c>
      <c r="D37" s="8" t="inlineStr">
        <is>
          <t>Pneumonia</t>
        </is>
      </c>
    </row>
    <row r="38" ht="32" customHeight="1" s="15">
      <c r="A38" s="8" t="inlineStr">
        <is>
          <t>sulfamethoxazole / trimethoprim</t>
        </is>
      </c>
      <c r="B38" s="8" t="inlineStr">
        <is>
          <t>Information not available in database</t>
        </is>
      </c>
      <c r="C38" s="8" t="inlineStr">
        <is>
          <t>Side effects information not available</t>
        </is>
      </c>
      <c r="D38" s="8" t="inlineStr">
        <is>
          <t>Pneumonia</t>
        </is>
      </c>
    </row>
    <row r="39" ht="16" customHeight="1" s="15">
      <c r="A39" s="8" t="inlineStr">
        <is>
          <t>cefotaxime</t>
        </is>
      </c>
      <c r="B39" s="8" t="inlineStr">
        <is>
          <t>Information not available in database</t>
        </is>
      </c>
      <c r="C39" s="8" t="inlineStr">
        <is>
          <t>Side effects information not available</t>
        </is>
      </c>
      <c r="D39" s="8" t="inlineStr">
        <is>
          <t>Pneumonia</t>
        </is>
      </c>
    </row>
    <row r="40" ht="16" customHeight="1" s="15">
      <c r="A40" s="8" t="inlineStr">
        <is>
          <t>moxifloxacin</t>
        </is>
      </c>
      <c r="B40" s="8" t="inlineStr">
        <is>
          <t>Information not available in database</t>
        </is>
      </c>
      <c r="C40" s="8" t="inlineStr">
        <is>
          <t>Side effects information not available</t>
        </is>
      </c>
      <c r="D40" s="8" t="inlineStr">
        <is>
          <t>Pneumonia</t>
        </is>
      </c>
    </row>
    <row r="41" ht="16" customHeight="1" s="15">
      <c r="A41" s="8" t="inlineStr">
        <is>
          <t>cefepime</t>
        </is>
      </c>
      <c r="B41" s="8" t="inlineStr">
        <is>
          <t>Information not available in database</t>
        </is>
      </c>
      <c r="C41" s="8" t="inlineStr">
        <is>
          <t>Side effects information not available</t>
        </is>
      </c>
      <c r="D41" s="8" t="inlineStr">
        <is>
          <t>Pneumonia</t>
        </is>
      </c>
    </row>
    <row r="42" ht="16" customHeight="1" s="15">
      <c r="A42" s="8" t="inlineStr">
        <is>
          <t>cefpodoxime</t>
        </is>
      </c>
      <c r="B42" s="8" t="inlineStr">
        <is>
          <t>Information not available in database</t>
        </is>
      </c>
      <c r="C42" s="8" t="inlineStr">
        <is>
          <t>Side effects information not available</t>
        </is>
      </c>
      <c r="D42" s="8" t="inlineStr">
        <is>
          <t>Pneumonia</t>
        </is>
      </c>
    </row>
    <row r="43" ht="80" customHeight="1" s="15">
      <c r="A43" s="8" t="inlineStr">
        <is>
          <t>voriconazole</t>
        </is>
      </c>
      <c r="B43" s="8" t="inlineStr">
        <is>
          <t>Package insert / product label Dosage form: tablet Drug class: Azole antifungalsWarnings and Precautions, Photosensitivity (5.6) 10/2022 Voriconazole tablets are an azole antifungal indicated for the treatment of adults and pediatric patients 2 years of age and older with: o Adult patients weighi...</t>
        </is>
      </c>
      <c r="C43" s="8" t="inlineStr">
        <is>
          <t>The following serious adverse reactions are described elsewhere in the labeling:Hepatic Toxicity [see Warnings and Precautions (5.1)] Arrhythmias and QT Prolongation [see Warnings and Precautions (5.2)] Infusion Related Reactions [see Warnings and...</t>
        </is>
      </c>
      <c r="D43" s="8" t="inlineStr">
        <is>
          <t>Pneumonia</t>
        </is>
      </c>
    </row>
    <row r="44" ht="80" customHeight="1" s="15">
      <c r="A44" s="8" t="inlineStr">
        <is>
          <t>rifampin</t>
        </is>
      </c>
      <c r="B44" s="8" t="inlineStr">
        <is>
          <t>Rifampin is an antibiotic that is used to treat or prevent tuberculosis (TB).Rifampin may also be used to reduce certain bacteria in your nose and throat that could cause meningitis or other infections....</t>
        </is>
      </c>
      <c r="C44" s="8" t="inlineStr">
        <is>
          <t>Get emergency medical help if you have signs of an allergic reaction (hives, rash, feeling light-headed, wheezing, difficult breathing, swelling in your face or throat) or a severe skin reaction (fever, sore throat, burning in your eyes, skin pain...</t>
        </is>
      </c>
      <c r="D44" s="8" t="inlineStr">
        <is>
          <t>Pneumonia</t>
        </is>
      </c>
    </row>
    <row r="45" ht="16" customHeight="1" s="15">
      <c r="A45" s="8" t="inlineStr">
        <is>
          <t>Erythrocin</t>
        </is>
      </c>
      <c r="B45" s="8" t="inlineStr">
        <is>
          <t>Information not available in database</t>
        </is>
      </c>
      <c r="C45" s="8" t="inlineStr">
        <is>
          <t>Side effects information not available</t>
        </is>
      </c>
      <c r="D45" s="8" t="inlineStr">
        <is>
          <t>Pneumonia</t>
        </is>
      </c>
    </row>
    <row r="46" ht="16" customHeight="1" s="15">
      <c r="A46" s="8" t="inlineStr">
        <is>
          <t>Erythrocin Lactobionate</t>
        </is>
      </c>
      <c r="B46" s="8" t="inlineStr">
        <is>
          <t>Information not available in database</t>
        </is>
      </c>
      <c r="C46" s="8" t="inlineStr">
        <is>
          <t>Side effects information not available</t>
        </is>
      </c>
      <c r="D46" s="8" t="inlineStr">
        <is>
          <t>Pneumonia</t>
        </is>
      </c>
    </row>
    <row r="47" ht="16" customHeight="1" s="15">
      <c r="A47" s="8" t="inlineStr">
        <is>
          <t>E.E.S. Granules</t>
        </is>
      </c>
      <c r="B47" s="8" t="inlineStr">
        <is>
          <t>Information not available in database</t>
        </is>
      </c>
      <c r="C47" s="8" t="inlineStr">
        <is>
          <t>Side effects information not available</t>
        </is>
      </c>
      <c r="D47" s="8" t="inlineStr">
        <is>
          <t>Pneumonia</t>
        </is>
      </c>
    </row>
    <row r="48" ht="16" customHeight="1" s="15">
      <c r="A48" s="8" t="inlineStr">
        <is>
          <t>Eryc</t>
        </is>
      </c>
      <c r="B48" s="8" t="inlineStr">
        <is>
          <t>Information not available in database</t>
        </is>
      </c>
      <c r="C48" s="8" t="inlineStr">
        <is>
          <t>Side effects information not available</t>
        </is>
      </c>
      <c r="D48" s="8" t="inlineStr">
        <is>
          <t>Pneumonia</t>
        </is>
      </c>
    </row>
    <row r="49" ht="16" customHeight="1" s="15">
      <c r="A49" s="8" t="inlineStr">
        <is>
          <t>EryPed</t>
        </is>
      </c>
      <c r="B49" s="8" t="inlineStr">
        <is>
          <t>Information not available in database</t>
        </is>
      </c>
      <c r="C49" s="8" t="inlineStr">
        <is>
          <t>Side effects information not available</t>
        </is>
      </c>
      <c r="D49" s="8" t="inlineStr">
        <is>
          <t>Pneumonia</t>
        </is>
      </c>
    </row>
    <row r="50" ht="16" customHeight="1" s="15">
      <c r="A50" s="8" t="inlineStr">
        <is>
          <t>Rifadin</t>
        </is>
      </c>
      <c r="B50" s="8" t="inlineStr">
        <is>
          <t>Information not available in database</t>
        </is>
      </c>
      <c r="C50" s="8" t="inlineStr">
        <is>
          <t>Side effects information not available</t>
        </is>
      </c>
      <c r="D50" s="8" t="inlineStr">
        <is>
          <t>Pneumonia</t>
        </is>
      </c>
    </row>
    <row r="51" ht="16" customHeight="1" s="15">
      <c r="A51" s="8" t="inlineStr">
        <is>
          <t>Rifadin IV</t>
        </is>
      </c>
      <c r="B51" s="8" t="inlineStr">
        <is>
          <t>Information not available in database</t>
        </is>
      </c>
      <c r="C51" s="8" t="inlineStr">
        <is>
          <t>Side effects information not available</t>
        </is>
      </c>
      <c r="D51" s="8" t="inlineStr">
        <is>
          <t>Pneumonia</t>
        </is>
      </c>
    </row>
    <row r="52" ht="16" customHeight="1" s="15">
      <c r="A52" s="8" t="inlineStr">
        <is>
          <t>Rimactane</t>
        </is>
      </c>
      <c r="B52" s="8" t="inlineStr">
        <is>
          <t>Information not available in database</t>
        </is>
      </c>
      <c r="C52" s="8" t="inlineStr">
        <is>
          <t>Side effects information not available</t>
        </is>
      </c>
      <c r="D52" s="8" t="inlineStr">
        <is>
          <t>Pneumonia</t>
        </is>
      </c>
    </row>
    <row r="53" ht="16" customHeight="1" s="15">
      <c r="A53" s="8" t="inlineStr">
        <is>
          <t>PCE Dispertab</t>
        </is>
      </c>
      <c r="B53" s="8" t="inlineStr">
        <is>
          <t>Information not available in database</t>
        </is>
      </c>
      <c r="C53" s="8" t="inlineStr">
        <is>
          <t>Side effects information not available</t>
        </is>
      </c>
      <c r="D53" s="8" t="inlineStr">
        <is>
          <t>Pneumonia</t>
        </is>
      </c>
    </row>
    <row r="54" ht="16" customHeight="1" s="15">
      <c r="A54" s="8" t="inlineStr">
        <is>
          <t>Doryx</t>
        </is>
      </c>
      <c r="B54" s="8" t="inlineStr">
        <is>
          <t>Information not available in database</t>
        </is>
      </c>
      <c r="C54" s="8" t="inlineStr">
        <is>
          <t>Side effects information not available</t>
        </is>
      </c>
      <c r="D54" s="8" t="inlineStr">
        <is>
          <t>Pneumonia</t>
        </is>
      </c>
    </row>
    <row r="55" ht="96" customHeight="1" s="15">
      <c r="A55" s="8" t="inlineStr">
        <is>
          <t>Vibramycin</t>
        </is>
      </c>
      <c r="B55" s="8" t="inlineStr">
        <is>
          <t>Package insert / product label Generic name: doxycycline Dosage form: tablet, capsule, syrup, powder for oral suspension Drug classes: Miscellaneous antimalarials, TetracyclinesTo reduce the development of drug-resistant bacteria and maintain the effectiveness of Vibramycin® and other antibacteri...</t>
        </is>
      </c>
      <c r="C55" s="8" t="inlineStr">
        <is>
          <t>Due to oral doxycycline's virtually complete absorption, side effects of the lower bowel, particularly diarrhea, have been infrequent....</t>
        </is>
      </c>
      <c r="D55" s="8" t="inlineStr">
        <is>
          <t>Pneumonia</t>
        </is>
      </c>
    </row>
    <row r="56" ht="16" customHeight="1" s="15">
      <c r="A56" s="8" t="inlineStr">
        <is>
          <t>Monodox</t>
        </is>
      </c>
      <c r="B56" s="8" t="inlineStr">
        <is>
          <t>Information not available in database</t>
        </is>
      </c>
      <c r="C56" s="8" t="inlineStr">
        <is>
          <t>Side effects information not available</t>
        </is>
      </c>
      <c r="D56" s="8" t="inlineStr">
        <is>
          <t>Pneumonia</t>
        </is>
      </c>
    </row>
    <row r="57" ht="16" customHeight="1" s="15">
      <c r="A57" s="8" t="inlineStr">
        <is>
          <t>Doryx MPC</t>
        </is>
      </c>
      <c r="B57" s="8" t="inlineStr">
        <is>
          <t>Information not available in database</t>
        </is>
      </c>
      <c r="C57" s="8" t="inlineStr">
        <is>
          <t>Side effects information not available</t>
        </is>
      </c>
      <c r="D57" s="8" t="inlineStr">
        <is>
          <t>Pneumonia</t>
        </is>
      </c>
    </row>
    <row r="58" ht="16" customHeight="1" s="15">
      <c r="A58" s="8" t="inlineStr">
        <is>
          <t>Minocin for Injection</t>
        </is>
      </c>
      <c r="B58" s="8" t="inlineStr">
        <is>
          <t>Information not available in database</t>
        </is>
      </c>
      <c r="C58" s="8" t="inlineStr">
        <is>
          <t>Side effects information not available</t>
        </is>
      </c>
      <c r="D58" s="8" t="inlineStr">
        <is>
          <t>Pneumonia</t>
        </is>
      </c>
    </row>
    <row r="59" ht="80" customHeight="1" s="15">
      <c r="A59" s="8" t="inlineStr">
        <is>
          <t>meropenem</t>
        </is>
      </c>
      <c r="B59" s="8" t="inlineStr">
        <is>
          <t>Meropenem is an antibiotic that is used to treat bacterial infections of the skin and stomach in adults and children at least 3 months old.Meropenem is also used in adults and children at least 3 months old to treat bacterial meningitis (an infection that causes inflammation of the tissue that co...</t>
        </is>
      </c>
      <c r="C59" s="8" t="inlineStr">
        <is>
          <t>Get emergency medical help if you have signs of an allergic reaction (hives, difficult breathing, swelling in your face or throat) or a severe skin reaction (fever, sore throat, burning in your eyes, skin pain, red or purple skin rash that spreads...</t>
        </is>
      </c>
      <c r="D59" s="8" t="inlineStr">
        <is>
          <t>Pneumonia</t>
        </is>
      </c>
    </row>
    <row r="60" ht="96" customHeight="1" s="15">
      <c r="A60" s="8" t="inlineStr">
        <is>
          <t>linezolid</t>
        </is>
      </c>
      <c r="B60" s="8" t="inlineStr">
        <is>
          <t>Brand name: Zyvox Drug class: Oxazolidinones VA class: AM900 Molecular formula: C16H20FN3O4 CAS number: 165800-03-3Known hypersensitivity to linezolid or any ingredient in the formulation.Current or recent (within the last 2 weeks) treatment with drugs that inhibit MAO A or B (e.g., isocarboxazid...</t>
        </is>
      </c>
      <c r="C60" s="8" t="inlineStr">
        <is>
          <t>GI effects (diarrhea, nausea, vomiting, localized or generalized abdominal pain, loose stools), headache, rash, dizziness, anemia, thrombocytopenia....</t>
        </is>
      </c>
      <c r="D60" s="8" t="inlineStr">
        <is>
          <t>Pneumonia</t>
        </is>
      </c>
    </row>
    <row r="61" ht="16" customHeight="1" s="15">
      <c r="A61" s="8" t="inlineStr">
        <is>
          <t>amikacin</t>
        </is>
      </c>
      <c r="B61" s="8" t="inlineStr">
        <is>
          <t>Information not available in database</t>
        </is>
      </c>
      <c r="C61" s="8" t="inlineStr">
        <is>
          <t>Side effects information not available</t>
        </is>
      </c>
      <c r="D61" s="8" t="inlineStr">
        <is>
          <t>Pneumonia</t>
        </is>
      </c>
    </row>
    <row r="62" ht="16" customHeight="1" s="15">
      <c r="A62" s="8" t="inlineStr">
        <is>
          <t>ceftazidime</t>
        </is>
      </c>
      <c r="B62" s="8" t="inlineStr">
        <is>
          <t>Information not available in database</t>
        </is>
      </c>
      <c r="C62" s="8" t="inlineStr">
        <is>
          <t>Side effects information not available</t>
        </is>
      </c>
      <c r="D62" s="8" t="inlineStr">
        <is>
          <t>Pneumonia</t>
        </is>
      </c>
    </row>
    <row r="63" ht="16" customHeight="1" s="15">
      <c r="A63" s="8" t="inlineStr">
        <is>
          <t>Cipro I.V.</t>
        </is>
      </c>
      <c r="B63" s="8" t="inlineStr">
        <is>
          <t>Information not available in database</t>
        </is>
      </c>
      <c r="C63" s="8" t="inlineStr">
        <is>
          <t>Side effects information not available</t>
        </is>
      </c>
      <c r="D63" s="8" t="inlineStr">
        <is>
          <t>Pneumonia</t>
        </is>
      </c>
    </row>
    <row r="64" ht="16" customHeight="1" s="15">
      <c r="A64" s="8" t="inlineStr">
        <is>
          <t>Cipro XR</t>
        </is>
      </c>
      <c r="B64" s="8" t="inlineStr">
        <is>
          <t>Information not available in database</t>
        </is>
      </c>
      <c r="C64" s="8" t="inlineStr">
        <is>
          <t>Side effects information not available</t>
        </is>
      </c>
      <c r="D64" s="8" t="inlineStr">
        <is>
          <t>Pneumonia</t>
        </is>
      </c>
    </row>
    <row r="65" ht="16" customHeight="1" s="15">
      <c r="A65" s="8" t="inlineStr">
        <is>
          <t>Vancocin HCl</t>
        </is>
      </c>
      <c r="B65" s="8" t="inlineStr">
        <is>
          <t>Information not available in database</t>
        </is>
      </c>
      <c r="C65" s="8" t="inlineStr">
        <is>
          <t>Side effects information not available</t>
        </is>
      </c>
      <c r="D65" s="8" t="inlineStr">
        <is>
          <t>Pneumonia</t>
        </is>
      </c>
    </row>
    <row r="66" ht="16" customHeight="1" s="15">
      <c r="A66" s="8" t="inlineStr">
        <is>
          <t>Tazicef</t>
        </is>
      </c>
      <c r="B66" s="8" t="inlineStr">
        <is>
          <t>Information not available in database</t>
        </is>
      </c>
      <c r="C66" s="8" t="inlineStr">
        <is>
          <t>Side effects information not available</t>
        </is>
      </c>
      <c r="D66" s="8" t="inlineStr">
        <is>
          <t>Pneumonia</t>
        </is>
      </c>
    </row>
    <row r="67" ht="16" customHeight="1" s="15">
      <c r="A67" s="8" t="inlineStr">
        <is>
          <t>Vancocin HCl Pulvules</t>
        </is>
      </c>
      <c r="B67" s="8" t="inlineStr">
        <is>
          <t>Information not available in database</t>
        </is>
      </c>
      <c r="C67" s="8" t="inlineStr">
        <is>
          <t>Side effects information not available</t>
        </is>
      </c>
      <c r="D67" s="8" t="inlineStr">
        <is>
          <t>Pneumonia</t>
        </is>
      </c>
    </row>
    <row r="68" ht="16" customHeight="1" s="15">
      <c r="A68" s="8" t="inlineStr">
        <is>
          <t>cefiderocol</t>
        </is>
      </c>
      <c r="B68" s="8" t="inlineStr">
        <is>
          <t>Information not available in database</t>
        </is>
      </c>
      <c r="C68" s="8" t="inlineStr">
        <is>
          <t>Side effects information not available</t>
        </is>
      </c>
      <c r="D68" s="8" t="inlineStr">
        <is>
          <t>Pneumonia</t>
        </is>
      </c>
    </row>
    <row r="69" ht="32" customHeight="1" s="15">
      <c r="A69" s="8" t="inlineStr">
        <is>
          <t>cilastatin / imipenem / relebactam</t>
        </is>
      </c>
      <c r="B69" s="8" t="inlineStr">
        <is>
          <t>Information not available in database</t>
        </is>
      </c>
      <c r="C69" s="8" t="inlineStr">
        <is>
          <t>Side effects information not available</t>
        </is>
      </c>
      <c r="D69" s="8" t="inlineStr">
        <is>
          <t>Pneumonia</t>
        </is>
      </c>
    </row>
    <row r="70" ht="16" customHeight="1" s="15">
      <c r="A70" s="8" t="inlineStr">
        <is>
          <t>Fortaz</t>
        </is>
      </c>
      <c r="B70" s="8" t="inlineStr">
        <is>
          <t>Information not available in database</t>
        </is>
      </c>
      <c r="C70" s="8" t="inlineStr">
        <is>
          <t>Side effects information not available</t>
        </is>
      </c>
      <c r="D70" s="8" t="inlineStr">
        <is>
          <t>Pneumonia</t>
        </is>
      </c>
    </row>
    <row r="71" ht="16" customHeight="1" s="15">
      <c r="A71" s="8" t="inlineStr">
        <is>
          <t>Primaxin IV</t>
        </is>
      </c>
      <c r="B71" s="8" t="inlineStr">
        <is>
          <t>Information not available in database</t>
        </is>
      </c>
      <c r="C71" s="8" t="inlineStr">
        <is>
          <t>Side effects information not available</t>
        </is>
      </c>
      <c r="D71" s="8" t="inlineStr">
        <is>
          <t>Pneumonia</t>
        </is>
      </c>
    </row>
    <row r="72" ht="16" customHeight="1" s="15">
      <c r="A72" s="8" t="inlineStr">
        <is>
          <t>dapsone</t>
        </is>
      </c>
      <c r="B72" s="8" t="inlineStr">
        <is>
          <t>Information not available in database</t>
        </is>
      </c>
      <c r="C72" s="8" t="inlineStr">
        <is>
          <t>Side effects information not available</t>
        </is>
      </c>
      <c r="D72" s="8" t="inlineStr">
        <is>
          <t>Pneumonia</t>
        </is>
      </c>
    </row>
    <row r="73" ht="16" customHeight="1" s="15">
      <c r="A73" s="8" t="inlineStr">
        <is>
          <t>Mepron</t>
        </is>
      </c>
      <c r="B73" s="8" t="inlineStr">
        <is>
          <t>Information not available in database</t>
        </is>
      </c>
      <c r="C73" s="8" t="inlineStr">
        <is>
          <t>Side effects information not available</t>
        </is>
      </c>
      <c r="D73" s="8" t="inlineStr">
        <is>
          <t>Pneumonia</t>
        </is>
      </c>
    </row>
    <row r="74" ht="16" customHeight="1" s="15">
      <c r="A74" s="8" t="inlineStr">
        <is>
          <t>atovaquone</t>
        </is>
      </c>
      <c r="B74" s="8" t="inlineStr">
        <is>
          <t>Information not available in database</t>
        </is>
      </c>
      <c r="C74" s="8" t="inlineStr">
        <is>
          <t>Side effects information not available</t>
        </is>
      </c>
      <c r="D74" s="8" t="inlineStr">
        <is>
          <t>Pneumonia</t>
        </is>
      </c>
    </row>
    <row r="75" ht="16" customHeight="1" s="15">
      <c r="A75" s="8" t="inlineStr">
        <is>
          <t>pentamidine</t>
        </is>
      </c>
      <c r="B75" s="8" t="inlineStr">
        <is>
          <t>Information not available in database</t>
        </is>
      </c>
      <c r="C75" s="8" t="inlineStr">
        <is>
          <t>Side effects information not available</t>
        </is>
      </c>
      <c r="D75" s="8" t="inlineStr">
        <is>
          <t>Pneumonia</t>
        </is>
      </c>
    </row>
    <row r="76" ht="64" customHeight="1" s="15">
      <c r="A76" s="8" t="inlineStr">
        <is>
          <t>trimethoprim</t>
        </is>
      </c>
      <c r="B76" s="8" t="inlineStr">
        <is>
          <t>Trimethoprim is an antibiotic that is used to treat bladder or kidney infections, or ear infections caused by certain bacteria.Trimethoprim may also be used for purposes not listed in this medication guide.</t>
        </is>
      </c>
      <c r="C76" s="8" t="inlineStr">
        <is>
          <t>Get emergency medical help if you have signs of an allergic reaction: hives; difficult breathing; swelling of your face, lips, tongue, or throat.Trimethoprim may cause serious side effects....</t>
        </is>
      </c>
      <c r="D76" s="8" t="inlineStr">
        <is>
          <t>Pneumonia</t>
        </is>
      </c>
    </row>
    <row r="77" ht="16" customHeight="1" s="15">
      <c r="A77" s="8" t="inlineStr">
        <is>
          <t>primaquine</t>
        </is>
      </c>
      <c r="B77" s="8" t="inlineStr">
        <is>
          <t>Information not available in database</t>
        </is>
      </c>
      <c r="C77" s="8" t="inlineStr">
        <is>
          <t>Side effects information not available</t>
        </is>
      </c>
      <c r="D77" s="8" t="inlineStr">
        <is>
          <t>Pneumonia</t>
        </is>
      </c>
    </row>
    <row r="78" ht="16" customHeight="1" s="15">
      <c r="A78" s="8" t="inlineStr">
        <is>
          <t>leucovorin</t>
        </is>
      </c>
      <c r="B78" s="8" t="inlineStr">
        <is>
          <t>Information not available in database</t>
        </is>
      </c>
      <c r="C78" s="8" t="inlineStr">
        <is>
          <t>Side effects information not available</t>
        </is>
      </c>
      <c r="D78" s="8" t="inlineStr">
        <is>
          <t>Pneumonia</t>
        </is>
      </c>
    </row>
    <row r="79" ht="16" customHeight="1" s="15">
      <c r="A79" s="8" t="inlineStr">
        <is>
          <t>Septra DS</t>
        </is>
      </c>
      <c r="B79" s="8" t="inlineStr">
        <is>
          <t>Information not available in database</t>
        </is>
      </c>
      <c r="C79" s="8" t="inlineStr">
        <is>
          <t>Side effects information not available</t>
        </is>
      </c>
      <c r="D79" s="8" t="inlineStr">
        <is>
          <t>Pneumonia</t>
        </is>
      </c>
    </row>
    <row r="80" ht="16" customHeight="1" s="15">
      <c r="A80" s="8" t="inlineStr">
        <is>
          <t>Sulfatrim Pediatric</t>
        </is>
      </c>
      <c r="B80" s="8" t="inlineStr">
        <is>
          <t>Information not available in database</t>
        </is>
      </c>
      <c r="C80" s="8" t="inlineStr">
        <is>
          <t>Side effects information not available</t>
        </is>
      </c>
      <c r="D80" s="8" t="inlineStr">
        <is>
          <t>Pneumonia</t>
        </is>
      </c>
    </row>
    <row r="81" ht="16" customHeight="1" s="15">
      <c r="A81" s="8" t="inlineStr">
        <is>
          <t>Nebupent</t>
        </is>
      </c>
      <c r="B81" s="8" t="inlineStr">
        <is>
          <t>Information not available in database</t>
        </is>
      </c>
      <c r="C81" s="8" t="inlineStr">
        <is>
          <t>Side effects information not available</t>
        </is>
      </c>
      <c r="D81" s="8" t="inlineStr">
        <is>
          <t>Pneumonia</t>
        </is>
      </c>
    </row>
    <row r="82" ht="16" customHeight="1" s="15">
      <c r="A82" s="8" t="inlineStr">
        <is>
          <t>Pentam</t>
        </is>
      </c>
      <c r="B82" s="8" t="inlineStr">
        <is>
          <t>Information not available in database</t>
        </is>
      </c>
      <c r="C82" s="8" t="inlineStr">
        <is>
          <t>Side effects information not available</t>
        </is>
      </c>
      <c r="D82" s="8" t="inlineStr">
        <is>
          <t>Pneumonia</t>
        </is>
      </c>
    </row>
    <row r="83" ht="16" customHeight="1" s="15">
      <c r="A83" s="8" t="inlineStr">
        <is>
          <t>Primsol</t>
        </is>
      </c>
      <c r="B83" s="8" t="inlineStr">
        <is>
          <t>Information not available in database</t>
        </is>
      </c>
      <c r="C83" s="8" t="inlineStr">
        <is>
          <t>Side effects information not available</t>
        </is>
      </c>
      <c r="D83" s="8" t="inlineStr">
        <is>
          <t>Pneumonia</t>
        </is>
      </c>
    </row>
    <row r="84" ht="16" customHeight="1" s="15">
      <c r="A84" s="8" t="inlineStr">
        <is>
          <t>Pentam 300</t>
        </is>
      </c>
      <c r="B84" s="8" t="inlineStr">
        <is>
          <t>Information not available in database</t>
        </is>
      </c>
      <c r="C84" s="8" t="inlineStr">
        <is>
          <t>Side effects information not available</t>
        </is>
      </c>
      <c r="D84" s="8" t="inlineStr">
        <is>
          <t>Pneumonia</t>
        </is>
      </c>
    </row>
    <row r="85" ht="16" customHeight="1" s="15">
      <c r="A85" s="8" t="inlineStr">
        <is>
          <t>Daraprim</t>
        </is>
      </c>
      <c r="B85" s="8" t="inlineStr">
        <is>
          <t>Information not available in database</t>
        </is>
      </c>
      <c r="C85" s="8" t="inlineStr">
        <is>
          <t>Side effects information not available</t>
        </is>
      </c>
      <c r="D85" s="8" t="inlineStr">
        <is>
          <t>Pneumonia</t>
        </is>
      </c>
    </row>
    <row r="86" ht="16" customHeight="1" s="15">
      <c r="A86" s="8" t="inlineStr">
        <is>
          <t>pyrimethamine</t>
        </is>
      </c>
      <c r="B86" s="8" t="inlineStr">
        <is>
          <t>Information not available in database</t>
        </is>
      </c>
      <c r="C86" s="8" t="inlineStr">
        <is>
          <t>Side effects information not available</t>
        </is>
      </c>
      <c r="D86" s="8" t="inlineStr">
        <is>
          <t>Pneumonia</t>
        </is>
      </c>
    </row>
    <row r="87" ht="16" customHeight="1" s="15">
      <c r="A87" s="8" t="inlineStr">
        <is>
          <t>aztreonam</t>
        </is>
      </c>
      <c r="B87" s="8" t="inlineStr">
        <is>
          <t>Information not available in database</t>
        </is>
      </c>
      <c r="C87" s="8" t="inlineStr">
        <is>
          <t>Side effects information not available</t>
        </is>
      </c>
      <c r="D87" s="8" t="inlineStr">
        <is>
          <t>Pneumonia</t>
        </is>
      </c>
    </row>
    <row r="89">
      <c r="A89" s="18" t="inlineStr">
        <is>
          <t>Total medications for Pneumonia: 69</t>
        </is>
      </c>
    </row>
  </sheetData>
  <mergeCells count="7">
    <mergeCell ref="A16:F16"/>
    <mergeCell ref="A10:F10"/>
    <mergeCell ref="A89:D89"/>
    <mergeCell ref="A13:F13"/>
    <mergeCell ref="A1:F1"/>
    <mergeCell ref="A3:F3"/>
    <mergeCell ref="A7:F7"/>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STROKE - COMPREHENSIVE ANALYSIS</t>
        </is>
      </c>
    </row>
    <row r="3" ht="16" customHeight="1" s="15">
      <c r="A3" s="16" t="inlineStr">
        <is>
          <t>DISEASE INFORMATION</t>
        </is>
      </c>
    </row>
    <row r="4">
      <c r="A4" s="4" t="inlineStr">
        <is>
          <t>English Name:</t>
        </is>
      </c>
      <c r="B4" t="inlineStr">
        <is>
          <t>Stroke</t>
        </is>
      </c>
    </row>
    <row r="5">
      <c r="A5" s="4" t="inlineStr">
        <is>
          <t>Spanish Name:</t>
        </is>
      </c>
      <c r="B5" t="inlineStr">
        <is>
          <t>accidente cerebrovascular</t>
        </is>
      </c>
    </row>
    <row r="7" ht="16" customHeight="1" s="15">
      <c r="A7" s="16" t="inlineStr">
        <is>
          <t>DIAGNOSIS</t>
        </is>
      </c>
    </row>
    <row r="8" ht="200" customHeight="1" s="15">
      <c r="A8" s="5" t="inlineStr">
        <is>
          <t>Diagnosis Process:</t>
        </is>
      </c>
      <c r="B8" s="6" t="inlineStr">
        <is>
          <t>Strokes FAQ Neurologist Robert D. Brown, Jr. M.D., M.P.H., answers the most frequently asked questions about strokes. Show transcript for video Strokes FAQ Neurologist Robert D. Brown, Jr. M.D., M.P.H., answers the most frequently asked questions about strokes. Hi, I'm Dr. Robert Brown, a neurologist at Mayo Clinic. And I'm here to answer some of the important question you may have about strokes. The fast acronym, F.A.S.T., is a good way of remembering stroke symptoms and what to do if you or a friend or loved one experiences those symptoms. F for facial weakness, A for arm weakness, S for speech slurring, and T for time. Time to call 911 should those symptoms occur. Sometimes stroke symptoms may be temporary, lasting only several minutes or hours, and this is called a transient ischemic attack. The symptoms should not be ignored even if they are temporary. The risk of stroke is markedly increased in the days and weeks after those symptoms occur, so seek emergency evaluation to clarify why the symptoms occurred and how best to prevent a future stroke. An aneurysm is a small saccular-shaped or berry-shaped out-pouching off of an artery in the brain. About two to three percent of the population has a brain aneurysm, and most never cause any symptoms. But on occasion, that aneurysm can rupture, leading to bleeding into and surrounding the brain, a bleeding type of stroke called a subarachnoid hemorrhage. People with that type of hemorrhage typically present with a sudden onset of a very severe headache, unlike anything they've ever experienced before, and they should seek emergency medical care. The brain cells are affected very quickly after a stroke occurs. In the most common type of stroke, called an ischemic stroke, or cerebral infarction, there's a lack of blood flow to an area of the brain leading the brain cells to begin to die off due to a lack of oxygen and other nutrients. Emergency treatments can sometimes be used to restore the blood flow. Stroke treatments are most effective if they can be used early after stroke symptoms occur. Most strokes are preventable. And stroke prevention is far more effective than trying to treat a stroke after it has occurred. There are both non-modifiable risk factors, those things we cannot change, and modifiable risk factors, those things that can be changed. Non-modifiable risk factors include age, race, gender, and family history of stroke. Modifiable risk factors include high blood pressure, high cholesterol levels, cigarette smoking, diabetes, obstructive sleep apnea, lack of regular exercise, obesity, heavy alcohol use, recreational drug use, and some types of heart disease. Every stroke is a little bit different because any area of the brain can be affected by a stroke. Some strokes lead to only mild symptoms, and others are more severe and have a major impact on speech, strength, swallowing, walking, and vision. The patient with a stroke will typically start therapies very early after a stroke, including physical therapy, occupational therapy, and speech therapy. A person can continue to recover from a stroke for many months after a stroke up to a year or even longer. This recovery is a very gradual process. But don't give up. Celebrate the gains from week to week and month to month. If you have any stroke risk factors, partner with your medical team to control them. If stroke symptoms occur, seek emergency care. Work with your medical team to arrange for the appropriate evaluation to clarify why the stroke happened, and institute strategies to prevent another stroke from occurring in the future. Take your medications as advised. Your medical team will also institute therapies to help you with any deficit that you might have related to your stroke so that you can live your life to the fullest after a stroke occurs. Thank you for your time and we wish you well. During a stroke, things move quickly once you get to the hospita</t>
        </is>
      </c>
    </row>
    <row r="10" ht="16" customHeight="1" s="15">
      <c r="A10" s="16" t="inlineStr">
        <is>
          <t>TREATMENTS</t>
        </is>
      </c>
    </row>
    <row r="11" ht="60" customHeight="1" s="15">
      <c r="A11" s="5" t="inlineStr">
        <is>
          <t>Available Treatments:</t>
        </is>
      </c>
      <c r="B11" s="6" t="inlineStr">
        <is>
          <t>Physical therapy; Exercise</t>
        </is>
      </c>
    </row>
    <row r="13" ht="16" customHeight="1" s="15">
      <c r="A13" s="16" t="inlineStr">
        <is>
          <t>DIAGNOSTIC TESTS</t>
        </is>
      </c>
    </row>
    <row r="14" ht="60" customHeight="1" s="15">
      <c r="A14" s="5" t="inlineStr">
        <is>
          <t>Diagnostic Tests:</t>
        </is>
      </c>
      <c r="B14" s="6" t="inlineStr">
        <is>
          <t>X-ray; CT scan; Ultrasound</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80" customHeight="1" s="15">
      <c r="A19" s="8" t="inlineStr">
        <is>
          <t>clopidogrel</t>
        </is>
      </c>
      <c r="B19"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19" s="8" t="inlineStr">
        <is>
          <t>Get emergency medical help if you have signs of an allergic reaction: hives; difficult breathing; swelling of your face, lips, tongue, or throat.Clopidogrel increases your risk of bleeding, which can be severe or life-threatening....</t>
        </is>
      </c>
      <c r="D19" s="8" t="inlineStr">
        <is>
          <t>Stroke</t>
        </is>
      </c>
    </row>
    <row r="20" ht="16" customHeight="1" s="15">
      <c r="A20" s="8" t="inlineStr">
        <is>
          <t>Activase</t>
        </is>
      </c>
      <c r="B20" s="8" t="inlineStr">
        <is>
          <t>Information not available in database</t>
        </is>
      </c>
      <c r="C20" s="8" t="inlineStr">
        <is>
          <t>Side effects information not available</t>
        </is>
      </c>
      <c r="D20" s="8" t="inlineStr">
        <is>
          <t>Stroke</t>
        </is>
      </c>
    </row>
    <row r="21" ht="16" customHeight="1" s="15">
      <c r="A21" s="8" t="inlineStr">
        <is>
          <t>Bayer Aspirin</t>
        </is>
      </c>
      <c r="B21" s="8" t="inlineStr">
        <is>
          <t>Information not available in database</t>
        </is>
      </c>
      <c r="C21" s="8" t="inlineStr">
        <is>
          <t>Side effects information not available</t>
        </is>
      </c>
      <c r="D21" s="8" t="inlineStr">
        <is>
          <t>Stroke</t>
        </is>
      </c>
    </row>
    <row r="22" ht="16" customHeight="1" s="15">
      <c r="A22" s="8" t="inlineStr">
        <is>
          <t>Easprin</t>
        </is>
      </c>
      <c r="B22" s="8" t="inlineStr">
        <is>
          <t>Information not available in database</t>
        </is>
      </c>
      <c r="C22" s="8" t="inlineStr">
        <is>
          <t>Side effects information not available</t>
        </is>
      </c>
      <c r="D22" s="8" t="inlineStr">
        <is>
          <t>Stroke</t>
        </is>
      </c>
    </row>
    <row r="23" ht="64" customHeight="1" s="15">
      <c r="A23" s="8" t="inlineStr">
        <is>
          <t>Ecotrin</t>
        </is>
      </c>
      <c r="B23" s="8" t="inlineStr">
        <is>
          <t>Ecotrin is a salicylate (sa-LIS-il-ate) that is used to treat pain, and reduce fever or inflammation.Ecotrin is sometimes used to treat or prevent heart attacks, strokes, and chest pain (angina)....</t>
        </is>
      </c>
      <c r="C23" s="8" t="inlineStr">
        <is>
          <t>Get emergency medical help if you have signs of an allergic reaction: hives; difficult breathing; swelling of your face, lips, tongue, or throat.Ecotrin may cause serious side effects....</t>
        </is>
      </c>
      <c r="D23" s="8" t="inlineStr">
        <is>
          <t>Stroke</t>
        </is>
      </c>
    </row>
    <row r="24" ht="16" customHeight="1" s="15">
      <c r="A24" s="8" t="inlineStr">
        <is>
          <t>alteplase</t>
        </is>
      </c>
      <c r="B24" s="8" t="inlineStr">
        <is>
          <t>Information not available in database</t>
        </is>
      </c>
      <c r="C24" s="8" t="inlineStr">
        <is>
          <t>Side effects information not available</t>
        </is>
      </c>
      <c r="D24" s="8" t="inlineStr">
        <is>
          <t>Stroke</t>
        </is>
      </c>
    </row>
    <row r="25" ht="16" customHeight="1" s="15">
      <c r="A25" s="8" t="inlineStr">
        <is>
          <t>Arthritis Pain</t>
        </is>
      </c>
      <c r="B25" s="8" t="inlineStr">
        <is>
          <t>Information not available in database</t>
        </is>
      </c>
      <c r="C25" s="8" t="inlineStr">
        <is>
          <t>Side effects information not available</t>
        </is>
      </c>
      <c r="D25" s="8" t="inlineStr">
        <is>
          <t>Stroke</t>
        </is>
      </c>
    </row>
    <row r="26" ht="16" customHeight="1" s="15">
      <c r="A26" s="8" t="inlineStr">
        <is>
          <t>Ascriptin</t>
        </is>
      </c>
      <c r="B26" s="8" t="inlineStr">
        <is>
          <t>Information not available in database</t>
        </is>
      </c>
      <c r="C26" s="8" t="inlineStr">
        <is>
          <t>Side effects information not available</t>
        </is>
      </c>
      <c r="D26" s="8" t="inlineStr">
        <is>
          <t>Stroke</t>
        </is>
      </c>
    </row>
    <row r="27" ht="16" customHeight="1" s="15">
      <c r="A27" s="8" t="inlineStr">
        <is>
          <t>Aspergum</t>
        </is>
      </c>
      <c r="B27" s="8" t="inlineStr">
        <is>
          <t>Information not available in database</t>
        </is>
      </c>
      <c r="C27" s="8" t="inlineStr">
        <is>
          <t>Side effects information not available</t>
        </is>
      </c>
      <c r="D27" s="8" t="inlineStr">
        <is>
          <t>Stroke</t>
        </is>
      </c>
    </row>
    <row r="28" ht="16" customHeight="1" s="15">
      <c r="A28" s="8" t="inlineStr">
        <is>
          <t>Aspir-Low</t>
        </is>
      </c>
      <c r="B28" s="8" t="inlineStr">
        <is>
          <t>Information not available in database</t>
        </is>
      </c>
      <c r="C28" s="8" t="inlineStr">
        <is>
          <t>Side effects information not available</t>
        </is>
      </c>
      <c r="D28" s="8" t="inlineStr">
        <is>
          <t>Stroke</t>
        </is>
      </c>
    </row>
    <row r="29" ht="16" customHeight="1" s="15">
      <c r="A29" s="8" t="inlineStr">
        <is>
          <t>Entercote</t>
        </is>
      </c>
      <c r="B29" s="8" t="inlineStr">
        <is>
          <t>Information not available in database</t>
        </is>
      </c>
      <c r="C29" s="8" t="inlineStr">
        <is>
          <t>Side effects information not available</t>
        </is>
      </c>
      <c r="D29" s="8" t="inlineStr">
        <is>
          <t>Stroke</t>
        </is>
      </c>
    </row>
    <row r="30" ht="16" customHeight="1" s="15">
      <c r="A30" s="8" t="inlineStr">
        <is>
          <t>Genacote</t>
        </is>
      </c>
      <c r="B30" s="8" t="inlineStr">
        <is>
          <t>Information not available in database</t>
        </is>
      </c>
      <c r="C30" s="8" t="inlineStr">
        <is>
          <t>Side effects information not available</t>
        </is>
      </c>
      <c r="D30" s="8" t="inlineStr">
        <is>
          <t>Stroke</t>
        </is>
      </c>
    </row>
    <row r="31" ht="16" customHeight="1" s="15">
      <c r="A31" s="8" t="inlineStr">
        <is>
          <t>Halfprin</t>
        </is>
      </c>
      <c r="B31" s="8" t="inlineStr">
        <is>
          <t>Information not available in database</t>
        </is>
      </c>
      <c r="C31" s="8" t="inlineStr">
        <is>
          <t>Side effects information not available</t>
        </is>
      </c>
      <c r="D31" s="8" t="inlineStr">
        <is>
          <t>Stroke</t>
        </is>
      </c>
    </row>
    <row r="32" ht="16" customHeight="1" s="15">
      <c r="A32" s="8" t="inlineStr">
        <is>
          <t>nimodipine</t>
        </is>
      </c>
      <c r="B32" s="8" t="inlineStr">
        <is>
          <t>Information not available in database</t>
        </is>
      </c>
      <c r="C32" s="8" t="inlineStr">
        <is>
          <t>Side effects information not available</t>
        </is>
      </c>
      <c r="D32" s="8" t="inlineStr">
        <is>
          <t>Stroke</t>
        </is>
      </c>
    </row>
    <row r="33" ht="16" customHeight="1" s="15">
      <c r="A33" s="8" t="inlineStr">
        <is>
          <t>Vazalore</t>
        </is>
      </c>
      <c r="B33" s="8" t="inlineStr">
        <is>
          <t>Information not available in database</t>
        </is>
      </c>
      <c r="C33" s="8" t="inlineStr">
        <is>
          <t>Side effects information not available</t>
        </is>
      </c>
      <c r="D33" s="8" t="inlineStr">
        <is>
          <t>Stroke</t>
        </is>
      </c>
    </row>
    <row r="34" ht="16" customHeight="1" s="15">
      <c r="A34" s="8" t="inlineStr">
        <is>
          <t>Aspirtab</t>
        </is>
      </c>
      <c r="B34" s="8" t="inlineStr">
        <is>
          <t>Information not available in database</t>
        </is>
      </c>
      <c r="C34" s="8" t="inlineStr">
        <is>
          <t>Side effects information not available</t>
        </is>
      </c>
      <c r="D34" s="8" t="inlineStr">
        <is>
          <t>Stroke</t>
        </is>
      </c>
    </row>
    <row r="35" ht="32" customHeight="1" s="15">
      <c r="A35" s="8" t="inlineStr">
        <is>
          <t>Bayer Aspirin Extra Strength Plus</t>
        </is>
      </c>
      <c r="B35" s="8" t="inlineStr">
        <is>
          <t>Information not available in database</t>
        </is>
      </c>
      <c r="C35" s="8" t="inlineStr">
        <is>
          <t>Side effects information not available</t>
        </is>
      </c>
      <c r="D35" s="8" t="inlineStr">
        <is>
          <t>Stroke</t>
        </is>
      </c>
    </row>
    <row r="36" ht="16" customHeight="1" s="15">
      <c r="A36" s="8" t="inlineStr">
        <is>
          <t>Ecpirin</t>
        </is>
      </c>
      <c r="B36" s="8" t="inlineStr">
        <is>
          <t>Information not available in database</t>
        </is>
      </c>
      <c r="C36" s="8" t="inlineStr">
        <is>
          <t>Side effects information not available</t>
        </is>
      </c>
      <c r="D36" s="8" t="inlineStr">
        <is>
          <t>Stroke</t>
        </is>
      </c>
    </row>
    <row r="37" ht="16" customHeight="1" s="15">
      <c r="A37" s="8" t="inlineStr">
        <is>
          <t>Norwich Aspirin</t>
        </is>
      </c>
      <c r="B37" s="8" t="inlineStr">
        <is>
          <t>Information not available in database</t>
        </is>
      </c>
      <c r="C37" s="8" t="inlineStr">
        <is>
          <t>Side effects information not available</t>
        </is>
      </c>
      <c r="D37" s="8" t="inlineStr">
        <is>
          <t>Stroke</t>
        </is>
      </c>
    </row>
    <row r="38" ht="16" customHeight="1" s="15">
      <c r="A38" s="8" t="inlineStr">
        <is>
          <t>tenecteplase</t>
        </is>
      </c>
      <c r="B38" s="8" t="inlineStr">
        <is>
          <t>Information not available in database</t>
        </is>
      </c>
      <c r="C38" s="8" t="inlineStr">
        <is>
          <t>Side effects information not available</t>
        </is>
      </c>
      <c r="D38" s="8" t="inlineStr">
        <is>
          <t>Stroke</t>
        </is>
      </c>
    </row>
    <row r="39" ht="16" customHeight="1" s="15">
      <c r="A39" s="8" t="inlineStr">
        <is>
          <t>aspirin / dipyridamole</t>
        </is>
      </c>
      <c r="B39" s="8" t="inlineStr">
        <is>
          <t>Information not available in database</t>
        </is>
      </c>
      <c r="C39" s="8" t="inlineStr">
        <is>
          <t>Side effects information not available</t>
        </is>
      </c>
      <c r="D39" s="8" t="inlineStr">
        <is>
          <t>Stroke</t>
        </is>
      </c>
    </row>
    <row r="40" ht="16" customHeight="1" s="15">
      <c r="A40" s="8" t="inlineStr">
        <is>
          <t>Aspi-Cor</t>
        </is>
      </c>
      <c r="B40" s="8" t="inlineStr">
        <is>
          <t>Information not available in database</t>
        </is>
      </c>
      <c r="C40" s="8" t="inlineStr">
        <is>
          <t>Side effects information not available</t>
        </is>
      </c>
      <c r="D40" s="8" t="inlineStr">
        <is>
          <t>Stroke</t>
        </is>
      </c>
    </row>
    <row r="41" ht="80" customHeight="1" s="15">
      <c r="A41" s="8" t="inlineStr">
        <is>
          <t>ticagrelor</t>
        </is>
      </c>
      <c r="B41" s="8" t="inlineStr">
        <is>
          <t>Ticagrelor is used to lower your risk of heart attack, stroke, or death due to a blocked artery or a prior heart attack.Ticagrelor is also used to lower your risk of blood clots if you have coronary artery disease (decreased blood flow to the heart) and have been treated with stents to open clogg...</t>
        </is>
      </c>
      <c r="C41" s="8" t="inlineStr">
        <is>
          <t>Get emergency medical help if you have signs of an allergic reaction: hives; difficult breathing; swelling of your face, lips, tongue, or throat.Ticagrelor may cause serious side effects....</t>
        </is>
      </c>
      <c r="D41" s="8" t="inlineStr">
        <is>
          <t>Stroke</t>
        </is>
      </c>
    </row>
    <row r="42" ht="80" customHeight="1" s="15">
      <c r="A42" s="8" t="inlineStr">
        <is>
          <t>apixaban</t>
        </is>
      </c>
      <c r="B42" s="8" t="inlineStr">
        <is>
          <t>Apixaban is used to lower the risk of stroke caused by a blood clot in people with a heart rhythm disorder called atrial fibrillation.Apixaban is also used after hip or knee replacement surgery to prevent a type of blood clot called deep vein thrombosis (DVT), which can lead to blood clots in the...</t>
        </is>
      </c>
      <c r="C42" s="8" t="inlineStr">
        <is>
          <t>Get emergency medical help if you have signs of an allergic reaction: hives; chest pain, wheezing, difficult breathing; feeling light-headed; swelling of your face, lips, tongue, or throat.Also seek emergency medical attention if you have symptoms...</t>
        </is>
      </c>
      <c r="D42" s="8" t="inlineStr">
        <is>
          <t>Stroke</t>
        </is>
      </c>
    </row>
    <row r="43" ht="80" customHeight="1" s="15">
      <c r="A43" s="8" t="inlineStr">
        <is>
          <t>Jantoven</t>
        </is>
      </c>
      <c r="B43" s="8" t="inlineStr">
        <is>
          <t>Jantoven is an anticoagulant (blood thinner)....</t>
        </is>
      </c>
      <c r="C43" s="8" t="inlineStr">
        <is>
          <t>Get emergency medical help if you have signs of an allergic reaction: hives; difficult breathing; swelling of your face, lips, tongue, or throat.Jantoven increases your risk of bleeding, which can be severe or life-threatening....</t>
        </is>
      </c>
      <c r="D43" s="8" t="inlineStr">
        <is>
          <t>Stroke</t>
        </is>
      </c>
    </row>
    <row r="45">
      <c r="A45" s="18" t="inlineStr">
        <is>
          <t>Total medications for Stroke: 25</t>
        </is>
      </c>
    </row>
  </sheetData>
  <mergeCells count="7">
    <mergeCell ref="A45:D45"/>
    <mergeCell ref="A16:F16"/>
    <mergeCell ref="A10:F10"/>
    <mergeCell ref="A13:F13"/>
    <mergeCell ref="A1:F1"/>
    <mergeCell ref="A3:F3"/>
    <mergeCell ref="A7:F7"/>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DEMENTIA - COMPREHENSIVE ANALYSIS</t>
        </is>
      </c>
    </row>
    <row r="3" ht="16" customHeight="1" s="15">
      <c r="A3" s="16" t="inlineStr">
        <is>
          <t>DISEASE INFORMATION</t>
        </is>
      </c>
    </row>
    <row r="4">
      <c r="A4" s="4" t="inlineStr">
        <is>
          <t>English Name:</t>
        </is>
      </c>
      <c r="B4" t="inlineStr">
        <is>
          <t>Dementia</t>
        </is>
      </c>
    </row>
    <row r="5">
      <c r="A5" s="4" t="inlineStr">
        <is>
          <t>Spanish Name:</t>
        </is>
      </c>
      <c r="B5" t="inlineStr">
        <is>
          <t>demencia</t>
        </is>
      </c>
    </row>
    <row r="7" ht="16" customHeight="1" s="15">
      <c r="A7" s="16" t="inlineStr">
        <is>
          <t>DIAGNOSIS</t>
        </is>
      </c>
    </row>
    <row r="8" ht="60" customHeight="1" s="15">
      <c r="A8" s="5" t="inlineStr">
        <is>
          <t>Diagnosis Process:</t>
        </is>
      </c>
      <c r="B8" s="6" t="inlineStr">
        <is>
          <t>To diagnose the cause of dementia, a healthcare professional must recognize the pattern of loss of skills and function and determine what a person is still able to do. More recently, biomarkers have become available to make a more accurate diagnosis of Alzheimer's disease.A healthcare professional reviews your medical history and symptoms and conducts a physical exam. Someone who is close to you may be asked about your symptoms as well.No single test can diagnose dementia. You'll likely need a number of tests that can help pinpoint the problem.</t>
        </is>
      </c>
    </row>
    <row r="10" ht="16" customHeight="1" s="15">
      <c r="A10" s="16" t="inlineStr">
        <is>
          <t>TREATMENTS</t>
        </is>
      </c>
    </row>
    <row r="11" ht="60" customHeight="1" s="15">
      <c r="A11" s="5" t="inlineStr">
        <is>
          <t>Available Treatments:</t>
        </is>
      </c>
      <c r="B11" s="6" t="inlineStr">
        <is>
          <t>Occupational therapy; Exercise; Counseling; Monitoring</t>
        </is>
      </c>
    </row>
    <row r="13" ht="16" customHeight="1" s="15">
      <c r="A13" s="16" t="inlineStr">
        <is>
          <t>DIAGNOSTIC TESTS</t>
        </is>
      </c>
    </row>
    <row r="14" ht="60" customHeight="1" s="15">
      <c r="A14" s="5" t="inlineStr">
        <is>
          <t>Diagnostic Tests:</t>
        </is>
      </c>
      <c r="B14" s="6" t="inlineStr">
        <is>
          <t>CT scan</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Hydergine</t>
        </is>
      </c>
      <c r="B19" s="8" t="inlineStr">
        <is>
          <t>Information not available in database</t>
        </is>
      </c>
      <c r="C19" s="8" t="inlineStr">
        <is>
          <t>Side effects information not available</t>
        </is>
      </c>
      <c r="D19" s="8" t="inlineStr">
        <is>
          <t>Dementia</t>
        </is>
      </c>
    </row>
    <row r="20" ht="16" customHeight="1" s="15">
      <c r="A20" s="8" t="inlineStr">
        <is>
          <t>ergoloid mesylates</t>
        </is>
      </c>
      <c r="B20" s="8" t="inlineStr">
        <is>
          <t>Information not available in database</t>
        </is>
      </c>
      <c r="C20" s="8" t="inlineStr">
        <is>
          <t>Side effects information not available</t>
        </is>
      </c>
      <c r="D20" s="8" t="inlineStr">
        <is>
          <t>Dementia</t>
        </is>
      </c>
    </row>
    <row r="21" ht="80" customHeight="1" s="15">
      <c r="A21" s="8" t="inlineStr">
        <is>
          <t>haloperidol</t>
        </is>
      </c>
      <c r="B21" s="8" t="inlineStr">
        <is>
          <t>Haloperidol is an antipsychotic medicine that is used to treat schizophrenia.Haloperidol is also used to control motor and speech tics in people with Tourette's syndrome.Haloperidol may also be used for purposes not listed in this medication guide.</t>
        </is>
      </c>
      <c r="C21" s="8" t="inlineStr">
        <is>
          <t>Get emergency medical help if you have signs of an allergic reaction: hives; difficult breathing; swelling of your face, lips, tongue, or throat.High doses or long-term use of haloperidol can cause a serious movement disorder that may not be rever...</t>
        </is>
      </c>
      <c r="D21" s="8" t="inlineStr">
        <is>
          <t>Dementia</t>
        </is>
      </c>
    </row>
    <row r="22" ht="80" customHeight="1" s="15">
      <c r="A22" s="8" t="inlineStr">
        <is>
          <t>Haldol</t>
        </is>
      </c>
      <c r="B22" s="8" t="inlineStr">
        <is>
          <t>Haldol is an antipsychotic medicine that is used to treat schizophrenia.Haldol is also used to control motor and speech tics in people with Tourette's syndrome.Haldol may also be used for purposes not listed in this medication guide.</t>
        </is>
      </c>
      <c r="C22" s="8" t="inlineStr">
        <is>
          <t>Get emergency medical help if you have signs of an allergic reaction: hives; difficult breathing; swelling of your face, lips, tongue, or throat.High doses or long-term use of haloperidol can cause a serious movement disorder that may not be rever...</t>
        </is>
      </c>
      <c r="D22" s="8" t="inlineStr">
        <is>
          <t>Dementia</t>
        </is>
      </c>
    </row>
    <row r="23" ht="16" customHeight="1" s="15">
      <c r="A23" s="8" t="inlineStr">
        <is>
          <t>Haldol Decanoate</t>
        </is>
      </c>
      <c r="B23" s="8" t="inlineStr">
        <is>
          <t>Information not available in database</t>
        </is>
      </c>
      <c r="C23" s="8" t="inlineStr">
        <is>
          <t>Side effects information not available</t>
        </is>
      </c>
      <c r="D23" s="8" t="inlineStr">
        <is>
          <t>Dementia</t>
        </is>
      </c>
    </row>
    <row r="24" ht="64" customHeight="1" s="15">
      <c r="A24" s="8" t="inlineStr">
        <is>
          <t>rivastigmine</t>
        </is>
      </c>
      <c r="B24" s="8" t="inlineStr">
        <is>
          <t>Rivastigmine is used to treat mild to moderate dementia caused by Alzheimer's or Parkinson's disease.Rivastigmine is not a cure for Alzheimer's or Parkinson's disease.Rivastigmine may also be used for purposes not listed in this medication guide.</t>
        </is>
      </c>
      <c r="C24" s="8" t="inlineStr">
        <is>
          <t>Get emergency medical help if you have signs of an allergic reaction: hives; difficult breathing; swelling of your face, lips, tongue, or throat.Rivastigmine may cause serious side effects....</t>
        </is>
      </c>
      <c r="D24" s="8" t="inlineStr">
        <is>
          <t>Dementia</t>
        </is>
      </c>
    </row>
    <row r="26">
      <c r="A26" s="18" t="inlineStr">
        <is>
          <t>Total medications for Dementia: 6</t>
        </is>
      </c>
    </row>
  </sheetData>
  <mergeCells count="7">
    <mergeCell ref="A16:F16"/>
    <mergeCell ref="A10:F10"/>
    <mergeCell ref="A13:F13"/>
    <mergeCell ref="A1:F1"/>
    <mergeCell ref="A26:D26"/>
    <mergeCell ref="A3:F3"/>
    <mergeCell ref="A7:F7"/>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40"/>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DEPRESSION (MAJOR DEPRESSIVE DISORDER) - COMPREHENSIVE ANALYSIS</t>
        </is>
      </c>
    </row>
    <row r="3" ht="16" customHeight="1" s="15">
      <c r="A3" s="16" t="inlineStr">
        <is>
          <t>DISEASE INFORMATION</t>
        </is>
      </c>
    </row>
    <row r="4">
      <c r="A4" s="4" t="inlineStr">
        <is>
          <t>English Name:</t>
        </is>
      </c>
      <c r="B4" t="inlineStr">
        <is>
          <t>Depression (major depressive disorder)</t>
        </is>
      </c>
    </row>
    <row r="5">
      <c r="A5" s="4" t="inlineStr">
        <is>
          <t>Spanish Name:</t>
        </is>
      </c>
      <c r="B5" t="inlineStr">
        <is>
          <t>depresión</t>
        </is>
      </c>
    </row>
    <row r="7" ht="16" customHeight="1" s="15">
      <c r="A7" s="16" t="inlineStr">
        <is>
          <t>DIAGNOSIS</t>
        </is>
      </c>
    </row>
    <row r="8" ht="78" customHeight="1" s="15">
      <c r="A8" s="5" t="inlineStr">
        <is>
          <t>Diagnosis Process:</t>
        </is>
      </c>
      <c r="B8" s="6" t="inlineStr">
        <is>
          <t>Your doctor may determine a diagnosis of depression based on: Physical exam. Your doctor may do a physical exam and ask questions about your health. In some cases, depression may be linked to an underlying physical health problem. Lab tests. For example, your doctor may do a blood test called a complete blood count or test your thyroid to make sure it's functioning properly. Psychiatric evaluation. Your mental health professional asks about your symptoms, thoughts, feelings and behavior patterns. You may be asked to fill out a questionnaire to help answer these questions. DSM-5. Your mental health professional may use the criteria for depression listed in the Diagnostic and Statistical Manual of Mental Disorders (DSM-5), published by the American Psychiatric Association.</t>
        </is>
      </c>
    </row>
    <row r="10" ht="16" customHeight="1" s="15">
      <c r="A10" s="16" t="inlineStr">
        <is>
          <t>TREATMENTS</t>
        </is>
      </c>
    </row>
    <row r="11" ht="60" customHeight="1" s="15">
      <c r="A11" s="5" t="inlineStr">
        <is>
          <t>Available Treatments:</t>
        </is>
      </c>
      <c r="B11" s="6" t="inlineStr">
        <is>
          <t>No treatment information available</t>
        </is>
      </c>
    </row>
    <row r="13" ht="16" customHeight="1" s="15">
      <c r="A13" s="16" t="inlineStr">
        <is>
          <t>DIAGNOSTIC TESTS</t>
        </is>
      </c>
    </row>
    <row r="14" ht="60" customHeight="1" s="15">
      <c r="A14" s="5" t="inlineStr">
        <is>
          <t>Diagnostic Tests:</t>
        </is>
      </c>
      <c r="B14" s="6" t="inlineStr">
        <is>
          <t>Blood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80" customHeight="1" s="15">
      <c r="A19" s="8" t="inlineStr">
        <is>
          <t>fluvoxamine</t>
        </is>
      </c>
      <c r="B19" s="8" t="inlineStr">
        <is>
          <t>Fluvoxamine is a selective serotonin reuptake inhibitor (SSRI).Fluvoxamine is used to treat symptoms of obsessive compulsive disorder (OCD) in adults and children at least 8 years old.Fluvoxamine may also be used for purposes not listed in this medication guide.</t>
        </is>
      </c>
      <c r="C19" s="8" t="inlineStr">
        <is>
          <t>Get emergency medical help if you have signs of an allergic reaction: skin rash, blisters, or hives; fever, joint pain; difficult breathing; swelling of your face, lips, tongue, or throat.Tell your doctor right away if you have new or sudden chang...</t>
        </is>
      </c>
      <c r="D19" s="8" t="inlineStr">
        <is>
          <t>Depression (major depressive disorder)</t>
        </is>
      </c>
    </row>
    <row r="20" ht="32" customHeight="1" s="15">
      <c r="A20" s="8" t="inlineStr">
        <is>
          <t>amisulpride</t>
        </is>
      </c>
      <c r="B20" s="8" t="inlineStr">
        <is>
          <t>Information not available in database</t>
        </is>
      </c>
      <c r="C20" s="8" t="inlineStr">
        <is>
          <t>Side effects information not available</t>
        </is>
      </c>
      <c r="D20" s="8" t="inlineStr">
        <is>
          <t>Depression (major depressive disorder)</t>
        </is>
      </c>
    </row>
    <row r="21" ht="80" customHeight="1" s="15">
      <c r="A21" s="8" t="inlineStr">
        <is>
          <t>imipramine</t>
        </is>
      </c>
      <c r="B21" s="8" t="inlineStr">
        <is>
          <t>Imipramine is a tricyclic antidepressant used to treat symptoms of depression. Imipramine is sometimes used to treat bed-wetting in children ages 6 and older.Imipramine may also be used for purposes not listed in this medication guide.</t>
        </is>
      </c>
      <c r="C21" s="8" t="inlineStr">
        <is>
          <t>Get emergency medical help if you have signs of an allergic reaction: hives; difficult breathing; swelling of your face, lips, tongue, or throat.Report any new or worsening symptoms to your doctor, such as: mood or behavior changes, anxiety, panic...</t>
        </is>
      </c>
      <c r="D21" s="8" t="inlineStr">
        <is>
          <t>Depression (major depressive disorder)</t>
        </is>
      </c>
    </row>
    <row r="22" ht="32" customHeight="1" s="15">
      <c r="A22" s="8" t="inlineStr">
        <is>
          <t>Tofranil</t>
        </is>
      </c>
      <c r="B22" s="8" t="inlineStr">
        <is>
          <t>Information not available in database</t>
        </is>
      </c>
      <c r="C22" s="8" t="inlineStr">
        <is>
          <t>Side effects information not available</t>
        </is>
      </c>
      <c r="D22" s="8" t="inlineStr">
        <is>
          <t>Depression (major depressive disorder)</t>
        </is>
      </c>
    </row>
    <row r="23" ht="32" customHeight="1" s="15">
      <c r="A23" s="8" t="inlineStr">
        <is>
          <t>clomipramine</t>
        </is>
      </c>
      <c r="B23" s="8" t="inlineStr">
        <is>
          <t>Information not available in database</t>
        </is>
      </c>
      <c r="C23" s="8" t="inlineStr">
        <is>
          <t>Side effects information not available</t>
        </is>
      </c>
      <c r="D23" s="8" t="inlineStr">
        <is>
          <t>Depression (major depressive disorder)</t>
        </is>
      </c>
    </row>
    <row r="24" ht="32" customHeight="1" s="15">
      <c r="A24" s="8" t="inlineStr">
        <is>
          <t>Anafranil</t>
        </is>
      </c>
      <c r="B24" s="8" t="inlineStr">
        <is>
          <t>Information not available in database</t>
        </is>
      </c>
      <c r="C24" s="8" t="inlineStr">
        <is>
          <t>Side effects information not available</t>
        </is>
      </c>
      <c r="D24" s="8" t="inlineStr">
        <is>
          <t>Depression (major depressive disorder)</t>
        </is>
      </c>
    </row>
    <row r="25" ht="32" customHeight="1" s="15">
      <c r="A25" s="8" t="inlineStr">
        <is>
          <t>phenelzine</t>
        </is>
      </c>
      <c r="B25" s="8" t="inlineStr">
        <is>
          <t>Information not available in database</t>
        </is>
      </c>
      <c r="C25" s="8" t="inlineStr">
        <is>
          <t>Side effects information not available</t>
        </is>
      </c>
      <c r="D25" s="8" t="inlineStr">
        <is>
          <t>Depression (major depressive disorder)</t>
        </is>
      </c>
    </row>
    <row r="26" ht="32" customHeight="1" s="15">
      <c r="A26" s="8" t="inlineStr">
        <is>
          <t>Nardil</t>
        </is>
      </c>
      <c r="B26" s="8" t="inlineStr">
        <is>
          <t>Information not available in database</t>
        </is>
      </c>
      <c r="C26" s="8" t="inlineStr">
        <is>
          <t>Side effects information not available</t>
        </is>
      </c>
      <c r="D26" s="8" t="inlineStr">
        <is>
          <t>Depression (major depressive disorder)</t>
        </is>
      </c>
    </row>
    <row r="27" ht="32" customHeight="1" s="15">
      <c r="A27" s="8" t="inlineStr">
        <is>
          <t>tranylcypromine</t>
        </is>
      </c>
      <c r="B27" s="8" t="inlineStr">
        <is>
          <t>Information not available in database</t>
        </is>
      </c>
      <c r="C27" s="8" t="inlineStr">
        <is>
          <t>Side effects information not available</t>
        </is>
      </c>
      <c r="D27" s="8" t="inlineStr">
        <is>
          <t>Depression (major depressive disorder)</t>
        </is>
      </c>
    </row>
    <row r="28" ht="32" customHeight="1" s="15">
      <c r="A28" s="8" t="inlineStr">
        <is>
          <t>Parnate</t>
        </is>
      </c>
      <c r="B28" s="8" t="inlineStr">
        <is>
          <t>Information not available in database</t>
        </is>
      </c>
      <c r="C28" s="8" t="inlineStr">
        <is>
          <t>Side effects information not available</t>
        </is>
      </c>
      <c r="D28" s="8" t="inlineStr">
        <is>
          <t>Depression (major depressive disorder)</t>
        </is>
      </c>
    </row>
    <row r="29" ht="32" customHeight="1" s="15">
      <c r="A29" s="8" t="inlineStr">
        <is>
          <t>isocarboxazid</t>
        </is>
      </c>
      <c r="B29" s="8" t="inlineStr">
        <is>
          <t>Information not available in database</t>
        </is>
      </c>
      <c r="C29" s="8" t="inlineStr">
        <is>
          <t>Side effects information not available</t>
        </is>
      </c>
      <c r="D29" s="8" t="inlineStr">
        <is>
          <t>Depression (major depressive disorder)</t>
        </is>
      </c>
    </row>
    <row r="30" ht="32" customHeight="1" s="15">
      <c r="A30" s="8" t="inlineStr">
        <is>
          <t>Marplan</t>
        </is>
      </c>
      <c r="B30" s="8" t="inlineStr">
        <is>
          <t>Information not available in database</t>
        </is>
      </c>
      <c r="C30" s="8" t="inlineStr">
        <is>
          <t>Side effects information not available</t>
        </is>
      </c>
      <c r="D30" s="8" t="inlineStr">
        <is>
          <t>Depression (major depressive disorder)</t>
        </is>
      </c>
    </row>
    <row r="31" ht="80" customHeight="1" s="15">
      <c r="A31" s="8" t="inlineStr">
        <is>
          <t>Wellbutrin XL</t>
        </is>
      </c>
      <c r="B31" s="8" t="inlineStr">
        <is>
          <t>Wellbutrin XL is an antidepressant used to treat major depressive disorder and seasonal affective disorder....</t>
        </is>
      </c>
      <c r="C31" s="8" t="inlineStr">
        <is>
          <t>Get emergency medical help if you have signs of an allergic reaction (hives, itching, fever, swollen glands, difficult breathing, swelling in your face or throat) or a severe skin reaction (fever, sore throat, burning eyes, skin pain, red or purpl...</t>
        </is>
      </c>
      <c r="D31" s="8" t="inlineStr">
        <is>
          <t>Depression (major depressive disorder)</t>
        </is>
      </c>
    </row>
    <row r="32" ht="80" customHeight="1" s="15">
      <c r="A32" s="8" t="inlineStr">
        <is>
          <t>Wellbutrin SR</t>
        </is>
      </c>
      <c r="B32" s="8" t="inlineStr">
        <is>
          <t>Wellbutrin SR is an antidepressant used to treat major depressive disorder and seasonal affective disorder....</t>
        </is>
      </c>
      <c r="C32" s="8" t="inlineStr">
        <is>
          <t>Get emergency medical help if you have signs of an allergic reaction (hives, itching, fever, swollen glands, difficult breathing, swelling in your face or throat) or a severe skin reaction (fever, sore throat, burning eyes, skin pain, red or purpl...</t>
        </is>
      </c>
      <c r="D32" s="8" t="inlineStr">
        <is>
          <t>Depression (major depressive disorder)</t>
        </is>
      </c>
    </row>
    <row r="33" ht="80" customHeight="1" s="15">
      <c r="A33" s="8" t="inlineStr">
        <is>
          <t>Effexor</t>
        </is>
      </c>
      <c r="B33" s="8" t="inlineStr">
        <is>
          <t>Package insert / product label Generic name: venlafaxine hydrochloride Dosage form: tablets Drug class: Serotonin-norepinephrine reuptake inhibitors Rx only Antidepressants increased the risk compared to placebo of suicidal thinking and behavior (suicidality) in children, adolescents, and young a...</t>
        </is>
      </c>
      <c r="C33" s="8" t="inlineStr">
        <is>
          <t>Associated with Discontinuation of Treatment Nineteen percent (537/2897) of venlafaxine patients in Phase 2 and Phase 3 depression studies discontinued treatment due to an adverse event....</t>
        </is>
      </c>
      <c r="D33" s="8" t="inlineStr">
        <is>
          <t>Depression (major depressive disorder)</t>
        </is>
      </c>
    </row>
    <row r="34" ht="32" customHeight="1" s="15">
      <c r="A34" s="8" t="inlineStr">
        <is>
          <t>5-HTP Mood and Stress</t>
        </is>
      </c>
      <c r="B34" s="8" t="inlineStr">
        <is>
          <t>Information not available in database</t>
        </is>
      </c>
      <c r="C34" s="8" t="inlineStr">
        <is>
          <t>Side effects information not available</t>
        </is>
      </c>
      <c r="D34" s="8" t="inlineStr">
        <is>
          <t>Depression (major depressive disorder)</t>
        </is>
      </c>
    </row>
    <row r="35" ht="32" customHeight="1" s="15">
      <c r="A35" s="8" t="inlineStr">
        <is>
          <t>Gotu kola</t>
        </is>
      </c>
      <c r="B35" s="8" t="inlineStr">
        <is>
          <t>Information not available in database</t>
        </is>
      </c>
      <c r="C35" s="8" t="inlineStr">
        <is>
          <t>Side effects information not available</t>
        </is>
      </c>
      <c r="D35" s="8" t="inlineStr">
        <is>
          <t>Depression (major depressive disorder)</t>
        </is>
      </c>
    </row>
    <row r="36" ht="32" customHeight="1" s="15">
      <c r="A36" s="8" t="inlineStr">
        <is>
          <t>Natrol SAMe</t>
        </is>
      </c>
      <c r="B36" s="8" t="inlineStr">
        <is>
          <t>Information not available in database</t>
        </is>
      </c>
      <c r="C36" s="8" t="inlineStr">
        <is>
          <t>Side effects information not available</t>
        </is>
      </c>
      <c r="D36" s="8" t="inlineStr">
        <is>
          <t>Depression (major depressive disorder)</t>
        </is>
      </c>
    </row>
    <row r="37" ht="32" customHeight="1" s="15">
      <c r="A37" s="8" t="inlineStr">
        <is>
          <t>St. John's wort</t>
        </is>
      </c>
      <c r="B37" s="8" t="inlineStr">
        <is>
          <t>Information not available in database</t>
        </is>
      </c>
      <c r="C37" s="8" t="inlineStr">
        <is>
          <t>Side effects information not available</t>
        </is>
      </c>
      <c r="D37" s="8" t="inlineStr">
        <is>
          <t>Depression (major depressive disorder)</t>
        </is>
      </c>
    </row>
    <row r="38" ht="32" customHeight="1" s="15">
      <c r="A38" s="8" t="inlineStr">
        <is>
          <t>Valerian</t>
        </is>
      </c>
      <c r="B38" s="8" t="inlineStr">
        <is>
          <t>Information not available in database</t>
        </is>
      </c>
      <c r="C38" s="8" t="inlineStr">
        <is>
          <t>Side effects information not available</t>
        </is>
      </c>
      <c r="D38" s="8" t="inlineStr">
        <is>
          <t>Depression (major depressive disorder)</t>
        </is>
      </c>
    </row>
    <row r="40">
      <c r="A40" s="18" t="inlineStr">
        <is>
          <t>Total medications for Depression (major depressive disorder): 20</t>
        </is>
      </c>
    </row>
  </sheetData>
  <mergeCells count="7">
    <mergeCell ref="A16:F16"/>
    <mergeCell ref="A40:D40"/>
    <mergeCell ref="A10:F10"/>
    <mergeCell ref="A13:F13"/>
    <mergeCell ref="A1:F1"/>
    <mergeCell ref="A3:F3"/>
    <mergeCell ref="A7:F7"/>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53"/>
  <sheetViews>
    <sheetView workbookViewId="0">
      <selection activeCell="A1" sqref="A1"/>
    </sheetView>
  </sheetViews>
  <sheetFormatPr baseColWidth="10" defaultColWidth="8.83203125" defaultRowHeight="15" outlineLevelCol="0"/>
  <cols>
    <col width="25" customWidth="1" style="15" min="1" max="1"/>
    <col width="50" customWidth="1" style="15" min="2" max="2"/>
    <col width="45" customWidth="1" style="15" min="3" max="3"/>
    <col width="30" customWidth="1" style="15" min="4" max="4"/>
    <col width="15" customWidth="1" style="15" min="5" max="6"/>
  </cols>
  <sheetData>
    <row r="1" ht="25" customHeight="1" s="15">
      <c r="A1" s="17" t="inlineStr">
        <is>
          <t>HIGH CHOLESTEROL - COMPREHENSIVE ANALYSIS</t>
        </is>
      </c>
    </row>
    <row r="3" ht="16" customHeight="1" s="15">
      <c r="A3" s="16" t="inlineStr">
        <is>
          <t>DISEASE INFORMATION</t>
        </is>
      </c>
    </row>
    <row r="4">
      <c r="A4" s="4" t="inlineStr">
        <is>
          <t>English Name:</t>
        </is>
      </c>
      <c r="B4" t="inlineStr">
        <is>
          <t>High cholesterol</t>
        </is>
      </c>
    </row>
    <row r="5">
      <c r="A5" s="4" t="inlineStr">
        <is>
          <t>Spanish Name:</t>
        </is>
      </c>
      <c r="B5" t="inlineStr">
        <is>
          <t>colesterol alto</t>
        </is>
      </c>
    </row>
    <row r="7" ht="16" customHeight="1" s="15">
      <c r="A7" s="16" t="inlineStr">
        <is>
          <t>DIAGNOSIS</t>
        </is>
      </c>
    </row>
    <row r="8" ht="62" customHeight="1" s="15">
      <c r="A8" s="5" t="inlineStr">
        <is>
          <t>Diagnosis Process:</t>
        </is>
      </c>
      <c r="B8" s="6" t="inlineStr">
        <is>
          <t>Diagnosis involves the steps that your healthcare professional takes to find out if you have high cholesterol. You receive a blood test to check cholesterol levels. You might hear the blood test called a lipid panel or a lipid profile. The results of the test usually show your: Total cholesterol. Low-density lipoprotein (LDL) cholesterol. High-density lipoprotein (HDL) cholesterol. Triglycerides. In general, you can't have food or liquids other than water for around 9 to 12 hours before the test. This is called fasting. Some cholesterol tests don't require fasting, so follow your healthcare professional's instructions.</t>
        </is>
      </c>
    </row>
    <row r="10" ht="16" customHeight="1" s="15">
      <c r="A10" s="16" t="inlineStr">
        <is>
          <t>TREATMENTS</t>
        </is>
      </c>
    </row>
    <row r="11" ht="60" customHeight="1" s="15">
      <c r="A11" s="5" t="inlineStr">
        <is>
          <t>Available Treatments:</t>
        </is>
      </c>
      <c r="B11" s="6" t="inlineStr">
        <is>
          <t>Lifestyle changes</t>
        </is>
      </c>
    </row>
    <row r="13" ht="16" customHeight="1" s="15">
      <c r="A13" s="16" t="inlineStr">
        <is>
          <t>DIAGNOSTIC TESTS</t>
        </is>
      </c>
    </row>
    <row r="14" ht="60" customHeight="1" s="15">
      <c r="A14" s="5" t="inlineStr">
        <is>
          <t>Diagnostic Tests:</t>
        </is>
      </c>
      <c r="B14" s="6" t="inlineStr">
        <is>
          <t>Blood test</t>
        </is>
      </c>
    </row>
    <row r="16" ht="16" customHeight="1" s="15">
      <c r="A16" s="16" t="inlineStr">
        <is>
          <t>MEDICATIONS &amp; DRUGS - DETAILED INFORMATION</t>
        </is>
      </c>
    </row>
    <row r="18">
      <c r="A18" s="7" t="inlineStr">
        <is>
          <t>Medication Name</t>
        </is>
      </c>
      <c r="B18" s="7" t="inlineStr">
        <is>
          <t>What Is</t>
        </is>
      </c>
      <c r="C18" s="7" t="inlineStr">
        <is>
          <t>Side Effects</t>
        </is>
      </c>
      <c r="D18" s="7" t="inlineStr">
        <is>
          <t>Disease Tag</t>
        </is>
      </c>
    </row>
    <row r="19" ht="16" customHeight="1" s="15">
      <c r="A19" s="8" t="inlineStr">
        <is>
          <t>fluvastatin</t>
        </is>
      </c>
      <c r="B19" s="8" t="inlineStr">
        <is>
          <t>Information not available in database</t>
        </is>
      </c>
      <c r="C19" s="8" t="inlineStr">
        <is>
          <t>Side effects information not available</t>
        </is>
      </c>
      <c r="D19" s="8" t="inlineStr">
        <is>
          <t>High cholesterol</t>
        </is>
      </c>
    </row>
    <row r="20" ht="16" customHeight="1" s="15">
      <c r="A20" s="8" t="inlineStr">
        <is>
          <t>Lescol XL</t>
        </is>
      </c>
      <c r="B20" s="8" t="inlineStr">
        <is>
          <t>Information not available in database</t>
        </is>
      </c>
      <c r="C20" s="8" t="inlineStr">
        <is>
          <t>Side effects information not available</t>
        </is>
      </c>
      <c r="D20" s="8" t="inlineStr">
        <is>
          <t>High cholesterol</t>
        </is>
      </c>
    </row>
    <row r="21" ht="80" customHeight="1" s="15">
      <c r="A21" s="8" t="inlineStr">
        <is>
          <t>lovastatin</t>
        </is>
      </c>
      <c r="B21" s="8" t="inlineStr">
        <is>
          <t>Lovastatin is used together with diet to lower blood levels of "bad" cholesterol (low-density lipoprotein, or LDL), to increase levels of "good" cholesterol (high-density lipoprotein, or HDL), and to lower triglycerides (a type of fat in the blood).Lovastatin is used to lower the risk of stroke, ...</t>
        </is>
      </c>
      <c r="C21" s="8" t="inlineStr">
        <is>
          <t>Get emergency medical help if you have signs of an allergic reaction: hives; difficult breathing; swelling of your face, lips, tongue, or throat.Lovastatin can cause the breakdown of muscle tissue, which can lead to kidney failure....</t>
        </is>
      </c>
      <c r="D21" s="8" t="inlineStr">
        <is>
          <t>High cholesterol</t>
        </is>
      </c>
    </row>
    <row r="22" ht="16" customHeight="1" s="15">
      <c r="A22" s="8" t="inlineStr">
        <is>
          <t>Altoprev</t>
        </is>
      </c>
      <c r="B22" s="8" t="inlineStr">
        <is>
          <t>Information not available in database</t>
        </is>
      </c>
      <c r="C22" s="8" t="inlineStr">
        <is>
          <t>Side effects information not available</t>
        </is>
      </c>
      <c r="D22" s="8" t="inlineStr">
        <is>
          <t>High cholesterol</t>
        </is>
      </c>
    </row>
    <row r="23" ht="16" customHeight="1" s="15">
      <c r="A23" s="8" t="inlineStr">
        <is>
          <t>cholestyramine</t>
        </is>
      </c>
      <c r="B23" s="8" t="inlineStr">
        <is>
          <t>Information not available in database</t>
        </is>
      </c>
      <c r="C23" s="8" t="inlineStr">
        <is>
          <t>Side effects information not available</t>
        </is>
      </c>
      <c r="D23" s="8" t="inlineStr">
        <is>
          <t>High cholesterol</t>
        </is>
      </c>
    </row>
    <row r="24" ht="16" customHeight="1" s="15">
      <c r="A24" s="8" t="inlineStr">
        <is>
          <t>Prevalite</t>
        </is>
      </c>
      <c r="B24" s="8" t="inlineStr">
        <is>
          <t>Information not available in database</t>
        </is>
      </c>
      <c r="C24" s="8" t="inlineStr">
        <is>
          <t>Side effects information not available</t>
        </is>
      </c>
      <c r="D24" s="8" t="inlineStr">
        <is>
          <t>High cholesterol</t>
        </is>
      </c>
    </row>
    <row r="25" ht="16" customHeight="1" s="15">
      <c r="A25" s="8" t="inlineStr">
        <is>
          <t>colestipol</t>
        </is>
      </c>
      <c r="B25" s="8" t="inlineStr">
        <is>
          <t>Information not available in database</t>
        </is>
      </c>
      <c r="C25" s="8" t="inlineStr">
        <is>
          <t>Side effects information not available</t>
        </is>
      </c>
      <c r="D25" s="8" t="inlineStr">
        <is>
          <t>High cholesterol</t>
        </is>
      </c>
    </row>
    <row r="26" ht="16" customHeight="1" s="15">
      <c r="A26" s="8" t="inlineStr">
        <is>
          <t>Colestid</t>
        </is>
      </c>
      <c r="B26" s="8" t="inlineStr">
        <is>
          <t>Information not available in database</t>
        </is>
      </c>
      <c r="C26" s="8" t="inlineStr">
        <is>
          <t>Side effects information not available</t>
        </is>
      </c>
      <c r="D26" s="8" t="inlineStr">
        <is>
          <t>High cholesterol</t>
        </is>
      </c>
    </row>
    <row r="27" ht="16" customHeight="1" s="15">
      <c r="A27" s="8" t="inlineStr">
        <is>
          <t>colesevelam</t>
        </is>
      </c>
      <c r="B27" s="8" t="inlineStr">
        <is>
          <t>Information not available in database</t>
        </is>
      </c>
      <c r="C27" s="8" t="inlineStr">
        <is>
          <t>Side effects information not available</t>
        </is>
      </c>
      <c r="D27" s="8" t="inlineStr">
        <is>
          <t>High cholesterol</t>
        </is>
      </c>
    </row>
    <row r="28" ht="64" customHeight="1" s="15">
      <c r="A28" s="8" t="inlineStr">
        <is>
          <t>WelChol</t>
        </is>
      </c>
      <c r="B28" s="8" t="inlineStr">
        <is>
          <t>Welchol lowers "bad" cholesterol in the blood, which is also called LDL (low-density lipoprotein) cholesterol....</t>
        </is>
      </c>
      <c r="C28" s="8" t="inlineStr">
        <is>
          <t>Get emergency medical help if you have signs of an allergic reaction: hives; difficult breathing; swelling of your face, lips, tongue, or throat.Welchol may cause serious side effects....</t>
        </is>
      </c>
      <c r="D28" s="8" t="inlineStr">
        <is>
          <t>High cholesterol</t>
        </is>
      </c>
    </row>
    <row r="29" ht="16" customHeight="1" s="15">
      <c r="A29" s="8" t="inlineStr">
        <is>
          <t>bempedoic acid</t>
        </is>
      </c>
      <c r="B29" s="8" t="inlineStr">
        <is>
          <t>Information not available in database</t>
        </is>
      </c>
      <c r="C29" s="8" t="inlineStr">
        <is>
          <t>Side effects information not available</t>
        </is>
      </c>
      <c r="D29" s="8" t="inlineStr">
        <is>
          <t>High cholesterol</t>
        </is>
      </c>
    </row>
    <row r="30" ht="16" customHeight="1" s="15">
      <c r="A30" s="8" t="inlineStr">
        <is>
          <t>bempedoic acid/ezetimibe</t>
        </is>
      </c>
      <c r="B30" s="8" t="inlineStr">
        <is>
          <t>Information not available in database</t>
        </is>
      </c>
      <c r="C30" s="8" t="inlineStr">
        <is>
          <t>Side effects information not available</t>
        </is>
      </c>
      <c r="D30" s="8" t="inlineStr">
        <is>
          <t>High cholesterol</t>
        </is>
      </c>
    </row>
    <row r="31" ht="80" customHeight="1" s="15">
      <c r="A31" s="8" t="inlineStr">
        <is>
          <t>Lopid</t>
        </is>
      </c>
      <c r="B31" s="8" t="inlineStr">
        <is>
          <t>Clopidogrel is used to lower your risk of having a stroke, blood clot, or serious heart problem after you've had a heart attack, severe chest pain (angina), or circulation problems.Clopidogrel may also be used for purposes not listed in this medication guide.</t>
        </is>
      </c>
      <c r="C31" s="8" t="inlineStr">
        <is>
          <t>Get emergency medical help if you have signs of an allergic reaction: hives; difficult breathing; swelling of your face, lips, tongue, or throat.Clopidogrel increases your risk of bleeding, which can be severe or life-threatening....</t>
        </is>
      </c>
      <c r="D31" s="8" t="inlineStr">
        <is>
          <t>High cholesterol</t>
        </is>
      </c>
    </row>
    <row r="32" ht="16" customHeight="1" s="15">
      <c r="A32" s="8" t="inlineStr">
        <is>
          <t>Antara</t>
        </is>
      </c>
      <c r="B32" s="8" t="inlineStr">
        <is>
          <t>Information not available in database</t>
        </is>
      </c>
      <c r="C32" s="8" t="inlineStr">
        <is>
          <t>Side effects information not available</t>
        </is>
      </c>
      <c r="D32" s="8" t="inlineStr">
        <is>
          <t>High cholesterol</t>
        </is>
      </c>
    </row>
    <row r="33" ht="16" customHeight="1" s="15">
      <c r="A33" s="8" t="inlineStr">
        <is>
          <t>clofibrate</t>
        </is>
      </c>
      <c r="B33" s="8" t="inlineStr">
        <is>
          <t>Information not available in database</t>
        </is>
      </c>
      <c r="C33" s="8" t="inlineStr">
        <is>
          <t>Side effects information not available</t>
        </is>
      </c>
      <c r="D33" s="8" t="inlineStr">
        <is>
          <t>High cholesterol</t>
        </is>
      </c>
    </row>
    <row r="34" ht="16" customHeight="1" s="15">
      <c r="A34" s="8" t="inlineStr">
        <is>
          <t>Lovaza</t>
        </is>
      </c>
      <c r="B34" s="8" t="inlineStr">
        <is>
          <t>Information not available in database</t>
        </is>
      </c>
      <c r="C34" s="8" t="inlineStr">
        <is>
          <t>Side effects information not available</t>
        </is>
      </c>
      <c r="D34" s="8" t="inlineStr">
        <is>
          <t>High cholesterol</t>
        </is>
      </c>
    </row>
    <row r="35" ht="80" customHeight="1" s="15">
      <c r="A35" s="8" t="inlineStr">
        <is>
          <t>omega-3</t>
        </is>
      </c>
      <c r="B35" s="8" t="inlineStr">
        <is>
          <t>Certain prescription Omega-3 are used in adults, together with diet to help lower triglyceride levels in the blood.Omega-3 may also be used in combination with other vitamins in adults and children as a dietary supplement.Omega-3 may also be used for purposes not listed in this medication guide.</t>
        </is>
      </c>
      <c r="C35" s="8" t="inlineStr">
        <is>
          <t>Get emergency medical help if you have signs of an allergic reaction: hives, difficult breathing, swelling of your face, lips, tongue, or throat.Omega-3 may cause serious side effects....</t>
        </is>
      </c>
      <c r="D35" s="8" t="inlineStr">
        <is>
          <t>High cholesterol</t>
        </is>
      </c>
    </row>
    <row r="36" ht="16" customHeight="1" s="15">
      <c r="A36" s="8" t="inlineStr">
        <is>
          <t>ezetimibe/rosuvastatin</t>
        </is>
      </c>
      <c r="B36" s="8" t="inlineStr">
        <is>
          <t>Information not available in database</t>
        </is>
      </c>
      <c r="C36" s="8" t="inlineStr">
        <is>
          <t>Side effects information not available</t>
        </is>
      </c>
      <c r="D36" s="8" t="inlineStr">
        <is>
          <t>High cholesterol</t>
        </is>
      </c>
    </row>
    <row r="37" ht="16" customHeight="1" s="15">
      <c r="A37" s="8" t="inlineStr">
        <is>
          <t>ezetimibe/simvastatin</t>
        </is>
      </c>
      <c r="B37" s="8" t="inlineStr">
        <is>
          <t>Information not available in database</t>
        </is>
      </c>
      <c r="C37" s="8" t="inlineStr">
        <is>
          <t>Side effects information not available</t>
        </is>
      </c>
      <c r="D37" s="8" t="inlineStr">
        <is>
          <t>High cholesterol</t>
        </is>
      </c>
    </row>
    <row r="38" ht="16" customHeight="1" s="15">
      <c r="A38" s="8" t="inlineStr">
        <is>
          <t>simvastatin/niacin</t>
        </is>
      </c>
      <c r="B38" s="8" t="inlineStr">
        <is>
          <t>Information not available in database</t>
        </is>
      </c>
      <c r="C38" s="8" t="inlineStr">
        <is>
          <t>Side effects information not available</t>
        </is>
      </c>
      <c r="D38" s="8" t="inlineStr">
        <is>
          <t>High cholesterol</t>
        </is>
      </c>
    </row>
    <row r="39" ht="16" customHeight="1" s="15">
      <c r="A39" s="8" t="inlineStr">
        <is>
          <t>ezetimibe / simvastatin</t>
        </is>
      </c>
      <c r="B39" s="8" t="inlineStr">
        <is>
          <t>Information not available in database</t>
        </is>
      </c>
      <c r="C39" s="8" t="inlineStr">
        <is>
          <t>Side effects information not available</t>
        </is>
      </c>
      <c r="D39" s="8" t="inlineStr">
        <is>
          <t>High cholesterol</t>
        </is>
      </c>
    </row>
    <row r="40" ht="16" customHeight="1" s="15">
      <c r="A40" s="8" t="inlineStr">
        <is>
          <t>fenofibric acid</t>
        </is>
      </c>
      <c r="B40" s="8" t="inlineStr">
        <is>
          <t>Information not available in database</t>
        </is>
      </c>
      <c r="C40" s="8" t="inlineStr">
        <is>
          <t>Side effects information not available</t>
        </is>
      </c>
      <c r="D40" s="8" t="inlineStr">
        <is>
          <t>High cholesterol</t>
        </is>
      </c>
    </row>
    <row r="41" ht="16" customHeight="1" s="15">
      <c r="A41" s="8" t="inlineStr">
        <is>
          <t>Niacin SR</t>
        </is>
      </c>
      <c r="B41" s="8" t="inlineStr">
        <is>
          <t>Information not available in database</t>
        </is>
      </c>
      <c r="C41" s="8" t="inlineStr">
        <is>
          <t>Side effects information not available</t>
        </is>
      </c>
      <c r="D41" s="8" t="inlineStr">
        <is>
          <t>High cholesterol</t>
        </is>
      </c>
    </row>
    <row r="42" ht="16" customHeight="1" s="15">
      <c r="A42" s="8" t="inlineStr">
        <is>
          <t>amlodipine / atorvastatin</t>
        </is>
      </c>
      <c r="B42" s="8" t="inlineStr">
        <is>
          <t>Information not available in database</t>
        </is>
      </c>
      <c r="C42" s="8" t="inlineStr">
        <is>
          <t>Side effects information not available</t>
        </is>
      </c>
      <c r="D42" s="8" t="inlineStr">
        <is>
          <t>High cholesterol</t>
        </is>
      </c>
    </row>
    <row r="43" ht="16" customHeight="1" s="15">
      <c r="A43" s="8" t="inlineStr">
        <is>
          <t>B3-500-Gr</t>
        </is>
      </c>
      <c r="B43" s="8" t="inlineStr">
        <is>
          <t>Information not available in database</t>
        </is>
      </c>
      <c r="C43" s="8" t="inlineStr">
        <is>
          <t>Side effects information not available</t>
        </is>
      </c>
      <c r="D43" s="8" t="inlineStr">
        <is>
          <t>High cholesterol</t>
        </is>
      </c>
    </row>
    <row r="44" ht="16" customHeight="1" s="15">
      <c r="A44" s="8" t="inlineStr">
        <is>
          <t>Flax</t>
        </is>
      </c>
      <c r="B44" s="8" t="inlineStr">
        <is>
          <t>Information not available in database</t>
        </is>
      </c>
      <c r="C44" s="8" t="inlineStr">
        <is>
          <t>Side effects information not available</t>
        </is>
      </c>
      <c r="D44" s="8" t="inlineStr">
        <is>
          <t>High cholesterol</t>
        </is>
      </c>
    </row>
    <row r="45" ht="80" customHeight="1" s="15">
      <c r="A45" s="8" t="inlineStr">
        <is>
          <t>Garlic</t>
        </is>
      </c>
      <c r="B45" s="8" t="inlineStr">
        <is>
          <t>Garlic is an herb also known as Ail, Ajo, Allii Sativi Bulbus, Allium, Allium sativum, Camphor of the Poor, Da Suan, Lasun, Lasuna, Nectar of the Gods, Poor Man's Treacle, Rason, Rust Treacle, or Stinking Rose.Garlic is a commonly used food and flavoring agent....</t>
        </is>
      </c>
      <c r="C45" s="8" t="inlineStr">
        <is>
          <t>Get emergency medical help if you have any of these signs of an allergic reaction: hives; difficult breathing; swelling of your face, lips, tongue, or throat.Although not all side effects are known, garlic is thought to be possibly safe when taken...</t>
        </is>
      </c>
      <c r="D45" s="8" t="inlineStr">
        <is>
          <t>High cholesterol</t>
        </is>
      </c>
    </row>
    <row r="46" ht="16" customHeight="1" s="15">
      <c r="A46" s="8" t="inlineStr">
        <is>
          <t>Red yeast rice</t>
        </is>
      </c>
      <c r="B46" s="8" t="inlineStr">
        <is>
          <t>Information not available in database</t>
        </is>
      </c>
      <c r="C46" s="8" t="inlineStr">
        <is>
          <t>Side effects information not available</t>
        </is>
      </c>
      <c r="D46" s="8" t="inlineStr">
        <is>
          <t>High cholesterol</t>
        </is>
      </c>
    </row>
    <row r="47" ht="16" customHeight="1" s="15">
      <c r="A47" s="8" t="inlineStr">
        <is>
          <t>Atorvaliq</t>
        </is>
      </c>
      <c r="B47" s="8" t="inlineStr">
        <is>
          <t>Information not available in database</t>
        </is>
      </c>
      <c r="C47" s="8" t="inlineStr">
        <is>
          <t>Side effects information not available</t>
        </is>
      </c>
      <c r="D47" s="8" t="inlineStr">
        <is>
          <t>High cholesterol</t>
        </is>
      </c>
    </row>
    <row r="48" ht="16" customHeight="1" s="15">
      <c r="A48" s="8" t="inlineStr">
        <is>
          <t>FloLipid</t>
        </is>
      </c>
      <c r="B48" s="8" t="inlineStr">
        <is>
          <t>Information not available in database</t>
        </is>
      </c>
      <c r="C48" s="8" t="inlineStr">
        <is>
          <t>Side effects information not available</t>
        </is>
      </c>
      <c r="D48" s="8" t="inlineStr">
        <is>
          <t>High cholesterol</t>
        </is>
      </c>
    </row>
    <row r="49" ht="16" customHeight="1" s="15">
      <c r="A49" s="8" t="inlineStr">
        <is>
          <t>lomitapide</t>
        </is>
      </c>
      <c r="B49" s="8" t="inlineStr">
        <is>
          <t>Information not available in database</t>
        </is>
      </c>
      <c r="C49" s="8" t="inlineStr">
        <is>
          <t>Side effects information not available</t>
        </is>
      </c>
      <c r="D49" s="8" t="inlineStr">
        <is>
          <t>High cholesterol</t>
        </is>
      </c>
    </row>
    <row r="50" ht="16" customHeight="1" s="15">
      <c r="A50" s="8" t="inlineStr">
        <is>
          <t>ezetimibe / rosuvastatin</t>
        </is>
      </c>
      <c r="B50" s="8" t="inlineStr">
        <is>
          <t>Information not available in database</t>
        </is>
      </c>
      <c r="C50" s="8" t="inlineStr">
        <is>
          <t>Side effects information not available</t>
        </is>
      </c>
      <c r="D50" s="8" t="inlineStr">
        <is>
          <t>High cholesterol</t>
        </is>
      </c>
    </row>
    <row r="51" ht="16" customHeight="1" s="15">
      <c r="A51" s="8" t="inlineStr">
        <is>
          <t>evinacumab</t>
        </is>
      </c>
      <c r="B51" s="8" t="inlineStr">
        <is>
          <t>Information not available in database</t>
        </is>
      </c>
      <c r="C51" s="8" t="inlineStr">
        <is>
          <t>Side effects information not available</t>
        </is>
      </c>
      <c r="D51" s="8" t="inlineStr">
        <is>
          <t>High cholesterol</t>
        </is>
      </c>
    </row>
    <row r="53">
      <c r="A53" s="18" t="inlineStr">
        <is>
          <t>Total medications for High cholesterol: 33</t>
        </is>
      </c>
    </row>
  </sheetData>
  <mergeCells count="7">
    <mergeCell ref="A16:F16"/>
    <mergeCell ref="A10:F10"/>
    <mergeCell ref="A13:F13"/>
    <mergeCell ref="A53:D53"/>
    <mergeCell ref="A1:F1"/>
    <mergeCell ref="A3:F3"/>
    <mergeCell ref="A7:F7"/>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2025-07-07T19:58:18Z</dcterms:created>
  <dcterms:modified xmlns:dcterms="http://purl.org/dc/terms/" xmlns:xsi="http://www.w3.org/2001/XMLSchema-instance" xsi:type="dcterms:W3CDTF">2025-07-09T01:46:10Z</dcterms:modified>
  <cp:lastModifiedBy>ABREU MARTÍNEZ Juan Lucas</cp:lastModifiedBy>
</cp:coreProperties>
</file>