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12s208\Downloads\"/>
    </mc:Choice>
  </mc:AlternateContent>
  <xr:revisionPtr revIDLastSave="0" documentId="13_ncr:1_{4DD5EFFB-23B8-4D11-BC86-B9139A2ED4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J32" i="1"/>
  <c r="J31" i="1"/>
  <c r="J30" i="1"/>
  <c r="J29" i="1"/>
  <c r="J28" i="1"/>
  <c r="F24" i="1" l="1"/>
  <c r="F9" i="1"/>
  <c r="F10" i="1" s="1"/>
  <c r="J34" i="1" l="1"/>
  <c r="J24" i="1"/>
  <c r="J9" i="1"/>
  <c r="J10" i="1" s="1"/>
  <c r="J11" i="1" s="1"/>
  <c r="J12" i="1" s="1"/>
  <c r="F33" i="1"/>
  <c r="F32" i="1"/>
  <c r="F31" i="1"/>
  <c r="F30" i="1"/>
  <c r="F29" i="1"/>
  <c r="F28" i="1"/>
  <c r="F34" i="1" s="1"/>
  <c r="F11" i="1"/>
  <c r="F12" i="1" s="1"/>
  <c r="B34" i="1"/>
  <c r="B33" i="1"/>
  <c r="B32" i="1"/>
  <c r="B31" i="1"/>
  <c r="B30" i="1"/>
  <c r="B29" i="1"/>
  <c r="B28" i="1"/>
  <c r="B24" i="1"/>
  <c r="B9" i="1"/>
  <c r="B10" i="1" s="1"/>
  <c r="B11" i="1" s="1"/>
  <c r="B12" i="1" s="1"/>
  <c r="B23" i="1" l="1"/>
  <c r="B21" i="1"/>
  <c r="B16" i="1"/>
  <c r="B15" i="1"/>
  <c r="F21" i="1"/>
  <c r="F16" i="1"/>
  <c r="F15" i="1"/>
  <c r="F17" i="1" s="1"/>
  <c r="J15" i="1"/>
  <c r="J16" i="1"/>
  <c r="J21" i="1"/>
  <c r="J23" i="1"/>
  <c r="J17" i="1"/>
  <c r="J18" i="1" s="1"/>
  <c r="F23" i="1"/>
  <c r="B17" i="1" l="1"/>
  <c r="B18" i="1" s="1"/>
  <c r="B22" i="1"/>
  <c r="B25" i="1" s="1"/>
  <c r="J25" i="1"/>
  <c r="F18" i="1"/>
  <c r="F22" i="1"/>
  <c r="F25" i="1" s="1"/>
</calcChain>
</file>

<file path=xl/sharedStrings.xml><?xml version="1.0" encoding="utf-8"?>
<sst xmlns="http://schemas.openxmlformats.org/spreadsheetml/2006/main" count="111" uniqueCount="53">
  <si>
    <t>Sección</t>
  </si>
  <si>
    <t>Valor / Fórmula en Excel</t>
  </si>
  <si>
    <t>1. Datos del Empleado</t>
  </si>
  <si>
    <t>Nombre</t>
  </si>
  <si>
    <t>Salario mensual</t>
  </si>
  <si>
    <t>Días trabajados</t>
  </si>
  <si>
    <t>Horas extra nocturnas</t>
  </si>
  <si>
    <t>Aplica aux. transporte</t>
  </si>
  <si>
    <t>Auxilio transporte</t>
  </si>
  <si>
    <t>Valor hora ordinaria</t>
  </si>
  <si>
    <t>Valor hora extra noche</t>
  </si>
  <si>
    <t>Total extra nocturna</t>
  </si>
  <si>
    <t>Total devengado</t>
  </si>
  <si>
    <t>2. Deducciones</t>
  </si>
  <si>
    <t>Salud (4%)</t>
  </si>
  <si>
    <t>Pensión (4%)</t>
  </si>
  <si>
    <t>Total deducciones</t>
  </si>
  <si>
    <t>Neto a pagar</t>
  </si>
  <si>
    <t>3. Prestaciones (provisión mensual)</t>
  </si>
  <si>
    <t>Cesantías</t>
  </si>
  <si>
    <t>Intereses cesantías</t>
  </si>
  <si>
    <t>Prima de servicios</t>
  </si>
  <si>
    <t>Vacaciones</t>
  </si>
  <si>
    <t>Total provisiones</t>
  </si>
  <si>
    <t>4. Aportes patronales</t>
  </si>
  <si>
    <t>Salud (8.5%)</t>
  </si>
  <si>
    <t>Pensión (12%)</t>
  </si>
  <si>
    <t>ARL (0.522%)</t>
  </si>
  <si>
    <t>Caja compensación (4%)</t>
  </si>
  <si>
    <t>ICBF (3%)</t>
  </si>
  <si>
    <t>SENA (2%)</t>
  </si>
  <si>
    <t>Total aportes empleador</t>
  </si>
  <si>
    <t>Juan Pérez</t>
  </si>
  <si>
    <t>Sí</t>
  </si>
  <si>
    <t>CASO NORMAL 2</t>
  </si>
  <si>
    <t>CASO NORMAL 3</t>
  </si>
  <si>
    <t>CASO NORMAL 4</t>
  </si>
  <si>
    <t>CASO EXTRAORDINARIOS 2</t>
  </si>
  <si>
    <t>CASO EXTRAORDINARIOS 3</t>
  </si>
  <si>
    <t>CASO EXTRAORDINARIO 4</t>
  </si>
  <si>
    <t>CASO DE ERROR 2</t>
  </si>
  <si>
    <t>CASO ERROR 3</t>
  </si>
  <si>
    <t>CASO ERROR 4</t>
  </si>
  <si>
    <t>NO</t>
  </si>
  <si>
    <t>Salud (1%)</t>
  </si>
  <si>
    <t>Pensión (1%)</t>
  </si>
  <si>
    <t>Salud (7%)</t>
  </si>
  <si>
    <t>Pensión (8%)</t>
  </si>
  <si>
    <t>Salud (5%)</t>
  </si>
  <si>
    <t>Pensión (6%)</t>
  </si>
  <si>
    <t>ARL (0.100%)</t>
  </si>
  <si>
    <t>Caja compensación (0%)</t>
  </si>
  <si>
    <t>SENA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</si>
</sst>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zoomScaleNormal="100" workbookViewId="0">
      <selection activeCell="L16" sqref="L16"/>
    </sheetView>
  </sheetViews>
  <sheetFormatPr baseColWidth="10" defaultColWidth="8.85546875" defaultRowHeight="15" x14ac:dyDescent="0.25"/>
  <cols>
    <col min="1" max="1" width="29.85546875" bestFit="1" customWidth="1"/>
    <col min="2" max="2" width="21.5703125" bestFit="1" customWidth="1"/>
    <col min="5" max="5" width="29.85546875" bestFit="1" customWidth="1"/>
    <col min="6" max="6" width="21.5703125" bestFit="1" customWidth="1"/>
    <col min="9" max="9" width="29.85546875" bestFit="1" customWidth="1"/>
    <col min="10" max="10" width="21.5703125" bestFit="1" customWidth="1"/>
  </cols>
  <sheetData>
    <row r="1" spans="1:12" x14ac:dyDescent="0.25">
      <c r="A1" s="1" t="s">
        <v>0</v>
      </c>
      <c r="B1" s="1" t="s">
        <v>1</v>
      </c>
      <c r="E1" s="1" t="s">
        <v>0</v>
      </c>
      <c r="F1" s="1" t="s">
        <v>1</v>
      </c>
      <c r="I1" s="1" t="s">
        <v>0</v>
      </c>
      <c r="J1" s="1" t="s">
        <v>1</v>
      </c>
    </row>
    <row r="2" spans="1:12" x14ac:dyDescent="0.25">
      <c r="A2" s="2" t="s">
        <v>2</v>
      </c>
      <c r="B2" s="2"/>
      <c r="E2" s="2" t="s">
        <v>2</v>
      </c>
      <c r="F2" s="2"/>
      <c r="I2" s="2" t="s">
        <v>2</v>
      </c>
      <c r="J2" s="2"/>
    </row>
    <row r="3" spans="1:12" x14ac:dyDescent="0.25">
      <c r="A3" s="2" t="s">
        <v>3</v>
      </c>
      <c r="B3" s="3" t="s">
        <v>32</v>
      </c>
      <c r="E3" s="2" t="s">
        <v>3</v>
      </c>
      <c r="F3" s="3" t="s">
        <v>32</v>
      </c>
      <c r="I3" s="2" t="s">
        <v>3</v>
      </c>
      <c r="J3" s="3" t="s">
        <v>32</v>
      </c>
    </row>
    <row r="4" spans="1:12" x14ac:dyDescent="0.25">
      <c r="A4" s="2" t="s">
        <v>4</v>
      </c>
      <c r="B4" s="4">
        <v>1500000</v>
      </c>
      <c r="E4" s="2" t="s">
        <v>4</v>
      </c>
      <c r="F4" s="4">
        <v>1500000</v>
      </c>
      <c r="I4" s="2" t="s">
        <v>4</v>
      </c>
      <c r="J4" s="4">
        <v>1500000</v>
      </c>
    </row>
    <row r="5" spans="1:12" x14ac:dyDescent="0.25">
      <c r="A5" s="2" t="s">
        <v>5</v>
      </c>
      <c r="B5" s="3">
        <v>30</v>
      </c>
      <c r="E5" s="2" t="s">
        <v>5</v>
      </c>
      <c r="F5" s="3">
        <v>10</v>
      </c>
      <c r="I5" s="2" t="s">
        <v>5</v>
      </c>
      <c r="J5" s="3">
        <v>1</v>
      </c>
    </row>
    <row r="6" spans="1:12" x14ac:dyDescent="0.25">
      <c r="A6" s="2" t="s">
        <v>6</v>
      </c>
      <c r="B6" s="3">
        <v>10</v>
      </c>
      <c r="E6" s="2" t="s">
        <v>6</v>
      </c>
      <c r="F6" s="3">
        <v>0</v>
      </c>
      <c r="I6" s="2" t="s">
        <v>6</v>
      </c>
      <c r="J6" s="3">
        <v>15</v>
      </c>
    </row>
    <row r="7" spans="1:12" x14ac:dyDescent="0.25">
      <c r="A7" s="2" t="s">
        <v>7</v>
      </c>
      <c r="B7" s="3" t="s">
        <v>33</v>
      </c>
      <c r="E7" s="2" t="s">
        <v>7</v>
      </c>
      <c r="F7" s="3" t="s">
        <v>43</v>
      </c>
      <c r="I7" s="2" t="s">
        <v>7</v>
      </c>
      <c r="J7" s="3" t="s">
        <v>33</v>
      </c>
    </row>
    <row r="8" spans="1:12" x14ac:dyDescent="0.25">
      <c r="A8" s="2" t="s">
        <v>8</v>
      </c>
      <c r="B8" s="4">
        <v>162000</v>
      </c>
      <c r="E8" s="2" t="s">
        <v>8</v>
      </c>
      <c r="F8" s="4">
        <v>0</v>
      </c>
      <c r="I8" s="2" t="s">
        <v>8</v>
      </c>
      <c r="J8" s="4">
        <v>162000</v>
      </c>
    </row>
    <row r="9" spans="1:12" x14ac:dyDescent="0.25">
      <c r="A9" s="2" t="s">
        <v>9</v>
      </c>
      <c r="B9" s="4">
        <f>B4/240</f>
        <v>6250</v>
      </c>
      <c r="E9" s="2" t="s">
        <v>9</v>
      </c>
      <c r="F9" s="4">
        <f>F4/240</f>
        <v>6250</v>
      </c>
      <c r="I9" s="2" t="s">
        <v>9</v>
      </c>
      <c r="J9" s="4">
        <f>J4/240</f>
        <v>6250</v>
      </c>
    </row>
    <row r="10" spans="1:12" x14ac:dyDescent="0.25">
      <c r="A10" s="2" t="s">
        <v>10</v>
      </c>
      <c r="B10" s="4">
        <f>B9*1.75</f>
        <v>10937.5</v>
      </c>
      <c r="E10" s="2" t="s">
        <v>10</v>
      </c>
      <c r="F10" s="4">
        <f>F9*1.75</f>
        <v>10937.5</v>
      </c>
      <c r="I10" s="2" t="s">
        <v>10</v>
      </c>
      <c r="J10" s="4">
        <f>J9*1.75</f>
        <v>10937.5</v>
      </c>
    </row>
    <row r="11" spans="1:12" x14ac:dyDescent="0.25">
      <c r="A11" s="2" t="s">
        <v>11</v>
      </c>
      <c r="B11" s="4">
        <f>B6*B10</f>
        <v>109375</v>
      </c>
      <c r="E11" s="2" t="s">
        <v>11</v>
      </c>
      <c r="F11" s="4">
        <f>F6*F10</f>
        <v>0</v>
      </c>
      <c r="I11" s="2" t="s">
        <v>11</v>
      </c>
      <c r="J11" s="4">
        <f>J6*J10</f>
        <v>164062.5</v>
      </c>
    </row>
    <row r="12" spans="1:12" x14ac:dyDescent="0.25">
      <c r="A12" s="2" t="s">
        <v>12</v>
      </c>
      <c r="B12" s="5">
        <f>B4+B11+B8</f>
        <v>1771375</v>
      </c>
      <c r="E12" s="2" t="s">
        <v>12</v>
      </c>
      <c r="F12" s="5">
        <f>F4+F11+F8</f>
        <v>1500000</v>
      </c>
      <c r="I12" s="2" t="s">
        <v>12</v>
      </c>
      <c r="J12" s="5">
        <f>J4+J11+J8</f>
        <v>1826062.5</v>
      </c>
    </row>
    <row r="13" spans="1:12" x14ac:dyDescent="0.25">
      <c r="A13" s="9" t="s">
        <v>34</v>
      </c>
      <c r="B13" s="9"/>
      <c r="E13" s="10" t="s">
        <v>37</v>
      </c>
      <c r="F13" s="10"/>
      <c r="I13" s="8" t="s">
        <v>40</v>
      </c>
      <c r="J13" s="8"/>
    </row>
    <row r="14" spans="1:12" x14ac:dyDescent="0.25">
      <c r="A14" s="2" t="s">
        <v>13</v>
      </c>
      <c r="B14" s="2"/>
      <c r="E14" s="2" t="s">
        <v>13</v>
      </c>
      <c r="F14" s="2"/>
      <c r="I14" s="2" t="s">
        <v>13</v>
      </c>
      <c r="J14" s="2"/>
    </row>
    <row r="15" spans="1:12" x14ac:dyDescent="0.25">
      <c r="A15" s="2" t="s">
        <v>14</v>
      </c>
      <c r="B15" s="6">
        <f>B12*0.04</f>
        <v>70855</v>
      </c>
      <c r="E15" s="2" t="s">
        <v>44</v>
      </c>
      <c r="F15" s="6">
        <f>F12*0.1</f>
        <v>150000</v>
      </c>
      <c r="I15" s="2" t="s">
        <v>46</v>
      </c>
      <c r="J15" s="6">
        <f>J12*0.07</f>
        <v>127824.37500000001</v>
      </c>
    </row>
    <row r="16" spans="1:12" x14ac:dyDescent="0.25">
      <c r="A16" s="2" t="s">
        <v>15</v>
      </c>
      <c r="B16" s="6">
        <f>B12*0.04</f>
        <v>70855</v>
      </c>
      <c r="E16" s="2" t="s">
        <v>45</v>
      </c>
      <c r="F16" s="6">
        <f>F12*0.1</f>
        <v>150000</v>
      </c>
      <c r="I16" s="2" t="s">
        <v>47</v>
      </c>
      <c r="J16" s="6">
        <f>J12*0.08</f>
        <v>146085</v>
      </c>
      <c r="L16" s="11"/>
    </row>
    <row r="17" spans="1:10" x14ac:dyDescent="0.25">
      <c r="A17" s="2" t="s">
        <v>16</v>
      </c>
      <c r="B17" s="6">
        <f>B15+B16</f>
        <v>141710</v>
      </c>
      <c r="E17" s="2" t="s">
        <v>16</v>
      </c>
      <c r="F17" s="6">
        <f>F15+F16</f>
        <v>300000</v>
      </c>
      <c r="I17" s="2" t="s">
        <v>16</v>
      </c>
      <c r="J17" s="6">
        <f>J15+J16</f>
        <v>273909.375</v>
      </c>
    </row>
    <row r="18" spans="1:10" x14ac:dyDescent="0.25">
      <c r="A18" s="2" t="s">
        <v>17</v>
      </c>
      <c r="B18" s="6">
        <f>B12-B17</f>
        <v>1629665</v>
      </c>
      <c r="E18" s="2" t="s">
        <v>17</v>
      </c>
      <c r="F18" s="6">
        <f>F12-F17</f>
        <v>1200000</v>
      </c>
      <c r="I18" s="2" t="s">
        <v>17</v>
      </c>
      <c r="J18" s="6">
        <f>J12-J17</f>
        <v>1552153.125</v>
      </c>
    </row>
    <row r="19" spans="1:10" x14ac:dyDescent="0.25">
      <c r="A19" s="9" t="s">
        <v>35</v>
      </c>
      <c r="B19" s="9"/>
      <c r="E19" s="10" t="s">
        <v>38</v>
      </c>
      <c r="F19" s="10"/>
      <c r="I19" s="8" t="s">
        <v>41</v>
      </c>
      <c r="J19" s="8"/>
    </row>
    <row r="20" spans="1:10" x14ac:dyDescent="0.25">
      <c r="A20" s="2" t="s">
        <v>18</v>
      </c>
      <c r="B20" s="2"/>
      <c r="E20" s="2" t="s">
        <v>18</v>
      </c>
      <c r="F20" s="2"/>
      <c r="I20" s="2" t="s">
        <v>18</v>
      </c>
      <c r="J20" s="2"/>
    </row>
    <row r="21" spans="1:10" x14ac:dyDescent="0.25">
      <c r="A21" s="2" t="s">
        <v>19</v>
      </c>
      <c r="B21" s="7">
        <f>B12*30/360</f>
        <v>147614.58333333334</v>
      </c>
      <c r="E21" s="2" t="s">
        <v>19</v>
      </c>
      <c r="F21" s="7">
        <f>F12*30/360</f>
        <v>125000</v>
      </c>
      <c r="I21" s="2" t="s">
        <v>19</v>
      </c>
      <c r="J21" s="7">
        <f>J12*30/360</f>
        <v>152171.875</v>
      </c>
    </row>
    <row r="22" spans="1:10" x14ac:dyDescent="0.25">
      <c r="A22" s="2" t="s">
        <v>20</v>
      </c>
      <c r="B22" s="7">
        <f>B21*0.12*30/360</f>
        <v>1476.1458333333333</v>
      </c>
      <c r="E22" s="2" t="s">
        <v>20</v>
      </c>
      <c r="F22" s="7">
        <f>F21*0.12*30/360</f>
        <v>1250</v>
      </c>
      <c r="I22" s="2" t="s">
        <v>20</v>
      </c>
      <c r="J22" s="7">
        <v>0</v>
      </c>
    </row>
    <row r="23" spans="1:10" x14ac:dyDescent="0.25">
      <c r="A23" s="2" t="s">
        <v>21</v>
      </c>
      <c r="B23" s="7">
        <f>B12*30/360</f>
        <v>147614.58333333334</v>
      </c>
      <c r="E23" s="2" t="s">
        <v>21</v>
      </c>
      <c r="F23" s="7">
        <f>F12*30/360</f>
        <v>125000</v>
      </c>
      <c r="I23" s="2" t="s">
        <v>21</v>
      </c>
      <c r="J23" s="7">
        <f>J12*30/360</f>
        <v>152171.875</v>
      </c>
    </row>
    <row r="24" spans="1:10" x14ac:dyDescent="0.25">
      <c r="A24" s="2" t="s">
        <v>22</v>
      </c>
      <c r="B24" s="7">
        <f>B4*30/720</f>
        <v>62500</v>
      </c>
      <c r="E24" s="2" t="s">
        <v>22</v>
      </c>
      <c r="F24" s="7">
        <f>F4*30/720</f>
        <v>62500</v>
      </c>
      <c r="I24" s="2" t="s">
        <v>22</v>
      </c>
      <c r="J24" s="7">
        <f>J4*30/720</f>
        <v>62500</v>
      </c>
    </row>
    <row r="25" spans="1:10" x14ac:dyDescent="0.25">
      <c r="A25" s="2" t="s">
        <v>23</v>
      </c>
      <c r="B25" s="7">
        <f>B21+B22+B23+B24</f>
        <v>359205.3125</v>
      </c>
      <c r="E25" s="2" t="s">
        <v>23</v>
      </c>
      <c r="F25" s="7">
        <f>F21+F22+F23+F24</f>
        <v>313750</v>
      </c>
      <c r="I25" s="2" t="s">
        <v>23</v>
      </c>
      <c r="J25" s="7">
        <f>J21+J22+J23+J24</f>
        <v>366843.75</v>
      </c>
    </row>
    <row r="26" spans="1:10" x14ac:dyDescent="0.25">
      <c r="A26" s="9" t="s">
        <v>36</v>
      </c>
      <c r="B26" s="9"/>
      <c r="E26" s="10" t="s">
        <v>39</v>
      </c>
      <c r="F26" s="10"/>
      <c r="I26" s="8" t="s">
        <v>42</v>
      </c>
      <c r="J26" s="8"/>
    </row>
    <row r="27" spans="1:10" x14ac:dyDescent="0.25">
      <c r="A27" s="2" t="s">
        <v>24</v>
      </c>
      <c r="B27" s="2"/>
      <c r="E27" s="2" t="s">
        <v>24</v>
      </c>
      <c r="F27" s="2"/>
      <c r="I27" s="2" t="s">
        <v>24</v>
      </c>
      <c r="J27" s="2"/>
    </row>
    <row r="28" spans="1:10" x14ac:dyDescent="0.25">
      <c r="A28" s="2" t="s">
        <v>25</v>
      </c>
      <c r="B28" s="7">
        <f>B4*0.085</f>
        <v>127500.00000000001</v>
      </c>
      <c r="E28" s="2" t="s">
        <v>25</v>
      </c>
      <c r="F28" s="7">
        <f>F4*0.085</f>
        <v>127500.00000000001</v>
      </c>
      <c r="I28" s="2" t="s">
        <v>48</v>
      </c>
      <c r="J28" s="7">
        <f>J4*0.05</f>
        <v>75000</v>
      </c>
    </row>
    <row r="29" spans="1:10" x14ac:dyDescent="0.25">
      <c r="A29" s="2" t="s">
        <v>26</v>
      </c>
      <c r="B29" s="7">
        <f>B4*0.12</f>
        <v>180000</v>
      </c>
      <c r="E29" s="2" t="s">
        <v>26</v>
      </c>
      <c r="F29" s="7">
        <f>F4*0.12</f>
        <v>180000</v>
      </c>
      <c r="I29" s="2" t="s">
        <v>49</v>
      </c>
      <c r="J29" s="7">
        <f>J4*0.06</f>
        <v>90000</v>
      </c>
    </row>
    <row r="30" spans="1:10" x14ac:dyDescent="0.25">
      <c r="A30" s="2" t="s">
        <v>27</v>
      </c>
      <c r="B30" s="7">
        <f>B4*0.00522</f>
        <v>7830</v>
      </c>
      <c r="E30" s="2" t="s">
        <v>27</v>
      </c>
      <c r="F30" s="7">
        <f>F4*0.00522</f>
        <v>7830</v>
      </c>
      <c r="I30" s="2" t="s">
        <v>50</v>
      </c>
      <c r="J30" s="7">
        <f>J4*0.1</f>
        <v>150000</v>
      </c>
    </row>
    <row r="31" spans="1:10" x14ac:dyDescent="0.25">
      <c r="A31" s="2" t="s">
        <v>28</v>
      </c>
      <c r="B31" s="7">
        <f>B4*0.04</f>
        <v>60000</v>
      </c>
      <c r="E31" s="2" t="s">
        <v>28</v>
      </c>
      <c r="F31" s="7">
        <f>F4*0.04</f>
        <v>60000</v>
      </c>
      <c r="I31" s="2" t="s">
        <v>51</v>
      </c>
      <c r="J31" s="7">
        <f>J4*0</f>
        <v>0</v>
      </c>
    </row>
    <row r="32" spans="1:10" x14ac:dyDescent="0.25">
      <c r="A32" s="2" t="s">
        <v>29</v>
      </c>
      <c r="B32" s="7">
        <f>B4*0.03</f>
        <v>45000</v>
      </c>
      <c r="E32" s="2" t="s">
        <v>29</v>
      </c>
      <c r="F32" s="7">
        <f>F4*0.03</f>
        <v>45000</v>
      </c>
      <c r="I32" s="2" t="s">
        <v>29</v>
      </c>
      <c r="J32" s="7">
        <f>J4*0.03</f>
        <v>45000</v>
      </c>
    </row>
    <row r="33" spans="1:10" x14ac:dyDescent="0.25">
      <c r="A33" s="2" t="s">
        <v>30</v>
      </c>
      <c r="B33" s="7">
        <f>B4*0.02</f>
        <v>30000</v>
      </c>
      <c r="E33" s="2" t="s">
        <v>30</v>
      </c>
      <c r="F33" s="7">
        <f>F4*0.02</f>
        <v>30000</v>
      </c>
      <c r="I33" s="2" t="s">
        <v>52</v>
      </c>
      <c r="J33" s="7">
        <f>J4*0.05</f>
        <v>75000</v>
      </c>
    </row>
    <row r="34" spans="1:10" x14ac:dyDescent="0.25">
      <c r="A34" s="2" t="s">
        <v>31</v>
      </c>
      <c r="B34" s="7">
        <f>SUM(B28:B33)</f>
        <v>450330</v>
      </c>
      <c r="E34" s="2" t="s">
        <v>31</v>
      </c>
      <c r="F34" s="7">
        <f>SUM(F28:F33)</f>
        <v>450330</v>
      </c>
      <c r="I34" s="2" t="s">
        <v>31</v>
      </c>
      <c r="J34" s="7">
        <f>SUM(J28:J33)</f>
        <v>435000</v>
      </c>
    </row>
  </sheetData>
  <mergeCells count="9">
    <mergeCell ref="I13:J13"/>
    <mergeCell ref="I19:J19"/>
    <mergeCell ref="I26:J26"/>
    <mergeCell ref="A13:B13"/>
    <mergeCell ref="A19:B19"/>
    <mergeCell ref="A26:B26"/>
    <mergeCell ref="E13:F13"/>
    <mergeCell ref="E19:F19"/>
    <mergeCell ref="E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b12s208</cp:lastModifiedBy>
  <dcterms:created xsi:type="dcterms:W3CDTF">2025-07-28T20:00:47Z</dcterms:created>
  <dcterms:modified xsi:type="dcterms:W3CDTF">2025-07-30T11:49:04Z</dcterms:modified>
</cp:coreProperties>
</file>