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  <extLst>
    <ext uri="GoogleSheetsCustomDataVersion1">
      <go:sheetsCustomData xmlns:go="http://customooxmlschemas.google.com/" r:id="rId6" roundtripDataSignature="AMtx7miIwRDj4XyVXP7+GJ4dxCS+d+w8dg=="/>
    </ext>
  </extLst>
</workbook>
</file>

<file path=xl/sharedStrings.xml><?xml version="1.0" encoding="utf-8"?>
<sst xmlns="http://schemas.openxmlformats.org/spreadsheetml/2006/main" count="95" uniqueCount="51">
  <si>
    <t>Subsistemas</t>
  </si>
  <si>
    <t>PF Ajustados</t>
  </si>
  <si>
    <t>Esfuerzo(p-m)</t>
  </si>
  <si>
    <t>Esfuerzo(%)</t>
  </si>
  <si>
    <t>Duración(jornadas)</t>
  </si>
  <si>
    <t>Subsistemas de Gestión de Servicio</t>
  </si>
  <si>
    <t>Subsistemas de Gestión de Usuarios</t>
  </si>
  <si>
    <t>Subsistema de Gestión de Monedero</t>
  </si>
  <si>
    <t>Subsistema de Gestión de Reservas</t>
  </si>
  <si>
    <t>Total</t>
  </si>
  <si>
    <t>Incrementos</t>
  </si>
  <si>
    <t>Incremento 1</t>
  </si>
  <si>
    <t>Incremento 2</t>
  </si>
  <si>
    <t>Subsistema de Gestión de Usuario</t>
  </si>
  <si>
    <t>Incremento 3</t>
  </si>
  <si>
    <t>Totales</t>
  </si>
  <si>
    <t>Fase/Tarea</t>
  </si>
  <si>
    <t>Esfuerzo Requerido</t>
  </si>
  <si>
    <t>Jornadas</t>
  </si>
  <si>
    <t>Análisis</t>
  </si>
  <si>
    <t>Especificación de Requisitos</t>
  </si>
  <si>
    <t>Construcción de Prototipo</t>
  </si>
  <si>
    <t xml:space="preserve"> Hito 1: Revisión Análisis</t>
  </si>
  <si>
    <t>Diseño</t>
  </si>
  <si>
    <t>D. de Subsistema de Gestión de Servicio</t>
  </si>
  <si>
    <t>Hito 2: Revision D. de Subsistema de Gestión de Servicio</t>
  </si>
  <si>
    <t>Codificacion</t>
  </si>
  <si>
    <t>C. de Subsistema de Gestión de Servicio</t>
  </si>
  <si>
    <t>Pruebas Unitarias</t>
  </si>
  <si>
    <t>P. Subsistema de Gestión de Servicio</t>
  </si>
  <si>
    <t>Pruebas de Integración</t>
  </si>
  <si>
    <t>Hito 3: Revisión Pruebas de Integración</t>
  </si>
  <si>
    <t>Implantación</t>
  </si>
  <si>
    <t>Implación Técnica</t>
  </si>
  <si>
    <t>Implantación de Aceptación</t>
  </si>
  <si>
    <t>Hito 4: Revisión Implantación</t>
  </si>
  <si>
    <t>Jornadas Totales</t>
  </si>
  <si>
    <t>Jornadas Iteracion 2</t>
  </si>
  <si>
    <t>Hito 1: Revisión Análisis</t>
  </si>
  <si>
    <t>D. de Subsistema de Gestión de Usuario</t>
  </si>
  <si>
    <t>D. de Subsistema de Gestión de Monedero</t>
  </si>
  <si>
    <t>Hito 2: Revisión D. de Subsistema de Gestión de Usuario</t>
  </si>
  <si>
    <t>Hito 2: Revisión D. de Subsistema de Gestión de Monedero</t>
  </si>
  <si>
    <t>C. de Subsistema de Gestión de Usuario</t>
  </si>
  <si>
    <t>C. de Subsistema de Gestión de Monedero</t>
  </si>
  <si>
    <t>P. Subsistema de Gestión de Usuario</t>
  </si>
  <si>
    <t>P. Subsistema de Gestión de Monedero</t>
  </si>
  <si>
    <t>D. de Subsistema de Gestión de Reservas</t>
  </si>
  <si>
    <t>Hito 2: Revisión D. de Subsistema de Gestión de Reservas</t>
  </si>
  <si>
    <t>C. de Subsistema de Gestión de Reservas</t>
  </si>
  <si>
    <t>P. Subsistema de Gestión de Reservas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</si>
</sst>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1">
    <font>
      <sz val="11.0"/>
      <color theme="1"/>
      <name val="Arial"/>
    </font>
    <font>
      <sz val="11.0"/>
      <color theme="1"/>
      <name val="Calibri"/>
    </font>
    <font>
      <sz val="11.0"/>
      <color rgb="FF3F3F76"/>
      <name val="Calibri"/>
    </font>
    <font/>
    <font>
      <sz val="11.0"/>
      <color rgb="FF000000"/>
      <name val="Calibri"/>
    </font>
    <font>
      <color theme="1"/>
      <name val="Calibri"/>
    </font>
    <font>
      <sz val="11.0"/>
      <color rgb="FF006100"/>
      <name val="Calibri"/>
    </font>
    <font>
      <sz val="11.0"/>
      <color rgb="FF006100"/>
    </font>
    <font>
      <b/>
      <sz val="11.0"/>
      <color theme="1"/>
      <name val="Calibri"/>
    </font>
    <font>
      <b/>
      <sz val="11.0"/>
      <color rgb="FF000000"/>
      <name val="Calibri"/>
    </font>
    <font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C6EFCE"/>
        <bgColor rgb="FFC6EFCE"/>
      </patternFill>
    </fill>
  </fills>
  <borders count="20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2" fontId="2" numFmtId="0" xfId="0" applyBorder="1" applyFont="1"/>
    <xf borderId="3" fillId="2" fontId="2" numFmtId="0" xfId="0" applyAlignment="1" applyBorder="1" applyFont="1">
      <alignment horizontal="center"/>
    </xf>
    <xf borderId="4" fillId="2" fontId="2" numFmtId="0" xfId="0" applyBorder="1" applyFont="1"/>
    <xf borderId="5" fillId="2" fontId="2" numFmtId="0" xfId="0" applyAlignment="1" applyBorder="1" applyFont="1">
      <alignment horizontal="center"/>
    </xf>
    <xf borderId="6" fillId="0" fontId="3" numFmtId="0" xfId="0" applyBorder="1" applyFont="1"/>
    <xf borderId="7" fillId="0" fontId="1" numFmtId="0" xfId="0" applyBorder="1" applyFont="1"/>
    <xf borderId="3" fillId="0" fontId="1" numFmtId="164" xfId="0" applyBorder="1" applyFont="1" applyNumberFormat="1"/>
    <xf borderId="3" fillId="0" fontId="1" numFmtId="164" xfId="0" applyAlignment="1" applyBorder="1" applyFont="1" applyNumberFormat="1">
      <alignment horizontal="center"/>
    </xf>
    <xf borderId="8" fillId="0" fontId="1" numFmtId="164" xfId="0" applyAlignment="1" applyBorder="1" applyFont="1" applyNumberFormat="1">
      <alignment horizontal="center"/>
    </xf>
    <xf borderId="9" fillId="0" fontId="3" numFmtId="0" xfId="0" applyBorder="1" applyFont="1"/>
    <xf borderId="3" fillId="0" fontId="1" numFmtId="0" xfId="0" applyBorder="1" applyFont="1"/>
    <xf borderId="3" fillId="0" fontId="4" numFmtId="164" xfId="0" applyAlignment="1" applyBorder="1" applyFont="1" applyNumberFormat="1">
      <alignment readingOrder="0"/>
    </xf>
    <xf borderId="8" fillId="0" fontId="1" numFmtId="0" xfId="0" applyAlignment="1" applyBorder="1" applyFont="1">
      <alignment horizontal="center"/>
    </xf>
    <xf borderId="10" fillId="0" fontId="3" numFmtId="0" xfId="0" applyBorder="1" applyFont="1"/>
    <xf borderId="0" fillId="0" fontId="5" numFmtId="164" xfId="0" applyAlignment="1" applyFont="1" applyNumberFormat="1">
      <alignment horizontal="center"/>
    </xf>
    <xf borderId="0" fillId="0" fontId="1" numFmtId="0" xfId="0" applyAlignment="1" applyFont="1">
      <alignment shrinkToFit="0" wrapText="1"/>
    </xf>
    <xf borderId="11" fillId="3" fontId="6" numFmtId="0" xfId="0" applyAlignment="1" applyBorder="1" applyFill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8" fillId="3" fontId="6" numFmtId="0" xfId="0" applyAlignment="1" applyBorder="1" applyFont="1">
      <alignment horizontal="center"/>
    </xf>
    <xf borderId="3" fillId="3" fontId="6" numFmtId="0" xfId="0" applyBorder="1" applyFont="1"/>
    <xf borderId="3" fillId="3" fontId="7" numFmtId="0" xfId="0" applyAlignment="1" applyBorder="1" applyFont="1">
      <alignment horizontal="center" shrinkToFit="0" wrapText="1"/>
    </xf>
    <xf borderId="4" fillId="3" fontId="7" numFmtId="0" xfId="0" applyAlignment="1" applyBorder="1" applyFont="1">
      <alignment shrinkToFit="0" wrapText="1"/>
    </xf>
    <xf borderId="11" fillId="3" fontId="6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/>
    </xf>
    <xf borderId="14" fillId="0" fontId="3" numFmtId="0" xfId="0" applyBorder="1" applyFont="1"/>
    <xf borderId="8" fillId="0" fontId="1" numFmtId="0" xfId="0" applyBorder="1" applyFont="1"/>
    <xf borderId="10" fillId="0" fontId="1" numFmtId="0" xfId="0" applyBorder="1" applyFont="1"/>
    <xf borderId="9" fillId="0" fontId="1" numFmtId="0" xfId="0" applyBorder="1" applyFont="1"/>
    <xf borderId="5" fillId="0" fontId="1" numFmtId="0" xfId="0" applyAlignment="1" applyBorder="1" applyFont="1">
      <alignment horizontal="center" shrinkToFit="0" wrapText="1"/>
    </xf>
    <xf borderId="15" fillId="0" fontId="4" numFmtId="164" xfId="0" applyAlignment="1" applyBorder="1" applyFont="1" applyNumberFormat="1">
      <alignment horizontal="center" readingOrder="0"/>
    </xf>
    <xf borderId="15" fillId="0" fontId="1" numFmtId="164" xfId="0" applyAlignment="1" applyBorder="1" applyFont="1" applyNumberFormat="1">
      <alignment horizontal="center"/>
    </xf>
    <xf borderId="5" fillId="0" fontId="1" numFmtId="164" xfId="0" applyAlignment="1" applyBorder="1" applyFont="1" applyNumberFormat="1">
      <alignment horizontal="center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7" fillId="0" fontId="3" numFmtId="0" xfId="0" applyBorder="1" applyFont="1"/>
    <xf borderId="16" fillId="0" fontId="1" numFmtId="0" xfId="0" applyAlignment="1" applyBorder="1" applyFont="1">
      <alignment horizontal="center" shrinkToFit="0" wrapText="1"/>
    </xf>
    <xf borderId="3" fillId="0" fontId="4" numFmtId="164" xfId="0" applyAlignment="1" applyBorder="1" applyFont="1" applyNumberFormat="1">
      <alignment horizontal="center" readingOrder="0"/>
    </xf>
    <xf borderId="5" fillId="0" fontId="8" numFmtId="0" xfId="0" applyAlignment="1" applyBorder="1" applyFont="1">
      <alignment horizontal="left"/>
    </xf>
    <xf borderId="8" fillId="0" fontId="1" numFmtId="9" xfId="0" applyAlignment="1" applyBorder="1" applyFont="1" applyNumberFormat="1">
      <alignment horizontal="center"/>
    </xf>
    <xf borderId="16" fillId="0" fontId="8" numFmtId="164" xfId="0" applyAlignment="1" applyBorder="1" applyFont="1" applyNumberFormat="1">
      <alignment horizontal="center"/>
    </xf>
    <xf borderId="8" fillId="0" fontId="4" numFmtId="0" xfId="0" applyAlignment="1" applyBorder="1" applyFont="1">
      <alignment horizontal="right" readingOrder="0"/>
    </xf>
    <xf borderId="8" fillId="0" fontId="1" numFmtId="12" xfId="0" applyAlignment="1" applyBorder="1" applyFont="1" applyNumberFormat="1">
      <alignment horizontal="center"/>
    </xf>
    <xf borderId="7" fillId="0" fontId="1" numFmtId="164" xfId="0" applyBorder="1" applyFont="1" applyNumberFormat="1"/>
    <xf borderId="0" fillId="0" fontId="1" numFmtId="164" xfId="0" applyFont="1" applyNumberFormat="1"/>
    <xf borderId="15" fillId="0" fontId="1" numFmtId="164" xfId="0" applyBorder="1" applyFont="1" applyNumberFormat="1"/>
    <xf borderId="8" fillId="0" fontId="4" numFmtId="0" xfId="0" applyAlignment="1" applyBorder="1" applyFont="1">
      <alignment horizontal="left" readingOrder="0"/>
    </xf>
    <xf borderId="8" fillId="0" fontId="9" numFmtId="0" xfId="0" applyAlignment="1" applyBorder="1" applyFont="1">
      <alignment horizontal="left" readingOrder="0"/>
    </xf>
    <xf borderId="8" fillId="0" fontId="8" numFmtId="164" xfId="0" applyAlignment="1" applyBorder="1" applyFont="1" applyNumberFormat="1">
      <alignment horizontal="center"/>
    </xf>
    <xf borderId="8" fillId="0" fontId="4" numFmtId="12" xfId="0" applyAlignment="1" applyBorder="1" applyFont="1" applyNumberFormat="1">
      <alignment horizontal="center" readingOrder="0"/>
    </xf>
    <xf borderId="19" fillId="0" fontId="1" numFmtId="164" xfId="0" applyBorder="1" applyFont="1" applyNumberFormat="1"/>
    <xf borderId="0" fillId="0" fontId="5" numFmtId="164" xfId="0" applyFont="1" applyNumberFormat="1"/>
    <xf borderId="5" fillId="0" fontId="8" numFmtId="164" xfId="0" applyAlignment="1" applyBorder="1" applyFont="1" applyNumberFormat="1">
      <alignment horizontal="center"/>
    </xf>
    <xf borderId="5" fillId="0" fontId="4" numFmtId="0" xfId="0" applyAlignment="1" applyBorder="1" applyFont="1">
      <alignment horizontal="right" readingOrder="0"/>
    </xf>
    <xf borderId="5" fillId="0" fontId="1" numFmtId="12" xfId="0" applyAlignment="1" applyBorder="1" applyFont="1" applyNumberFormat="1">
      <alignment horizontal="center"/>
    </xf>
    <xf borderId="8" fillId="0" fontId="4" numFmtId="0" xfId="0" applyAlignment="1" applyBorder="1" applyFont="1">
      <alignment readingOrder="0"/>
    </xf>
    <xf borderId="16" fillId="0" fontId="8" numFmtId="0" xfId="0" applyBorder="1" applyFont="1"/>
    <xf borderId="17" fillId="0" fontId="1" numFmtId="0" xfId="0" applyBorder="1" applyFont="1"/>
    <xf borderId="18" fillId="0" fontId="1" numFmtId="0" xfId="0" applyBorder="1" applyFont="1"/>
    <xf borderId="8" fillId="0" fontId="4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right"/>
    </xf>
    <xf borderId="8" fillId="0" fontId="10" numFmtId="0" xfId="0" applyAlignment="1" applyBorder="1" applyFont="1">
      <alignment horizontal="right" readingOrder="0"/>
    </xf>
    <xf borderId="0" fillId="0" fontId="4" numFmtId="0" xfId="0" applyAlignment="1" applyFont="1">
      <alignment readingOrder="0"/>
    </xf>
    <xf borderId="8" fillId="0" fontId="8" numFmtId="0" xfId="0" applyAlignment="1" applyBorder="1" applyFont="1">
      <alignment horizontal="center"/>
    </xf>
    <xf borderId="0" fillId="0" fontId="1" numFmtId="12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8" fillId="0" fontId="8" numFmtId="0" xfId="0" applyAlignment="1" applyBorder="1" applyFont="1">
      <alignment horizontal="left"/>
    </xf>
    <xf borderId="8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9.38"/>
    <col customWidth="1" min="6" max="6" width="17.88"/>
    <col customWidth="1" min="7" max="26" width="9.38"/>
  </cols>
  <sheetData>
    <row r="1" ht="14.25" customHeight="1">
      <c r="F1" s="2"/>
    </row>
    <row r="2" ht="14.25" customHeight="1"/>
    <row r="3" ht="14.25" customHeight="1"/>
    <row r="4" ht="14.25" customHeight="1"/>
    <row r="5" ht="14.25" customHeight="1"/>
    <row r="6" ht="14.25" customHeight="1">
      <c r="D6" s="3"/>
      <c r="E6" s="4" t="s">
        <v>0</v>
      </c>
      <c r="F6" s="4"/>
      <c r="G6" s="5" t="s">
        <v>1</v>
      </c>
      <c r="H6" s="6" t="s">
        <v>2</v>
      </c>
      <c r="I6" s="7" t="s">
        <v>3</v>
      </c>
      <c r="J6" s="8" t="s">
        <v>4</v>
      </c>
      <c r="K6" s="9"/>
    </row>
    <row r="7" ht="14.25" customHeight="1">
      <c r="D7" s="10" t="s">
        <v>5</v>
      </c>
      <c r="E7" s="10"/>
      <c r="F7" s="10"/>
      <c r="G7" s="11">
        <v>84.46</v>
      </c>
      <c r="H7" s="12">
        <f t="shared" ref="H7:H10" si="1">$G7/15</f>
        <v>5.630666667</v>
      </c>
      <c r="I7" s="13">
        <f t="shared" ref="I7:I10" si="2">($H7/$H$11)*100</f>
        <v>33.60655738</v>
      </c>
      <c r="J7" s="13">
        <f t="shared" ref="J7:J10" si="3">$G7*(22/15)</f>
        <v>123.8746667</v>
      </c>
      <c r="K7" s="14"/>
    </row>
    <row r="8" ht="14.25" customHeight="1">
      <c r="D8" s="15" t="s">
        <v>6</v>
      </c>
      <c r="E8" s="15"/>
      <c r="F8" s="15"/>
      <c r="G8" s="16">
        <v>62.83</v>
      </c>
      <c r="H8" s="12">
        <f t="shared" si="1"/>
        <v>4.188666667</v>
      </c>
      <c r="I8" s="13">
        <f t="shared" si="2"/>
        <v>25</v>
      </c>
      <c r="J8" s="13">
        <f t="shared" si="3"/>
        <v>92.15066667</v>
      </c>
      <c r="K8" s="14"/>
    </row>
    <row r="9" ht="14.25" customHeight="1">
      <c r="D9" s="15" t="s">
        <v>7</v>
      </c>
      <c r="E9" s="15"/>
      <c r="F9" s="15"/>
      <c r="G9" s="16">
        <v>25.75</v>
      </c>
      <c r="H9" s="12">
        <f t="shared" si="1"/>
        <v>1.716666667</v>
      </c>
      <c r="I9" s="13">
        <f t="shared" si="2"/>
        <v>10.24590164</v>
      </c>
      <c r="J9" s="13">
        <f t="shared" si="3"/>
        <v>37.76666667</v>
      </c>
      <c r="K9" s="14"/>
    </row>
    <row r="10" ht="14.25" customHeight="1">
      <c r="D10" s="17" t="s">
        <v>8</v>
      </c>
      <c r="E10" s="18"/>
      <c r="F10" s="14"/>
      <c r="G10" s="16">
        <v>78.28</v>
      </c>
      <c r="H10" s="12">
        <f t="shared" si="1"/>
        <v>5.218666667</v>
      </c>
      <c r="I10" s="13">
        <f t="shared" si="2"/>
        <v>31.14754098</v>
      </c>
      <c r="J10" s="13">
        <f t="shared" si="3"/>
        <v>114.8106667</v>
      </c>
      <c r="K10" s="14"/>
    </row>
    <row r="11" ht="14.25" customHeight="1">
      <c r="F11" s="15" t="s">
        <v>9</v>
      </c>
      <c r="G11" s="11">
        <f>SUM(G7,G8,G9,G10)</f>
        <v>251.32</v>
      </c>
      <c r="H11" s="12">
        <f>H7+H8+H9+H10</f>
        <v>16.75466667</v>
      </c>
      <c r="I11" s="19"/>
      <c r="J11" s="13">
        <f>SUM(J7,J8,J9,J10)</f>
        <v>368.6026667</v>
      </c>
      <c r="K11" s="14"/>
    </row>
    <row r="12" ht="14.25" customHeight="1">
      <c r="F12" s="2"/>
      <c r="G12" s="2"/>
      <c r="H12" s="2"/>
      <c r="J12" s="1"/>
      <c r="K12" s="1"/>
    </row>
    <row r="13" ht="14.25" customHeight="1">
      <c r="F13" s="2"/>
      <c r="G13" s="2"/>
      <c r="H13" s="2"/>
      <c r="I13" s="20"/>
    </row>
    <row r="14" ht="14.25" customHeight="1">
      <c r="F14" s="2"/>
      <c r="G14" s="2"/>
      <c r="H14" s="2"/>
    </row>
    <row r="15" ht="14.25" customHeight="1">
      <c r="F15" s="2"/>
      <c r="G15" s="2"/>
      <c r="H15" s="2"/>
    </row>
    <row r="16" ht="14.25" customHeight="1">
      <c r="D16" s="21" t="s">
        <v>10</v>
      </c>
      <c r="E16" s="22"/>
      <c r="F16" s="23"/>
      <c r="G16" s="24" t="s">
        <v>0</v>
      </c>
      <c r="H16" s="18"/>
      <c r="I16" s="14"/>
      <c r="J16" s="25" t="s">
        <v>1</v>
      </c>
      <c r="K16" s="26" t="s">
        <v>2</v>
      </c>
      <c r="L16" s="27" t="s">
        <v>3</v>
      </c>
      <c r="M16" s="28" t="s">
        <v>4</v>
      </c>
      <c r="N16" s="23"/>
    </row>
    <row r="17" ht="14.25" customHeight="1">
      <c r="D17" s="29" t="s">
        <v>11</v>
      </c>
      <c r="E17" s="30"/>
      <c r="F17" s="9"/>
      <c r="G17" s="31" t="s">
        <v>5</v>
      </c>
      <c r="H17" s="32"/>
      <c r="I17" s="33"/>
      <c r="J17" s="12">
        <v>84.46</v>
      </c>
      <c r="K17" s="12">
        <f>$G7/15</f>
        <v>5.630666667</v>
      </c>
      <c r="L17" s="13">
        <f>($H7/$H$11)*100</f>
        <v>33.60655738</v>
      </c>
      <c r="M17" s="13">
        <f>$G7*(22/15)</f>
        <v>123.8746667</v>
      </c>
      <c r="N17" s="14"/>
    </row>
    <row r="18" ht="14.25" customHeight="1">
      <c r="D18" s="34" t="s">
        <v>12</v>
      </c>
      <c r="E18" s="30"/>
      <c r="F18" s="9"/>
      <c r="G18" s="17" t="s">
        <v>13</v>
      </c>
      <c r="H18" s="18"/>
      <c r="I18" s="14"/>
      <c r="J18" s="35">
        <f t="shared" ref="J18:L18" si="4">SUM(G8,G9)</f>
        <v>88.58</v>
      </c>
      <c r="K18" s="36">
        <f t="shared" si="4"/>
        <v>5.905333333</v>
      </c>
      <c r="L18" s="37">
        <f t="shared" si="4"/>
        <v>35.24590164</v>
      </c>
      <c r="M18" s="37">
        <f>sum(J8,J9)</f>
        <v>129.9173333</v>
      </c>
      <c r="N18" s="9"/>
    </row>
    <row r="19" ht="14.25" customHeight="1">
      <c r="D19" s="38"/>
      <c r="E19" s="39"/>
      <c r="F19" s="40"/>
      <c r="G19" s="17" t="s">
        <v>7</v>
      </c>
      <c r="H19" s="18"/>
      <c r="I19" s="14"/>
      <c r="J19" s="41"/>
      <c r="K19" s="41"/>
      <c r="L19" s="38"/>
      <c r="M19" s="38"/>
      <c r="N19" s="40"/>
    </row>
    <row r="20" ht="14.25" customHeight="1">
      <c r="D20" s="42" t="s">
        <v>14</v>
      </c>
      <c r="E20" s="39"/>
      <c r="F20" s="40"/>
      <c r="G20" s="17" t="s">
        <v>8</v>
      </c>
      <c r="H20" s="18"/>
      <c r="I20" s="14"/>
      <c r="J20" s="43">
        <v>78.28</v>
      </c>
      <c r="K20" s="12">
        <f t="shared" ref="K20:K21" si="5">$G10/15</f>
        <v>5.218666667</v>
      </c>
      <c r="L20" s="13">
        <f>($H10/$H$11)*100</f>
        <v>31.14754098</v>
      </c>
      <c r="M20" s="13">
        <f>$G10*(22/15)</f>
        <v>114.8106667</v>
      </c>
      <c r="N20" s="14"/>
    </row>
    <row r="21" ht="14.25" customHeight="1">
      <c r="G21" s="17" t="s">
        <v>15</v>
      </c>
      <c r="H21" s="18"/>
      <c r="I21" s="14"/>
      <c r="J21" s="12">
        <f>SUM(J17,J18,J19,J20)</f>
        <v>251.32</v>
      </c>
      <c r="K21" s="12">
        <f t="shared" si="5"/>
        <v>16.75466667</v>
      </c>
      <c r="L21" s="19"/>
      <c r="M21" s="13">
        <f>SUM(M17,M18,M19,M20)</f>
        <v>368.6026667</v>
      </c>
      <c r="N21" s="14"/>
    </row>
    <row r="22" ht="14.25" customHeight="1">
      <c r="D22" s="2"/>
      <c r="E22" s="2"/>
      <c r="F22" s="2"/>
      <c r="G22" s="2"/>
      <c r="H22" s="2"/>
      <c r="I22" s="2"/>
      <c r="J22" s="2"/>
      <c r="K22" s="2"/>
      <c r="M22" s="1"/>
      <c r="N22" s="1"/>
    </row>
    <row r="23" ht="14.25" customHeight="1">
      <c r="D23" s="17" t="s">
        <v>11</v>
      </c>
      <c r="E23" s="18"/>
      <c r="F23" s="18"/>
      <c r="G23" s="18"/>
      <c r="H23" s="18"/>
      <c r="I23" s="18"/>
      <c r="J23" s="14"/>
      <c r="L23" s="2"/>
      <c r="M23" s="2"/>
    </row>
    <row r="24" ht="14.25" customHeight="1">
      <c r="D24" s="17" t="s">
        <v>16</v>
      </c>
      <c r="E24" s="18"/>
      <c r="F24" s="14"/>
      <c r="G24" s="17" t="s">
        <v>17</v>
      </c>
      <c r="H24" s="18"/>
      <c r="I24" s="17" t="s">
        <v>18</v>
      </c>
      <c r="J24" s="14"/>
      <c r="L24" s="2"/>
      <c r="M24" s="2"/>
    </row>
    <row r="25" ht="14.25" customHeight="1">
      <c r="D25" s="44" t="s">
        <v>19</v>
      </c>
      <c r="E25" s="30"/>
      <c r="F25" s="9"/>
      <c r="G25" s="45">
        <v>0.2</v>
      </c>
      <c r="H25" s="14"/>
      <c r="I25" s="46">
        <f>M$17*0.2</f>
        <v>24.77493333</v>
      </c>
      <c r="J25" s="40"/>
      <c r="L25" s="2"/>
      <c r="M25" s="2"/>
      <c r="N25" s="2"/>
    </row>
    <row r="26" ht="14.25" customHeight="1">
      <c r="D26" s="47" t="s">
        <v>20</v>
      </c>
      <c r="E26" s="18"/>
      <c r="F26" s="14"/>
      <c r="G26" s="48">
        <f>2/3</f>
        <v>0.6666666667</v>
      </c>
      <c r="H26" s="14"/>
      <c r="I26" s="49">
        <f>I25*G26</f>
        <v>16.51662222</v>
      </c>
      <c r="J26" s="50"/>
      <c r="L26" s="2"/>
      <c r="M26" s="2"/>
    </row>
    <row r="27" ht="14.25" customHeight="1">
      <c r="D27" s="47" t="s">
        <v>21</v>
      </c>
      <c r="E27" s="18"/>
      <c r="F27" s="14"/>
      <c r="G27" s="48">
        <v>0.33</v>
      </c>
      <c r="H27" s="14"/>
      <c r="I27" s="51">
        <f>G27*I25</f>
        <v>8.175728</v>
      </c>
      <c r="J27" s="50"/>
      <c r="L27" s="2"/>
      <c r="M27" s="2"/>
    </row>
    <row r="28" ht="14.25" customHeight="1">
      <c r="D28" s="52" t="s">
        <v>22</v>
      </c>
      <c r="E28" s="18"/>
      <c r="F28" s="18"/>
      <c r="G28" s="18"/>
      <c r="H28" s="18"/>
      <c r="I28" s="18"/>
      <c r="J28" s="14"/>
    </row>
    <row r="29" ht="14.25" customHeight="1">
      <c r="D29" s="53" t="s">
        <v>23</v>
      </c>
      <c r="E29" s="18"/>
      <c r="F29" s="14"/>
      <c r="G29" s="45">
        <v>0.2</v>
      </c>
      <c r="H29" s="18"/>
      <c r="I29" s="54">
        <f>M$17*0.2</f>
        <v>24.77493333</v>
      </c>
      <c r="J29" s="14"/>
    </row>
    <row r="30" ht="14.25" customHeight="1">
      <c r="D30" s="47" t="s">
        <v>24</v>
      </c>
      <c r="E30" s="18"/>
      <c r="F30" s="14"/>
      <c r="G30" s="55">
        <v>1.0</v>
      </c>
      <c r="H30" s="14"/>
      <c r="I30" s="56">
        <f>I29*G30</f>
        <v>24.77493333</v>
      </c>
      <c r="J30" s="57"/>
    </row>
    <row r="31" ht="14.25" customHeight="1">
      <c r="D31" s="52" t="s">
        <v>25</v>
      </c>
      <c r="E31" s="18"/>
      <c r="F31" s="18"/>
      <c r="G31" s="18"/>
      <c r="H31" s="18"/>
      <c r="I31" s="18"/>
      <c r="J31" s="14"/>
    </row>
    <row r="32" ht="14.25" customHeight="1">
      <c r="D32" s="53" t="s">
        <v>26</v>
      </c>
      <c r="E32" s="18"/>
      <c r="F32" s="14"/>
      <c r="G32" s="45">
        <v>0.2</v>
      </c>
      <c r="H32" s="18"/>
      <c r="I32" s="54">
        <f>M$17*0.2</f>
        <v>24.77493333</v>
      </c>
      <c r="J32" s="14"/>
    </row>
    <row r="33" ht="14.25" customHeight="1">
      <c r="D33" s="47" t="s">
        <v>27</v>
      </c>
      <c r="E33" s="18"/>
      <c r="F33" s="14"/>
      <c r="G33" s="48">
        <v>1.0</v>
      </c>
      <c r="H33" s="14"/>
      <c r="I33" s="56">
        <f>I32*G33</f>
        <v>24.77493333</v>
      </c>
      <c r="J33" s="57"/>
    </row>
    <row r="34" ht="14.25" customHeight="1">
      <c r="D34" s="53" t="s">
        <v>28</v>
      </c>
      <c r="E34" s="18"/>
      <c r="F34" s="14"/>
      <c r="G34" s="45">
        <v>0.1</v>
      </c>
      <c r="H34" s="18"/>
      <c r="I34" s="54">
        <f>M$17*0.1</f>
        <v>12.38746667</v>
      </c>
      <c r="J34" s="14"/>
    </row>
    <row r="35" ht="14.25" customHeight="1">
      <c r="D35" s="47" t="s">
        <v>29</v>
      </c>
      <c r="E35" s="18"/>
      <c r="F35" s="14"/>
      <c r="G35" s="48">
        <v>1.0</v>
      </c>
      <c r="H35" s="14"/>
      <c r="I35" s="56">
        <f>I34*G35</f>
        <v>12.38746667</v>
      </c>
      <c r="J35" s="57"/>
    </row>
    <row r="36" ht="14.25" customHeight="1">
      <c r="D36" s="53" t="s">
        <v>30</v>
      </c>
      <c r="E36" s="18"/>
      <c r="F36" s="14"/>
      <c r="G36" s="45">
        <v>0.2</v>
      </c>
      <c r="H36" s="18"/>
      <c r="I36" s="58">
        <f>M$17*0.2</f>
        <v>24.77493333</v>
      </c>
      <c r="J36" s="9"/>
    </row>
    <row r="37" ht="14.25" customHeight="1">
      <c r="D37" s="52" t="s">
        <v>31</v>
      </c>
      <c r="E37" s="18"/>
      <c r="F37" s="18"/>
      <c r="G37" s="18"/>
      <c r="H37" s="18"/>
      <c r="I37" s="18"/>
      <c r="J37" s="14"/>
    </row>
    <row r="38" ht="14.25" customHeight="1">
      <c r="D38" s="53" t="s">
        <v>32</v>
      </c>
      <c r="E38" s="18"/>
      <c r="F38" s="14"/>
      <c r="G38" s="45">
        <v>0.1</v>
      </c>
      <c r="H38" s="18"/>
      <c r="I38" s="54">
        <f>M$17*0.1</f>
        <v>12.38746667</v>
      </c>
      <c r="J38" s="14"/>
    </row>
    <row r="39" ht="14.25" customHeight="1">
      <c r="D39" s="47" t="s">
        <v>33</v>
      </c>
      <c r="E39" s="18"/>
      <c r="F39" s="14"/>
      <c r="G39" s="48">
        <f>2/3</f>
        <v>0.6666666667</v>
      </c>
      <c r="H39" s="14"/>
      <c r="I39" s="11">
        <f>I38*G39</f>
        <v>8.258311111</v>
      </c>
      <c r="J39" s="57"/>
    </row>
    <row r="40" ht="14.25" customHeight="1">
      <c r="D40" s="59" t="s">
        <v>34</v>
      </c>
      <c r="E40" s="30"/>
      <c r="F40" s="9"/>
      <c r="G40" s="60">
        <f>1/3</f>
        <v>0.3333333333</v>
      </c>
      <c r="H40" s="9"/>
      <c r="I40" s="51">
        <f>I38*G40</f>
        <v>4.129155556</v>
      </c>
      <c r="J40" s="57"/>
    </row>
    <row r="41" ht="14.25" customHeight="1">
      <c r="D41" s="61" t="s">
        <v>35</v>
      </c>
      <c r="E41" s="18"/>
      <c r="F41" s="18"/>
      <c r="G41" s="18"/>
      <c r="H41" s="18"/>
      <c r="I41" s="18"/>
      <c r="J41" s="14"/>
    </row>
    <row r="42" ht="14.25" customHeight="1">
      <c r="D42" s="62" t="s">
        <v>36</v>
      </c>
      <c r="E42" s="63"/>
      <c r="F42" s="64"/>
      <c r="I42" s="46">
        <f>SUM(I25,I29,I32,I34,I36,I38)</f>
        <v>123.8746667</v>
      </c>
      <c r="J42" s="40"/>
    </row>
    <row r="43" ht="14.25" customHeight="1"/>
    <row r="44" ht="14.25" customHeight="1">
      <c r="H44" s="17" t="s">
        <v>37</v>
      </c>
      <c r="I44" s="14"/>
      <c r="J44" s="11">
        <f>SUM(M18,M19)</f>
        <v>129.9173333</v>
      </c>
      <c r="K44" s="2"/>
    </row>
    <row r="45" ht="14.25" customHeight="1">
      <c r="D45" s="65" t="s">
        <v>12</v>
      </c>
      <c r="E45" s="18"/>
      <c r="F45" s="18"/>
      <c r="G45" s="18"/>
      <c r="H45" s="18"/>
      <c r="I45" s="18"/>
      <c r="J45" s="14"/>
    </row>
    <row r="46" ht="14.25" customHeight="1">
      <c r="D46" s="17" t="s">
        <v>16</v>
      </c>
      <c r="E46" s="18"/>
      <c r="F46" s="14"/>
      <c r="G46" s="45" t="s">
        <v>17</v>
      </c>
      <c r="H46" s="14"/>
      <c r="I46" s="17" t="s">
        <v>18</v>
      </c>
      <c r="J46" s="14"/>
    </row>
    <row r="47" ht="14.25" customHeight="1">
      <c r="D47" s="53" t="s">
        <v>19</v>
      </c>
      <c r="E47" s="18"/>
      <c r="F47" s="14"/>
      <c r="G47" s="45">
        <v>0.2</v>
      </c>
      <c r="H47" s="14"/>
      <c r="I47" s="54">
        <f>J44*0.2</f>
        <v>25.98346667</v>
      </c>
      <c r="J47" s="14"/>
    </row>
    <row r="48" ht="14.25" customHeight="1">
      <c r="D48" s="47" t="s">
        <v>20</v>
      </c>
      <c r="E48" s="18"/>
      <c r="F48" s="14"/>
      <c r="G48" s="48">
        <f>2/3</f>
        <v>0.6666666667</v>
      </c>
      <c r="H48" s="14"/>
      <c r="I48" s="56">
        <f>I47*G48</f>
        <v>17.32231111</v>
      </c>
      <c r="J48" s="50"/>
    </row>
    <row r="49" ht="14.25" customHeight="1">
      <c r="D49" s="66" t="s">
        <v>21</v>
      </c>
      <c r="E49" s="18"/>
      <c r="F49" s="14"/>
      <c r="G49" s="48">
        <f>1/3</f>
        <v>0.3333333333</v>
      </c>
      <c r="H49" s="18"/>
      <c r="I49" s="51">
        <f>I47*G49</f>
        <v>8.661155556</v>
      </c>
      <c r="J49" s="50"/>
    </row>
    <row r="50" ht="14.25" customHeight="1">
      <c r="D50" s="52" t="s">
        <v>38</v>
      </c>
      <c r="E50" s="18"/>
      <c r="F50" s="18"/>
      <c r="G50" s="18"/>
      <c r="H50" s="18"/>
      <c r="I50" s="18"/>
      <c r="J50" s="14"/>
    </row>
    <row r="51" ht="14.25" customHeight="1">
      <c r="D51" s="53" t="s">
        <v>23</v>
      </c>
      <c r="E51" s="18"/>
      <c r="F51" s="14"/>
      <c r="G51" s="45">
        <v>0.2</v>
      </c>
      <c r="H51" s="14"/>
      <c r="I51" s="54">
        <f>J44*0.2</f>
        <v>25.98346667</v>
      </c>
      <c r="J51" s="14"/>
    </row>
    <row r="52" ht="14.25" customHeight="1">
      <c r="D52" s="47" t="s">
        <v>39</v>
      </c>
      <c r="E52" s="18"/>
      <c r="F52" s="14"/>
      <c r="G52" s="45">
        <v>0.6</v>
      </c>
      <c r="H52" s="18"/>
      <c r="I52" s="49">
        <f>I51*0.6</f>
        <v>15.59008</v>
      </c>
      <c r="J52" s="50"/>
    </row>
    <row r="53" ht="14.25" customHeight="1">
      <c r="D53" s="67" t="s">
        <v>40</v>
      </c>
      <c r="E53" s="18"/>
      <c r="F53" s="14"/>
      <c r="G53" s="45">
        <v>0.4</v>
      </c>
      <c r="H53" s="14"/>
      <c r="I53" s="56">
        <f>I51*0.4</f>
        <v>10.39338667</v>
      </c>
      <c r="J53" s="57"/>
    </row>
    <row r="54" ht="14.25" customHeight="1">
      <c r="D54" s="52" t="s">
        <v>41</v>
      </c>
      <c r="E54" s="18"/>
      <c r="F54" s="18"/>
      <c r="G54" s="18"/>
      <c r="H54" s="18"/>
      <c r="I54" s="18"/>
      <c r="J54" s="14"/>
    </row>
    <row r="55" ht="14.25" customHeight="1">
      <c r="D55" s="52" t="s">
        <v>42</v>
      </c>
      <c r="E55" s="18"/>
      <c r="F55" s="18"/>
      <c r="G55" s="18"/>
      <c r="H55" s="18"/>
      <c r="I55" s="18"/>
      <c r="J55" s="14"/>
    </row>
    <row r="56" ht="14.25" customHeight="1">
      <c r="D56" s="53" t="s">
        <v>26</v>
      </c>
      <c r="E56" s="18"/>
      <c r="F56" s="14"/>
      <c r="G56" s="45">
        <v>0.2</v>
      </c>
      <c r="H56" s="14"/>
      <c r="I56" s="54">
        <f>J44*0.2</f>
        <v>25.98346667</v>
      </c>
      <c r="J56" s="14"/>
    </row>
    <row r="57" ht="14.25" customHeight="1">
      <c r="D57" s="47" t="s">
        <v>43</v>
      </c>
      <c r="E57" s="18"/>
      <c r="F57" s="14"/>
      <c r="G57" s="45">
        <v>0.6</v>
      </c>
      <c r="H57" s="14"/>
      <c r="I57" s="51">
        <f>I56*0.6</f>
        <v>15.59008</v>
      </c>
      <c r="J57" s="57"/>
    </row>
    <row r="58" ht="14.25" customHeight="1">
      <c r="D58" s="67" t="s">
        <v>44</v>
      </c>
      <c r="E58" s="18"/>
      <c r="F58" s="14"/>
      <c r="G58" s="45">
        <v>0.4</v>
      </c>
      <c r="H58" s="18"/>
      <c r="I58" s="51">
        <f>I56*0.4</f>
        <v>10.39338667</v>
      </c>
      <c r="J58" s="50"/>
    </row>
    <row r="59" ht="14.25" customHeight="1">
      <c r="D59" s="53" t="s">
        <v>28</v>
      </c>
      <c r="E59" s="18"/>
      <c r="F59" s="14"/>
      <c r="G59" s="45">
        <v>0.1</v>
      </c>
      <c r="H59" s="14"/>
      <c r="I59" s="54">
        <f>J44*0.1</f>
        <v>12.99173333</v>
      </c>
      <c r="J59" s="14"/>
    </row>
    <row r="60" ht="14.25" customHeight="1">
      <c r="D60" s="47" t="s">
        <v>45</v>
      </c>
      <c r="E60" s="18"/>
      <c r="F60" s="14"/>
      <c r="G60" s="45">
        <v>0.6</v>
      </c>
      <c r="H60" s="18"/>
      <c r="I60" s="49">
        <f>I59*0.6</f>
        <v>7.79504</v>
      </c>
      <c r="J60" s="50"/>
    </row>
    <row r="61" ht="14.25" customHeight="1">
      <c r="D61" s="47" t="s">
        <v>46</v>
      </c>
      <c r="E61" s="18"/>
      <c r="F61" s="14"/>
      <c r="G61" s="45">
        <v>0.4</v>
      </c>
      <c r="H61" s="18"/>
      <c r="I61" s="56">
        <f>I59*0.4</f>
        <v>5.196693333</v>
      </c>
      <c r="J61" s="57"/>
    </row>
    <row r="62" ht="14.25" customHeight="1">
      <c r="D62" s="53" t="s">
        <v>30</v>
      </c>
      <c r="E62" s="18"/>
      <c r="F62" s="14"/>
      <c r="G62" s="45">
        <v>0.2</v>
      </c>
      <c r="H62" s="18"/>
      <c r="I62" s="54">
        <f>J44*0.2</f>
        <v>25.98346667</v>
      </c>
      <c r="J62" s="14"/>
    </row>
    <row r="63" ht="14.25" customHeight="1">
      <c r="D63" s="52" t="s">
        <v>31</v>
      </c>
      <c r="E63" s="18"/>
      <c r="F63" s="18"/>
      <c r="G63" s="18"/>
      <c r="H63" s="18"/>
      <c r="I63" s="18"/>
      <c r="J63" s="14"/>
    </row>
    <row r="64" ht="14.25" customHeight="1">
      <c r="D64" s="53" t="s">
        <v>32</v>
      </c>
      <c r="E64" s="18"/>
      <c r="F64" s="14"/>
      <c r="G64" s="45">
        <v>0.1</v>
      </c>
      <c r="H64" s="14"/>
      <c r="I64" s="54">
        <f>J44*0.1</f>
        <v>12.99173333</v>
      </c>
      <c r="J64" s="14"/>
    </row>
    <row r="65" ht="14.25" customHeight="1">
      <c r="D65" s="66" t="s">
        <v>33</v>
      </c>
      <c r="E65" s="18"/>
      <c r="F65" s="14"/>
      <c r="G65" s="48">
        <f>2/3</f>
        <v>0.6666666667</v>
      </c>
      <c r="H65" s="14"/>
      <c r="I65" s="49">
        <f>I64*G65</f>
        <v>8.661155556</v>
      </c>
      <c r="J65" s="57"/>
      <c r="K65" s="2"/>
    </row>
    <row r="66" ht="14.25" customHeight="1">
      <c r="D66" s="66" t="s">
        <v>34</v>
      </c>
      <c r="E66" s="18"/>
      <c r="F66" s="14"/>
      <c r="G66" s="48">
        <f>1/3</f>
        <v>0.3333333333</v>
      </c>
      <c r="H66" s="14"/>
      <c r="I66" s="11">
        <f>I64*G66</f>
        <v>4.330577778</v>
      </c>
      <c r="J66" s="57"/>
      <c r="K66" s="68"/>
    </row>
    <row r="67" ht="14.25" customHeight="1">
      <c r="D67" s="52" t="s">
        <v>35</v>
      </c>
      <c r="E67" s="18"/>
      <c r="F67" s="18"/>
      <c r="G67" s="18"/>
      <c r="H67" s="18"/>
      <c r="I67" s="18"/>
      <c r="J67" s="14"/>
      <c r="K67" s="2"/>
    </row>
    <row r="68" ht="14.25" customHeight="1">
      <c r="D68" s="69" t="s">
        <v>36</v>
      </c>
      <c r="E68" s="18"/>
      <c r="F68" s="14"/>
      <c r="G68" s="70"/>
      <c r="I68" s="54">
        <f>SUM(I47,I51,I56,I59,I62,I64)</f>
        <v>129.9173333</v>
      </c>
      <c r="J68" s="14"/>
      <c r="K68" s="2"/>
    </row>
    <row r="69" ht="14.25" customHeight="1">
      <c r="D69" s="1"/>
      <c r="G69" s="70"/>
      <c r="I69" s="2"/>
      <c r="J69" s="2"/>
      <c r="K69" s="2"/>
    </row>
    <row r="70" ht="14.25" customHeight="1">
      <c r="D70" s="1"/>
      <c r="G70" s="71"/>
      <c r="I70" s="1"/>
      <c r="K70" s="2"/>
    </row>
    <row r="71" ht="14.25" customHeight="1">
      <c r="D71" s="17" t="s">
        <v>14</v>
      </c>
      <c r="E71" s="18"/>
      <c r="F71" s="18"/>
      <c r="G71" s="18"/>
      <c r="H71" s="18"/>
      <c r="I71" s="18"/>
      <c r="J71" s="14"/>
    </row>
    <row r="72" ht="14.25" customHeight="1">
      <c r="D72" s="17" t="s">
        <v>16</v>
      </c>
      <c r="E72" s="18"/>
      <c r="F72" s="14"/>
      <c r="G72" s="17" t="s">
        <v>17</v>
      </c>
      <c r="H72" s="18"/>
      <c r="I72" s="17" t="s">
        <v>18</v>
      </c>
      <c r="J72" s="14"/>
    </row>
    <row r="73" ht="14.25" customHeight="1">
      <c r="D73" s="44" t="s">
        <v>19</v>
      </c>
      <c r="E73" s="30"/>
      <c r="F73" s="9"/>
      <c r="G73" s="45">
        <v>0.2</v>
      </c>
      <c r="H73" s="14"/>
      <c r="I73" s="46">
        <f>M$20*0.2</f>
        <v>22.96213333</v>
      </c>
      <c r="J73" s="40"/>
    </row>
    <row r="74" ht="14.25" customHeight="1">
      <c r="D74" s="47" t="s">
        <v>20</v>
      </c>
      <c r="E74" s="18"/>
      <c r="F74" s="14"/>
      <c r="G74" s="48">
        <f>2/3</f>
        <v>0.6666666667</v>
      </c>
      <c r="H74" s="14"/>
      <c r="I74" s="49">
        <f>I73*G74</f>
        <v>15.30808889</v>
      </c>
      <c r="J74" s="50"/>
    </row>
    <row r="75" ht="14.25" customHeight="1">
      <c r="D75" s="66" t="s">
        <v>21</v>
      </c>
      <c r="E75" s="18"/>
      <c r="F75" s="14"/>
      <c r="G75" s="48">
        <v>0.33</v>
      </c>
      <c r="H75" s="14"/>
      <c r="I75" s="51">
        <f>G75*I73</f>
        <v>7.577504</v>
      </c>
      <c r="J75" s="50"/>
    </row>
    <row r="76" ht="14.25" customHeight="1">
      <c r="D76" s="52" t="s">
        <v>22</v>
      </c>
      <c r="E76" s="18"/>
      <c r="F76" s="18"/>
      <c r="G76" s="18"/>
      <c r="H76" s="18"/>
      <c r="I76" s="18"/>
      <c r="J76" s="14"/>
    </row>
    <row r="77" ht="14.25" customHeight="1">
      <c r="D77" s="72" t="s">
        <v>23</v>
      </c>
      <c r="E77" s="18"/>
      <c r="F77" s="14"/>
      <c r="G77" s="45">
        <v>0.2</v>
      </c>
      <c r="H77" s="18"/>
      <c r="I77" s="54">
        <f>M$20*0.2</f>
        <v>22.96213333</v>
      </c>
      <c r="J77" s="14"/>
    </row>
    <row r="78" ht="14.25" customHeight="1">
      <c r="D78" s="47" t="s">
        <v>47</v>
      </c>
      <c r="E78" s="18"/>
      <c r="F78" s="14"/>
      <c r="G78" s="48">
        <v>1.0</v>
      </c>
      <c r="H78" s="14"/>
      <c r="I78" s="56">
        <f>I77*G78</f>
        <v>22.96213333</v>
      </c>
      <c r="J78" s="57"/>
    </row>
    <row r="79" ht="14.25" customHeight="1">
      <c r="D79" s="52" t="s">
        <v>48</v>
      </c>
      <c r="E79" s="18"/>
      <c r="F79" s="18"/>
      <c r="G79" s="18"/>
      <c r="H79" s="18"/>
      <c r="I79" s="18"/>
      <c r="J79" s="14"/>
    </row>
    <row r="80" ht="14.25" customHeight="1">
      <c r="D80" s="72" t="s">
        <v>26</v>
      </c>
      <c r="E80" s="18"/>
      <c r="F80" s="14"/>
      <c r="G80" s="45">
        <v>0.2</v>
      </c>
      <c r="H80" s="18"/>
      <c r="I80" s="54">
        <f>M$20*0.2</f>
        <v>22.96213333</v>
      </c>
      <c r="J80" s="14"/>
    </row>
    <row r="81" ht="14.25" customHeight="1">
      <c r="D81" s="66" t="s">
        <v>49</v>
      </c>
      <c r="E81" s="18"/>
      <c r="F81" s="14"/>
      <c r="G81" s="48">
        <v>1.0</v>
      </c>
      <c r="H81" s="14"/>
      <c r="I81" s="56">
        <f>I80*G81</f>
        <v>22.96213333</v>
      </c>
      <c r="J81" s="57"/>
    </row>
    <row r="82" ht="14.25" customHeight="1">
      <c r="D82" s="72" t="s">
        <v>28</v>
      </c>
      <c r="E82" s="18"/>
      <c r="F82" s="14"/>
      <c r="G82" s="45">
        <v>0.1</v>
      </c>
      <c r="H82" s="18"/>
      <c r="I82" s="54">
        <f>M$20*0.1</f>
        <v>11.48106667</v>
      </c>
      <c r="J82" s="14"/>
    </row>
    <row r="83" ht="14.25" customHeight="1">
      <c r="D83" s="66" t="s">
        <v>50</v>
      </c>
      <c r="E83" s="18"/>
      <c r="F83" s="14"/>
      <c r="G83" s="48">
        <v>1.0</v>
      </c>
      <c r="H83" s="14"/>
      <c r="I83" s="56">
        <f>I82*G83</f>
        <v>11.48106667</v>
      </c>
      <c r="J83" s="57"/>
    </row>
    <row r="84" ht="14.25" customHeight="1">
      <c r="D84" s="72" t="s">
        <v>30</v>
      </c>
      <c r="E84" s="18"/>
      <c r="F84" s="14"/>
      <c r="G84" s="45">
        <v>0.2</v>
      </c>
      <c r="H84" s="18"/>
      <c r="I84" s="58">
        <f>M$20*0.2</f>
        <v>22.96213333</v>
      </c>
      <c r="J84" s="9"/>
    </row>
    <row r="85" ht="14.25" customHeight="1">
      <c r="D85" s="52" t="s">
        <v>31</v>
      </c>
      <c r="E85" s="18"/>
      <c r="F85" s="18"/>
      <c r="G85" s="18"/>
      <c r="H85" s="18"/>
      <c r="I85" s="18"/>
      <c r="J85" s="14"/>
    </row>
    <row r="86" ht="14.25" customHeight="1">
      <c r="D86" s="72" t="s">
        <v>32</v>
      </c>
      <c r="E86" s="18"/>
      <c r="F86" s="14"/>
      <c r="G86" s="45">
        <v>0.1</v>
      </c>
      <c r="H86" s="18"/>
      <c r="I86" s="54">
        <f>M$20*0.1</f>
        <v>11.48106667</v>
      </c>
      <c r="J86" s="14"/>
    </row>
    <row r="87" ht="14.25" customHeight="1">
      <c r="D87" s="66" t="s">
        <v>33</v>
      </c>
      <c r="E87" s="18"/>
      <c r="F87" s="14"/>
      <c r="G87" s="48">
        <f>2/3</f>
        <v>0.6666666667</v>
      </c>
      <c r="H87" s="14"/>
      <c r="I87" s="11">
        <f>I86*G87</f>
        <v>7.654044444</v>
      </c>
      <c r="J87" s="57"/>
    </row>
    <row r="88" ht="14.25" customHeight="1">
      <c r="D88" s="66" t="s">
        <v>34</v>
      </c>
      <c r="E88" s="18"/>
      <c r="F88" s="14"/>
      <c r="G88" s="48">
        <f>1/3</f>
        <v>0.3333333333</v>
      </c>
      <c r="H88" s="14"/>
      <c r="I88" s="11">
        <f>I86*G88</f>
        <v>3.827022222</v>
      </c>
      <c r="J88" s="57"/>
    </row>
    <row r="89" ht="14.25" customHeight="1">
      <c r="D89" s="52" t="s">
        <v>35</v>
      </c>
      <c r="E89" s="18"/>
      <c r="F89" s="18"/>
      <c r="G89" s="18"/>
      <c r="H89" s="18"/>
      <c r="I89" s="18"/>
      <c r="J89" s="14"/>
    </row>
    <row r="90" ht="14.25" customHeight="1">
      <c r="D90" s="73" t="s">
        <v>36</v>
      </c>
      <c r="E90" s="18"/>
      <c r="F90" s="14"/>
      <c r="I90" s="54">
        <f>SUM(I73,I77,I80,I82,I84,I86)</f>
        <v>114.8106667</v>
      </c>
      <c r="J90" s="14"/>
    </row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mergeCells count="163">
    <mergeCell ref="J6:K6"/>
    <mergeCell ref="J7:K7"/>
    <mergeCell ref="J8:K8"/>
    <mergeCell ref="J9:K9"/>
    <mergeCell ref="D10:F10"/>
    <mergeCell ref="J10:K10"/>
    <mergeCell ref="J11:K11"/>
    <mergeCell ref="J18:J19"/>
    <mergeCell ref="K18:K19"/>
    <mergeCell ref="L18:L19"/>
    <mergeCell ref="M18:N19"/>
    <mergeCell ref="M20:N20"/>
    <mergeCell ref="M21:N21"/>
    <mergeCell ref="D16:F16"/>
    <mergeCell ref="G16:I16"/>
    <mergeCell ref="M16:N16"/>
    <mergeCell ref="D17:F17"/>
    <mergeCell ref="M17:N17"/>
    <mergeCell ref="G18:I18"/>
    <mergeCell ref="G19:I19"/>
    <mergeCell ref="D18:F19"/>
    <mergeCell ref="D20:F20"/>
    <mergeCell ref="G20:I20"/>
    <mergeCell ref="G21:I21"/>
    <mergeCell ref="D23:J23"/>
    <mergeCell ref="G24:H24"/>
    <mergeCell ref="I24:J24"/>
    <mergeCell ref="D24:F24"/>
    <mergeCell ref="D25:F25"/>
    <mergeCell ref="G25:H25"/>
    <mergeCell ref="I25:J25"/>
    <mergeCell ref="D26:F26"/>
    <mergeCell ref="G26:H26"/>
    <mergeCell ref="G27:H27"/>
    <mergeCell ref="G34:H34"/>
    <mergeCell ref="I34:J34"/>
    <mergeCell ref="D48:F48"/>
    <mergeCell ref="G48:H48"/>
    <mergeCell ref="D49:F49"/>
    <mergeCell ref="G49:H49"/>
    <mergeCell ref="D50:J50"/>
    <mergeCell ref="G51:H51"/>
    <mergeCell ref="I51:J51"/>
    <mergeCell ref="D51:F51"/>
    <mergeCell ref="D52:F52"/>
    <mergeCell ref="G52:H52"/>
    <mergeCell ref="D53:F53"/>
    <mergeCell ref="G53:H53"/>
    <mergeCell ref="D54:J54"/>
    <mergeCell ref="D55:J55"/>
    <mergeCell ref="D56:F56"/>
    <mergeCell ref="G56:H56"/>
    <mergeCell ref="I56:J56"/>
    <mergeCell ref="D57:F57"/>
    <mergeCell ref="G57:H57"/>
    <mergeCell ref="D58:F58"/>
    <mergeCell ref="G58:H58"/>
    <mergeCell ref="D59:F59"/>
    <mergeCell ref="G59:H59"/>
    <mergeCell ref="I59:J59"/>
    <mergeCell ref="D60:F60"/>
    <mergeCell ref="G60:H60"/>
    <mergeCell ref="D61:F61"/>
    <mergeCell ref="G61:H61"/>
    <mergeCell ref="D62:F62"/>
    <mergeCell ref="G62:H62"/>
    <mergeCell ref="I62:J62"/>
    <mergeCell ref="D63:J63"/>
    <mergeCell ref="D64:F64"/>
    <mergeCell ref="G64:H64"/>
    <mergeCell ref="I64:J64"/>
    <mergeCell ref="D65:F65"/>
    <mergeCell ref="G65:H65"/>
    <mergeCell ref="D66:F66"/>
    <mergeCell ref="G66:H66"/>
    <mergeCell ref="D67:J67"/>
    <mergeCell ref="G68:H68"/>
    <mergeCell ref="I68:J68"/>
    <mergeCell ref="D68:F68"/>
    <mergeCell ref="D69:F69"/>
    <mergeCell ref="G69:H69"/>
    <mergeCell ref="D70:F70"/>
    <mergeCell ref="G70:H70"/>
    <mergeCell ref="I70:J70"/>
    <mergeCell ref="D71:J71"/>
    <mergeCell ref="D72:F72"/>
    <mergeCell ref="G72:H72"/>
    <mergeCell ref="I72:J72"/>
    <mergeCell ref="D73:F73"/>
    <mergeCell ref="G73:H73"/>
    <mergeCell ref="I73:J73"/>
    <mergeCell ref="G74:H74"/>
    <mergeCell ref="D74:F74"/>
    <mergeCell ref="D75:F75"/>
    <mergeCell ref="G75:H75"/>
    <mergeCell ref="D76:J76"/>
    <mergeCell ref="D77:F77"/>
    <mergeCell ref="G77:H77"/>
    <mergeCell ref="I77:J77"/>
    <mergeCell ref="D78:F78"/>
    <mergeCell ref="G78:H78"/>
    <mergeCell ref="D79:J79"/>
    <mergeCell ref="D80:F80"/>
    <mergeCell ref="G80:H80"/>
    <mergeCell ref="I80:J80"/>
    <mergeCell ref="G81:H81"/>
    <mergeCell ref="G84:H84"/>
    <mergeCell ref="I84:J84"/>
    <mergeCell ref="D81:F81"/>
    <mergeCell ref="D82:F82"/>
    <mergeCell ref="G82:H82"/>
    <mergeCell ref="I82:J82"/>
    <mergeCell ref="D83:F83"/>
    <mergeCell ref="G83:H83"/>
    <mergeCell ref="D85:J85"/>
    <mergeCell ref="D27:F27"/>
    <mergeCell ref="D28:J28"/>
    <mergeCell ref="D29:F29"/>
    <mergeCell ref="G29:H29"/>
    <mergeCell ref="I29:J29"/>
    <mergeCell ref="G30:H30"/>
    <mergeCell ref="D31:J31"/>
    <mergeCell ref="D30:F30"/>
    <mergeCell ref="D32:F32"/>
    <mergeCell ref="G32:H32"/>
    <mergeCell ref="I32:J32"/>
    <mergeCell ref="D33:F33"/>
    <mergeCell ref="G33:H33"/>
    <mergeCell ref="D34:F34"/>
    <mergeCell ref="G38:H38"/>
    <mergeCell ref="I38:J38"/>
    <mergeCell ref="D35:F35"/>
    <mergeCell ref="G35:H35"/>
    <mergeCell ref="D36:F36"/>
    <mergeCell ref="G36:H36"/>
    <mergeCell ref="I36:J36"/>
    <mergeCell ref="D37:J37"/>
    <mergeCell ref="D38:F38"/>
    <mergeCell ref="D39:F39"/>
    <mergeCell ref="G39:H39"/>
    <mergeCell ref="D40:F40"/>
    <mergeCell ref="G40:H40"/>
    <mergeCell ref="D41:J41"/>
    <mergeCell ref="I42:J42"/>
    <mergeCell ref="H44:I44"/>
    <mergeCell ref="D45:J45"/>
    <mergeCell ref="D46:F46"/>
    <mergeCell ref="G46:H46"/>
    <mergeCell ref="I46:J46"/>
    <mergeCell ref="D47:F47"/>
    <mergeCell ref="G47:H47"/>
    <mergeCell ref="I47:J47"/>
    <mergeCell ref="D88:F88"/>
    <mergeCell ref="D89:J89"/>
    <mergeCell ref="D90:F90"/>
    <mergeCell ref="I90:J90"/>
    <mergeCell ref="D84:F84"/>
    <mergeCell ref="D86:F86"/>
    <mergeCell ref="G86:H86"/>
    <mergeCell ref="I86:J86"/>
    <mergeCell ref="D87:F87"/>
    <mergeCell ref="G87:H87"/>
    <mergeCell ref="G88:H8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1"/>
      <c r="B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2020-04-23T15:40:58Z</dcterms:created>
  <dc:creator>Sergy Garcia</dc:creator>
</cp:coreProperties>
</file>