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115" windowHeight="4680" activeTab="1"/>
  </bookViews>
  <sheets>
    <sheet name="FRC - Calculo en GesDoc" sheetId="2" r:id="rId1"/>
    <sheet name="FRC - Sin Calculo" sheetId="6" r:id="rId2"/>
  </sheets>
  <calcPr calcId="145621"/>
</workbook>
</file>

<file path=xl/calcChain.xml><?xml version="1.0" encoding="utf-8"?>
<calcChain xmlns="http://schemas.openxmlformats.org/spreadsheetml/2006/main">
  <c r="D85" i="6" l="1"/>
  <c r="D93" i="6"/>
  <c r="B34" i="2" l="1"/>
  <c r="D34" i="2"/>
  <c r="D75" i="6"/>
  <c r="B75" i="6" s="1"/>
  <c r="D70" i="6"/>
  <c r="B70" i="6" s="1"/>
  <c r="D69" i="6"/>
  <c r="B69" i="6" s="1"/>
  <c r="D68" i="6"/>
  <c r="B68" i="6" s="1"/>
  <c r="C31" i="2"/>
  <c r="D31" i="2" s="1"/>
  <c r="C7" i="2"/>
  <c r="D7" i="2" s="1"/>
  <c r="C19" i="2"/>
  <c r="D19" i="2" s="1"/>
  <c r="D9" i="2"/>
  <c r="B9" i="2" s="1"/>
  <c r="D10" i="2"/>
  <c r="B10" i="2" s="1"/>
  <c r="D11" i="2"/>
  <c r="B11" i="2" s="1"/>
  <c r="D12" i="2"/>
  <c r="B12" i="2" s="1"/>
  <c r="D13" i="2"/>
  <c r="B13" i="2" s="1"/>
  <c r="D14" i="2"/>
  <c r="B14" i="2" s="1"/>
  <c r="D15" i="2"/>
  <c r="B15" i="2" s="1"/>
  <c r="D16" i="2"/>
  <c r="B16" i="2" s="1"/>
  <c r="D17" i="2"/>
  <c r="B17" i="2" s="1"/>
  <c r="D18" i="2"/>
  <c r="B18" i="2" s="1"/>
  <c r="D20" i="2"/>
  <c r="D21" i="2"/>
  <c r="B21" i="2" s="1"/>
  <c r="D22" i="2"/>
  <c r="B22" i="2" s="1"/>
  <c r="D23" i="2"/>
  <c r="B23" i="2" s="1"/>
  <c r="D24" i="2"/>
  <c r="B24" i="2" s="1"/>
  <c r="D25" i="2"/>
  <c r="B25" i="2" s="1"/>
  <c r="D26" i="2"/>
  <c r="B26" i="2" s="1"/>
  <c r="D27" i="2"/>
  <c r="B27" i="2" s="1"/>
  <c r="D28" i="2"/>
  <c r="B28" i="2" s="1"/>
  <c r="D29" i="2"/>
  <c r="B29" i="2" s="1"/>
  <c r="D30" i="2"/>
  <c r="B30" i="2" s="1"/>
  <c r="D32" i="2"/>
  <c r="B32" i="2" s="1"/>
  <c r="D33" i="2"/>
  <c r="B33" i="2" s="1"/>
  <c r="D35" i="2"/>
  <c r="B35" i="2" s="1"/>
  <c r="D5" i="2"/>
  <c r="B5" i="2" s="1"/>
  <c r="I11" i="6"/>
  <c r="C72" i="6"/>
  <c r="D72" i="6" s="1"/>
  <c r="C58" i="6"/>
  <c r="D58" i="6" s="1"/>
  <c r="C45" i="6"/>
  <c r="D45" i="6" s="1"/>
  <c r="C34" i="6"/>
  <c r="D34" i="6" s="1"/>
  <c r="C21" i="6"/>
  <c r="D21" i="6" s="1"/>
  <c r="C7" i="6"/>
  <c r="I7" i="6"/>
  <c r="I8" i="6"/>
  <c r="H6" i="6"/>
  <c r="I6" i="6" s="1"/>
  <c r="H4" i="6"/>
  <c r="I4" i="6" s="1"/>
  <c r="H5" i="6"/>
  <c r="I5" i="6" s="1"/>
  <c r="D8" i="6"/>
  <c r="D9" i="6"/>
  <c r="B9" i="6" s="1"/>
  <c r="D10" i="6"/>
  <c r="B10" i="6" s="1"/>
  <c r="D11" i="6"/>
  <c r="B11" i="6" s="1"/>
  <c r="D12" i="6"/>
  <c r="B12" i="6" s="1"/>
  <c r="D13" i="6"/>
  <c r="B13" i="6" s="1"/>
  <c r="D14" i="6"/>
  <c r="B14" i="6" s="1"/>
  <c r="D15" i="6"/>
  <c r="B15" i="6" s="1"/>
  <c r="D16" i="6"/>
  <c r="B16" i="6" s="1"/>
  <c r="D17" i="6"/>
  <c r="B17" i="6" s="1"/>
  <c r="D18" i="6"/>
  <c r="B18" i="6" s="1"/>
  <c r="D19" i="6"/>
  <c r="B19" i="6" s="1"/>
  <c r="D20" i="6"/>
  <c r="B20" i="6" s="1"/>
  <c r="D22" i="6"/>
  <c r="B22" i="6" s="1"/>
  <c r="D23" i="6"/>
  <c r="B23" i="6" s="1"/>
  <c r="D24" i="6"/>
  <c r="B24" i="6" s="1"/>
  <c r="D25" i="6"/>
  <c r="B25" i="6" s="1"/>
  <c r="D26" i="6"/>
  <c r="B26" i="6" s="1"/>
  <c r="D27" i="6"/>
  <c r="B27" i="6" s="1"/>
  <c r="D28" i="6"/>
  <c r="B28" i="6" s="1"/>
  <c r="D29" i="6"/>
  <c r="B29" i="6" s="1"/>
  <c r="D30" i="6"/>
  <c r="B30" i="6" s="1"/>
  <c r="D31" i="6"/>
  <c r="B31" i="6" s="1"/>
  <c r="D32" i="6"/>
  <c r="B32" i="6" s="1"/>
  <c r="D33" i="6"/>
  <c r="B33" i="6" s="1"/>
  <c r="D35" i="6"/>
  <c r="B35" i="6" s="1"/>
  <c r="D36" i="6"/>
  <c r="B36" i="6" s="1"/>
  <c r="D37" i="6"/>
  <c r="B37" i="6" s="1"/>
  <c r="D38" i="6"/>
  <c r="B38" i="6" s="1"/>
  <c r="D39" i="6"/>
  <c r="B39" i="6" s="1"/>
  <c r="D40" i="6"/>
  <c r="B40" i="6" s="1"/>
  <c r="D41" i="6"/>
  <c r="B41" i="6" s="1"/>
  <c r="D42" i="6"/>
  <c r="B42" i="6" s="1"/>
  <c r="D43" i="6"/>
  <c r="B43" i="6" s="1"/>
  <c r="D44" i="6"/>
  <c r="B44" i="6" s="1"/>
  <c r="D46" i="6"/>
  <c r="B46" i="6" s="1"/>
  <c r="D47" i="6"/>
  <c r="B47" i="6" s="1"/>
  <c r="D48" i="6"/>
  <c r="B48" i="6" s="1"/>
  <c r="D49" i="6"/>
  <c r="B49" i="6" s="1"/>
  <c r="D50" i="6"/>
  <c r="B50" i="6" s="1"/>
  <c r="D51" i="6"/>
  <c r="B51" i="6" s="1"/>
  <c r="D52" i="6"/>
  <c r="B52" i="6" s="1"/>
  <c r="D53" i="6"/>
  <c r="B53" i="6" s="1"/>
  <c r="D54" i="6"/>
  <c r="B54" i="6" s="1"/>
  <c r="D57" i="6"/>
  <c r="B57" i="6" s="1"/>
  <c r="D59" i="6"/>
  <c r="B59" i="6" s="1"/>
  <c r="D60" i="6"/>
  <c r="B60" i="6" s="1"/>
  <c r="D61" i="6"/>
  <c r="B61" i="6" s="1"/>
  <c r="D62" i="6"/>
  <c r="B62" i="6" s="1"/>
  <c r="D63" i="6"/>
  <c r="B63" i="6" s="1"/>
  <c r="D64" i="6"/>
  <c r="B64" i="6" s="1"/>
  <c r="D65" i="6"/>
  <c r="B65" i="6" s="1"/>
  <c r="D55" i="6"/>
  <c r="B55" i="6" s="1"/>
  <c r="D56" i="6"/>
  <c r="B56" i="6" s="1"/>
  <c r="D66" i="6"/>
  <c r="B66" i="6" s="1"/>
  <c r="D67" i="6"/>
  <c r="B67" i="6" s="1"/>
  <c r="D71" i="6"/>
  <c r="B71" i="6" s="1"/>
  <c r="D73" i="6"/>
  <c r="B73" i="6" s="1"/>
  <c r="D74" i="6"/>
  <c r="B74" i="6" s="1"/>
  <c r="D76" i="6"/>
  <c r="B76" i="6" s="1"/>
  <c r="D5" i="6"/>
  <c r="B5" i="6" s="1"/>
  <c r="C4" i="6" l="1"/>
  <c r="B31" i="2"/>
  <c r="B19" i="2"/>
  <c r="D4" i="2"/>
  <c r="B7" i="2"/>
  <c r="C4" i="2"/>
  <c r="C6" i="2" s="1"/>
  <c r="D6" i="2" s="1"/>
  <c r="B6" i="2" s="1"/>
  <c r="B72" i="6"/>
  <c r="D7" i="6"/>
  <c r="D4" i="6" s="1"/>
  <c r="H15" i="6" s="1"/>
  <c r="D6" i="6"/>
  <c r="B6" i="6" s="1"/>
  <c r="B8" i="6"/>
  <c r="B45" i="6"/>
  <c r="B34" i="6"/>
  <c r="B7" i="6"/>
  <c r="B58" i="6"/>
  <c r="B21" i="6"/>
  <c r="B4" i="6" l="1"/>
  <c r="C2" i="6" s="1"/>
  <c r="B4" i="2"/>
  <c r="C2" i="2" s="1"/>
</calcChain>
</file>

<file path=xl/sharedStrings.xml><?xml version="1.0" encoding="utf-8"?>
<sst xmlns="http://schemas.openxmlformats.org/spreadsheetml/2006/main" count="179" uniqueCount="69">
  <si>
    <t>Actividad</t>
  </si>
  <si>
    <t>Horas</t>
  </si>
  <si>
    <t xml:space="preserve">  Organización de proyecto </t>
  </si>
  <si>
    <t xml:space="preserve">Kick-off del proyecto </t>
  </si>
  <si>
    <t xml:space="preserve">     RM700-User-Manual </t>
  </si>
  <si>
    <t xml:space="preserve">      Acta de Cierre </t>
  </si>
  <si>
    <t>Sprint 1</t>
  </si>
  <si>
    <t>         Ceremonias</t>
  </si>
  <si>
    <t>            Refinamiento Historias</t>
  </si>
  <si>
    <t xml:space="preserve">            Sprint Planning </t>
  </si>
  <si>
    <t xml:space="preserve">            Scrum Daily </t>
  </si>
  <si>
    <t xml:space="preserve">            Sprint Review </t>
  </si>
  <si>
    <t xml:space="preserve">            Retrospectiva </t>
  </si>
  <si>
    <t>         Historias</t>
  </si>
  <si>
    <t>         Aprobación Sprint</t>
  </si>
  <si>
    <t>Sprint 2</t>
  </si>
  <si>
    <t>Sprint 3</t>
  </si>
  <si>
    <t>Sprint 4</t>
  </si>
  <si>
    <t>Sprint 5</t>
  </si>
  <si>
    <t xml:space="preserve">   Cierre de Proyecto </t>
  </si>
  <si>
    <t>      RM600-Package-Installation-Manual- Tecnica</t>
  </si>
  <si>
    <t xml:space="preserve">Jornada </t>
  </si>
  <si>
    <t>HU01 - Diseño de los flujos de información</t>
  </si>
  <si>
    <t xml:space="preserve">HU02 - Diseño de los formularios </t>
  </si>
  <si>
    <t>Aprobación Sprint</t>
  </si>
  <si>
    <t>HU03 - Diseño de la estructura de información</t>
  </si>
  <si>
    <t>HU04 - Definicion de Roles en el sitio</t>
  </si>
  <si>
    <t>HU05 - Estructuración del sitio y permisos de usuarios</t>
  </si>
  <si>
    <t>HU06 - Implementación de la estructura de información, metadatos</t>
  </si>
  <si>
    <t>HU07 - Elaboración de los formularios para ingreso de información</t>
  </si>
  <si>
    <t>HU08 - Elaboración de los flujos de información</t>
  </si>
  <si>
    <t>HU09 - Elaboración de los formularios para la gestión</t>
  </si>
  <si>
    <t>HU10 - Elaboración de los formularios para la gestión de la solicitud</t>
  </si>
  <si>
    <t>HU11 - Elaboración de los flujos de información</t>
  </si>
  <si>
    <t xml:space="preserve">Ceremonias </t>
  </si>
  <si>
    <t>HU</t>
  </si>
  <si>
    <t xml:space="preserve">Test </t>
  </si>
  <si>
    <t xml:space="preserve">Horas </t>
  </si>
  <si>
    <t xml:space="preserve">Dias </t>
  </si>
  <si>
    <t xml:space="preserve">Costo </t>
  </si>
  <si>
    <t xml:space="preserve">Gestion </t>
  </si>
  <si>
    <t xml:space="preserve">Sprint </t>
  </si>
  <si>
    <t xml:space="preserve">TRM </t>
  </si>
  <si>
    <t xml:space="preserve">Tasa Agile Jornada promedio </t>
  </si>
  <si>
    <t>HU12 - Elaboración de la hoja de consulta de la contraparte</t>
  </si>
  <si>
    <t>HU13 - Elaboración del flujo de aprobacion y asistencia al comité</t>
  </si>
  <si>
    <t>HU14 - Elboración del formulario para la gestion de comité</t>
  </si>
  <si>
    <t>HU15 - Elboración del formulario para el ingreso del seguimiento del cliente</t>
  </si>
  <si>
    <t>HU16 - Elaboración del flujo de información para el seguimiento</t>
  </si>
  <si>
    <t>HU17 - Integración  con Titulos valor</t>
  </si>
  <si>
    <t>HU18 - Elaboración de reportes</t>
  </si>
  <si>
    <t>HU19 - Elaboración de consultas y vistas</t>
  </si>
  <si>
    <t xml:space="preserve">Recursos </t>
  </si>
  <si>
    <t xml:space="preserve">Recurso </t>
  </si>
  <si>
    <t>Gestion</t>
  </si>
  <si>
    <t xml:space="preserve">HU20 - Alertas </t>
  </si>
  <si>
    <t xml:space="preserve">Capacitación Funcional </t>
  </si>
  <si>
    <t xml:space="preserve">Patricia; Duvan </t>
  </si>
  <si>
    <t>Patricia</t>
  </si>
  <si>
    <t xml:space="preserve">Capacitacion Funcional </t>
  </si>
  <si>
    <t xml:space="preserve">Documentacion Tecnica y Funcional </t>
  </si>
  <si>
    <t xml:space="preserve">Manual de Usuario </t>
  </si>
  <si>
    <t xml:space="preserve">Fecha de Inicio </t>
  </si>
  <si>
    <t>HU01 - Elaboración del  calculo del FRC para cada modelo cuantitativo</t>
  </si>
  <si>
    <t xml:space="preserve">HU02 - Elaboración del formulario para capturar la información </t>
  </si>
  <si>
    <t>HU03 Adicionar el paso de la evaluación en el flujo de información</t>
  </si>
  <si>
    <t>HU04 - Elaboración del  calculo del FRC para cada modelo cualitativo</t>
  </si>
  <si>
    <t xml:space="preserve">HU05 - Elaboración del formulario para capturar la información </t>
  </si>
  <si>
    <t>HU06 - Adicionar el paso de la evaluación en el flujo de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</si>
</sst>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\ #,##0.00;[Red]\-&quot;$&quot;\ #,##0.00"/>
    <numFmt numFmtId="164" formatCode="#,##0.00\ [$€-403];[Red]\-#,##0.00\ [$€-403]"/>
    <numFmt numFmtId="165" formatCode="_([$$-240A]\ * #,##0.00_);_([$$-240A]\ * \(#,##0.00\);_([$$-240A]\ * &quot;-&quot;??_);_(@_)"/>
    <numFmt numFmtId="166" formatCode="_-* #,##0.00\ [$€-C0A]_-;\-* #,##0.00\ [$€-C0A]_-;_-* &quot;-&quot;??\ [$€-C0A]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363636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 indent="4"/>
    </xf>
    <xf numFmtId="0" fontId="3" fillId="3" borderId="1" xfId="0" applyFont="1" applyFill="1" applyBorder="1" applyAlignment="1">
      <alignment horizontal="left" vertical="center" wrapText="1" indent="2"/>
    </xf>
    <xf numFmtId="0" fontId="3" fillId="3" borderId="1" xfId="0" applyFont="1" applyFill="1" applyBorder="1" applyAlignment="1">
      <alignment horizontal="left" vertical="center" wrapText="1" indent="3"/>
    </xf>
    <xf numFmtId="0" fontId="5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right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6" fillId="0" borderId="0" xfId="0" applyFont="1"/>
    <xf numFmtId="0" fontId="7" fillId="2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right" vertical="center" wrapText="1"/>
    </xf>
    <xf numFmtId="164" fontId="9" fillId="3" borderId="1" xfId="0" applyNumberFormat="1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/>
    <xf numFmtId="14" fontId="0" fillId="0" borderId="0" xfId="0" applyNumberFormat="1"/>
    <xf numFmtId="0" fontId="1" fillId="0" borderId="1" xfId="0" applyFont="1" applyBorder="1"/>
    <xf numFmtId="0" fontId="10" fillId="4" borderId="4" xfId="0" applyFont="1" applyFill="1" applyBorder="1" applyAlignment="1">
      <alignment vertical="center" wrapText="1"/>
    </xf>
    <xf numFmtId="8" fontId="0" fillId="0" borderId="0" xfId="0" applyNumberFormat="1"/>
    <xf numFmtId="8" fontId="11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G3" sqref="G3"/>
    </sheetView>
  </sheetViews>
  <sheetFormatPr baseColWidth="10" defaultColWidth="6.28515625" defaultRowHeight="15" x14ac:dyDescent="0.25"/>
  <cols>
    <col min="1" max="1" width="66.28515625" bestFit="1" customWidth="1"/>
    <col min="2" max="2" width="13.85546875" customWidth="1"/>
    <col min="3" max="4" width="15.140625" style="14" customWidth="1"/>
    <col min="5" max="5" width="15.5703125" style="14" customWidth="1"/>
  </cols>
  <sheetData>
    <row r="1" spans="1:6" ht="14.45" x14ac:dyDescent="0.3">
      <c r="A1" s="28" t="s">
        <v>42</v>
      </c>
      <c r="B1" s="30">
        <v>3703.51</v>
      </c>
      <c r="E1" s="14" t="s">
        <v>62</v>
      </c>
    </row>
    <row r="2" spans="1:6" ht="14.45" x14ac:dyDescent="0.3">
      <c r="A2" s="28" t="s">
        <v>43</v>
      </c>
      <c r="B2" s="32">
        <v>179.1</v>
      </c>
      <c r="C2" s="31">
        <f>B4*B1</f>
        <v>80406535.259000003</v>
      </c>
    </row>
    <row r="3" spans="1:6" ht="14.45" x14ac:dyDescent="0.3">
      <c r="A3" s="1" t="s">
        <v>0</v>
      </c>
      <c r="B3" s="1" t="s">
        <v>39</v>
      </c>
      <c r="C3" s="1" t="s">
        <v>1</v>
      </c>
      <c r="D3" s="1" t="s">
        <v>21</v>
      </c>
      <c r="E3" s="1" t="s">
        <v>53</v>
      </c>
    </row>
    <row r="4" spans="1:6" ht="18.75" x14ac:dyDescent="0.3">
      <c r="A4" s="2" t="s">
        <v>2</v>
      </c>
      <c r="B4" s="25">
        <f>SUM(B5,B7,B6,B19,B31)</f>
        <v>21710.899999999998</v>
      </c>
      <c r="C4" s="12">
        <f>SUM(C5,C7,C19,C31)</f>
        <v>324</v>
      </c>
      <c r="D4" s="27">
        <f>SUM(D5,D7,D19,D31)</f>
        <v>36</v>
      </c>
      <c r="E4" s="12"/>
    </row>
    <row r="5" spans="1:6" x14ac:dyDescent="0.25">
      <c r="A5" s="4" t="s">
        <v>3</v>
      </c>
      <c r="B5" s="24">
        <f>$B$2*D5*E5</f>
        <v>139.29999999999998</v>
      </c>
      <c r="C5" s="12">
        <v>2</v>
      </c>
      <c r="D5" s="27">
        <f>C5/9</f>
        <v>0.22222222222222221</v>
      </c>
      <c r="E5" s="12">
        <v>3.5</v>
      </c>
    </row>
    <row r="6" spans="1:6" x14ac:dyDescent="0.25">
      <c r="A6" s="4" t="s">
        <v>54</v>
      </c>
      <c r="B6" s="24">
        <f>($B$2*D6*E6)*50%</f>
        <v>3223.7999999999997</v>
      </c>
      <c r="C6" s="12">
        <f>C4</f>
        <v>324</v>
      </c>
      <c r="D6" s="27">
        <f t="shared" ref="D6:D35" si="0">C6/9</f>
        <v>36</v>
      </c>
      <c r="E6" s="12">
        <v>1</v>
      </c>
      <c r="F6" s="29">
        <v>0.5</v>
      </c>
    </row>
    <row r="7" spans="1:6" x14ac:dyDescent="0.25">
      <c r="A7" s="3" t="s">
        <v>6</v>
      </c>
      <c r="B7" s="25">
        <f>SUM(B8:B18)</f>
        <v>8955</v>
      </c>
      <c r="C7" s="15">
        <f>SUM(C8:C18)</f>
        <v>150</v>
      </c>
      <c r="D7" s="17">
        <f t="shared" si="0"/>
        <v>16.666666666666668</v>
      </c>
      <c r="E7" s="12"/>
    </row>
    <row r="8" spans="1:6" x14ac:dyDescent="0.25">
      <c r="A8" s="5" t="s">
        <v>7</v>
      </c>
      <c r="B8" s="5"/>
      <c r="C8" s="15"/>
      <c r="D8" s="27"/>
      <c r="E8" s="12"/>
    </row>
    <row r="9" spans="1:6" x14ac:dyDescent="0.25">
      <c r="A9" s="6" t="s">
        <v>8</v>
      </c>
      <c r="B9" s="24">
        <f t="shared" ref="B9:B18" si="1">$B$2*D9*E9</f>
        <v>119.39999999999999</v>
      </c>
      <c r="C9" s="13">
        <v>2</v>
      </c>
      <c r="D9" s="27">
        <f t="shared" si="0"/>
        <v>0.22222222222222221</v>
      </c>
      <c r="E9" s="12">
        <v>3</v>
      </c>
    </row>
    <row r="10" spans="1:6" x14ac:dyDescent="0.25">
      <c r="A10" s="6" t="s">
        <v>9</v>
      </c>
      <c r="B10" s="24">
        <f t="shared" si="1"/>
        <v>238.79999999999998</v>
      </c>
      <c r="C10" s="13">
        <v>4</v>
      </c>
      <c r="D10" s="27">
        <f t="shared" si="0"/>
        <v>0.44444444444444442</v>
      </c>
      <c r="E10" s="12">
        <v>3</v>
      </c>
    </row>
    <row r="11" spans="1:6" x14ac:dyDescent="0.25">
      <c r="A11" s="6" t="s">
        <v>10</v>
      </c>
      <c r="B11" s="24">
        <f t="shared" si="1"/>
        <v>149.25</v>
      </c>
      <c r="C11" s="13">
        <v>2.5</v>
      </c>
      <c r="D11" s="27">
        <f t="shared" si="0"/>
        <v>0.27777777777777779</v>
      </c>
      <c r="E11" s="12">
        <v>3</v>
      </c>
    </row>
    <row r="12" spans="1:6" x14ac:dyDescent="0.25">
      <c r="A12" s="6" t="s">
        <v>11</v>
      </c>
      <c r="B12" s="24">
        <f t="shared" si="1"/>
        <v>179.1</v>
      </c>
      <c r="C12" s="13">
        <v>3</v>
      </c>
      <c r="D12" s="27">
        <f t="shared" si="0"/>
        <v>0.33333333333333331</v>
      </c>
      <c r="E12" s="12">
        <v>3</v>
      </c>
    </row>
    <row r="13" spans="1:6" x14ac:dyDescent="0.25">
      <c r="A13" s="6" t="s">
        <v>12</v>
      </c>
      <c r="B13" s="24">
        <f t="shared" si="1"/>
        <v>89.55</v>
      </c>
      <c r="C13" s="13">
        <v>1.5</v>
      </c>
      <c r="D13" s="27">
        <f t="shared" si="0"/>
        <v>0.16666666666666666</v>
      </c>
      <c r="E13" s="12">
        <v>3</v>
      </c>
    </row>
    <row r="14" spans="1:6" x14ac:dyDescent="0.25">
      <c r="A14" s="5" t="s">
        <v>13</v>
      </c>
      <c r="B14" s="24">
        <f t="shared" si="1"/>
        <v>0</v>
      </c>
      <c r="C14" s="12"/>
      <c r="D14" s="27">
        <f t="shared" si="0"/>
        <v>0</v>
      </c>
      <c r="E14" s="12"/>
    </row>
    <row r="15" spans="1:6" ht="30" x14ac:dyDescent="0.25">
      <c r="A15" s="10" t="s">
        <v>63</v>
      </c>
      <c r="B15" s="24">
        <f t="shared" si="1"/>
        <v>2984.9999999999995</v>
      </c>
      <c r="C15" s="12">
        <v>50</v>
      </c>
      <c r="D15" s="27">
        <f t="shared" si="0"/>
        <v>5.5555555555555554</v>
      </c>
      <c r="E15" s="12">
        <v>3</v>
      </c>
    </row>
    <row r="16" spans="1:6" x14ac:dyDescent="0.25">
      <c r="A16" s="10" t="s">
        <v>64</v>
      </c>
      <c r="B16" s="24">
        <f t="shared" si="1"/>
        <v>2507.4</v>
      </c>
      <c r="C16" s="12">
        <v>42</v>
      </c>
      <c r="D16" s="27">
        <f t="shared" si="0"/>
        <v>4.666666666666667</v>
      </c>
      <c r="E16" s="12">
        <v>3</v>
      </c>
    </row>
    <row r="17" spans="1:5" x14ac:dyDescent="0.25">
      <c r="A17" s="10" t="s">
        <v>65</v>
      </c>
      <c r="B17" s="24">
        <f t="shared" si="1"/>
        <v>2686.5</v>
      </c>
      <c r="C17" s="12">
        <v>45</v>
      </c>
      <c r="D17" s="27">
        <f t="shared" si="0"/>
        <v>5</v>
      </c>
      <c r="E17" s="12">
        <v>3</v>
      </c>
    </row>
    <row r="18" spans="1:5" x14ac:dyDescent="0.25">
      <c r="A18" s="6" t="s">
        <v>14</v>
      </c>
      <c r="B18" s="24">
        <f t="shared" si="1"/>
        <v>0</v>
      </c>
      <c r="C18" s="12">
        <v>0</v>
      </c>
      <c r="D18" s="27">
        <f t="shared" si="0"/>
        <v>0</v>
      </c>
      <c r="E18" s="12"/>
    </row>
    <row r="19" spans="1:5" x14ac:dyDescent="0.25">
      <c r="A19" s="3" t="s">
        <v>15</v>
      </c>
      <c r="B19" s="25">
        <f>SUM(B21:B30)</f>
        <v>8955</v>
      </c>
      <c r="C19" s="15">
        <f>SUM(C20:C30)</f>
        <v>150</v>
      </c>
      <c r="D19" s="17">
        <f t="shared" si="0"/>
        <v>16.666666666666668</v>
      </c>
      <c r="E19" s="12"/>
    </row>
    <row r="20" spans="1:5" x14ac:dyDescent="0.25">
      <c r="A20" s="5" t="s">
        <v>7</v>
      </c>
      <c r="B20" s="24"/>
      <c r="C20" s="12"/>
      <c r="D20" s="27">
        <f t="shared" si="0"/>
        <v>0</v>
      </c>
      <c r="E20" s="12"/>
    </row>
    <row r="21" spans="1:5" x14ac:dyDescent="0.25">
      <c r="A21" s="6" t="s">
        <v>8</v>
      </c>
      <c r="B21" s="24">
        <f t="shared" ref="B21:B35" si="2">$B$2*D21*E21</f>
        <v>119.39999999999999</v>
      </c>
      <c r="C21" s="13">
        <v>2</v>
      </c>
      <c r="D21" s="27">
        <f t="shared" si="0"/>
        <v>0.22222222222222221</v>
      </c>
      <c r="E21" s="12">
        <v>3</v>
      </c>
    </row>
    <row r="22" spans="1:5" x14ac:dyDescent="0.25">
      <c r="A22" s="6" t="s">
        <v>9</v>
      </c>
      <c r="B22" s="24">
        <f t="shared" si="2"/>
        <v>238.79999999999998</v>
      </c>
      <c r="C22" s="13">
        <v>4</v>
      </c>
      <c r="D22" s="27">
        <f t="shared" si="0"/>
        <v>0.44444444444444442</v>
      </c>
      <c r="E22" s="12">
        <v>3</v>
      </c>
    </row>
    <row r="23" spans="1:5" x14ac:dyDescent="0.25">
      <c r="A23" s="6" t="s">
        <v>10</v>
      </c>
      <c r="B23" s="24">
        <f t="shared" si="2"/>
        <v>149.25</v>
      </c>
      <c r="C23" s="13">
        <v>2.5</v>
      </c>
      <c r="D23" s="27">
        <f t="shared" si="0"/>
        <v>0.27777777777777779</v>
      </c>
      <c r="E23" s="12">
        <v>3</v>
      </c>
    </row>
    <row r="24" spans="1:5" x14ac:dyDescent="0.25">
      <c r="A24" s="6" t="s">
        <v>11</v>
      </c>
      <c r="B24" s="24">
        <f t="shared" si="2"/>
        <v>179.1</v>
      </c>
      <c r="C24" s="13">
        <v>3</v>
      </c>
      <c r="D24" s="27">
        <f t="shared" si="0"/>
        <v>0.33333333333333331</v>
      </c>
      <c r="E24" s="12">
        <v>3</v>
      </c>
    </row>
    <row r="25" spans="1:5" x14ac:dyDescent="0.25">
      <c r="A25" s="6" t="s">
        <v>12</v>
      </c>
      <c r="B25" s="24">
        <f t="shared" si="2"/>
        <v>89.55</v>
      </c>
      <c r="C25" s="13">
        <v>1.5</v>
      </c>
      <c r="D25" s="27">
        <f t="shared" si="0"/>
        <v>0.16666666666666666</v>
      </c>
      <c r="E25" s="12">
        <v>3</v>
      </c>
    </row>
    <row r="26" spans="1:5" x14ac:dyDescent="0.25">
      <c r="A26" s="5" t="s">
        <v>13</v>
      </c>
      <c r="B26" s="24">
        <f t="shared" si="2"/>
        <v>0</v>
      </c>
      <c r="C26" s="12"/>
      <c r="D26" s="27">
        <f t="shared" si="0"/>
        <v>0</v>
      </c>
      <c r="E26" s="12"/>
    </row>
    <row r="27" spans="1:5" x14ac:dyDescent="0.25">
      <c r="A27" s="10" t="s">
        <v>66</v>
      </c>
      <c r="B27" s="24">
        <f t="shared" si="2"/>
        <v>2984.9999999999995</v>
      </c>
      <c r="C27" s="12">
        <v>50</v>
      </c>
      <c r="D27" s="27">
        <f t="shared" si="0"/>
        <v>5.5555555555555554</v>
      </c>
      <c r="E27" s="12">
        <v>3</v>
      </c>
    </row>
    <row r="28" spans="1:5" x14ac:dyDescent="0.25">
      <c r="A28" s="10" t="s">
        <v>67</v>
      </c>
      <c r="B28" s="24">
        <f t="shared" si="2"/>
        <v>2507.4</v>
      </c>
      <c r="C28" s="12">
        <v>42</v>
      </c>
      <c r="D28" s="27">
        <f t="shared" si="0"/>
        <v>4.666666666666667</v>
      </c>
      <c r="E28" s="12">
        <v>3</v>
      </c>
    </row>
    <row r="29" spans="1:5" x14ac:dyDescent="0.25">
      <c r="A29" s="10" t="s">
        <v>68</v>
      </c>
      <c r="B29" s="24">
        <f t="shared" si="2"/>
        <v>2686.5</v>
      </c>
      <c r="C29" s="12">
        <v>45</v>
      </c>
      <c r="D29" s="27">
        <f t="shared" si="0"/>
        <v>5</v>
      </c>
      <c r="E29" s="12">
        <v>3</v>
      </c>
    </row>
    <row r="30" spans="1:5" x14ac:dyDescent="0.25">
      <c r="A30" s="6" t="s">
        <v>14</v>
      </c>
      <c r="B30" s="24">
        <f t="shared" si="2"/>
        <v>0</v>
      </c>
      <c r="C30" s="12"/>
      <c r="D30" s="27">
        <f t="shared" si="0"/>
        <v>0</v>
      </c>
      <c r="E30" s="12">
        <v>3</v>
      </c>
    </row>
    <row r="31" spans="1:5" x14ac:dyDescent="0.25">
      <c r="A31" s="5" t="s">
        <v>19</v>
      </c>
      <c r="B31" s="25">
        <f>SUM(B32:B35)</f>
        <v>437.79999999999995</v>
      </c>
      <c r="C31" s="15">
        <f>SUM(C32:C35)</f>
        <v>22</v>
      </c>
      <c r="D31" s="17">
        <f t="shared" si="0"/>
        <v>2.4444444444444446</v>
      </c>
      <c r="E31" s="12"/>
    </row>
    <row r="32" spans="1:5" x14ac:dyDescent="0.25">
      <c r="A32" s="9" t="s">
        <v>60</v>
      </c>
      <c r="B32" s="24">
        <f t="shared" si="2"/>
        <v>179.1</v>
      </c>
      <c r="C32" s="13">
        <v>9</v>
      </c>
      <c r="D32" s="27">
        <f t="shared" si="0"/>
        <v>1</v>
      </c>
      <c r="E32" s="12">
        <v>1</v>
      </c>
    </row>
    <row r="33" spans="1:5" x14ac:dyDescent="0.25">
      <c r="A33" s="9" t="s">
        <v>61</v>
      </c>
      <c r="B33" s="24">
        <f t="shared" si="2"/>
        <v>179.1</v>
      </c>
      <c r="C33" s="13">
        <v>9</v>
      </c>
      <c r="D33" s="27">
        <f t="shared" si="0"/>
        <v>1</v>
      </c>
      <c r="E33" s="12">
        <v>1</v>
      </c>
    </row>
    <row r="34" spans="1:5" x14ac:dyDescent="0.25">
      <c r="A34" s="9" t="s">
        <v>59</v>
      </c>
      <c r="B34" s="24">
        <f t="shared" si="2"/>
        <v>79.599999999999994</v>
      </c>
      <c r="C34" s="13">
        <v>4</v>
      </c>
      <c r="D34" s="27">
        <f t="shared" si="0"/>
        <v>0.44444444444444442</v>
      </c>
      <c r="E34" s="12">
        <v>1</v>
      </c>
    </row>
    <row r="35" spans="1:5" x14ac:dyDescent="0.25">
      <c r="A35" s="7" t="s">
        <v>5</v>
      </c>
      <c r="B35" s="24">
        <f t="shared" si="2"/>
        <v>0</v>
      </c>
      <c r="C35" s="13">
        <v>0</v>
      </c>
      <c r="D35" s="27">
        <f t="shared" si="0"/>
        <v>0</v>
      </c>
      <c r="E35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topLeftCell="A62" workbookViewId="0">
      <selection activeCell="D85" sqref="D85"/>
    </sheetView>
  </sheetViews>
  <sheetFormatPr baseColWidth="10" defaultRowHeight="15" x14ac:dyDescent="0.25"/>
  <cols>
    <col min="1" max="1" width="74.5703125" bestFit="1" customWidth="1"/>
    <col min="2" max="2" width="10.28515625" style="22" bestFit="1" customWidth="1"/>
    <col min="3" max="3" width="15.5703125" bestFit="1" customWidth="1"/>
    <col min="4" max="4" width="15.140625" bestFit="1" customWidth="1"/>
    <col min="5" max="5" width="9.28515625" style="14" bestFit="1" customWidth="1"/>
    <col min="6" max="6" width="14.5703125" bestFit="1" customWidth="1"/>
    <col min="7" max="7" width="43.85546875" bestFit="1" customWidth="1"/>
    <col min="8" max="9" width="6.5703125" bestFit="1" customWidth="1"/>
  </cols>
  <sheetData>
    <row r="1" spans="1:9" ht="15.75" thickBot="1" x14ac:dyDescent="0.3">
      <c r="A1" s="18" t="s">
        <v>42</v>
      </c>
      <c r="B1" s="22">
        <v>3703.51</v>
      </c>
      <c r="F1" t="s">
        <v>62</v>
      </c>
      <c r="G1" s="33">
        <v>44095</v>
      </c>
    </row>
    <row r="2" spans="1:9" ht="15.75" thickBot="1" x14ac:dyDescent="0.3">
      <c r="A2" s="18" t="s">
        <v>43</v>
      </c>
      <c r="B2" s="22">
        <v>179.1</v>
      </c>
      <c r="C2" s="30">
        <f>$B$4*$B$1</f>
        <v>90282315.024999991</v>
      </c>
    </row>
    <row r="3" spans="1:9" x14ac:dyDescent="0.25">
      <c r="A3" s="1" t="s">
        <v>0</v>
      </c>
      <c r="B3" s="23" t="s">
        <v>39</v>
      </c>
      <c r="C3" s="26" t="s">
        <v>1</v>
      </c>
      <c r="D3" s="1" t="s">
        <v>21</v>
      </c>
      <c r="E3" s="1" t="s">
        <v>52</v>
      </c>
      <c r="G3" s="3"/>
      <c r="H3" s="3" t="s">
        <v>37</v>
      </c>
      <c r="I3" s="3" t="s">
        <v>38</v>
      </c>
    </row>
    <row r="4" spans="1:9" ht="18.75" x14ac:dyDescent="0.3">
      <c r="A4" s="2" t="s">
        <v>2</v>
      </c>
      <c r="B4" s="25">
        <f>SUM(B5:B6,B7,B21,B34,B45,B58,B72)</f>
        <v>24377.499999999996</v>
      </c>
      <c r="C4" s="19">
        <f>SUM(C7,C21,C34,C45,C58,C72,C5)</f>
        <v>508</v>
      </c>
      <c r="D4" s="16">
        <f>SUM(D7,D21,D34,D45,D58,D72,D5)</f>
        <v>56.44444444444445</v>
      </c>
      <c r="E4" s="12"/>
      <c r="G4" s="3" t="s">
        <v>34</v>
      </c>
      <c r="H4" s="12" t="e">
        <f>SUM(C9:C13,C23:C27,C36:C40,C47:C51,C60:C64,#REF!,C5)</f>
        <v>#REF!</v>
      </c>
      <c r="I4" s="27" t="e">
        <f>H4/9</f>
        <v>#REF!</v>
      </c>
    </row>
    <row r="5" spans="1:9" x14ac:dyDescent="0.25">
      <c r="A5" s="4" t="s">
        <v>3</v>
      </c>
      <c r="B5" s="24">
        <f>$B$2*D5*E5</f>
        <v>79.599999999999994</v>
      </c>
      <c r="C5" s="20">
        <v>2</v>
      </c>
      <c r="D5" s="27">
        <f>C5/9</f>
        <v>0.22222222222222221</v>
      </c>
      <c r="E5" s="12">
        <v>2</v>
      </c>
      <c r="G5" s="3" t="s">
        <v>35</v>
      </c>
      <c r="H5" s="12" t="e">
        <f>SUM(C15:C19,C29:C32,C42:C44,C53:C57,C55:C71,#REF!)</f>
        <v>#REF!</v>
      </c>
      <c r="I5" s="27" t="e">
        <f t="shared" ref="I5:I8" si="0">H5/9</f>
        <v>#REF!</v>
      </c>
    </row>
    <row r="6" spans="1:9" x14ac:dyDescent="0.25">
      <c r="A6" s="4" t="s">
        <v>40</v>
      </c>
      <c r="B6" s="24">
        <f>($B$2*D6*E6)*0.5</f>
        <v>5034.7</v>
      </c>
      <c r="C6" s="20">
        <v>506</v>
      </c>
      <c r="D6" s="27">
        <f t="shared" ref="D6:D63" si="1">C6/9</f>
        <v>56.222222222222221</v>
      </c>
      <c r="E6" s="12">
        <v>1</v>
      </c>
      <c r="F6" s="29">
        <v>0.5</v>
      </c>
      <c r="G6" s="3" t="s">
        <v>36</v>
      </c>
      <c r="H6" s="12" t="e">
        <f>SUM(#REF!,#REF!,#REF!,#REF!,#REF!,#REF!)</f>
        <v>#REF!</v>
      </c>
      <c r="I6" s="27" t="e">
        <f t="shared" si="0"/>
        <v>#REF!</v>
      </c>
    </row>
    <row r="7" spans="1:9" x14ac:dyDescent="0.25">
      <c r="A7" s="34" t="s">
        <v>6</v>
      </c>
      <c r="B7" s="25">
        <f>SUM(B8:B20)</f>
        <v>3581.9999999999995</v>
      </c>
      <c r="C7" s="19">
        <f>SUM(C8:C20)</f>
        <v>90</v>
      </c>
      <c r="D7" s="17">
        <f>SUM(D8:D20)</f>
        <v>10</v>
      </c>
      <c r="E7" s="12"/>
      <c r="G7" s="6" t="s">
        <v>20</v>
      </c>
      <c r="H7" s="12">
        <v>9</v>
      </c>
      <c r="I7" s="27">
        <f t="shared" si="0"/>
        <v>1</v>
      </c>
    </row>
    <row r="8" spans="1:9" x14ac:dyDescent="0.25">
      <c r="A8" s="5" t="s">
        <v>7</v>
      </c>
      <c r="B8" s="24">
        <f>$B$2*D8*E8</f>
        <v>0</v>
      </c>
      <c r="C8" s="20"/>
      <c r="D8" s="27">
        <f t="shared" si="1"/>
        <v>0</v>
      </c>
      <c r="E8" s="12"/>
      <c r="G8" s="6" t="s">
        <v>4</v>
      </c>
      <c r="H8" s="12">
        <v>18</v>
      </c>
      <c r="I8" s="27">
        <f t="shared" si="0"/>
        <v>2</v>
      </c>
    </row>
    <row r="9" spans="1:9" x14ac:dyDescent="0.25">
      <c r="A9" s="6" t="s">
        <v>8</v>
      </c>
      <c r="B9" s="24">
        <f t="shared" ref="B9:B65" si="2">$B$2*D9*E9</f>
        <v>79.599999999999994</v>
      </c>
      <c r="C9" s="21">
        <v>2</v>
      </c>
      <c r="D9" s="27">
        <f t="shared" si="1"/>
        <v>0.22222222222222221</v>
      </c>
      <c r="E9" s="12">
        <v>2</v>
      </c>
      <c r="F9" t="s">
        <v>57</v>
      </c>
    </row>
    <row r="10" spans="1:9" x14ac:dyDescent="0.25">
      <c r="A10" s="6" t="s">
        <v>9</v>
      </c>
      <c r="B10" s="24">
        <f t="shared" si="2"/>
        <v>159.19999999999999</v>
      </c>
      <c r="C10" s="21">
        <v>4</v>
      </c>
      <c r="D10" s="27">
        <f t="shared" si="1"/>
        <v>0.44444444444444442</v>
      </c>
      <c r="E10" s="12">
        <v>2</v>
      </c>
      <c r="F10" t="s">
        <v>57</v>
      </c>
    </row>
    <row r="11" spans="1:9" x14ac:dyDescent="0.25">
      <c r="A11" s="6" t="s">
        <v>10</v>
      </c>
      <c r="B11" s="24">
        <f t="shared" si="2"/>
        <v>99.5</v>
      </c>
      <c r="C11" s="21">
        <v>2.5</v>
      </c>
      <c r="D11" s="27">
        <f t="shared" si="1"/>
        <v>0.27777777777777779</v>
      </c>
      <c r="E11" s="12">
        <v>2</v>
      </c>
      <c r="F11" t="s">
        <v>57</v>
      </c>
      <c r="G11" t="s">
        <v>41</v>
      </c>
      <c r="H11">
        <v>6</v>
      </c>
      <c r="I11">
        <f>6*10</f>
        <v>60</v>
      </c>
    </row>
    <row r="12" spans="1:9" x14ac:dyDescent="0.25">
      <c r="A12" s="6" t="s">
        <v>11</v>
      </c>
      <c r="B12" s="24">
        <f t="shared" si="2"/>
        <v>119.39999999999999</v>
      </c>
      <c r="C12" s="21">
        <v>3</v>
      </c>
      <c r="D12" s="27">
        <f t="shared" si="1"/>
        <v>0.33333333333333331</v>
      </c>
      <c r="E12" s="12">
        <v>2</v>
      </c>
      <c r="F12" t="s">
        <v>57</v>
      </c>
    </row>
    <row r="13" spans="1:9" x14ac:dyDescent="0.25">
      <c r="A13" s="6" t="s">
        <v>12</v>
      </c>
      <c r="B13" s="24">
        <f t="shared" si="2"/>
        <v>59.699999999999996</v>
      </c>
      <c r="C13" s="21">
        <v>1.5</v>
      </c>
      <c r="D13" s="27">
        <f t="shared" si="1"/>
        <v>0.16666666666666666</v>
      </c>
      <c r="E13" s="12">
        <v>2</v>
      </c>
      <c r="F13" t="s">
        <v>57</v>
      </c>
    </row>
    <row r="14" spans="1:9" x14ac:dyDescent="0.25">
      <c r="A14" s="11" t="s">
        <v>13</v>
      </c>
      <c r="B14" s="24">
        <f t="shared" si="2"/>
        <v>0</v>
      </c>
      <c r="C14" s="20"/>
      <c r="D14" s="27">
        <f t="shared" si="1"/>
        <v>0</v>
      </c>
      <c r="E14" s="12"/>
      <c r="F14" t="s">
        <v>57</v>
      </c>
    </row>
    <row r="15" spans="1:9" x14ac:dyDescent="0.25">
      <c r="A15" s="8" t="s">
        <v>22</v>
      </c>
      <c r="B15" s="24">
        <f t="shared" si="2"/>
        <v>716.4</v>
      </c>
      <c r="C15" s="20">
        <v>18</v>
      </c>
      <c r="D15" s="27">
        <f t="shared" si="1"/>
        <v>2</v>
      </c>
      <c r="E15" s="12">
        <v>2</v>
      </c>
      <c r="F15" t="s">
        <v>57</v>
      </c>
      <c r="H15">
        <f>D4*9</f>
        <v>508.00000000000006</v>
      </c>
    </row>
    <row r="16" spans="1:9" x14ac:dyDescent="0.25">
      <c r="A16" s="8" t="s">
        <v>23</v>
      </c>
      <c r="B16" s="24">
        <f t="shared" si="2"/>
        <v>716.4</v>
      </c>
      <c r="C16" s="20">
        <v>18</v>
      </c>
      <c r="D16" s="27">
        <f t="shared" si="1"/>
        <v>2</v>
      </c>
      <c r="E16" s="12">
        <v>2</v>
      </c>
      <c r="F16" t="s">
        <v>57</v>
      </c>
    </row>
    <row r="17" spans="1:6" x14ac:dyDescent="0.25">
      <c r="A17" s="8" t="s">
        <v>25</v>
      </c>
      <c r="B17" s="24">
        <f t="shared" si="2"/>
        <v>557.20000000000005</v>
      </c>
      <c r="C17" s="20">
        <v>14</v>
      </c>
      <c r="D17" s="27">
        <f t="shared" si="1"/>
        <v>1.5555555555555556</v>
      </c>
      <c r="E17" s="12">
        <v>2</v>
      </c>
      <c r="F17" t="s">
        <v>57</v>
      </c>
    </row>
    <row r="18" spans="1:6" x14ac:dyDescent="0.25">
      <c r="A18" s="8" t="s">
        <v>26</v>
      </c>
      <c r="B18" s="24">
        <f t="shared" si="2"/>
        <v>358.2</v>
      </c>
      <c r="C18" s="20">
        <v>9</v>
      </c>
      <c r="D18" s="27">
        <f t="shared" si="1"/>
        <v>1</v>
      </c>
      <c r="E18" s="12">
        <v>2</v>
      </c>
      <c r="F18" t="s">
        <v>57</v>
      </c>
    </row>
    <row r="19" spans="1:6" x14ac:dyDescent="0.25">
      <c r="A19" s="8" t="s">
        <v>27</v>
      </c>
      <c r="B19" s="24">
        <f t="shared" si="2"/>
        <v>716.4</v>
      </c>
      <c r="C19" s="20">
        <v>18</v>
      </c>
      <c r="D19" s="27">
        <f t="shared" si="1"/>
        <v>2</v>
      </c>
      <c r="E19" s="12">
        <v>2</v>
      </c>
      <c r="F19" t="s">
        <v>57</v>
      </c>
    </row>
    <row r="20" spans="1:6" x14ac:dyDescent="0.25">
      <c r="A20" s="10" t="s">
        <v>24</v>
      </c>
      <c r="B20" s="24">
        <f t="shared" si="2"/>
        <v>0</v>
      </c>
      <c r="C20" s="20">
        <v>0</v>
      </c>
      <c r="D20" s="27">
        <f t="shared" si="1"/>
        <v>0</v>
      </c>
      <c r="E20" s="12">
        <v>2</v>
      </c>
      <c r="F20" t="s">
        <v>57</v>
      </c>
    </row>
    <row r="21" spans="1:6" x14ac:dyDescent="0.25">
      <c r="A21" s="34" t="s">
        <v>15</v>
      </c>
      <c r="B21" s="25">
        <f>SUM(B22:B33)</f>
        <v>3582</v>
      </c>
      <c r="C21" s="19">
        <f>SUM(C22:C33)</f>
        <v>90</v>
      </c>
      <c r="D21" s="17">
        <f t="shared" si="1"/>
        <v>10</v>
      </c>
      <c r="E21" s="12"/>
    </row>
    <row r="22" spans="1:6" x14ac:dyDescent="0.25">
      <c r="A22" s="5" t="s">
        <v>7</v>
      </c>
      <c r="B22" s="24">
        <f t="shared" si="2"/>
        <v>0</v>
      </c>
      <c r="C22" s="20"/>
      <c r="D22" s="27">
        <f t="shared" si="1"/>
        <v>0</v>
      </c>
      <c r="E22" s="12"/>
    </row>
    <row r="23" spans="1:6" x14ac:dyDescent="0.25">
      <c r="A23" s="6" t="s">
        <v>8</v>
      </c>
      <c r="B23" s="24">
        <f t="shared" si="2"/>
        <v>79.599999999999994</v>
      </c>
      <c r="C23" s="21">
        <v>2</v>
      </c>
      <c r="D23" s="27">
        <f t="shared" si="1"/>
        <v>0.22222222222222221</v>
      </c>
      <c r="E23" s="12">
        <v>2</v>
      </c>
      <c r="F23" t="s">
        <v>57</v>
      </c>
    </row>
    <row r="24" spans="1:6" x14ac:dyDescent="0.25">
      <c r="A24" s="6" t="s">
        <v>9</v>
      </c>
      <c r="B24" s="24">
        <f t="shared" si="2"/>
        <v>159.19999999999999</v>
      </c>
      <c r="C24" s="21">
        <v>4</v>
      </c>
      <c r="D24" s="27">
        <f t="shared" si="1"/>
        <v>0.44444444444444442</v>
      </c>
      <c r="E24" s="12">
        <v>2</v>
      </c>
      <c r="F24" t="s">
        <v>57</v>
      </c>
    </row>
    <row r="25" spans="1:6" x14ac:dyDescent="0.25">
      <c r="A25" s="6" t="s">
        <v>10</v>
      </c>
      <c r="B25" s="24">
        <f t="shared" si="2"/>
        <v>99.5</v>
      </c>
      <c r="C25" s="21">
        <v>2.5</v>
      </c>
      <c r="D25" s="27">
        <f t="shared" si="1"/>
        <v>0.27777777777777779</v>
      </c>
      <c r="E25" s="12">
        <v>2</v>
      </c>
      <c r="F25" t="s">
        <v>57</v>
      </c>
    </row>
    <row r="26" spans="1:6" x14ac:dyDescent="0.25">
      <c r="A26" s="6" t="s">
        <v>11</v>
      </c>
      <c r="B26" s="24">
        <f t="shared" si="2"/>
        <v>119.39999999999999</v>
      </c>
      <c r="C26" s="21">
        <v>3</v>
      </c>
      <c r="D26" s="27">
        <f t="shared" si="1"/>
        <v>0.33333333333333331</v>
      </c>
      <c r="E26" s="12">
        <v>2</v>
      </c>
      <c r="F26" t="s">
        <v>57</v>
      </c>
    </row>
    <row r="27" spans="1:6" x14ac:dyDescent="0.25">
      <c r="A27" s="6" t="s">
        <v>12</v>
      </c>
      <c r="B27" s="24">
        <f t="shared" si="2"/>
        <v>59.699999999999996</v>
      </c>
      <c r="C27" s="21">
        <v>1.5</v>
      </c>
      <c r="D27" s="27">
        <f t="shared" si="1"/>
        <v>0.16666666666666666</v>
      </c>
      <c r="E27" s="12">
        <v>2</v>
      </c>
      <c r="F27" t="s">
        <v>57</v>
      </c>
    </row>
    <row r="28" spans="1:6" x14ac:dyDescent="0.25">
      <c r="A28" s="5" t="s">
        <v>13</v>
      </c>
      <c r="B28" s="24">
        <f t="shared" si="2"/>
        <v>0</v>
      </c>
      <c r="C28" s="20"/>
      <c r="D28" s="27">
        <f t="shared" si="1"/>
        <v>0</v>
      </c>
      <c r="E28" s="12"/>
    </row>
    <row r="29" spans="1:6" x14ac:dyDescent="0.25">
      <c r="A29" s="8" t="s">
        <v>28</v>
      </c>
      <c r="B29" s="24">
        <f t="shared" si="2"/>
        <v>358.2</v>
      </c>
      <c r="C29" s="20">
        <v>9</v>
      </c>
      <c r="D29" s="27">
        <f t="shared" si="1"/>
        <v>1</v>
      </c>
      <c r="E29" s="12">
        <v>2</v>
      </c>
      <c r="F29" t="s">
        <v>57</v>
      </c>
    </row>
    <row r="30" spans="1:6" x14ac:dyDescent="0.25">
      <c r="A30" s="8" t="s">
        <v>29</v>
      </c>
      <c r="B30" s="24">
        <f t="shared" si="2"/>
        <v>716.4</v>
      </c>
      <c r="C30" s="20">
        <v>18</v>
      </c>
      <c r="D30" s="27">
        <f t="shared" si="1"/>
        <v>2</v>
      </c>
      <c r="E30" s="12">
        <v>2</v>
      </c>
      <c r="F30" t="s">
        <v>57</v>
      </c>
    </row>
    <row r="31" spans="1:6" x14ac:dyDescent="0.25">
      <c r="A31" s="8" t="s">
        <v>30</v>
      </c>
      <c r="B31" s="24">
        <f t="shared" si="2"/>
        <v>994.99999999999989</v>
      </c>
      <c r="C31" s="20">
        <v>25</v>
      </c>
      <c r="D31" s="27">
        <f t="shared" si="1"/>
        <v>2.7777777777777777</v>
      </c>
      <c r="E31" s="12">
        <v>2</v>
      </c>
      <c r="F31" t="s">
        <v>57</v>
      </c>
    </row>
    <row r="32" spans="1:6" x14ac:dyDescent="0.25">
      <c r="A32" s="8" t="s">
        <v>31</v>
      </c>
      <c r="B32" s="24">
        <f t="shared" si="2"/>
        <v>994.99999999999989</v>
      </c>
      <c r="C32" s="20">
        <v>25</v>
      </c>
      <c r="D32" s="27">
        <f t="shared" si="1"/>
        <v>2.7777777777777777</v>
      </c>
      <c r="E32" s="12">
        <v>2</v>
      </c>
      <c r="F32" t="s">
        <v>57</v>
      </c>
    </row>
    <row r="33" spans="1:6" x14ac:dyDescent="0.25">
      <c r="A33" s="10" t="s">
        <v>24</v>
      </c>
      <c r="B33" s="24">
        <f t="shared" si="2"/>
        <v>0</v>
      </c>
      <c r="C33" s="20"/>
      <c r="D33" s="27">
        <f t="shared" si="1"/>
        <v>0</v>
      </c>
      <c r="E33" s="12"/>
    </row>
    <row r="34" spans="1:6" x14ac:dyDescent="0.25">
      <c r="A34" s="34" t="s">
        <v>16</v>
      </c>
      <c r="B34" s="25">
        <f>SUM(B35:B44)</f>
        <v>3701.4</v>
      </c>
      <c r="C34" s="19">
        <f>SUM(C35:C44)</f>
        <v>93</v>
      </c>
      <c r="D34" s="17">
        <f t="shared" si="1"/>
        <v>10.333333333333334</v>
      </c>
      <c r="E34" s="12"/>
    </row>
    <row r="35" spans="1:6" x14ac:dyDescent="0.25">
      <c r="A35" s="5" t="s">
        <v>7</v>
      </c>
      <c r="B35" s="24">
        <f t="shared" si="2"/>
        <v>0</v>
      </c>
      <c r="C35" s="20"/>
      <c r="D35" s="27">
        <f t="shared" si="1"/>
        <v>0</v>
      </c>
      <c r="E35" s="12"/>
    </row>
    <row r="36" spans="1:6" x14ac:dyDescent="0.25">
      <c r="A36" s="6" t="s">
        <v>8</v>
      </c>
      <c r="B36" s="24">
        <f t="shared" si="2"/>
        <v>79.599999999999994</v>
      </c>
      <c r="C36" s="21">
        <v>2</v>
      </c>
      <c r="D36" s="27">
        <f t="shared" si="1"/>
        <v>0.22222222222222221</v>
      </c>
      <c r="E36" s="12">
        <v>2</v>
      </c>
      <c r="F36" t="s">
        <v>57</v>
      </c>
    </row>
    <row r="37" spans="1:6" x14ac:dyDescent="0.25">
      <c r="A37" s="6" t="s">
        <v>9</v>
      </c>
      <c r="B37" s="24">
        <f t="shared" si="2"/>
        <v>159.19999999999999</v>
      </c>
      <c r="C37" s="21">
        <v>4</v>
      </c>
      <c r="D37" s="27">
        <f t="shared" si="1"/>
        <v>0.44444444444444442</v>
      </c>
      <c r="E37" s="12">
        <v>2</v>
      </c>
      <c r="F37" t="s">
        <v>57</v>
      </c>
    </row>
    <row r="38" spans="1:6" x14ac:dyDescent="0.25">
      <c r="A38" s="6" t="s">
        <v>10</v>
      </c>
      <c r="B38" s="24">
        <f t="shared" si="2"/>
        <v>99.5</v>
      </c>
      <c r="C38" s="21">
        <v>2.5</v>
      </c>
      <c r="D38" s="27">
        <f t="shared" si="1"/>
        <v>0.27777777777777779</v>
      </c>
      <c r="E38" s="12">
        <v>2</v>
      </c>
      <c r="F38" t="s">
        <v>57</v>
      </c>
    </row>
    <row r="39" spans="1:6" x14ac:dyDescent="0.25">
      <c r="A39" s="6" t="s">
        <v>11</v>
      </c>
      <c r="B39" s="24">
        <f t="shared" si="2"/>
        <v>119.39999999999999</v>
      </c>
      <c r="C39" s="21">
        <v>3</v>
      </c>
      <c r="D39" s="27">
        <f t="shared" si="1"/>
        <v>0.33333333333333331</v>
      </c>
      <c r="E39" s="12">
        <v>2</v>
      </c>
      <c r="F39" t="s">
        <v>57</v>
      </c>
    </row>
    <row r="40" spans="1:6" x14ac:dyDescent="0.25">
      <c r="A40" s="6" t="s">
        <v>12</v>
      </c>
      <c r="B40" s="24">
        <f t="shared" si="2"/>
        <v>59.699999999999996</v>
      </c>
      <c r="C40" s="21">
        <v>1.5</v>
      </c>
      <c r="D40" s="27">
        <f t="shared" si="1"/>
        <v>0.16666666666666666</v>
      </c>
      <c r="E40" s="12">
        <v>2</v>
      </c>
      <c r="F40" t="s">
        <v>57</v>
      </c>
    </row>
    <row r="41" spans="1:6" x14ac:dyDescent="0.25">
      <c r="A41" s="5" t="s">
        <v>13</v>
      </c>
      <c r="B41" s="24">
        <f t="shared" si="2"/>
        <v>0</v>
      </c>
      <c r="C41" s="20"/>
      <c r="D41" s="27">
        <f t="shared" si="1"/>
        <v>0</v>
      </c>
      <c r="E41" s="12"/>
    </row>
    <row r="42" spans="1:6" x14ac:dyDescent="0.25">
      <c r="A42" s="8" t="s">
        <v>32</v>
      </c>
      <c r="B42" s="24">
        <f t="shared" si="2"/>
        <v>1592</v>
      </c>
      <c r="C42" s="20">
        <v>40</v>
      </c>
      <c r="D42" s="27">
        <f t="shared" si="1"/>
        <v>4.4444444444444446</v>
      </c>
      <c r="E42" s="12">
        <v>2</v>
      </c>
      <c r="F42" t="s">
        <v>57</v>
      </c>
    </row>
    <row r="43" spans="1:6" x14ac:dyDescent="0.25">
      <c r="A43" s="8" t="s">
        <v>33</v>
      </c>
      <c r="B43" s="24">
        <f t="shared" si="2"/>
        <v>1592</v>
      </c>
      <c r="C43" s="20">
        <v>40</v>
      </c>
      <c r="D43" s="27">
        <f t="shared" si="1"/>
        <v>4.4444444444444446</v>
      </c>
      <c r="E43" s="12">
        <v>2</v>
      </c>
      <c r="F43" t="s">
        <v>57</v>
      </c>
    </row>
    <row r="44" spans="1:6" x14ac:dyDescent="0.25">
      <c r="A44" s="10" t="s">
        <v>24</v>
      </c>
      <c r="B44" s="24">
        <f t="shared" si="2"/>
        <v>0</v>
      </c>
      <c r="C44" s="20"/>
      <c r="D44" s="27">
        <f t="shared" si="1"/>
        <v>0</v>
      </c>
      <c r="E44" s="12"/>
    </row>
    <row r="45" spans="1:6" x14ac:dyDescent="0.25">
      <c r="A45" s="34" t="s">
        <v>17</v>
      </c>
      <c r="B45" s="25">
        <f>SUM(B46:B57)</f>
        <v>3701.4</v>
      </c>
      <c r="C45" s="19">
        <f>SUM(C46:C57)</f>
        <v>93</v>
      </c>
      <c r="D45" s="17">
        <f t="shared" si="1"/>
        <v>10.333333333333334</v>
      </c>
      <c r="E45" s="12"/>
    </row>
    <row r="46" spans="1:6" x14ac:dyDescent="0.25">
      <c r="A46" s="5" t="s">
        <v>7</v>
      </c>
      <c r="B46" s="24">
        <f t="shared" si="2"/>
        <v>0</v>
      </c>
      <c r="C46" s="20"/>
      <c r="D46" s="27">
        <f t="shared" si="1"/>
        <v>0</v>
      </c>
      <c r="E46" s="12"/>
    </row>
    <row r="47" spans="1:6" x14ac:dyDescent="0.25">
      <c r="A47" s="6" t="s">
        <v>8</v>
      </c>
      <c r="B47" s="24">
        <f t="shared" si="2"/>
        <v>79.599999999999994</v>
      </c>
      <c r="C47" s="21">
        <v>2</v>
      </c>
      <c r="D47" s="27">
        <f t="shared" si="1"/>
        <v>0.22222222222222221</v>
      </c>
      <c r="E47" s="12">
        <v>2</v>
      </c>
      <c r="F47" t="s">
        <v>57</v>
      </c>
    </row>
    <row r="48" spans="1:6" x14ac:dyDescent="0.25">
      <c r="A48" s="6" t="s">
        <v>9</v>
      </c>
      <c r="B48" s="24">
        <f t="shared" si="2"/>
        <v>159.19999999999999</v>
      </c>
      <c r="C48" s="21">
        <v>4</v>
      </c>
      <c r="D48" s="27">
        <f t="shared" si="1"/>
        <v>0.44444444444444442</v>
      </c>
      <c r="E48" s="12">
        <v>2</v>
      </c>
      <c r="F48" t="s">
        <v>57</v>
      </c>
    </row>
    <row r="49" spans="1:6" x14ac:dyDescent="0.25">
      <c r="A49" s="6" t="s">
        <v>10</v>
      </c>
      <c r="B49" s="24">
        <f t="shared" si="2"/>
        <v>99.5</v>
      </c>
      <c r="C49" s="21">
        <v>2.5</v>
      </c>
      <c r="D49" s="27">
        <f t="shared" si="1"/>
        <v>0.27777777777777779</v>
      </c>
      <c r="E49" s="12">
        <v>2</v>
      </c>
      <c r="F49" t="s">
        <v>57</v>
      </c>
    </row>
    <row r="50" spans="1:6" x14ac:dyDescent="0.25">
      <c r="A50" s="6" t="s">
        <v>11</v>
      </c>
      <c r="B50" s="24">
        <f t="shared" si="2"/>
        <v>119.39999999999999</v>
      </c>
      <c r="C50" s="21">
        <v>3</v>
      </c>
      <c r="D50" s="27">
        <f t="shared" si="1"/>
        <v>0.33333333333333331</v>
      </c>
      <c r="E50" s="12">
        <v>2</v>
      </c>
      <c r="F50" t="s">
        <v>57</v>
      </c>
    </row>
    <row r="51" spans="1:6" x14ac:dyDescent="0.25">
      <c r="A51" s="6" t="s">
        <v>12</v>
      </c>
      <c r="B51" s="24">
        <f t="shared" si="2"/>
        <v>59.699999999999996</v>
      </c>
      <c r="C51" s="21">
        <v>1.5</v>
      </c>
      <c r="D51" s="27">
        <f t="shared" si="1"/>
        <v>0.16666666666666666</v>
      </c>
      <c r="E51" s="12">
        <v>2</v>
      </c>
      <c r="F51" t="s">
        <v>57</v>
      </c>
    </row>
    <row r="52" spans="1:6" x14ac:dyDescent="0.25">
      <c r="A52" s="5" t="s">
        <v>13</v>
      </c>
      <c r="B52" s="24">
        <f t="shared" si="2"/>
        <v>0</v>
      </c>
      <c r="C52" s="20"/>
      <c r="D52" s="27">
        <f t="shared" si="1"/>
        <v>0</v>
      </c>
      <c r="E52" s="12"/>
    </row>
    <row r="53" spans="1:6" x14ac:dyDescent="0.25">
      <c r="A53" s="8" t="s">
        <v>44</v>
      </c>
      <c r="B53" s="24">
        <f t="shared" si="2"/>
        <v>597</v>
      </c>
      <c r="C53" s="20">
        <v>15</v>
      </c>
      <c r="D53" s="27">
        <f t="shared" si="1"/>
        <v>1.6666666666666667</v>
      </c>
      <c r="E53" s="12">
        <v>2</v>
      </c>
      <c r="F53" t="s">
        <v>57</v>
      </c>
    </row>
    <row r="54" spans="1:6" x14ac:dyDescent="0.25">
      <c r="A54" s="8" t="s">
        <v>45</v>
      </c>
      <c r="B54" s="24">
        <f t="shared" si="2"/>
        <v>994.99999999999989</v>
      </c>
      <c r="C54" s="20">
        <v>25</v>
      </c>
      <c r="D54" s="27">
        <f t="shared" si="1"/>
        <v>2.7777777777777777</v>
      </c>
      <c r="E54" s="12">
        <v>2</v>
      </c>
      <c r="F54" t="s">
        <v>57</v>
      </c>
    </row>
    <row r="55" spans="1:6" x14ac:dyDescent="0.25">
      <c r="A55" s="8" t="s">
        <v>46</v>
      </c>
      <c r="B55" s="24">
        <f>$B$2*D55*E55</f>
        <v>994.99999999999989</v>
      </c>
      <c r="C55" s="20">
        <v>25</v>
      </c>
      <c r="D55" s="27">
        <f>C55/9</f>
        <v>2.7777777777777777</v>
      </c>
      <c r="E55" s="12">
        <v>2</v>
      </c>
      <c r="F55" t="s">
        <v>57</v>
      </c>
    </row>
    <row r="56" spans="1:6" x14ac:dyDescent="0.25">
      <c r="A56" s="8" t="s">
        <v>47</v>
      </c>
      <c r="B56" s="24">
        <f>$B$2*D56*E56</f>
        <v>597</v>
      </c>
      <c r="C56" s="20">
        <v>15</v>
      </c>
      <c r="D56" s="27">
        <f>C56/9</f>
        <v>1.6666666666666667</v>
      </c>
      <c r="E56" s="12">
        <v>2</v>
      </c>
      <c r="F56" t="s">
        <v>57</v>
      </c>
    </row>
    <row r="57" spans="1:6" x14ac:dyDescent="0.25">
      <c r="A57" s="10" t="s">
        <v>24</v>
      </c>
      <c r="B57" s="24">
        <f t="shared" si="2"/>
        <v>0</v>
      </c>
      <c r="C57" s="20"/>
      <c r="D57" s="27">
        <f t="shared" si="1"/>
        <v>0</v>
      </c>
      <c r="E57" s="12"/>
    </row>
    <row r="58" spans="1:6" x14ac:dyDescent="0.25">
      <c r="A58" s="34" t="s">
        <v>18</v>
      </c>
      <c r="B58" s="25">
        <f>SUM(B59:B71)</f>
        <v>3820.8</v>
      </c>
      <c r="C58" s="19">
        <f>SUM(C59:C71)</f>
        <v>96</v>
      </c>
      <c r="D58" s="17">
        <f t="shared" si="1"/>
        <v>10.666666666666666</v>
      </c>
      <c r="E58" s="12"/>
    </row>
    <row r="59" spans="1:6" x14ac:dyDescent="0.25">
      <c r="A59" s="5" t="s">
        <v>7</v>
      </c>
      <c r="B59" s="24">
        <f t="shared" si="2"/>
        <v>0</v>
      </c>
      <c r="C59" s="20"/>
      <c r="D59" s="27">
        <f t="shared" si="1"/>
        <v>0</v>
      </c>
      <c r="E59" s="12"/>
    </row>
    <row r="60" spans="1:6" x14ac:dyDescent="0.25">
      <c r="A60" s="6" t="s">
        <v>8</v>
      </c>
      <c r="B60" s="24">
        <f t="shared" si="2"/>
        <v>79.599999999999994</v>
      </c>
      <c r="C60" s="21">
        <v>2</v>
      </c>
      <c r="D60" s="27">
        <f t="shared" si="1"/>
        <v>0.22222222222222221</v>
      </c>
      <c r="E60" s="12">
        <v>2</v>
      </c>
      <c r="F60" t="s">
        <v>57</v>
      </c>
    </row>
    <row r="61" spans="1:6" x14ac:dyDescent="0.25">
      <c r="A61" s="6" t="s">
        <v>9</v>
      </c>
      <c r="B61" s="24">
        <f t="shared" si="2"/>
        <v>159.19999999999999</v>
      </c>
      <c r="C61" s="21">
        <v>4</v>
      </c>
      <c r="D61" s="27">
        <f t="shared" si="1"/>
        <v>0.44444444444444442</v>
      </c>
      <c r="E61" s="12">
        <v>2</v>
      </c>
      <c r="F61" t="s">
        <v>57</v>
      </c>
    </row>
    <row r="62" spans="1:6" x14ac:dyDescent="0.25">
      <c r="A62" s="6" t="s">
        <v>10</v>
      </c>
      <c r="B62" s="24">
        <f t="shared" si="2"/>
        <v>99.5</v>
      </c>
      <c r="C62" s="21">
        <v>2.5</v>
      </c>
      <c r="D62" s="27">
        <f t="shared" si="1"/>
        <v>0.27777777777777779</v>
      </c>
      <c r="E62" s="12">
        <v>2</v>
      </c>
      <c r="F62" t="s">
        <v>57</v>
      </c>
    </row>
    <row r="63" spans="1:6" x14ac:dyDescent="0.25">
      <c r="A63" s="6" t="s">
        <v>11</v>
      </c>
      <c r="B63" s="24">
        <f t="shared" si="2"/>
        <v>119.39999999999999</v>
      </c>
      <c r="C63" s="21">
        <v>3</v>
      </c>
      <c r="D63" s="27">
        <f t="shared" si="1"/>
        <v>0.33333333333333331</v>
      </c>
      <c r="E63" s="12">
        <v>2</v>
      </c>
      <c r="F63" t="s">
        <v>57</v>
      </c>
    </row>
    <row r="64" spans="1:6" x14ac:dyDescent="0.25">
      <c r="A64" s="6" t="s">
        <v>12</v>
      </c>
      <c r="B64" s="24">
        <f t="shared" si="2"/>
        <v>59.699999999999996</v>
      </c>
      <c r="C64" s="21">
        <v>1.5</v>
      </c>
      <c r="D64" s="27">
        <f t="shared" ref="D64:D76" si="3">C64/9</f>
        <v>0.16666666666666666</v>
      </c>
      <c r="E64" s="12">
        <v>2</v>
      </c>
      <c r="F64" t="s">
        <v>57</v>
      </c>
    </row>
    <row r="65" spans="1:6" x14ac:dyDescent="0.25">
      <c r="A65" s="5" t="s">
        <v>13</v>
      </c>
      <c r="B65" s="24">
        <f t="shared" si="2"/>
        <v>0</v>
      </c>
      <c r="C65" s="20"/>
      <c r="D65" s="27">
        <f t="shared" si="3"/>
        <v>0</v>
      </c>
      <c r="E65" s="12"/>
    </row>
    <row r="66" spans="1:6" x14ac:dyDescent="0.25">
      <c r="A66" s="8" t="s">
        <v>48</v>
      </c>
      <c r="B66" s="24">
        <f>$B$2*D66*E66</f>
        <v>796</v>
      </c>
      <c r="C66" s="20">
        <v>20</v>
      </c>
      <c r="D66" s="27">
        <f>C66/9</f>
        <v>2.2222222222222223</v>
      </c>
      <c r="E66" s="12">
        <v>2</v>
      </c>
      <c r="F66" t="s">
        <v>57</v>
      </c>
    </row>
    <row r="67" spans="1:6" x14ac:dyDescent="0.25">
      <c r="A67" s="8" t="s">
        <v>49</v>
      </c>
      <c r="B67" s="24">
        <f>$B$2*D67*E67</f>
        <v>716.4</v>
      </c>
      <c r="C67" s="20">
        <v>18</v>
      </c>
      <c r="D67" s="27">
        <f>C67/9</f>
        <v>2</v>
      </c>
      <c r="E67" s="12">
        <v>2</v>
      </c>
      <c r="F67" t="s">
        <v>57</v>
      </c>
    </row>
    <row r="68" spans="1:6" x14ac:dyDescent="0.25">
      <c r="A68" s="8" t="s">
        <v>50</v>
      </c>
      <c r="B68" s="24">
        <f t="shared" ref="B68:B70" si="4">$B$2*D68*E68</f>
        <v>796</v>
      </c>
      <c r="C68" s="20">
        <v>20</v>
      </c>
      <c r="D68" s="27">
        <f t="shared" si="3"/>
        <v>2.2222222222222223</v>
      </c>
      <c r="E68" s="12">
        <v>2</v>
      </c>
      <c r="F68" t="s">
        <v>57</v>
      </c>
    </row>
    <row r="69" spans="1:6" x14ac:dyDescent="0.25">
      <c r="A69" s="8" t="s">
        <v>51</v>
      </c>
      <c r="B69" s="24">
        <f t="shared" si="4"/>
        <v>398</v>
      </c>
      <c r="C69" s="20">
        <v>10</v>
      </c>
      <c r="D69" s="27">
        <f t="shared" si="3"/>
        <v>1.1111111111111112</v>
      </c>
      <c r="E69" s="12">
        <v>2</v>
      </c>
      <c r="F69" t="s">
        <v>57</v>
      </c>
    </row>
    <row r="70" spans="1:6" x14ac:dyDescent="0.25">
      <c r="A70" s="8" t="s">
        <v>55</v>
      </c>
      <c r="B70" s="24">
        <f t="shared" si="4"/>
        <v>597</v>
      </c>
      <c r="C70" s="20">
        <v>15</v>
      </c>
      <c r="D70" s="27">
        <f t="shared" si="3"/>
        <v>1.6666666666666667</v>
      </c>
      <c r="E70" s="12">
        <v>2</v>
      </c>
      <c r="F70" t="s">
        <v>57</v>
      </c>
    </row>
    <row r="71" spans="1:6" x14ac:dyDescent="0.25">
      <c r="A71" s="6" t="s">
        <v>14</v>
      </c>
      <c r="B71" s="24">
        <f t="shared" ref="B71" si="5">$B$2*D71*E71</f>
        <v>0</v>
      </c>
      <c r="C71" s="20"/>
      <c r="D71" s="27">
        <f t="shared" si="3"/>
        <v>0</v>
      </c>
      <c r="E71" s="12"/>
    </row>
    <row r="72" spans="1:6" x14ac:dyDescent="0.25">
      <c r="A72" s="5" t="s">
        <v>19</v>
      </c>
      <c r="B72" s="25">
        <f>SUM(B73:B76)</f>
        <v>875.59999999999991</v>
      </c>
      <c r="C72" s="19">
        <f>SUM(C73:C76)</f>
        <v>44</v>
      </c>
      <c r="D72" s="17">
        <f t="shared" si="3"/>
        <v>4.8888888888888893</v>
      </c>
      <c r="E72" s="12"/>
    </row>
    <row r="73" spans="1:6" x14ac:dyDescent="0.25">
      <c r="A73" s="9" t="s">
        <v>60</v>
      </c>
      <c r="B73" s="24">
        <f t="shared" ref="B73:B76" si="6">$B$2*D73*E73</f>
        <v>358.2</v>
      </c>
      <c r="C73" s="21">
        <v>18</v>
      </c>
      <c r="D73" s="27">
        <f t="shared" si="3"/>
        <v>2</v>
      </c>
      <c r="E73" s="12">
        <v>1</v>
      </c>
      <c r="F73" t="s">
        <v>58</v>
      </c>
    </row>
    <row r="74" spans="1:6" x14ac:dyDescent="0.25">
      <c r="A74" s="9" t="s">
        <v>61</v>
      </c>
      <c r="B74" s="24">
        <f t="shared" si="6"/>
        <v>358.2</v>
      </c>
      <c r="C74" s="21">
        <v>18</v>
      </c>
      <c r="D74" s="27">
        <f t="shared" si="3"/>
        <v>2</v>
      </c>
      <c r="E74" s="12">
        <v>1</v>
      </c>
      <c r="F74" t="s">
        <v>58</v>
      </c>
    </row>
    <row r="75" spans="1:6" x14ac:dyDescent="0.25">
      <c r="A75" s="9" t="s">
        <v>56</v>
      </c>
      <c r="B75" s="24">
        <f t="shared" si="6"/>
        <v>159.19999999999999</v>
      </c>
      <c r="C75" s="21">
        <v>8</v>
      </c>
      <c r="D75" s="27">
        <f t="shared" si="3"/>
        <v>0.88888888888888884</v>
      </c>
      <c r="E75" s="12">
        <v>1</v>
      </c>
      <c r="F75" t="s">
        <v>58</v>
      </c>
    </row>
    <row r="76" spans="1:6" x14ac:dyDescent="0.25">
      <c r="A76" s="7" t="s">
        <v>5</v>
      </c>
      <c r="B76" s="24">
        <f t="shared" si="6"/>
        <v>0</v>
      </c>
      <c r="C76" s="21">
        <v>0</v>
      </c>
      <c r="D76" s="27">
        <f t="shared" si="3"/>
        <v>0</v>
      </c>
      <c r="E76" s="12"/>
    </row>
    <row r="85" spans="2:4" x14ac:dyDescent="0.25">
      <c r="B85" s="37">
        <v>24397.4</v>
      </c>
      <c r="C85" s="22">
        <v>3703.51</v>
      </c>
      <c r="D85" s="36">
        <f>B85*C85</f>
        <v>90356014.874000013</v>
      </c>
    </row>
    <row r="87" spans="2:4" x14ac:dyDescent="0.25">
      <c r="D87" s="35">
        <v>90</v>
      </c>
    </row>
    <row r="88" spans="2:4" x14ac:dyDescent="0.25">
      <c r="D88" s="35">
        <v>90</v>
      </c>
    </row>
    <row r="89" spans="2:4" x14ac:dyDescent="0.25">
      <c r="D89" s="35">
        <v>93</v>
      </c>
    </row>
    <row r="90" spans="2:4" x14ac:dyDescent="0.25">
      <c r="D90" s="35">
        <v>93</v>
      </c>
    </row>
    <row r="91" spans="2:4" x14ac:dyDescent="0.25">
      <c r="D91" s="35">
        <v>96</v>
      </c>
    </row>
    <row r="92" spans="2:4" x14ac:dyDescent="0.25">
      <c r="D92" s="35">
        <v>44</v>
      </c>
    </row>
    <row r="93" spans="2:4" x14ac:dyDescent="0.25">
      <c r="D93">
        <f>SUM(D87:D92)</f>
        <v>506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FRC - Calculo en GesDoc</vt:lpstr>
      <vt:lpstr>FRC - Sin Calculo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Rincon Salamanca, Patricia Johanna</dc:creator>
  <cp:lastModifiedBy>Naranjo Elisalde, Juan David</cp:lastModifiedBy>
  <dcterms:created xsi:type="dcterms:W3CDTF">2018-09-05T14:25:36Z</dcterms:created>
  <dcterms:modified xsi:type="dcterms:W3CDTF">2020-09-08T19:52:55Z</dcterms:modified>
</cp:coreProperties>
</file>