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se Damian\Desktop\"/>
    </mc:Choice>
  </mc:AlternateContent>
  <xr:revisionPtr revIDLastSave="0" documentId="13_ncr:1_{377511E2-ED49-4F4A-9E47-30847E89E037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Planificación" sheetId="1" r:id="rId1"/>
    <sheet name="GANTT " sheetId="6" r:id="rId2"/>
    <sheet name="Recursos" sheetId="3" r:id="rId3"/>
    <sheet name="Presupuesto" sheetId="4" r:id="rId4"/>
    <sheet name="Informes " sheetId="8" r:id="rId5"/>
  </sheets>
  <externalReferences>
    <externalReference r:id="rId6"/>
  </externalReferences>
  <definedNames>
    <definedName name="_xlnm._FilterDatabase" localSheetId="4" hidden="1">'Informes '!$A$39:$G$43</definedName>
  </definedNames>
  <calcPr calcId="191029" iterateDelta="1E-4"/>
</workbook>
</file>

<file path=xl/calcChain.xml><?xml version="1.0" encoding="utf-8"?>
<calcChain xmlns="http://schemas.openxmlformats.org/spreadsheetml/2006/main">
  <c r="E8" i="4" l="1"/>
  <c r="M8" i="4" s="1"/>
  <c r="M10" i="4"/>
  <c r="M11" i="4"/>
  <c r="M12" i="4"/>
  <c r="E13" i="4"/>
  <c r="G12" i="1" l="1"/>
  <c r="B41" i="8" l="1"/>
  <c r="G43" i="8"/>
  <c r="G42" i="8"/>
  <c r="G41" i="8"/>
  <c r="G40" i="8"/>
  <c r="C11" i="3" l="1"/>
  <c r="G16" i="1" l="1"/>
  <c r="I9" i="4" l="1"/>
  <c r="D11" i="3"/>
  <c r="K28" i="4" l="1"/>
  <c r="O27" i="4"/>
  <c r="L26" i="4"/>
  <c r="I26" i="4"/>
  <c r="E26" i="4"/>
  <c r="B26" i="4"/>
  <c r="L25" i="4"/>
  <c r="L24" i="4" s="1"/>
  <c r="I25" i="4"/>
  <c r="I24" i="4" s="1"/>
  <c r="E25" i="4"/>
  <c r="B25" i="4"/>
  <c r="B24" i="4"/>
  <c r="L23" i="4"/>
  <c r="I23" i="4"/>
  <c r="E23" i="4"/>
  <c r="B23" i="4"/>
  <c r="L22" i="4"/>
  <c r="L21" i="4" s="1"/>
  <c r="I22" i="4"/>
  <c r="E22" i="4"/>
  <c r="B22" i="4"/>
  <c r="B21" i="4"/>
  <c r="L20" i="4"/>
  <c r="I20" i="4"/>
  <c r="E20" i="4"/>
  <c r="M20" i="4" s="1"/>
  <c r="O20" i="4" s="1"/>
  <c r="B20" i="4"/>
  <c r="L19" i="4"/>
  <c r="I19" i="4"/>
  <c r="E19" i="4"/>
  <c r="B19" i="4"/>
  <c r="L18" i="4"/>
  <c r="I18" i="4"/>
  <c r="E18" i="4"/>
  <c r="B18" i="4"/>
  <c r="L17" i="4"/>
  <c r="I17" i="4"/>
  <c r="E17" i="4"/>
  <c r="B17" i="4"/>
  <c r="L16" i="4"/>
  <c r="I16" i="4"/>
  <c r="E16" i="4"/>
  <c r="B16" i="4"/>
  <c r="L15" i="4"/>
  <c r="I15" i="4"/>
  <c r="E15" i="4"/>
  <c r="B15" i="4"/>
  <c r="L14" i="4"/>
  <c r="I14" i="4"/>
  <c r="E14" i="4"/>
  <c r="B14" i="4"/>
  <c r="B13" i="4"/>
  <c r="L12" i="4"/>
  <c r="I12" i="4"/>
  <c r="E12" i="4"/>
  <c r="B12" i="4"/>
  <c r="L11" i="4"/>
  <c r="I11" i="4"/>
  <c r="E11" i="4"/>
  <c r="B11" i="4"/>
  <c r="L10" i="4"/>
  <c r="I10" i="4"/>
  <c r="E10" i="4"/>
  <c r="B10" i="4"/>
  <c r="L9" i="4"/>
  <c r="E9" i="4"/>
  <c r="M9" i="4" s="1"/>
  <c r="O9" i="4" s="1"/>
  <c r="B9" i="4"/>
  <c r="B8" i="4"/>
  <c r="N7" i="4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F11" i="3"/>
  <c r="E11" i="3"/>
  <c r="B11" i="3"/>
  <c r="G10" i="3"/>
  <c r="F10" i="3"/>
  <c r="E10" i="3"/>
  <c r="D10" i="3"/>
  <c r="C10" i="3"/>
  <c r="F30" i="1"/>
  <c r="G30" i="1" s="1"/>
  <c r="E30" i="1"/>
  <c r="J28" i="1"/>
  <c r="G28" i="1"/>
  <c r="J27" i="1"/>
  <c r="I26" i="1" s="1"/>
  <c r="G27" i="1"/>
  <c r="J25" i="1"/>
  <c r="G25" i="1"/>
  <c r="J24" i="1"/>
  <c r="G24" i="1"/>
  <c r="I23" i="1"/>
  <c r="G22" i="1"/>
  <c r="G21" i="1"/>
  <c r="G20" i="1"/>
  <c r="G19" i="1"/>
  <c r="G18" i="1"/>
  <c r="J17" i="1"/>
  <c r="G17" i="1"/>
  <c r="J16" i="1"/>
  <c r="G14" i="1"/>
  <c r="J13" i="1"/>
  <c r="G13" i="1"/>
  <c r="J12" i="1"/>
  <c r="G11" i="1"/>
  <c r="G10" i="1"/>
  <c r="I13" i="4" l="1"/>
  <c r="L13" i="4"/>
  <c r="M23" i="4"/>
  <c r="O23" i="4" s="1"/>
  <c r="M17" i="4"/>
  <c r="O17" i="4" s="1"/>
  <c r="I21" i="4"/>
  <c r="I15" i="1"/>
  <c r="I9" i="1"/>
  <c r="M26" i="4"/>
  <c r="O26" i="4" s="1"/>
  <c r="M22" i="4"/>
  <c r="O22" i="4" s="1"/>
  <c r="M15" i="4"/>
  <c r="O15" i="4" s="1"/>
  <c r="M18" i="4"/>
  <c r="O18" i="4" s="1"/>
  <c r="M25" i="4"/>
  <c r="O25" i="4" s="1"/>
  <c r="M16" i="4"/>
  <c r="O16" i="4" s="1"/>
  <c r="M19" i="4"/>
  <c r="O19" i="4" s="1"/>
  <c r="L8" i="4"/>
  <c r="O12" i="4"/>
  <c r="O11" i="4"/>
  <c r="M14" i="4"/>
  <c r="O14" i="4" s="1"/>
  <c r="I8" i="4"/>
  <c r="E24" i="4"/>
  <c r="M24" i="4" s="1"/>
  <c r="O24" i="4" s="1"/>
  <c r="E21" i="4"/>
  <c r="M21" i="4" s="1"/>
  <c r="O21" i="4" s="1"/>
  <c r="O10" i="4"/>
  <c r="M13" i="4" l="1"/>
  <c r="O13" i="4" s="1"/>
  <c r="I28" i="4"/>
  <c r="E28" i="4"/>
  <c r="M7" i="4" l="1"/>
  <c r="M2" i="4" s="1"/>
  <c r="M28" i="4"/>
  <c r="N28" i="4"/>
  <c r="O7" i="4" l="1"/>
  <c r="O28" i="4"/>
</calcChain>
</file>

<file path=xl/sharedStrings.xml><?xml version="1.0" encoding="utf-8"?>
<sst xmlns="http://schemas.openxmlformats.org/spreadsheetml/2006/main" count="100" uniqueCount="82">
  <si>
    <t>Hoja de presupuesto del proyecto</t>
  </si>
  <si>
    <t xml:space="preserve">Proyecto : </t>
  </si>
  <si>
    <t>Tiempos</t>
  </si>
  <si>
    <t>Seguimiento</t>
  </si>
  <si>
    <t>Tarea</t>
  </si>
  <si>
    <t>Inicio</t>
  </si>
  <si>
    <t>Fin</t>
  </si>
  <si>
    <t>Duración</t>
  </si>
  <si>
    <t>Entregable</t>
  </si>
  <si>
    <t>Ejecutado</t>
  </si>
  <si>
    <t>Proyecto</t>
  </si>
  <si>
    <t>Act</t>
  </si>
  <si>
    <t>FASE  DE ANALISIS</t>
  </si>
  <si>
    <t>Levantamiento de información</t>
  </si>
  <si>
    <t>Inform Requerimientos</t>
  </si>
  <si>
    <t>Requerimientos</t>
  </si>
  <si>
    <t>Informe</t>
  </si>
  <si>
    <t>Mapa de Procesos</t>
  </si>
  <si>
    <t>Mapa Procesos</t>
  </si>
  <si>
    <t>Calidad Software</t>
  </si>
  <si>
    <t>Plan de Gestion</t>
  </si>
  <si>
    <t>Diagrama Gantt/ costos / Recursos</t>
  </si>
  <si>
    <t>GANTT del poyecto</t>
  </si>
  <si>
    <t>FASE DE DISEÑO</t>
  </si>
  <si>
    <t>Casos de Uso</t>
  </si>
  <si>
    <t>Diagrama de Clases</t>
  </si>
  <si>
    <t>Diagrama de clases</t>
  </si>
  <si>
    <t>Diagramas Distribución</t>
  </si>
  <si>
    <t>Diagr Distribución</t>
  </si>
  <si>
    <t>Diagrama Relacional</t>
  </si>
  <si>
    <t>Diagrama ER</t>
  </si>
  <si>
    <t>Diccionario de Datos</t>
  </si>
  <si>
    <t>Mockup del sistema</t>
  </si>
  <si>
    <t>Arquitectura del sistema</t>
  </si>
  <si>
    <t>Arquitec del sistema</t>
  </si>
  <si>
    <t>FASE DESARROLLO</t>
  </si>
  <si>
    <t>Desarrollo de interfaces</t>
  </si>
  <si>
    <t>Interfaces del sistema</t>
  </si>
  <si>
    <t>Desarrollo del sistema</t>
  </si>
  <si>
    <t>Software funcional</t>
  </si>
  <si>
    <t>FASE DE PRUEBAS / INTEGRACIÓN</t>
  </si>
  <si>
    <t>Pruebas del sistema</t>
  </si>
  <si>
    <t xml:space="preserve">Pruebas </t>
  </si>
  <si>
    <t>Documentación / Manuales</t>
  </si>
  <si>
    <t>Manuales</t>
  </si>
  <si>
    <t>SUBTOTAL</t>
  </si>
  <si>
    <t>Hoja de Recursos</t>
  </si>
  <si>
    <t>Nombre</t>
  </si>
  <si>
    <t>Disponibilidad</t>
  </si>
  <si>
    <t>Costo X Hora</t>
  </si>
  <si>
    <r>
      <rPr>
        <b/>
        <sz val="12"/>
        <color rgb="FFFF0000"/>
        <rFont val="Calibri"/>
      </rPr>
      <t>IMPORTANTE !!!!</t>
    </r>
    <r>
      <rPr>
        <b/>
        <sz val="12"/>
        <color theme="1"/>
        <rFont val="Calibri"/>
      </rPr>
      <t xml:space="preserve"> Debe tener en cuenta que un recurso no puede estar 100% en varias actividades paralelas, es decir no estar haciendolas simultaneamente. Para la asignación de RECURSOS tenga en cuenta la planificacíon de actividades y el diagrama de Gantt.</t>
    </r>
  </si>
  <si>
    <t>Actividades</t>
  </si>
  <si>
    <t xml:space="preserve">PRESUPUESTO </t>
  </si>
  <si>
    <t>Mano de obra</t>
  </si>
  <si>
    <t>Materiales</t>
  </si>
  <si>
    <t>CONSUMIBLES</t>
  </si>
  <si>
    <t>PRESUPUESTO</t>
  </si>
  <si>
    <t>ACTUAL</t>
  </si>
  <si>
    <t>BALANCE</t>
  </si>
  <si>
    <t>HR</t>
  </si>
  <si>
    <t>$/HR</t>
  </si>
  <si>
    <t>Total $</t>
  </si>
  <si>
    <t>CONCEPTO</t>
  </si>
  <si>
    <t>UNIDADES</t>
  </si>
  <si>
    <t>$/UNIDADES</t>
  </si>
  <si>
    <t>Concepto</t>
  </si>
  <si>
    <t>COSTO FIJO</t>
  </si>
  <si>
    <t>POR DEBAJO/POR ENCIMA</t>
  </si>
  <si>
    <t>Llamadas</t>
  </si>
  <si>
    <t>Inventario</t>
  </si>
  <si>
    <t>Jose Damian Cuscue</t>
  </si>
  <si>
    <t>Juan Pablo Acosta</t>
  </si>
  <si>
    <t>Sebastian Jose Lagares</t>
  </si>
  <si>
    <t>Yulieth Gutierrez</t>
  </si>
  <si>
    <t>Papel</t>
  </si>
  <si>
    <t>Impresión</t>
  </si>
  <si>
    <t>Almuerzos</t>
  </si>
  <si>
    <t>Boligrafos</t>
  </si>
  <si>
    <t>10_10_2019</t>
  </si>
  <si>
    <t xml:space="preserve">Fecha de inicio: </t>
  </si>
  <si>
    <t>Total Result</t>
  </si>
  <si>
    <t>Fase de analisis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</si>
</sst>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"/>
    <numFmt numFmtId="165" formatCode="dd/mm/yyyy"/>
    <numFmt numFmtId="166" formatCode="_-* #,##0_-;\-* #,##0_-;_-* &quot;-&quot;_-;_-@"/>
    <numFmt numFmtId="167" formatCode="0.0%"/>
    <numFmt numFmtId="168" formatCode="d/m/yyyy"/>
    <numFmt numFmtId="169" formatCode="&quot;$&quot;#,##0.00_);\(&quot;$&quot;#,##0.00\)"/>
    <numFmt numFmtId="170" formatCode="0.0"/>
    <numFmt numFmtId="171" formatCode="_(&quot;$&quot;* #,##0.00_);_(&quot;$&quot;* \(#,##0.00\);_(&quot;$&quot;* &quot;-&quot;??_);_(@_)"/>
    <numFmt numFmtId="172" formatCode="_(* #,##0.00_);_(* \(#,##0.00\);_(* &quot;-&quot;??_);_(@_)"/>
    <numFmt numFmtId="173" formatCode="0.00\ %"/>
  </numFmts>
  <fonts count="25">
    <font>
      <sz val="12"/>
      <color theme="1"/>
      <name val="Arial"/>
    </font>
    <font>
      <sz val="12"/>
      <color theme="1"/>
      <name val="Calibri"/>
    </font>
    <font>
      <b/>
      <sz val="12"/>
      <color rgb="FF1F497D"/>
      <name val="Calibri"/>
    </font>
    <font>
      <sz val="12"/>
      <name val="Arial"/>
    </font>
    <font>
      <b/>
      <sz val="12"/>
      <color theme="1"/>
      <name val="Calibri"/>
    </font>
    <font>
      <b/>
      <sz val="12"/>
      <color theme="0"/>
      <name val="Calibri"/>
    </font>
    <font>
      <sz val="12"/>
      <color theme="0"/>
      <name val="Calibri"/>
    </font>
    <font>
      <b/>
      <u/>
      <sz val="12"/>
      <color theme="1"/>
      <name val="Calibri"/>
    </font>
    <font>
      <b/>
      <sz val="12"/>
      <color rgb="FFFF0000"/>
      <name val="Calibri"/>
    </font>
    <font>
      <sz val="11"/>
      <color theme="1"/>
      <name val="Calibri"/>
    </font>
    <font>
      <b/>
      <u/>
      <sz val="12"/>
      <color theme="1"/>
      <name val="Calibri"/>
    </font>
    <font>
      <b/>
      <sz val="12"/>
      <color theme="4"/>
      <name val="Calibri"/>
    </font>
    <font>
      <sz val="10"/>
      <color theme="1"/>
      <name val="Quattrocento Sans"/>
    </font>
    <font>
      <b/>
      <sz val="12"/>
      <color theme="1"/>
      <name val="Arial"/>
    </font>
    <font>
      <b/>
      <sz val="11"/>
      <color theme="1"/>
      <name val="Calibri"/>
    </font>
    <font>
      <b/>
      <sz val="10"/>
      <color theme="0"/>
      <name val="Arial"/>
    </font>
    <font>
      <sz val="10"/>
      <color theme="0"/>
      <name val="Arial"/>
    </font>
    <font>
      <b/>
      <sz val="11"/>
      <color theme="0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theme="5"/>
      <name val="Arial"/>
    </font>
    <font>
      <sz val="12"/>
      <color theme="1"/>
      <name val="Arial"/>
      <family val="2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7365D"/>
        <bgColor rgb="FF17365D"/>
      </patternFill>
    </fill>
    <fill>
      <patternFill patternType="solid">
        <fgColor theme="4"/>
        <bgColor theme="4"/>
      </patternFill>
    </fill>
    <fill>
      <patternFill patternType="solid">
        <fgColor rgb="FF1F497D"/>
        <bgColor rgb="FF1F497D"/>
      </patternFill>
    </fill>
    <fill>
      <patternFill patternType="solid">
        <fgColor rgb="FFF2DBDB"/>
        <bgColor rgb="FFF2DBDB"/>
      </patternFill>
    </fill>
    <fill>
      <patternFill patternType="solid">
        <fgColor rgb="FFEEECE1"/>
        <bgColor rgb="FFEEECE1"/>
      </patternFill>
    </fill>
    <fill>
      <patternFill patternType="solid">
        <fgColor rgb="FFEAF1DD"/>
        <bgColor rgb="FFEAF1DD"/>
      </patternFill>
    </fill>
    <fill>
      <patternFill patternType="solid">
        <fgColor rgb="FFC6D9F0"/>
        <bgColor rgb="FFC6D9F0"/>
      </patternFill>
    </fill>
  </fills>
  <borders count="8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00000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2" fillId="0" borderId="47"/>
    <xf numFmtId="0" fontId="23" fillId="0" borderId="47" applyBorder="0" applyProtection="0"/>
  </cellStyleXfs>
  <cellXfs count="179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1" fillId="2" borderId="8" xfId="0" applyFont="1" applyFill="1" applyBorder="1"/>
    <xf numFmtId="164" fontId="1" fillId="0" borderId="9" xfId="0" applyNumberFormat="1" applyFont="1" applyBorder="1"/>
    <xf numFmtId="164" fontId="1" fillId="2" borderId="4" xfId="0" applyNumberFormat="1" applyFont="1" applyFill="1" applyBorder="1"/>
    <xf numFmtId="0" fontId="1" fillId="2" borderId="4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left" vertical="center" wrapText="1"/>
    </xf>
    <xf numFmtId="164" fontId="6" fillId="3" borderId="17" xfId="0" applyNumberFormat="1" applyFont="1" applyFill="1" applyBorder="1" applyAlignment="1">
      <alignment horizontal="left" vertical="center"/>
    </xf>
    <xf numFmtId="164" fontId="6" fillId="3" borderId="18" xfId="0" applyNumberFormat="1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 vertical="top" wrapText="1"/>
    </xf>
    <xf numFmtId="165" fontId="1" fillId="0" borderId="21" xfId="0" applyNumberFormat="1" applyFont="1" applyBorder="1" applyAlignment="1">
      <alignment horizontal="center" wrapText="1"/>
    </xf>
    <xf numFmtId="166" fontId="1" fillId="0" borderId="21" xfId="0" applyNumberFormat="1" applyFont="1" applyBorder="1" applyAlignment="1">
      <alignment horizontal="center" wrapText="1"/>
    </xf>
    <xf numFmtId="167" fontId="8" fillId="0" borderId="22" xfId="0" applyNumberFormat="1" applyFont="1" applyBorder="1" applyAlignment="1">
      <alignment horizontal="center" wrapText="1"/>
    </xf>
    <xf numFmtId="165" fontId="9" fillId="0" borderId="21" xfId="0" applyNumberFormat="1" applyFont="1" applyBorder="1" applyAlignment="1">
      <alignment horizontal="center" wrapText="1"/>
    </xf>
    <xf numFmtId="166" fontId="9" fillId="0" borderId="21" xfId="0" applyNumberFormat="1" applyFont="1" applyBorder="1" applyAlignment="1">
      <alignment horizontal="center" wrapText="1"/>
    </xf>
    <xf numFmtId="9" fontId="1" fillId="0" borderId="22" xfId="0" applyNumberFormat="1" applyFont="1" applyBorder="1" applyAlignment="1">
      <alignment horizontal="center" wrapText="1"/>
    </xf>
    <xf numFmtId="168" fontId="9" fillId="0" borderId="21" xfId="0" applyNumberFormat="1" applyFont="1" applyBorder="1" applyAlignment="1">
      <alignment horizontal="center" wrapText="1"/>
    </xf>
    <xf numFmtId="9" fontId="1" fillId="0" borderId="0" xfId="0" applyNumberFormat="1" applyFont="1"/>
    <xf numFmtId="0" fontId="1" fillId="0" borderId="19" xfId="0" applyFont="1" applyBorder="1"/>
    <xf numFmtId="168" fontId="1" fillId="0" borderId="21" xfId="0" applyNumberFormat="1" applyFont="1" applyBorder="1" applyAlignment="1">
      <alignment horizontal="center" wrapText="1"/>
    </xf>
    <xf numFmtId="166" fontId="1" fillId="0" borderId="22" xfId="0" applyNumberFormat="1" applyFont="1" applyBorder="1" applyAlignment="1">
      <alignment horizontal="center" wrapText="1"/>
    </xf>
    <xf numFmtId="0" fontId="1" fillId="0" borderId="27" xfId="0" applyFont="1" applyBorder="1"/>
    <xf numFmtId="168" fontId="11" fillId="4" borderId="30" xfId="0" applyNumberFormat="1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169" fontId="1" fillId="2" borderId="32" xfId="0" applyNumberFormat="1" applyFont="1" applyFill="1" applyBorder="1" applyAlignment="1">
      <alignment wrapText="1"/>
    </xf>
    <xf numFmtId="170" fontId="1" fillId="2" borderId="32" xfId="0" applyNumberFormat="1" applyFont="1" applyFill="1" applyBorder="1" applyAlignment="1">
      <alignment wrapText="1"/>
    </xf>
    <xf numFmtId="0" fontId="6" fillId="2" borderId="4" xfId="0" applyFont="1" applyFill="1" applyBorder="1" applyAlignment="1">
      <alignment horizontal="center"/>
    </xf>
    <xf numFmtId="169" fontId="1" fillId="2" borderId="4" xfId="0" applyNumberFormat="1" applyFont="1" applyFill="1" applyBorder="1" applyAlignment="1">
      <alignment wrapText="1"/>
    </xf>
    <xf numFmtId="170" fontId="1" fillId="2" borderId="4" xfId="0" applyNumberFormat="1" applyFont="1" applyFill="1" applyBorder="1" applyAlignment="1">
      <alignment wrapText="1"/>
    </xf>
    <xf numFmtId="0" fontId="6" fillId="5" borderId="36" xfId="0" applyFont="1" applyFill="1" applyBorder="1" applyAlignment="1">
      <alignment horizontal="center"/>
    </xf>
    <xf numFmtId="0" fontId="6" fillId="5" borderId="37" xfId="0" applyFont="1" applyFill="1" applyBorder="1" applyAlignment="1">
      <alignment horizontal="center"/>
    </xf>
    <xf numFmtId="0" fontId="6" fillId="5" borderId="38" xfId="0" applyFont="1" applyFill="1" applyBorder="1" applyAlignment="1">
      <alignment horizontal="center"/>
    </xf>
    <xf numFmtId="0" fontId="1" fillId="0" borderId="42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43" xfId="0" applyFont="1" applyBorder="1"/>
    <xf numFmtId="9" fontId="1" fillId="0" borderId="9" xfId="0" applyNumberFormat="1" applyFont="1" applyBorder="1" applyAlignment="1">
      <alignment horizontal="center"/>
    </xf>
    <xf numFmtId="0" fontId="5" fillId="3" borderId="16" xfId="0" applyFont="1" applyFill="1" applyBorder="1" applyAlignment="1">
      <alignment horizontal="center" vertical="center" wrapText="1"/>
    </xf>
    <xf numFmtId="164" fontId="6" fillId="3" borderId="17" xfId="0" applyNumberFormat="1" applyFont="1" applyFill="1" applyBorder="1" applyAlignment="1">
      <alignment horizontal="center" vertical="center"/>
    </xf>
    <xf numFmtId="164" fontId="6" fillId="3" borderId="18" xfId="0" applyNumberFormat="1" applyFont="1" applyFill="1" applyBorder="1" applyAlignment="1">
      <alignment horizontal="center" vertical="center"/>
    </xf>
    <xf numFmtId="9" fontId="1" fillId="0" borderId="43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9" fontId="1" fillId="0" borderId="45" xfId="0" applyNumberFormat="1" applyFont="1" applyBorder="1" applyAlignment="1">
      <alignment horizontal="center"/>
    </xf>
    <xf numFmtId="169" fontId="12" fillId="0" borderId="0" xfId="0" applyNumberFormat="1" applyFont="1" applyAlignment="1">
      <alignment wrapText="1"/>
    </xf>
    <xf numFmtId="170" fontId="12" fillId="0" borderId="0" xfId="0" applyNumberFormat="1" applyFont="1" applyAlignment="1">
      <alignment wrapText="1"/>
    </xf>
    <xf numFmtId="4" fontId="13" fillId="7" borderId="50" xfId="0" applyNumberFormat="1" applyFont="1" applyFill="1" applyBorder="1" applyAlignment="1">
      <alignment horizontal="center"/>
    </xf>
    <xf numFmtId="0" fontId="14" fillId="2" borderId="8" xfId="0" applyFont="1" applyFill="1" applyBorder="1" applyAlignment="1">
      <alignment horizontal="left"/>
    </xf>
    <xf numFmtId="0" fontId="14" fillId="2" borderId="13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14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wrapText="1"/>
    </xf>
    <xf numFmtId="0" fontId="4" fillId="7" borderId="51" xfId="0" applyFont="1" applyFill="1" applyBorder="1" applyAlignment="1">
      <alignment horizontal="center"/>
    </xf>
    <xf numFmtId="0" fontId="15" fillId="3" borderId="15" xfId="0" applyFont="1" applyFill="1" applyBorder="1" applyAlignment="1">
      <alignment horizontal="left" vertical="center" wrapText="1"/>
    </xf>
    <xf numFmtId="164" fontId="16" fillId="3" borderId="16" xfId="0" applyNumberFormat="1" applyFont="1" applyFill="1" applyBorder="1" applyAlignment="1">
      <alignment horizontal="left" vertical="center"/>
    </xf>
    <xf numFmtId="171" fontId="16" fillId="3" borderId="17" xfId="0" applyNumberFormat="1" applyFont="1" applyFill="1" applyBorder="1" applyAlignment="1">
      <alignment horizontal="left" vertical="center"/>
    </xf>
    <xf numFmtId="171" fontId="16" fillId="3" borderId="18" xfId="0" applyNumberFormat="1" applyFont="1" applyFill="1" applyBorder="1" applyAlignment="1">
      <alignment horizontal="left" vertical="center"/>
    </xf>
    <xf numFmtId="171" fontId="16" fillId="3" borderId="52" xfId="0" applyNumberFormat="1" applyFont="1" applyFill="1" applyBorder="1" applyAlignment="1">
      <alignment horizontal="left" vertical="center"/>
    </xf>
    <xf numFmtId="164" fontId="16" fillId="3" borderId="4" xfId="0" applyNumberFormat="1" applyFont="1" applyFill="1" applyBorder="1" applyAlignment="1">
      <alignment horizontal="left" vertical="center"/>
    </xf>
    <xf numFmtId="171" fontId="16" fillId="3" borderId="4" xfId="0" applyNumberFormat="1" applyFont="1" applyFill="1" applyBorder="1" applyAlignment="1">
      <alignment horizontal="left" vertical="center"/>
    </xf>
    <xf numFmtId="171" fontId="16" fillId="3" borderId="53" xfId="0" applyNumberFormat="1" applyFont="1" applyFill="1" applyBorder="1" applyAlignment="1">
      <alignment horizontal="left" vertical="center"/>
    </xf>
    <xf numFmtId="171" fontId="17" fillId="3" borderId="4" xfId="0" applyNumberFormat="1" applyFont="1" applyFill="1" applyBorder="1" applyAlignment="1">
      <alignment horizontal="left" vertical="center"/>
    </xf>
    <xf numFmtId="0" fontId="4" fillId="0" borderId="54" xfId="0" applyFont="1" applyBorder="1" applyAlignment="1">
      <alignment horizontal="left" vertical="top" wrapText="1"/>
    </xf>
    <xf numFmtId="169" fontId="19" fillId="0" borderId="22" xfId="0" applyNumberFormat="1" applyFont="1" applyBorder="1" applyAlignment="1">
      <alignment wrapText="1"/>
    </xf>
    <xf numFmtId="169" fontId="19" fillId="0" borderId="59" xfId="0" applyNumberFormat="1" applyFont="1" applyBorder="1" applyAlignment="1">
      <alignment wrapText="1"/>
    </xf>
    <xf numFmtId="172" fontId="18" fillId="2" borderId="15" xfId="0" applyNumberFormat="1" applyFont="1" applyFill="1" applyBorder="1"/>
    <xf numFmtId="172" fontId="18" fillId="0" borderId="15" xfId="0" applyNumberFormat="1" applyFont="1" applyBorder="1" applyAlignment="1">
      <alignment wrapText="1"/>
    </xf>
    <xf numFmtId="0" fontId="1" fillId="0" borderId="49" xfId="0" applyFont="1" applyBorder="1"/>
    <xf numFmtId="0" fontId="1" fillId="0" borderId="54" xfId="0" applyFont="1" applyBorder="1" applyAlignment="1">
      <alignment horizontal="left" vertical="top" wrapText="1"/>
    </xf>
    <xf numFmtId="170" fontId="18" fillId="0" borderId="20" xfId="0" applyNumberFormat="1" applyFont="1" applyBorder="1" applyAlignment="1">
      <alignment wrapText="1"/>
    </xf>
    <xf numFmtId="169" fontId="18" fillId="0" borderId="21" xfId="0" applyNumberFormat="1" applyFont="1" applyBorder="1" applyAlignment="1">
      <alignment wrapText="1"/>
    </xf>
    <xf numFmtId="169" fontId="18" fillId="0" borderId="22" xfId="0" applyNumberFormat="1" applyFont="1" applyBorder="1" applyAlignment="1">
      <alignment wrapText="1"/>
    </xf>
    <xf numFmtId="169" fontId="18" fillId="0" borderId="20" xfId="0" applyNumberFormat="1" applyFont="1" applyBorder="1" applyAlignment="1">
      <alignment wrapText="1"/>
    </xf>
    <xf numFmtId="170" fontId="18" fillId="0" borderId="0" xfId="0" applyNumberFormat="1" applyFont="1" applyAlignment="1">
      <alignment wrapText="1"/>
    </xf>
    <xf numFmtId="170" fontId="18" fillId="0" borderId="21" xfId="0" applyNumberFormat="1" applyFont="1" applyBorder="1" applyAlignment="1">
      <alignment wrapText="1"/>
    </xf>
    <xf numFmtId="172" fontId="18" fillId="9" borderId="54" xfId="0" applyNumberFormat="1" applyFont="1" applyFill="1" applyBorder="1"/>
    <xf numFmtId="172" fontId="18" fillId="0" borderId="54" xfId="0" applyNumberFormat="1" applyFont="1" applyBorder="1" applyAlignment="1">
      <alignment wrapText="1"/>
    </xf>
    <xf numFmtId="172" fontId="18" fillId="9" borderId="54" xfId="0" applyNumberFormat="1" applyFont="1" applyFill="1" applyBorder="1" applyAlignment="1">
      <alignment horizontal="right"/>
    </xf>
    <xf numFmtId="172" fontId="18" fillId="2" borderId="54" xfId="0" applyNumberFormat="1" applyFont="1" applyFill="1" applyBorder="1"/>
    <xf numFmtId="0" fontId="4" fillId="0" borderId="60" xfId="0" applyFont="1" applyBorder="1" applyAlignment="1">
      <alignment horizontal="left" vertical="top" wrapText="1"/>
    </xf>
    <xf numFmtId="170" fontId="18" fillId="0" borderId="28" xfId="0" applyNumberFormat="1" applyFont="1" applyBorder="1" applyAlignment="1">
      <alignment wrapText="1"/>
    </xf>
    <xf numFmtId="169" fontId="18" fillId="0" borderId="61" xfId="0" applyNumberFormat="1" applyFont="1" applyBorder="1" applyAlignment="1">
      <alignment wrapText="1"/>
    </xf>
    <xf numFmtId="169" fontId="18" fillId="0" borderId="62" xfId="0" applyNumberFormat="1" applyFont="1" applyBorder="1" applyAlignment="1">
      <alignment wrapText="1"/>
    </xf>
    <xf numFmtId="169" fontId="18" fillId="0" borderId="28" xfId="0" applyNumberFormat="1" applyFont="1" applyBorder="1" applyAlignment="1">
      <alignment wrapText="1"/>
    </xf>
    <xf numFmtId="170" fontId="18" fillId="0" borderId="9" xfId="0" applyNumberFormat="1" applyFont="1" applyBorder="1" applyAlignment="1">
      <alignment wrapText="1"/>
    </xf>
    <xf numFmtId="170" fontId="18" fillId="0" borderId="61" xfId="0" applyNumberFormat="1" applyFont="1" applyBorder="1" applyAlignment="1">
      <alignment wrapText="1"/>
    </xf>
    <xf numFmtId="172" fontId="18" fillId="0" borderId="60" xfId="0" applyNumberFormat="1" applyFont="1" applyBorder="1" applyAlignment="1">
      <alignment wrapText="1"/>
    </xf>
    <xf numFmtId="0" fontId="5" fillId="4" borderId="32" xfId="0" applyFont="1" applyFill="1" applyBorder="1" applyAlignment="1">
      <alignment horizontal="center"/>
    </xf>
    <xf numFmtId="170" fontId="18" fillId="4" borderId="32" xfId="0" applyNumberFormat="1" applyFont="1" applyFill="1" applyBorder="1" applyAlignment="1">
      <alignment wrapText="1"/>
    </xf>
    <xf numFmtId="169" fontId="15" fillId="4" borderId="32" xfId="0" applyNumberFormat="1" applyFont="1" applyFill="1" applyBorder="1" applyAlignment="1">
      <alignment wrapText="1"/>
    </xf>
    <xf numFmtId="170" fontId="15" fillId="4" borderId="32" xfId="0" applyNumberFormat="1" applyFont="1" applyFill="1" applyBorder="1" applyAlignment="1">
      <alignment wrapText="1"/>
    </xf>
    <xf numFmtId="172" fontId="15" fillId="4" borderId="32" xfId="0" applyNumberFormat="1" applyFont="1" applyFill="1" applyBorder="1"/>
    <xf numFmtId="172" fontId="4" fillId="4" borderId="32" xfId="0" applyNumberFormat="1" applyFont="1" applyFill="1" applyBorder="1" applyAlignment="1">
      <alignment horizontal="left" vertical="top" wrapText="1"/>
    </xf>
    <xf numFmtId="0" fontId="6" fillId="2" borderId="63" xfId="0" applyFont="1" applyFill="1" applyBorder="1" applyAlignment="1">
      <alignment horizontal="center"/>
    </xf>
    <xf numFmtId="170" fontId="18" fillId="2" borderId="63" xfId="0" applyNumberFormat="1" applyFont="1" applyFill="1" applyBorder="1" applyAlignment="1">
      <alignment wrapText="1"/>
    </xf>
    <xf numFmtId="169" fontId="18" fillId="2" borderId="63" xfId="0" applyNumberFormat="1" applyFont="1" applyFill="1" applyBorder="1" applyAlignment="1">
      <alignment wrapText="1"/>
    </xf>
    <xf numFmtId="172" fontId="18" fillId="2" borderId="63" xfId="0" applyNumberFormat="1" applyFont="1" applyFill="1" applyBorder="1"/>
    <xf numFmtId="172" fontId="4" fillId="2" borderId="63" xfId="0" applyNumberFormat="1" applyFont="1" applyFill="1" applyBorder="1" applyAlignment="1">
      <alignment horizontal="left" vertical="top" wrapText="1"/>
    </xf>
    <xf numFmtId="0" fontId="1" fillId="0" borderId="64" xfId="0" applyFont="1" applyBorder="1"/>
    <xf numFmtId="0" fontId="1" fillId="0" borderId="65" xfId="0" applyFont="1" applyBorder="1" applyAlignment="1">
      <alignment horizontal="center"/>
    </xf>
    <xf numFmtId="9" fontId="1" fillId="0" borderId="66" xfId="0" applyNumberFormat="1" applyFont="1" applyBorder="1" applyAlignment="1">
      <alignment horizontal="center"/>
    </xf>
    <xf numFmtId="0" fontId="22" fillId="0" borderId="47" xfId="1"/>
    <xf numFmtId="0" fontId="22" fillId="0" borderId="47" xfId="1" applyAlignment="1">
      <alignment horizontal="left"/>
    </xf>
    <xf numFmtId="173" fontId="22" fillId="0" borderId="47" xfId="1" applyNumberFormat="1"/>
    <xf numFmtId="0" fontId="22" fillId="0" borderId="77" xfId="2" applyFont="1" applyBorder="1"/>
    <xf numFmtId="0" fontId="23" fillId="0" borderId="72" xfId="2" applyBorder="1" applyAlignment="1">
      <alignment horizontal="center" vertical="center"/>
    </xf>
    <xf numFmtId="173" fontId="23" fillId="0" borderId="71" xfId="2" applyNumberFormat="1" applyBorder="1" applyAlignment="1">
      <alignment horizontal="center" vertical="center"/>
    </xf>
    <xf numFmtId="173" fontId="22" fillId="0" borderId="70" xfId="2" applyNumberFormat="1" applyFont="1" applyBorder="1" applyAlignment="1">
      <alignment horizontal="center" vertical="center"/>
    </xf>
    <xf numFmtId="173" fontId="22" fillId="0" borderId="69" xfId="2" applyNumberFormat="1" applyFont="1" applyBorder="1" applyAlignment="1">
      <alignment horizontal="center" vertical="center"/>
    </xf>
    <xf numFmtId="173" fontId="23" fillId="0" borderId="68" xfId="2" applyNumberFormat="1" applyBorder="1" applyAlignment="1">
      <alignment horizontal="center" vertical="center"/>
    </xf>
    <xf numFmtId="173" fontId="23" fillId="0" borderId="67" xfId="2" applyNumberFormat="1" applyBorder="1" applyAlignment="1">
      <alignment horizontal="center" vertical="center"/>
    </xf>
    <xf numFmtId="0" fontId="21" fillId="0" borderId="66" xfId="2" applyFont="1" applyBorder="1" applyAlignment="1">
      <alignment horizontal="center" vertical="center"/>
    </xf>
    <xf numFmtId="0" fontId="0" fillId="0" borderId="78" xfId="2" applyFont="1" applyBorder="1" applyAlignment="1">
      <alignment horizontal="left"/>
    </xf>
    <xf numFmtId="0" fontId="0" fillId="0" borderId="79" xfId="2" applyFont="1" applyBorder="1" applyAlignment="1">
      <alignment horizontal="left"/>
    </xf>
    <xf numFmtId="0" fontId="0" fillId="0" borderId="80" xfId="2" applyFont="1" applyBorder="1" applyAlignment="1">
      <alignment horizontal="left"/>
    </xf>
    <xf numFmtId="0" fontId="0" fillId="0" borderId="81" xfId="2" applyFont="1" applyBorder="1" applyAlignment="1">
      <alignment horizontal="center" vertical="center"/>
    </xf>
    <xf numFmtId="0" fontId="0" fillId="0" borderId="82" xfId="2" applyFont="1" applyBorder="1" applyAlignment="1">
      <alignment horizontal="center" vertical="center"/>
    </xf>
    <xf numFmtId="173" fontId="22" fillId="0" borderId="83" xfId="2" applyNumberFormat="1" applyFont="1" applyBorder="1" applyAlignment="1">
      <alignment horizontal="center" vertical="center"/>
    </xf>
    <xf numFmtId="173" fontId="22" fillId="0" borderId="84" xfId="2" applyNumberFormat="1" applyFont="1" applyBorder="1" applyAlignment="1">
      <alignment horizontal="center" vertical="center"/>
    </xf>
    <xf numFmtId="173" fontId="22" fillId="0" borderId="85" xfId="2" applyNumberFormat="1" applyFont="1" applyBorder="1" applyAlignment="1">
      <alignment horizontal="center" vertical="center"/>
    </xf>
    <xf numFmtId="0" fontId="24" fillId="0" borderId="73" xfId="2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2" borderId="10" xfId="0" applyFont="1" applyFill="1" applyBorder="1" applyAlignment="1">
      <alignment horizontal="center" vertical="top"/>
    </xf>
    <xf numFmtId="0" fontId="3" fillId="0" borderId="11" xfId="0" applyFont="1" applyBorder="1"/>
    <xf numFmtId="0" fontId="3" fillId="0" borderId="12" xfId="0" applyFont="1" applyBorder="1"/>
    <xf numFmtId="0" fontId="7" fillId="0" borderId="20" xfId="0" applyFont="1" applyBorder="1" applyAlignment="1">
      <alignment horizontal="center" vertical="top" wrapText="1"/>
    </xf>
    <xf numFmtId="0" fontId="3" fillId="0" borderId="21" xfId="0" applyFont="1" applyBorder="1"/>
    <xf numFmtId="0" fontId="1" fillId="0" borderId="23" xfId="0" applyFont="1" applyBorder="1" applyAlignment="1">
      <alignment horizontal="left"/>
    </xf>
    <xf numFmtId="0" fontId="3" fillId="0" borderId="24" xfId="0" applyFont="1" applyBorder="1"/>
    <xf numFmtId="0" fontId="1" fillId="0" borderId="25" xfId="0" applyFont="1" applyBorder="1" applyAlignment="1">
      <alignment horizontal="left"/>
    </xf>
    <xf numFmtId="0" fontId="3" fillId="0" borderId="26" xfId="0" applyFont="1" applyBorder="1"/>
    <xf numFmtId="0" fontId="4" fillId="0" borderId="20" xfId="0" applyFont="1" applyBorder="1" applyAlignment="1">
      <alignment horizontal="left" vertical="top" wrapText="1"/>
    </xf>
    <xf numFmtId="0" fontId="5" fillId="4" borderId="28" xfId="0" applyFont="1" applyFill="1" applyBorder="1" applyAlignment="1">
      <alignment horizontal="center"/>
    </xf>
    <xf numFmtId="0" fontId="3" fillId="0" borderId="29" xfId="0" applyFont="1" applyBorder="1"/>
    <xf numFmtId="0" fontId="1" fillId="0" borderId="20" xfId="0" applyFont="1" applyBorder="1" applyAlignment="1">
      <alignment horizontal="left"/>
    </xf>
    <xf numFmtId="0" fontId="10" fillId="0" borderId="25" xfId="0" applyFont="1" applyBorder="1" applyAlignment="1">
      <alignment horizontal="center"/>
    </xf>
    <xf numFmtId="0" fontId="5" fillId="5" borderId="33" xfId="0" applyFont="1" applyFill="1" applyBorder="1" applyAlignment="1">
      <alignment horizontal="center"/>
    </xf>
    <xf numFmtId="0" fontId="3" fillId="0" borderId="34" xfId="0" applyFont="1" applyBorder="1"/>
    <xf numFmtId="0" fontId="3" fillId="0" borderId="35" xfId="0" applyFont="1" applyBorder="1"/>
    <xf numFmtId="0" fontId="4" fillId="6" borderId="39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3" fillId="0" borderId="41" xfId="0" applyFont="1" applyBorder="1"/>
    <xf numFmtId="0" fontId="3" fillId="0" borderId="42" xfId="0" applyFont="1" applyBorder="1"/>
    <xf numFmtId="0" fontId="0" fillId="0" borderId="0" xfId="0" applyFont="1" applyAlignment="1"/>
    <xf numFmtId="0" fontId="3" fillId="0" borderId="43" xfId="0" applyFont="1" applyBorder="1"/>
    <xf numFmtId="0" fontId="3" fillId="0" borderId="44" xfId="0" applyFont="1" applyBorder="1"/>
    <xf numFmtId="0" fontId="3" fillId="0" borderId="9" xfId="0" applyFont="1" applyBorder="1"/>
    <xf numFmtId="0" fontId="3" fillId="0" borderId="45" xfId="0" applyFont="1" applyBorder="1"/>
    <xf numFmtId="0" fontId="5" fillId="5" borderId="46" xfId="0" applyFont="1" applyFill="1" applyBorder="1" applyAlignment="1">
      <alignment horizontal="center" vertical="center"/>
    </xf>
    <xf numFmtId="0" fontId="3" fillId="0" borderId="47" xfId="0" applyFont="1" applyBorder="1"/>
    <xf numFmtId="171" fontId="1" fillId="6" borderId="39" xfId="0" applyNumberFormat="1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49" xfId="0" applyFont="1" applyFill="1" applyBorder="1" applyAlignment="1">
      <alignment horizontal="center" vertical="center"/>
    </xf>
    <xf numFmtId="0" fontId="3" fillId="0" borderId="27" xfId="0" applyFont="1" applyBorder="1"/>
    <xf numFmtId="169" fontId="19" fillId="8" borderId="56" xfId="0" applyNumberFormat="1" applyFont="1" applyFill="1" applyBorder="1" applyAlignment="1">
      <alignment horizontal="center" vertical="center" wrapText="1"/>
    </xf>
    <xf numFmtId="170" fontId="18" fillId="0" borderId="20" xfId="0" applyNumberFormat="1" applyFont="1" applyBorder="1" applyAlignment="1">
      <alignment horizontal="center" wrapText="1"/>
    </xf>
    <xf numFmtId="170" fontId="18" fillId="8" borderId="20" xfId="0" applyNumberFormat="1" applyFont="1" applyFill="1" applyBorder="1" applyAlignment="1">
      <alignment horizontal="center" wrapText="1"/>
    </xf>
    <xf numFmtId="0" fontId="3" fillId="0" borderId="55" xfId="0" applyFont="1" applyBorder="1"/>
    <xf numFmtId="169" fontId="20" fillId="8" borderId="56" xfId="0" applyNumberFormat="1" applyFont="1" applyFill="1" applyBorder="1" applyAlignment="1">
      <alignment horizontal="center" vertical="center" wrapText="1"/>
    </xf>
    <xf numFmtId="170" fontId="18" fillId="0" borderId="57" xfId="0" applyNumberFormat="1" applyFont="1" applyBorder="1" applyAlignment="1">
      <alignment horizontal="center" wrapText="1"/>
    </xf>
    <xf numFmtId="0" fontId="3" fillId="0" borderId="58" xfId="0" applyFont="1" applyBorder="1"/>
    <xf numFmtId="0" fontId="22" fillId="0" borderId="76" xfId="2" applyFont="1" applyBorder="1" applyAlignment="1">
      <alignment horizontal="center"/>
    </xf>
    <xf numFmtId="0" fontId="22" fillId="0" borderId="75" xfId="2" applyFont="1" applyBorder="1" applyAlignment="1">
      <alignment horizontal="center"/>
    </xf>
    <xf numFmtId="0" fontId="22" fillId="0" borderId="74" xfId="2" applyFont="1" applyBorder="1" applyAlignment="1">
      <alignment horizontal="center"/>
    </xf>
  </cellXfs>
  <cellStyles count="3">
    <cellStyle name="Normal" xfId="0" builtinId="0"/>
    <cellStyle name="Normal 2" xfId="1" xr:uid="{622CD708-8A8F-4673-88B6-97F7475D9429}"/>
    <cellStyle name="Texto explicativo 2" xfId="2" xr:uid="{B664EDB2-5B17-4A0F-AC4E-A2C495344E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s-CO" sz="1800" b="1" strike="noStrike" spc="-1">
                <a:solidFill>
                  <a:srgbClr val="000000"/>
                </a:solidFill>
                <a:latin typeface="Calibri"/>
              </a:rPr>
              <a:t>Diagrama de Gantt del Proyecto</a:t>
            </a:r>
          </a:p>
        </c:rich>
      </c:tx>
      <c:layout>
        <c:manualLayout>
          <c:xMode val="edge"/>
          <c:yMode val="edge"/>
          <c:x val="0.34421500151837198"/>
          <c:y val="1.89711784020431E-3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[1]Planificación!$E$7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[1]Planificación!$E$9:$E$29</c:f>
              <c:numCache>
                <c:formatCode>General</c:formatCode>
                <c:ptCount val="21"/>
                <c:pt idx="1">
                  <c:v>43748</c:v>
                </c:pt>
                <c:pt idx="2">
                  <c:v>43775</c:v>
                </c:pt>
                <c:pt idx="3">
                  <c:v>43785</c:v>
                </c:pt>
                <c:pt idx="5">
                  <c:v>43971</c:v>
                </c:pt>
                <c:pt idx="7">
                  <c:v>43961</c:v>
                </c:pt>
                <c:pt idx="9">
                  <c:v>44002</c:v>
                </c:pt>
                <c:pt idx="10">
                  <c:v>44004</c:v>
                </c:pt>
                <c:pt idx="12">
                  <c:v>43985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1-4CF5-9FEA-0800A0F6A41E}"/>
            </c:ext>
          </c:extLst>
        </c:ser>
        <c:ser>
          <c:idx val="1"/>
          <c:order val="1"/>
          <c:tx>
            <c:strRef>
              <c:f>Planificación!$G$7</c:f>
              <c:strCache>
                <c:ptCount val="1"/>
                <c:pt idx="0">
                  <c:v>Duración</c:v>
                </c:pt>
              </c:strCache>
            </c:strRef>
          </c:tx>
          <c:spPr>
            <a:gradFill>
              <a:gsLst>
                <a:gs pos="0">
                  <a:srgbClr val="D03F3B"/>
                </a:gs>
                <a:gs pos="100000">
                  <a:srgbClr val="FFA7A4"/>
                </a:gs>
              </a:gsLst>
              <a:lin ang="16200000"/>
            </a:gradFill>
            <a:ln>
              <a:solidFill>
                <a:srgbClr val="888888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B621-4CF5-9FEA-0800A0F6A41E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B621-4CF5-9FEA-0800A0F6A41E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B621-4CF5-9FEA-0800A0F6A41E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B621-4CF5-9FEA-0800A0F6A41E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B621-4CF5-9FEA-0800A0F6A41E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B621-4CF5-9FEA-0800A0F6A41E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B621-4CF5-9FEA-0800A0F6A41E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B621-4CF5-9FEA-0800A0F6A41E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B621-4CF5-9FEA-0800A0F6A41E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B621-4CF5-9FEA-0800A0F6A41E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B621-4CF5-9FEA-0800A0F6A41E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B621-4CF5-9FEA-0800A0F6A41E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B621-4CF5-9FEA-0800A0F6A41E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B621-4CF5-9FEA-0800A0F6A41E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B621-4CF5-9FEA-0800A0F6A41E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B621-4CF5-9FEA-0800A0F6A41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Planificación!$G$9:$G$29</c:f>
              <c:numCache>
                <c:formatCode>_-* #,##0_-;\-* #,##0_-;_-* "-"_-;_-@</c:formatCode>
                <c:ptCount val="21"/>
                <c:pt idx="1">
                  <c:v>26</c:v>
                </c:pt>
                <c:pt idx="2">
                  <c:v>9</c:v>
                </c:pt>
                <c:pt idx="3">
                  <c:v>46</c:v>
                </c:pt>
                <c:pt idx="4">
                  <c:v>0</c:v>
                </c:pt>
                <c:pt idx="5">
                  <c:v>-43971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621-4CF5-9FEA-0800A0F6A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1119495"/>
        <c:axId val="40747034"/>
      </c:barChart>
      <c:catAx>
        <c:axId val="61119495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40747034"/>
        <c:crosses val="autoZero"/>
        <c:auto val="1"/>
        <c:lblAlgn val="ctr"/>
        <c:lblOffset val="100"/>
        <c:noMultiLvlLbl val="1"/>
      </c:catAx>
      <c:valAx>
        <c:axId val="40747034"/>
        <c:scaling>
          <c:orientation val="minMax"/>
          <c:max val="44353"/>
          <c:min val="43739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EEF5F8"/>
              </a:solidFill>
              <a:round/>
            </a:ln>
          </c:spPr>
        </c:minorGridlines>
        <c:numFmt formatCode="d/m/yy;@" sourceLinked="0"/>
        <c:majorTickMark val="none"/>
        <c:minorTickMark val="none"/>
        <c:tickLblPos val="low"/>
        <c:spPr>
          <a:ln w="9360">
            <a:solidFill>
              <a:srgbClr val="878787"/>
            </a:solidFill>
            <a:round/>
          </a:ln>
        </c:spPr>
        <c:txPr>
          <a:bodyPr rot="-16200000"/>
          <a:lstStyle/>
          <a:p>
            <a:pPr>
              <a:defRPr sz="800" b="0" strike="noStrike" spc="-1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61119495"/>
        <c:crosses val="autoZero"/>
        <c:crossBetween val="between"/>
        <c:majorUnit val="10"/>
        <c:minorUnit val="1"/>
      </c:valAx>
      <c:spPr>
        <a:solidFill>
          <a:srgbClr val="FFFFFF"/>
        </a:solidFill>
        <a:ln w="6480">
          <a:solidFill>
            <a:srgbClr val="888888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CO" sz="1400" b="0" strike="noStrike" spc="-1">
                <a:solidFill>
                  <a:srgbClr val="595959"/>
                </a:solidFill>
                <a:latin typeface="Calibri"/>
              </a:rPr>
              <a:t>% Ejecución de Actividades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Planificación!$I$9;Planificación!$I$15;Planificación!$I$23;Planificación!$I$26</c:f>
              <c:numCache>
                <c:formatCode>General</c:formatCode>
                <c:ptCount val="4"/>
                <c:pt idx="0">
                  <c:v>0.5</c:v>
                </c:pt>
                <c:pt idx="1">
                  <c:v>0.28571428571428598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Planificación!$C$9;Planificación!$C$15;Planificación!$C$23;Planificación!$C$26</c15:sqref>
                        </c15:formulaRef>
                      </c:ext>
                    </c:extLst>
                    <c:strCache>
                      <c:ptCount val="4"/>
                      <c:pt idx="0">
                        <c:v>FASE  DE ANALISIS</c:v>
                      </c:pt>
                      <c:pt idx="1">
                        <c:v>FASE DE DISEÑO</c:v>
                      </c:pt>
                      <c:pt idx="2">
                        <c:v>FASE DESARROLLO</c:v>
                      </c:pt>
                      <c:pt idx="3">
                        <c:v>FASE DE PRUEBAS / INTEGRACIÓN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BB7-431A-98CF-728FA7AC2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76701"/>
        <c:axId val="24049719"/>
      </c:barChart>
      <c:catAx>
        <c:axId val="621767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24049719"/>
        <c:crosses val="autoZero"/>
        <c:auto val="1"/>
        <c:lblAlgn val="ctr"/>
        <c:lblOffset val="100"/>
        <c:noMultiLvlLbl val="1"/>
      </c:catAx>
      <c:valAx>
        <c:axId val="2404971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6217670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CO" sz="1400" b="0" strike="noStrike" spc="-1">
                <a:solidFill>
                  <a:srgbClr val="595959"/>
                </a:solidFill>
                <a:latin typeface="Calibri"/>
              </a:rPr>
              <a:t>Presupuesto de Actividades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B377-493D-81C9-1DA0CF3F5FB6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B377-493D-81C9-1DA0CF3F5FB6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B377-493D-81C9-1DA0CF3F5FB6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B377-493D-81C9-1DA0CF3F5FB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Presupuesto!$M$8;Presupuesto!$M$13;Presupuesto!$M$22;Presupuesto!$M$25</c:f>
              <c:numCache>
                <c:formatCode>General</c:formatCode>
                <c:ptCount val="4"/>
                <c:pt idx="0">
                  <c:v>425200</c:v>
                </c:pt>
                <c:pt idx="1">
                  <c:v>155000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Presupuesto!$B$8;Presupuesto!$B$13;Presupuesto!$B$22;Presupuesto!$B$25</c15:sqref>
                        </c15:formulaRef>
                      </c:ext>
                    </c:extLst>
                    <c:strCache>
                      <c:ptCount val="4"/>
                      <c:pt idx="0">
                        <c:v>FASE  DE ANALISIS</c:v>
                      </c:pt>
                      <c:pt idx="1">
                        <c:v>FASE DE DISEÑO</c:v>
                      </c:pt>
                      <c:pt idx="2">
                        <c:v>Desarrollo de interfaces</c:v>
                      </c:pt>
                      <c:pt idx="3">
                        <c:v>Pruebas del sistema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B377-493D-81C9-1DA0CF3F5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 rtl="0"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CO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Actividades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'[Plantilla Gestión del Proyecto 2.xlsx]Informes'!#REF!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'[Plantilla Gestión del Proyecto 2.xlsx]Informes'!#REF!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'[Plantilla Gestión del Proyecto 2.xlsx]Informes'!#REF!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6A0-4A8D-BB7C-BCF41A353663}"/>
            </c:ext>
          </c:extLst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'[Plantilla Gestión del Proyecto 2.xlsx]Informes'!#REF!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'[Plantilla Gestión del Proyecto 2.xlsx]Informes'!#REF!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'[Plantilla Gestión del Proyecto 2.xlsx]Informes'!#REF!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6A0-4A8D-BB7C-BCF41A353663}"/>
            </c:ext>
          </c:extLst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'[Plantilla Gestión del Proyecto 2.xlsx]Informes'!#REF!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'[Plantilla Gestión del Proyecto 2.xlsx]Informes'!#REF!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'[Plantilla Gestión del Proyecto 2.xlsx]Informes'!#REF!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6A0-4A8D-BB7C-BCF41A353663}"/>
            </c:ext>
          </c:extLst>
        </c:ser>
        <c:ser>
          <c:idx val="3"/>
          <c:order val="3"/>
          <c:spPr>
            <a:solidFill>
              <a:srgbClr val="8064A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'[Plantilla Gestión del Proyecto 2.xlsx]Informes'!#REF!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'[Plantilla Gestión del Proyecto 2.xlsx]Informes'!#REF!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'[Plantilla Gestión del Proyecto 2.xlsx]Informes'!#REF!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6A0-4A8D-BB7C-BCF41A3536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077833"/>
        <c:axId val="28029556"/>
      </c:barChart>
      <c:catAx>
        <c:axId val="990778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28029556"/>
        <c:crosses val="autoZero"/>
        <c:auto val="1"/>
        <c:lblAlgn val="ctr"/>
        <c:lblOffset val="100"/>
        <c:noMultiLvlLbl val="1"/>
      </c:catAx>
      <c:valAx>
        <c:axId val="280295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99077833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CO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123840</xdr:colOff>
      <xdr:row>0</xdr:row>
      <xdr:rowOff>133200</xdr:rowOff>
    </xdr:from>
    <xdr:ext cx="13081320" cy="498118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9EFAF3C-267B-48D6-9615-780C32BA3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190440</xdr:colOff>
      <xdr:row>0</xdr:row>
      <xdr:rowOff>190440</xdr:rowOff>
    </xdr:from>
    <xdr:to>
      <xdr:col>3</xdr:col>
      <xdr:colOff>785355</xdr:colOff>
      <xdr:row>14</xdr:row>
      <xdr:rowOff>132840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0E3E12-7C71-4351-8A37-4E6CDFDDF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16665</xdr:colOff>
      <xdr:row>1</xdr:row>
      <xdr:rowOff>33195</xdr:rowOff>
    </xdr:from>
    <xdr:to>
      <xdr:col>6</xdr:col>
      <xdr:colOff>504345</xdr:colOff>
      <xdr:row>14</xdr:row>
      <xdr:rowOff>178140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EDD849-AD90-4F76-8644-44E2FC7FE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771315</xdr:colOff>
      <xdr:row>34</xdr:row>
      <xdr:rowOff>123480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F33127F-CEBB-4C1C-837D-0EE6A45E0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illa%20Gesti&#243;n%20del%20Proyecto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ficación"/>
      <sheetName val="GANTT (2)"/>
      <sheetName val="Recursos"/>
      <sheetName val="Presupuesto"/>
      <sheetName val="Informes"/>
    </sheetNames>
    <sheetDataSet>
      <sheetData sheetId="0">
        <row r="7">
          <cell r="E7" t="str">
            <v>Inicio</v>
          </cell>
        </row>
        <row r="9">
          <cell r="E9"/>
        </row>
        <row r="10">
          <cell r="E10">
            <v>43748</v>
          </cell>
        </row>
        <row r="11">
          <cell r="E11">
            <v>43775</v>
          </cell>
        </row>
        <row r="12">
          <cell r="E12">
            <v>43785</v>
          </cell>
        </row>
        <row r="13">
          <cell r="E13"/>
        </row>
        <row r="14">
          <cell r="E14">
            <v>43971</v>
          </cell>
        </row>
        <row r="15">
          <cell r="E15"/>
        </row>
        <row r="16">
          <cell r="E16">
            <v>43961</v>
          </cell>
        </row>
        <row r="17">
          <cell r="E17"/>
        </row>
        <row r="18">
          <cell r="E18">
            <v>44002</v>
          </cell>
        </row>
        <row r="19">
          <cell r="E19">
            <v>44004</v>
          </cell>
        </row>
        <row r="20">
          <cell r="E20"/>
        </row>
        <row r="21">
          <cell r="E21">
            <v>43985</v>
          </cell>
        </row>
        <row r="22">
          <cell r="E22"/>
        </row>
        <row r="23">
          <cell r="E23"/>
        </row>
        <row r="24">
          <cell r="E24"/>
        </row>
        <row r="25">
          <cell r="E25"/>
        </row>
        <row r="26">
          <cell r="E26"/>
        </row>
        <row r="27">
          <cell r="E27"/>
        </row>
        <row r="28">
          <cell r="E28"/>
        </row>
        <row r="29">
          <cell r="E29"/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opLeftCell="A9" workbookViewId="0">
      <selection activeCell="F23" sqref="F23"/>
    </sheetView>
  </sheetViews>
  <sheetFormatPr baseColWidth="10" defaultColWidth="11.21875" defaultRowHeight="15" customHeight="1"/>
  <cols>
    <col min="1" max="1" width="3.44140625" customWidth="1"/>
    <col min="2" max="2" width="6.44140625" customWidth="1"/>
    <col min="3" max="3" width="17.5546875" customWidth="1"/>
    <col min="4" max="4" width="20.21875" customWidth="1"/>
    <col min="5" max="5" width="13.5546875" customWidth="1"/>
    <col min="6" max="6" width="14.5546875" customWidth="1"/>
    <col min="7" max="7" width="13.6640625" customWidth="1"/>
    <col min="8" max="8" width="24.6640625" customWidth="1"/>
    <col min="9" max="9" width="16.44140625" customWidth="1"/>
    <col min="10" max="10" width="15.21875" hidden="1" customWidth="1"/>
    <col min="11" max="13" width="11" customWidth="1"/>
    <col min="14" max="14" width="14.6640625" customWidth="1"/>
    <col min="15" max="16" width="11" customWidth="1"/>
    <col min="17" max="17" width="10.6640625" customWidth="1"/>
    <col min="18" max="30" width="11" customWidth="1"/>
  </cols>
  <sheetData>
    <row r="1" spans="1:30" ht="21.75" customHeight="1">
      <c r="A1" s="1"/>
      <c r="B1" s="1"/>
      <c r="C1" s="130" t="s">
        <v>0</v>
      </c>
      <c r="D1" s="131"/>
      <c r="E1" s="131"/>
      <c r="F1" s="131"/>
      <c r="G1" s="131"/>
      <c r="H1" s="131"/>
      <c r="I1" s="131"/>
      <c r="J1" s="13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/>
      <c r="AD1" s="1"/>
    </row>
    <row r="2" spans="1:30" ht="15.75">
      <c r="A2" s="1"/>
      <c r="B2" s="1"/>
      <c r="C2" s="133"/>
      <c r="D2" s="134"/>
      <c r="E2" s="134"/>
      <c r="F2" s="134"/>
      <c r="G2" s="134"/>
      <c r="H2" s="134"/>
      <c r="I2" s="134"/>
      <c r="J2" s="135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1"/>
      <c r="AD2" s="1"/>
    </row>
    <row r="3" spans="1:30" ht="15.75">
      <c r="A3" s="1"/>
      <c r="B3" s="1"/>
      <c r="C3" s="2" t="s">
        <v>1</v>
      </c>
      <c r="D3" s="3" t="s">
        <v>69</v>
      </c>
      <c r="E3" s="3"/>
      <c r="F3" s="3"/>
      <c r="G3" s="3"/>
      <c r="H3" s="3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1"/>
      <c r="AD3" s="1"/>
    </row>
    <row r="4" spans="1:30" ht="15.75">
      <c r="A4" s="1"/>
      <c r="B4" s="1"/>
      <c r="C4" s="2" t="s">
        <v>79</v>
      </c>
      <c r="D4" s="4" t="s">
        <v>78</v>
      </c>
      <c r="E4" s="4"/>
      <c r="F4" s="4"/>
      <c r="G4" s="4"/>
      <c r="H4" s="4"/>
      <c r="I4" s="4"/>
      <c r="J4" s="5"/>
      <c r="K4" s="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"/>
      <c r="AD4" s="1"/>
    </row>
    <row r="5" spans="1:30" ht="15.75">
      <c r="A5" s="1"/>
      <c r="B5" s="1"/>
      <c r="C5" s="6"/>
      <c r="D5" s="6"/>
      <c r="E5" s="6"/>
      <c r="F5" s="6"/>
      <c r="G5" s="6"/>
      <c r="H5" s="6"/>
      <c r="I5" s="6"/>
      <c r="J5" s="6"/>
      <c r="K5" s="6"/>
      <c r="L5" s="6"/>
      <c r="M5" s="2"/>
      <c r="N5" s="2"/>
      <c r="O5" s="6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1"/>
      <c r="AD5" s="1"/>
    </row>
    <row r="6" spans="1:30" ht="20.25" customHeight="1">
      <c r="A6" s="1"/>
      <c r="B6" s="1"/>
      <c r="C6" s="6"/>
      <c r="D6" s="7"/>
      <c r="E6" s="136" t="s">
        <v>2</v>
      </c>
      <c r="F6" s="137"/>
      <c r="G6" s="138"/>
      <c r="H6" s="136" t="s">
        <v>3</v>
      </c>
      <c r="I6" s="138"/>
      <c r="J6" s="1"/>
      <c r="K6" s="1"/>
      <c r="L6" s="1"/>
      <c r="M6" s="1"/>
      <c r="N6" s="1"/>
      <c r="O6" s="1"/>
      <c r="P6" s="1"/>
      <c r="Q6" s="1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"/>
      <c r="AD6" s="1"/>
    </row>
    <row r="7" spans="1:30" ht="13.5" customHeight="1">
      <c r="A7" s="1"/>
      <c r="B7" s="1"/>
      <c r="C7" s="8" t="s">
        <v>4</v>
      </c>
      <c r="D7" s="9"/>
      <c r="E7" s="10" t="s">
        <v>5</v>
      </c>
      <c r="F7" s="9" t="s">
        <v>6</v>
      </c>
      <c r="G7" s="11" t="s">
        <v>7</v>
      </c>
      <c r="H7" s="10" t="s">
        <v>8</v>
      </c>
      <c r="I7" s="11" t="s">
        <v>9</v>
      </c>
      <c r="J7" s="1"/>
      <c r="K7" s="1"/>
      <c r="L7" s="1"/>
      <c r="M7" s="1"/>
      <c r="N7" s="1"/>
      <c r="O7" s="1"/>
      <c r="P7" s="1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.75">
      <c r="A8" s="1"/>
      <c r="B8" s="12"/>
      <c r="C8" s="13" t="s">
        <v>10</v>
      </c>
      <c r="D8" s="14"/>
      <c r="E8" s="14"/>
      <c r="F8" s="14"/>
      <c r="G8" s="14"/>
      <c r="H8" s="14"/>
      <c r="I8" s="15"/>
      <c r="J8" s="1"/>
      <c r="K8" s="1"/>
      <c r="L8" s="1"/>
      <c r="M8" s="1"/>
      <c r="N8" s="1"/>
      <c r="O8" s="1"/>
      <c r="P8" s="1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.75">
      <c r="A9" s="1"/>
      <c r="B9" s="16" t="s">
        <v>11</v>
      </c>
      <c r="C9" s="139" t="s">
        <v>12</v>
      </c>
      <c r="D9" s="140"/>
      <c r="E9" s="18"/>
      <c r="F9" s="18"/>
      <c r="G9" s="19"/>
      <c r="H9" s="19"/>
      <c r="I9" s="20">
        <f>J12/J13</f>
        <v>0.5</v>
      </c>
      <c r="J9" s="1"/>
      <c r="K9" s="1"/>
      <c r="L9" s="1"/>
      <c r="M9" s="1"/>
      <c r="N9" s="1"/>
      <c r="O9" s="1"/>
      <c r="P9" s="1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.75">
      <c r="A10" s="1"/>
      <c r="B10" s="16">
        <v>1</v>
      </c>
      <c r="C10" s="141" t="s">
        <v>13</v>
      </c>
      <c r="D10" s="142"/>
      <c r="E10" s="21">
        <v>43748</v>
      </c>
      <c r="F10" s="21">
        <v>43774</v>
      </c>
      <c r="G10" s="22">
        <f t="shared" ref="G10:G14" si="0">F10-E10</f>
        <v>26</v>
      </c>
      <c r="H10" s="19" t="s">
        <v>14</v>
      </c>
      <c r="I10" s="23">
        <v>1</v>
      </c>
      <c r="J10" s="1"/>
      <c r="K10" s="1"/>
      <c r="L10" s="1"/>
      <c r="M10" s="1"/>
      <c r="N10" s="1"/>
      <c r="O10" s="1"/>
      <c r="P10" s="1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>
      <c r="A11" s="1"/>
      <c r="B11" s="16">
        <v>2</v>
      </c>
      <c r="C11" s="141" t="s">
        <v>15</v>
      </c>
      <c r="D11" s="142"/>
      <c r="E11" s="24">
        <v>43775</v>
      </c>
      <c r="F11" s="24">
        <v>43784</v>
      </c>
      <c r="G11" s="22">
        <f t="shared" si="0"/>
        <v>9</v>
      </c>
      <c r="H11" s="19" t="s">
        <v>16</v>
      </c>
      <c r="I11" s="23">
        <v>1</v>
      </c>
      <c r="J11" s="1"/>
      <c r="K11" s="1"/>
      <c r="L11" s="1"/>
      <c r="M11" s="1"/>
      <c r="N11" s="1"/>
      <c r="O11" s="1"/>
      <c r="P11" s="1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>
      <c r="A12" s="1"/>
      <c r="B12" s="16">
        <v>3</v>
      </c>
      <c r="C12" s="143" t="s">
        <v>17</v>
      </c>
      <c r="D12" s="144"/>
      <c r="E12" s="24">
        <v>43785</v>
      </c>
      <c r="F12" s="24">
        <v>43831</v>
      </c>
      <c r="G12" s="22">
        <f>F12-E12</f>
        <v>46</v>
      </c>
      <c r="H12" s="19" t="s">
        <v>18</v>
      </c>
      <c r="I12" s="23">
        <v>1</v>
      </c>
      <c r="J12" s="25">
        <f>SUM(I11:I14)</f>
        <v>2</v>
      </c>
      <c r="K12" s="1"/>
      <c r="L12" s="1"/>
      <c r="M12" s="1"/>
      <c r="N12" s="1"/>
      <c r="O12" s="1"/>
      <c r="P12" s="1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6.5" customHeight="1">
      <c r="A13" s="1"/>
      <c r="B13" s="16">
        <v>4</v>
      </c>
      <c r="C13" s="141" t="s">
        <v>19</v>
      </c>
      <c r="D13" s="142"/>
      <c r="E13" s="24"/>
      <c r="F13" s="24"/>
      <c r="G13" s="22">
        <f t="shared" si="0"/>
        <v>0</v>
      </c>
      <c r="H13" s="19" t="s">
        <v>20</v>
      </c>
      <c r="I13" s="23">
        <v>0</v>
      </c>
      <c r="J13" s="1">
        <f>COUNT(I11:I14)</f>
        <v>4</v>
      </c>
      <c r="K13" s="1"/>
      <c r="L13" s="1"/>
      <c r="M13" s="1"/>
      <c r="N13" s="1"/>
      <c r="O13" s="1"/>
      <c r="P13" s="1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.75">
      <c r="A14" s="1"/>
      <c r="B14" s="16">
        <v>5</v>
      </c>
      <c r="C14" s="143" t="s">
        <v>21</v>
      </c>
      <c r="D14" s="144"/>
      <c r="E14" s="24">
        <v>43971</v>
      </c>
      <c r="F14" s="24"/>
      <c r="G14" s="22">
        <f t="shared" si="0"/>
        <v>-43971</v>
      </c>
      <c r="H14" s="19" t="s">
        <v>22</v>
      </c>
      <c r="I14" s="23">
        <v>0</v>
      </c>
      <c r="J14" s="1"/>
      <c r="K14" s="1"/>
      <c r="L14" s="1"/>
      <c r="M14" s="1"/>
      <c r="N14" s="1"/>
      <c r="O14" s="1"/>
      <c r="P14" s="1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>
      <c r="A15" s="1"/>
      <c r="B15" s="16"/>
      <c r="C15" s="139" t="s">
        <v>23</v>
      </c>
      <c r="D15" s="140"/>
      <c r="E15" s="24"/>
      <c r="F15" s="24"/>
      <c r="G15" s="22"/>
      <c r="H15" s="19"/>
      <c r="I15" s="20">
        <f>J16/J17</f>
        <v>0.2857142857142857</v>
      </c>
      <c r="J15" s="1"/>
      <c r="K15" s="1"/>
      <c r="L15" s="1"/>
      <c r="M15" s="1"/>
      <c r="N15" s="1"/>
      <c r="O15" s="1"/>
      <c r="P15" s="1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.75">
      <c r="A16" s="1"/>
      <c r="B16" s="16">
        <v>6</v>
      </c>
      <c r="C16" s="141" t="s">
        <v>24</v>
      </c>
      <c r="D16" s="142"/>
      <c r="E16" s="24">
        <v>43961</v>
      </c>
      <c r="F16" s="24">
        <v>43964</v>
      </c>
      <c r="G16" s="22">
        <f t="shared" ref="G16:G22" si="1">F16-E16</f>
        <v>3</v>
      </c>
      <c r="H16" s="19" t="s">
        <v>24</v>
      </c>
      <c r="I16" s="23">
        <v>1</v>
      </c>
      <c r="J16" s="25">
        <f>SUM(I16:I22)</f>
        <v>2</v>
      </c>
      <c r="K16" s="1"/>
      <c r="L16" s="1"/>
      <c r="M16" s="1"/>
      <c r="N16" s="1"/>
      <c r="O16" s="1"/>
      <c r="P16" s="1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.75" customHeight="1">
      <c r="A17" s="1"/>
      <c r="B17" s="16">
        <v>7</v>
      </c>
      <c r="C17" s="141" t="s">
        <v>25</v>
      </c>
      <c r="D17" s="142"/>
      <c r="E17" s="24">
        <v>44053</v>
      </c>
      <c r="F17" s="24">
        <v>44054</v>
      </c>
      <c r="G17" s="22">
        <f t="shared" si="1"/>
        <v>1</v>
      </c>
      <c r="H17" s="19" t="s">
        <v>26</v>
      </c>
      <c r="I17" s="23">
        <v>0</v>
      </c>
      <c r="J17" s="1">
        <f>COUNT(I16:I22)</f>
        <v>7</v>
      </c>
      <c r="K17" s="1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.75" customHeight="1">
      <c r="A18" s="1"/>
      <c r="B18" s="16">
        <v>8</v>
      </c>
      <c r="C18" s="141" t="s">
        <v>27</v>
      </c>
      <c r="D18" s="142"/>
      <c r="E18" s="24">
        <v>44002</v>
      </c>
      <c r="F18" s="24">
        <v>44003</v>
      </c>
      <c r="G18" s="22">
        <f t="shared" si="1"/>
        <v>1</v>
      </c>
      <c r="H18" s="19" t="s">
        <v>28</v>
      </c>
      <c r="I18" s="23">
        <v>0</v>
      </c>
      <c r="J18" s="1"/>
      <c r="K18" s="1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.75" customHeight="1">
      <c r="A19" s="1"/>
      <c r="B19" s="16">
        <v>9</v>
      </c>
      <c r="C19" s="141" t="s">
        <v>29</v>
      </c>
      <c r="D19" s="142"/>
      <c r="E19" s="24">
        <v>44004</v>
      </c>
      <c r="F19" s="24">
        <v>44005</v>
      </c>
      <c r="G19" s="22">
        <f t="shared" si="1"/>
        <v>1</v>
      </c>
      <c r="H19" s="19" t="s">
        <v>30</v>
      </c>
      <c r="I19" s="23">
        <v>0</v>
      </c>
      <c r="J19" s="1"/>
      <c r="K19" s="1"/>
      <c r="L19" s="1"/>
      <c r="M19" s="1"/>
      <c r="N19" s="1"/>
      <c r="O19" s="1"/>
      <c r="P19" s="1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.75">
      <c r="A20" s="1"/>
      <c r="B20" s="16">
        <v>10</v>
      </c>
      <c r="C20" s="148" t="s">
        <v>31</v>
      </c>
      <c r="D20" s="140"/>
      <c r="E20" s="24">
        <v>44056</v>
      </c>
      <c r="F20" s="24">
        <v>44057</v>
      </c>
      <c r="G20" s="22">
        <f t="shared" si="1"/>
        <v>1</v>
      </c>
      <c r="H20" s="19" t="s">
        <v>31</v>
      </c>
      <c r="I20" s="23">
        <v>0</v>
      </c>
      <c r="J20" s="1"/>
      <c r="K20" s="1"/>
      <c r="L20" s="1"/>
      <c r="M20" s="1"/>
      <c r="N20" s="1"/>
      <c r="O20" s="1"/>
      <c r="P20" s="1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>
      <c r="A21" s="1"/>
      <c r="B21" s="16">
        <v>11</v>
      </c>
      <c r="C21" s="148" t="s">
        <v>32</v>
      </c>
      <c r="D21" s="140"/>
      <c r="E21" s="24">
        <v>43985</v>
      </c>
      <c r="F21" s="24">
        <v>43987</v>
      </c>
      <c r="G21" s="22">
        <f t="shared" si="1"/>
        <v>2</v>
      </c>
      <c r="H21" s="19" t="s">
        <v>32</v>
      </c>
      <c r="I21" s="23">
        <v>1</v>
      </c>
      <c r="J21" s="1"/>
      <c r="K21" s="1"/>
      <c r="L21" s="1"/>
      <c r="M21" s="1"/>
      <c r="N21" s="1"/>
      <c r="O21" s="1"/>
      <c r="P21" s="1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.75" customHeight="1">
      <c r="A22" s="1"/>
      <c r="B22" s="16">
        <v>12</v>
      </c>
      <c r="C22" s="141" t="s">
        <v>33</v>
      </c>
      <c r="D22" s="142"/>
      <c r="E22" s="24"/>
      <c r="F22" s="24"/>
      <c r="G22" s="22">
        <f t="shared" si="1"/>
        <v>0</v>
      </c>
      <c r="H22" s="19" t="s">
        <v>34</v>
      </c>
      <c r="I22" s="23">
        <v>0</v>
      </c>
      <c r="J22" s="1"/>
      <c r="K22" s="1"/>
      <c r="L22" s="1"/>
      <c r="M22" s="1"/>
      <c r="N22" s="1"/>
      <c r="O22" s="1"/>
      <c r="P22" s="1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5.75">
      <c r="A23" s="1"/>
      <c r="B23" s="16"/>
      <c r="C23" s="149" t="s">
        <v>35</v>
      </c>
      <c r="D23" s="144"/>
      <c r="E23" s="24"/>
      <c r="F23" s="24"/>
      <c r="G23" s="22"/>
      <c r="H23" s="19"/>
      <c r="I23" s="20">
        <f>J24/J25</f>
        <v>0</v>
      </c>
      <c r="J23" s="1"/>
      <c r="K23" s="1"/>
      <c r="L23" s="1"/>
      <c r="M23" s="1"/>
      <c r="N23" s="1"/>
      <c r="O23" s="1"/>
      <c r="P23" s="1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5.75" customHeight="1">
      <c r="A24" s="1"/>
      <c r="B24" s="16">
        <v>13</v>
      </c>
      <c r="C24" s="141" t="s">
        <v>36</v>
      </c>
      <c r="D24" s="142"/>
      <c r="E24" s="24"/>
      <c r="F24" s="24"/>
      <c r="G24" s="22">
        <f t="shared" ref="G24:G25" si="2">F24-E24</f>
        <v>0</v>
      </c>
      <c r="H24" s="19" t="s">
        <v>37</v>
      </c>
      <c r="I24" s="23">
        <v>0</v>
      </c>
      <c r="J24" s="25">
        <f>SUM(I24:I25)</f>
        <v>0</v>
      </c>
      <c r="K24" s="1"/>
      <c r="L24" s="1"/>
      <c r="M24" s="1"/>
      <c r="N24" s="1"/>
      <c r="O24" s="1"/>
      <c r="P24" s="1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>
      <c r="A25" s="1"/>
      <c r="B25" s="16">
        <v>14</v>
      </c>
      <c r="C25" s="141" t="s">
        <v>38</v>
      </c>
      <c r="D25" s="142"/>
      <c r="E25" s="24"/>
      <c r="F25" s="24"/>
      <c r="G25" s="22">
        <f t="shared" si="2"/>
        <v>0</v>
      </c>
      <c r="H25" s="19" t="s">
        <v>39</v>
      </c>
      <c r="I25" s="23">
        <v>0</v>
      </c>
      <c r="J25" s="1">
        <f>COUNT(I24:I25)</f>
        <v>2</v>
      </c>
      <c r="K25" s="1"/>
      <c r="L25" s="1"/>
      <c r="M25" s="1"/>
      <c r="N25" s="1"/>
      <c r="O25" s="1"/>
      <c r="P25" s="1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.75">
      <c r="A26" s="1"/>
      <c r="B26" s="16"/>
      <c r="C26" s="139" t="s">
        <v>40</v>
      </c>
      <c r="D26" s="140"/>
      <c r="E26" s="24"/>
      <c r="F26" s="24"/>
      <c r="G26" s="22"/>
      <c r="H26" s="19"/>
      <c r="I26" s="20">
        <f>J27/J28</f>
        <v>0</v>
      </c>
      <c r="J26" s="1"/>
      <c r="K26" s="1"/>
      <c r="L26" s="1"/>
      <c r="M26" s="1"/>
      <c r="N26" s="1"/>
      <c r="O26" s="1"/>
      <c r="P26" s="1"/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5.75" customHeight="1">
      <c r="A27" s="1"/>
      <c r="B27" s="16">
        <v>15</v>
      </c>
      <c r="C27" s="141" t="s">
        <v>41</v>
      </c>
      <c r="D27" s="142"/>
      <c r="E27" s="24"/>
      <c r="F27" s="24"/>
      <c r="G27" s="22">
        <f t="shared" ref="G27:G28" si="3">F27-E27</f>
        <v>0</v>
      </c>
      <c r="H27" s="19" t="s">
        <v>42</v>
      </c>
      <c r="I27" s="23">
        <v>0</v>
      </c>
      <c r="J27" s="25">
        <f>SUM(I27:I28)</f>
        <v>0</v>
      </c>
      <c r="K27" s="1"/>
      <c r="L27" s="1"/>
      <c r="M27" s="1"/>
      <c r="N27" s="1"/>
      <c r="O27" s="1"/>
      <c r="P27" s="1"/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5.75" customHeight="1">
      <c r="A28" s="1"/>
      <c r="B28" s="16">
        <v>16</v>
      </c>
      <c r="C28" s="141" t="s">
        <v>43</v>
      </c>
      <c r="D28" s="142"/>
      <c r="E28" s="24"/>
      <c r="F28" s="24"/>
      <c r="G28" s="22">
        <f t="shared" si="3"/>
        <v>0</v>
      </c>
      <c r="H28" s="19" t="s">
        <v>44</v>
      </c>
      <c r="I28" s="23">
        <v>0</v>
      </c>
      <c r="J28" s="1">
        <f>COUNT(I27:I28)</f>
        <v>2</v>
      </c>
      <c r="K28" s="1"/>
      <c r="L28" s="1"/>
      <c r="M28" s="1"/>
      <c r="N28" s="1"/>
      <c r="O28" s="1"/>
      <c r="P28" s="1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5.75">
      <c r="A29" s="1"/>
      <c r="B29" s="26"/>
      <c r="C29" s="145"/>
      <c r="D29" s="140"/>
      <c r="E29" s="27"/>
      <c r="F29" s="27"/>
      <c r="G29" s="22"/>
      <c r="H29" s="19"/>
      <c r="I29" s="28"/>
      <c r="J29" s="1"/>
      <c r="K29" s="1"/>
      <c r="L29" s="1"/>
      <c r="M29" s="1"/>
      <c r="N29" s="1"/>
      <c r="O29" s="1"/>
      <c r="P29" s="1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5.75">
      <c r="A30" s="1"/>
      <c r="B30" s="29"/>
      <c r="C30" s="146" t="s">
        <v>45</v>
      </c>
      <c r="D30" s="147"/>
      <c r="E30" s="30">
        <f>E11</f>
        <v>43775</v>
      </c>
      <c r="F30" s="30">
        <f>F28</f>
        <v>0</v>
      </c>
      <c r="G30" s="31">
        <f>F30-E30</f>
        <v>-43775</v>
      </c>
      <c r="H30" s="31"/>
      <c r="I30" s="32"/>
      <c r="J30" s="1"/>
      <c r="K30" s="1"/>
      <c r="L30" s="1"/>
      <c r="M30" s="1"/>
      <c r="N30" s="1"/>
      <c r="O30" s="1"/>
      <c r="P30" s="1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5.75">
      <c r="A31" s="1"/>
      <c r="B31" s="1"/>
      <c r="C31" s="33"/>
      <c r="D31" s="33"/>
      <c r="E31" s="33"/>
      <c r="F31" s="33"/>
      <c r="G31" s="33"/>
      <c r="H31" s="33"/>
      <c r="I31" s="33"/>
      <c r="J31" s="34"/>
      <c r="K31" s="35"/>
      <c r="L31" s="34"/>
      <c r="M31" s="35"/>
      <c r="N31" s="35"/>
      <c r="O31" s="34"/>
      <c r="P31" s="35"/>
      <c r="Q31" s="34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5.75">
      <c r="A32" s="2"/>
      <c r="B32" s="2"/>
      <c r="C32" s="36"/>
      <c r="D32" s="36"/>
      <c r="E32" s="36"/>
      <c r="F32" s="36"/>
      <c r="G32" s="36"/>
      <c r="H32" s="36"/>
      <c r="I32" s="36"/>
      <c r="J32" s="37"/>
      <c r="K32" s="38"/>
      <c r="L32" s="37"/>
      <c r="M32" s="38"/>
      <c r="N32" s="38"/>
      <c r="O32" s="37"/>
      <c r="P32" s="38"/>
      <c r="Q32" s="37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5.75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5.75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5.75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5.75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5.75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5.75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5.75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5.75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5.75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5.75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5.75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5.75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5.75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5.75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5.75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5.75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5.75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5.75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5.75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5.75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5.75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5.75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5.75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5.75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5.75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5.75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5.75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5.75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5.75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5.75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5.75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5.75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5.7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5.75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5.75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5.75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5.75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5.75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5.75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5.75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5.75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5.75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5.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5.75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5.75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5.75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5.75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5.75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5.75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5.75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5.75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5.75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5.7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5.75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5.75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5.75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5.75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5.75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5.75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5.75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5.75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5.75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5.7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5.75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5.75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5.75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5.75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5.75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5.75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5.75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5.75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5.75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5.7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5.75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5.75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5.75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5.75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5.75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5.75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5.75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5.75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5.75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5.7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5.75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5.75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5.75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5.75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5.75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5.75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5.75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5.75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5.75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5.7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5.75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5.75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25">
    <mergeCell ref="C28:D28"/>
    <mergeCell ref="C29:D29"/>
    <mergeCell ref="C30:D30"/>
    <mergeCell ref="C20:D20"/>
    <mergeCell ref="C21:D21"/>
    <mergeCell ref="C22:D22"/>
    <mergeCell ref="C23:D23"/>
    <mergeCell ref="C24:D24"/>
    <mergeCell ref="C25:D25"/>
    <mergeCell ref="C26:D26"/>
    <mergeCell ref="C16:D16"/>
    <mergeCell ref="C17:D17"/>
    <mergeCell ref="C18:D18"/>
    <mergeCell ref="C19:D19"/>
    <mergeCell ref="C27:D27"/>
    <mergeCell ref="C11:D11"/>
    <mergeCell ref="C12:D12"/>
    <mergeCell ref="C13:D13"/>
    <mergeCell ref="C14:D14"/>
    <mergeCell ref="C15:D15"/>
    <mergeCell ref="C1:J2"/>
    <mergeCell ref="E6:G6"/>
    <mergeCell ref="H6:I6"/>
    <mergeCell ref="C9:D9"/>
    <mergeCell ref="C10:D10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4B13A-C233-4769-922E-A0462F8E2503}">
  <dimension ref="A1"/>
  <sheetViews>
    <sheetView topLeftCell="A10" zoomScaleNormal="100" workbookViewId="0"/>
  </sheetViews>
  <sheetFormatPr baseColWidth="10" defaultColWidth="8" defaultRowHeight="15.75"/>
  <cols>
    <col min="1" max="1025" width="9.33203125" style="110" customWidth="1"/>
    <col min="1026" max="16384" width="8" style="110"/>
  </cols>
  <sheetData/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32"/>
  <sheetViews>
    <sheetView topLeftCell="A4" workbookViewId="0">
      <selection activeCell="C23" sqref="C23"/>
    </sheetView>
  </sheetViews>
  <sheetFormatPr baseColWidth="10" defaultColWidth="11.21875" defaultRowHeight="15" customHeight="1"/>
  <cols>
    <col min="1" max="1" width="3" customWidth="1"/>
    <col min="2" max="2" width="31.44140625" customWidth="1"/>
    <col min="3" max="3" width="18.44140625" customWidth="1"/>
    <col min="4" max="4" width="13.109375" customWidth="1"/>
    <col min="5" max="5" width="18.44140625" customWidth="1"/>
    <col min="6" max="6" width="12.6640625" customWidth="1"/>
    <col min="7" max="7" width="18.44140625" customWidth="1"/>
    <col min="8" max="8" width="24.44140625" customWidth="1"/>
    <col min="9" max="9" width="22.109375" customWidth="1"/>
    <col min="10" max="10" width="14.5546875" customWidth="1"/>
    <col min="11" max="11" width="16.88671875" customWidth="1"/>
    <col min="12" max="12" width="14.44140625" customWidth="1"/>
    <col min="13" max="13" width="12.44140625" customWidth="1"/>
    <col min="14" max="26" width="10.5546875" customWidth="1"/>
  </cols>
  <sheetData>
    <row r="2" spans="2:12" ht="15.75">
      <c r="B2" s="150" t="s">
        <v>46</v>
      </c>
      <c r="C2" s="151"/>
      <c r="D2" s="152"/>
    </row>
    <row r="3" spans="2:12" ht="5.25" customHeight="1"/>
    <row r="4" spans="2:12" ht="18.75" customHeight="1">
      <c r="B4" s="39" t="s">
        <v>47</v>
      </c>
      <c r="C4" s="40" t="s">
        <v>48</v>
      </c>
      <c r="D4" s="41" t="s">
        <v>49</v>
      </c>
      <c r="F4" s="153" t="s">
        <v>50</v>
      </c>
      <c r="G4" s="154"/>
      <c r="H4" s="154"/>
      <c r="I4" s="154"/>
      <c r="J4" s="154"/>
      <c r="K4" s="154"/>
      <c r="L4" s="155"/>
    </row>
    <row r="5" spans="2:12" ht="15.75">
      <c r="B5" s="42" t="s">
        <v>70</v>
      </c>
      <c r="C5" s="43">
        <v>0.5</v>
      </c>
      <c r="D5" s="44">
        <v>4000</v>
      </c>
      <c r="F5" s="156"/>
      <c r="G5" s="157"/>
      <c r="H5" s="157"/>
      <c r="I5" s="157"/>
      <c r="J5" s="157"/>
      <c r="K5" s="157"/>
      <c r="L5" s="158"/>
    </row>
    <row r="6" spans="2:12" ht="15.75">
      <c r="B6" s="42" t="s">
        <v>71</v>
      </c>
      <c r="C6" s="43">
        <v>0.5</v>
      </c>
      <c r="D6" s="44">
        <v>4000</v>
      </c>
      <c r="F6" s="156"/>
      <c r="G6" s="157"/>
      <c r="H6" s="157"/>
      <c r="I6" s="157"/>
      <c r="J6" s="157"/>
      <c r="K6" s="157"/>
      <c r="L6" s="158"/>
    </row>
    <row r="7" spans="2:12" ht="15.75">
      <c r="B7" s="42" t="s">
        <v>72</v>
      </c>
      <c r="C7" s="43">
        <v>0.5</v>
      </c>
      <c r="D7" s="44">
        <v>4000</v>
      </c>
      <c r="F7" s="156"/>
      <c r="G7" s="157"/>
      <c r="H7" s="157"/>
      <c r="I7" s="157"/>
      <c r="J7" s="157"/>
      <c r="K7" s="157"/>
      <c r="L7" s="158"/>
    </row>
    <row r="8" spans="2:12" ht="15.75">
      <c r="B8" s="108" t="s">
        <v>73</v>
      </c>
      <c r="C8" s="109">
        <v>0.5</v>
      </c>
      <c r="D8" s="107">
        <v>4000</v>
      </c>
      <c r="F8" s="159"/>
      <c r="G8" s="160"/>
      <c r="H8" s="160"/>
      <c r="I8" s="160"/>
      <c r="J8" s="160"/>
      <c r="K8" s="160"/>
      <c r="L8" s="161"/>
    </row>
    <row r="9" spans="2:12" ht="9.75" customHeight="1"/>
    <row r="10" spans="2:12" ht="15.75">
      <c r="B10" s="46" t="s">
        <v>51</v>
      </c>
      <c r="C10" s="47" t="str">
        <f>B5</f>
        <v>Jose Damian Cuscue</v>
      </c>
      <c r="D10" s="47" t="str">
        <f>B6</f>
        <v>Juan Pablo Acosta</v>
      </c>
      <c r="E10" s="47" t="str">
        <f>B7</f>
        <v>Sebastian Jose Lagares</v>
      </c>
      <c r="F10" s="47" t="str">
        <f>B8</f>
        <v>Yulieth Gutierrez</v>
      </c>
      <c r="G10" s="48" t="e">
        <f>#REF!</f>
        <v>#REF!</v>
      </c>
    </row>
    <row r="11" spans="2:12" ht="15.75" customHeight="1">
      <c r="B11" s="17" t="str">
        <f>Planificación!C9</f>
        <v>FASE  DE ANALISIS</v>
      </c>
      <c r="C11" s="43">
        <f>SUM(C12:C15)</f>
        <v>1</v>
      </c>
      <c r="D11" s="43">
        <f>SUM(D12:D15)</f>
        <v>1</v>
      </c>
      <c r="E11" s="43">
        <f t="shared" ref="E11:F11" si="0">SUM(E12:E15)</f>
        <v>1</v>
      </c>
      <c r="F11" s="43">
        <f t="shared" si="0"/>
        <v>1</v>
      </c>
      <c r="G11" s="49">
        <v>0.6</v>
      </c>
    </row>
    <row r="12" spans="2:12" ht="15.75">
      <c r="B12" s="50" t="str">
        <f>Planificación!C11</f>
        <v>Requerimientos</v>
      </c>
      <c r="C12" s="43">
        <v>0.3</v>
      </c>
      <c r="D12" s="43">
        <v>0.3</v>
      </c>
      <c r="E12" s="43">
        <v>0.3</v>
      </c>
      <c r="F12" s="43">
        <v>0.3</v>
      </c>
      <c r="G12" s="49"/>
    </row>
    <row r="13" spans="2:12" ht="15.75">
      <c r="B13" s="50" t="str">
        <f>Planificación!C12</f>
        <v>Mapa de Procesos</v>
      </c>
      <c r="C13" s="43">
        <v>0.2</v>
      </c>
      <c r="D13" s="43">
        <v>0.2</v>
      </c>
      <c r="E13" s="43">
        <v>0.2</v>
      </c>
      <c r="F13" s="43">
        <v>0.2</v>
      </c>
      <c r="G13" s="49"/>
    </row>
    <row r="14" spans="2:12" ht="15.75">
      <c r="B14" s="50" t="str">
        <f>Planificación!C13</f>
        <v>Calidad Software</v>
      </c>
      <c r="C14" s="43">
        <v>0.3</v>
      </c>
      <c r="D14" s="43">
        <v>0.3</v>
      </c>
      <c r="E14" s="43">
        <v>0.3</v>
      </c>
      <c r="F14" s="43">
        <v>0.3</v>
      </c>
      <c r="G14" s="49"/>
    </row>
    <row r="15" spans="2:12" ht="15.75">
      <c r="B15" s="50" t="str">
        <f>Planificación!C14</f>
        <v>Diagrama Gantt/ costos / Recursos</v>
      </c>
      <c r="C15" s="43">
        <v>0.2</v>
      </c>
      <c r="D15" s="43">
        <v>0.2</v>
      </c>
      <c r="E15" s="43">
        <v>0.2</v>
      </c>
      <c r="F15" s="43">
        <v>0.2</v>
      </c>
      <c r="G15" s="49"/>
    </row>
    <row r="16" spans="2:12" ht="15.75">
      <c r="B16" s="17" t="str">
        <f>Planificación!C15</f>
        <v>FASE DE DISEÑO</v>
      </c>
      <c r="C16" s="43"/>
      <c r="D16" s="43"/>
      <c r="E16" s="43"/>
      <c r="F16" s="43"/>
      <c r="G16" s="49"/>
    </row>
    <row r="17" spans="2:13" ht="15.75">
      <c r="B17" s="50" t="str">
        <f>Planificación!C16</f>
        <v>Casos de Uso</v>
      </c>
      <c r="C17" s="43">
        <v>0.6</v>
      </c>
      <c r="D17" s="43">
        <v>0.6</v>
      </c>
      <c r="E17" s="43">
        <v>0.5</v>
      </c>
      <c r="F17" s="43">
        <v>0.5</v>
      </c>
      <c r="G17" s="49"/>
      <c r="M17" s="1"/>
    </row>
    <row r="18" spans="2:13" ht="15.75">
      <c r="B18" s="50" t="str">
        <f>Planificación!C17</f>
        <v>Diagrama de Clases</v>
      </c>
      <c r="C18" s="43">
        <v>0.5</v>
      </c>
      <c r="D18" s="43">
        <v>0.4</v>
      </c>
      <c r="E18" s="43">
        <v>0.4</v>
      </c>
      <c r="F18" s="43">
        <v>0.4</v>
      </c>
      <c r="G18" s="49"/>
    </row>
    <row r="19" spans="2:13" ht="15.75">
      <c r="B19" s="50" t="str">
        <f>Planificación!C18</f>
        <v>Diagramas Distribución</v>
      </c>
      <c r="C19" s="43">
        <v>0.4</v>
      </c>
      <c r="D19" s="43">
        <v>0.4</v>
      </c>
      <c r="E19" s="43">
        <v>0.5</v>
      </c>
      <c r="F19" s="43">
        <v>0.4</v>
      </c>
      <c r="G19" s="49"/>
    </row>
    <row r="20" spans="2:13" ht="15.75">
      <c r="B20" s="50" t="str">
        <f>Planificación!C19</f>
        <v>Diagrama Relacional</v>
      </c>
      <c r="C20" s="43">
        <v>0.4</v>
      </c>
      <c r="D20" s="43">
        <v>0.4</v>
      </c>
      <c r="E20" s="43">
        <v>0.5</v>
      </c>
      <c r="F20" s="43">
        <v>0.4</v>
      </c>
      <c r="G20" s="49"/>
    </row>
    <row r="21" spans="2:13" ht="15.75">
      <c r="B21" s="50" t="str">
        <f>Planificación!C20</f>
        <v>Diccionario de Datos</v>
      </c>
      <c r="C21" s="43">
        <v>0.4</v>
      </c>
      <c r="D21" s="43">
        <v>0.4</v>
      </c>
      <c r="E21" s="43">
        <v>0.4</v>
      </c>
      <c r="F21" s="43">
        <v>0.5</v>
      </c>
      <c r="G21" s="49"/>
    </row>
    <row r="22" spans="2:13" ht="15.75">
      <c r="B22" s="50" t="str">
        <f>Planificación!C21</f>
        <v>Mockup del sistema</v>
      </c>
      <c r="C22" s="43">
        <v>0.4</v>
      </c>
      <c r="D22" s="43">
        <v>0.5</v>
      </c>
      <c r="E22" s="43">
        <v>0.4</v>
      </c>
      <c r="F22" s="43">
        <v>0.4</v>
      </c>
      <c r="G22" s="49"/>
    </row>
    <row r="23" spans="2:13" ht="15.75">
      <c r="B23" s="50" t="str">
        <f>Planificación!C22</f>
        <v>Arquitectura del sistema</v>
      </c>
      <c r="C23" s="43"/>
      <c r="D23" s="43"/>
      <c r="E23" s="43"/>
      <c r="F23" s="43"/>
      <c r="G23" s="49"/>
    </row>
    <row r="24" spans="2:13" ht="15.75">
      <c r="B24" s="17" t="str">
        <f>Planificación!C23</f>
        <v>FASE DESARROLLO</v>
      </c>
      <c r="C24" s="43"/>
      <c r="D24" s="43"/>
      <c r="E24" s="43"/>
      <c r="F24" s="43"/>
      <c r="G24" s="49"/>
    </row>
    <row r="25" spans="2:13" ht="15.75">
      <c r="B25" s="50" t="str">
        <f>Planificación!C24</f>
        <v>Desarrollo de interfaces</v>
      </c>
      <c r="C25" s="43"/>
      <c r="D25" s="43"/>
      <c r="E25" s="43"/>
      <c r="F25" s="43"/>
      <c r="G25" s="49"/>
    </row>
    <row r="26" spans="2:13" ht="15.75">
      <c r="B26" s="50" t="str">
        <f>Planificación!C25</f>
        <v>Desarrollo del sistema</v>
      </c>
      <c r="C26" s="43"/>
      <c r="D26" s="43"/>
      <c r="E26" s="43"/>
      <c r="F26" s="43"/>
      <c r="G26" s="49"/>
    </row>
    <row r="27" spans="2:13" ht="15.75" customHeight="1">
      <c r="B27" s="17" t="str">
        <f>Planificación!C26</f>
        <v>FASE DE PRUEBAS / INTEGRACIÓN</v>
      </c>
      <c r="C27" s="43"/>
      <c r="D27" s="43"/>
      <c r="E27" s="43"/>
      <c r="F27" s="43"/>
      <c r="G27" s="49"/>
    </row>
    <row r="28" spans="2:13" ht="15.75">
      <c r="B28" s="50" t="str">
        <f>Planificación!C27</f>
        <v>Pruebas del sistema</v>
      </c>
      <c r="C28" s="43"/>
      <c r="D28" s="43"/>
      <c r="E28" s="43"/>
      <c r="F28" s="43"/>
      <c r="G28" s="49"/>
    </row>
    <row r="29" spans="2:13" ht="15.75">
      <c r="B29" s="51" t="str">
        <f>Planificación!C28</f>
        <v>Documentación / Manuales</v>
      </c>
      <c r="C29" s="45"/>
      <c r="D29" s="45"/>
      <c r="E29" s="45"/>
      <c r="F29" s="45"/>
      <c r="G29" s="52"/>
    </row>
    <row r="32" spans="2:13" ht="15.75">
      <c r="C32" s="25"/>
      <c r="D32" s="25"/>
      <c r="E32" s="25"/>
      <c r="F32" s="25"/>
    </row>
  </sheetData>
  <mergeCells count="2">
    <mergeCell ref="B2:D2"/>
    <mergeCell ref="F4:L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29"/>
  <sheetViews>
    <sheetView workbookViewId="0">
      <selection activeCell="G14" sqref="G14"/>
    </sheetView>
  </sheetViews>
  <sheetFormatPr baseColWidth="10" defaultColWidth="11.21875" defaultRowHeight="15" customHeight="1"/>
  <cols>
    <col min="1" max="1" width="3.44140625" customWidth="1"/>
    <col min="2" max="2" width="28" customWidth="1"/>
    <col min="3" max="9" width="10.5546875" customWidth="1"/>
    <col min="10" max="10" width="14.5546875" customWidth="1"/>
    <col min="11" max="11" width="10.5546875" customWidth="1"/>
    <col min="12" max="13" width="13.109375" customWidth="1"/>
    <col min="14" max="14" width="10.5546875" customWidth="1"/>
    <col min="15" max="15" width="23.88671875" customWidth="1"/>
    <col min="16" max="26" width="10.5546875" customWidth="1"/>
  </cols>
  <sheetData>
    <row r="2" spans="2:15">
      <c r="L2" s="162" t="s">
        <v>52</v>
      </c>
      <c r="M2" s="164">
        <f>M7</f>
        <v>573200</v>
      </c>
      <c r="N2" s="155"/>
    </row>
    <row r="3" spans="2:15">
      <c r="L3" s="163"/>
      <c r="M3" s="159"/>
      <c r="N3" s="161"/>
    </row>
    <row r="4" spans="2:15">
      <c r="C4" s="53"/>
      <c r="D4" s="54"/>
      <c r="E4" s="54"/>
      <c r="F4" s="54"/>
      <c r="G4" s="53"/>
      <c r="H4" s="54"/>
      <c r="I4" s="54"/>
      <c r="J4" s="53"/>
      <c r="K4" s="54"/>
      <c r="L4" s="54"/>
    </row>
    <row r="5" spans="2:15" ht="15.75">
      <c r="B5" s="6"/>
      <c r="C5" s="165" t="s">
        <v>53</v>
      </c>
      <c r="D5" s="137"/>
      <c r="E5" s="138"/>
      <c r="F5" s="165" t="s">
        <v>54</v>
      </c>
      <c r="G5" s="137"/>
      <c r="H5" s="137"/>
      <c r="I5" s="138"/>
      <c r="J5" s="166" t="s">
        <v>55</v>
      </c>
      <c r="K5" s="137"/>
      <c r="L5" s="138"/>
      <c r="M5" s="167" t="s">
        <v>56</v>
      </c>
      <c r="N5" s="167" t="s">
        <v>57</v>
      </c>
      <c r="O5" s="55" t="s">
        <v>58</v>
      </c>
    </row>
    <row r="6" spans="2:15" ht="15.75">
      <c r="B6" s="56" t="s">
        <v>4</v>
      </c>
      <c r="C6" s="57" t="s">
        <v>59</v>
      </c>
      <c r="D6" s="58" t="s">
        <v>60</v>
      </c>
      <c r="E6" s="58" t="s">
        <v>61</v>
      </c>
      <c r="F6" s="57" t="s">
        <v>62</v>
      </c>
      <c r="G6" s="58" t="s">
        <v>63</v>
      </c>
      <c r="H6" s="58" t="s">
        <v>64</v>
      </c>
      <c r="I6" s="59" t="s">
        <v>61</v>
      </c>
      <c r="J6" s="58" t="s">
        <v>65</v>
      </c>
      <c r="K6" s="60" t="s">
        <v>66</v>
      </c>
      <c r="L6" s="59" t="s">
        <v>61</v>
      </c>
      <c r="M6" s="168"/>
      <c r="N6" s="168"/>
      <c r="O6" s="61" t="s">
        <v>67</v>
      </c>
    </row>
    <row r="7" spans="2:15">
      <c r="B7" s="62" t="s">
        <v>10</v>
      </c>
      <c r="C7" s="63"/>
      <c r="D7" s="64"/>
      <c r="E7" s="65"/>
      <c r="F7" s="66"/>
      <c r="G7" s="67"/>
      <c r="H7" s="68"/>
      <c r="I7" s="69"/>
      <c r="J7" s="67"/>
      <c r="K7" s="68"/>
      <c r="L7" s="68"/>
      <c r="M7" s="70">
        <f>M8+M13+M21+M24</f>
        <v>573200</v>
      </c>
      <c r="N7" s="70">
        <f>SUM(N8:N27)</f>
        <v>0</v>
      </c>
      <c r="O7" s="70">
        <f>M7-N7</f>
        <v>573200</v>
      </c>
    </row>
    <row r="8" spans="2:15" ht="15.75">
      <c r="B8" s="71" t="str">
        <f>Planificación!C9</f>
        <v>FASE  DE ANALISIS</v>
      </c>
      <c r="C8" s="171"/>
      <c r="D8" s="172"/>
      <c r="E8" s="72">
        <f>SUM(E9:E12)</f>
        <v>360000</v>
      </c>
      <c r="F8" s="173"/>
      <c r="G8" s="151"/>
      <c r="H8" s="152"/>
      <c r="I8" s="72">
        <f>SUM(I9:I12)</f>
        <v>43200</v>
      </c>
      <c r="J8" s="174"/>
      <c r="K8" s="175"/>
      <c r="L8" s="73">
        <f>SUM(L9:L12)</f>
        <v>15000</v>
      </c>
      <c r="M8" s="74">
        <f>E8+I8+L8</f>
        <v>418200</v>
      </c>
      <c r="N8" s="75"/>
      <c r="O8" s="76"/>
    </row>
    <row r="9" spans="2:15" ht="15.75">
      <c r="B9" s="77" t="str">
        <f>Planificación!C11</f>
        <v>Requerimientos</v>
      </c>
      <c r="C9" s="78">
        <v>10</v>
      </c>
      <c r="D9" s="79">
        <v>4000</v>
      </c>
      <c r="E9" s="80">
        <f t="shared" ref="E9:E12" si="0">C9*D9</f>
        <v>40000</v>
      </c>
      <c r="F9" s="81" t="s">
        <v>74</v>
      </c>
      <c r="G9" s="82">
        <v>10</v>
      </c>
      <c r="H9" s="79">
        <v>120</v>
      </c>
      <c r="I9" s="80">
        <f>G9*H9</f>
        <v>1200</v>
      </c>
      <c r="J9" s="83" t="s">
        <v>68</v>
      </c>
      <c r="K9" s="79">
        <v>5000</v>
      </c>
      <c r="L9" s="80">
        <f t="shared" ref="L9:L12" si="1">K9</f>
        <v>5000</v>
      </c>
      <c r="M9" s="84">
        <f t="shared" ref="M9:M12" si="2">SUM(E9+I9+L9)</f>
        <v>46200</v>
      </c>
      <c r="N9" s="85"/>
      <c r="O9" s="86">
        <f t="shared" ref="O9:O28" si="3">M9-N9</f>
        <v>46200</v>
      </c>
    </row>
    <row r="10" spans="2:15" ht="15.75">
      <c r="B10" s="77" t="str">
        <f>Planificación!C12</f>
        <v>Mapa de Procesos</v>
      </c>
      <c r="C10" s="78">
        <v>20</v>
      </c>
      <c r="D10" s="79">
        <v>4000</v>
      </c>
      <c r="E10" s="80">
        <f t="shared" si="0"/>
        <v>80000</v>
      </c>
      <c r="F10" s="81" t="s">
        <v>75</v>
      </c>
      <c r="G10" s="82">
        <v>10</v>
      </c>
      <c r="H10" s="79">
        <v>200</v>
      </c>
      <c r="I10" s="80">
        <f t="shared" ref="I10:I12" si="4">G10*H10</f>
        <v>2000</v>
      </c>
      <c r="J10" s="83" t="s">
        <v>76</v>
      </c>
      <c r="K10" s="79">
        <v>10000</v>
      </c>
      <c r="L10" s="80">
        <f t="shared" si="1"/>
        <v>10000</v>
      </c>
      <c r="M10" s="84">
        <f t="shared" si="2"/>
        <v>92000</v>
      </c>
      <c r="N10" s="85"/>
      <c r="O10" s="86">
        <f t="shared" si="3"/>
        <v>92000</v>
      </c>
    </row>
    <row r="11" spans="2:15" ht="15.75">
      <c r="B11" s="77" t="str">
        <f>Planificación!C13</f>
        <v>Calidad Software</v>
      </c>
      <c r="C11" s="78">
        <v>35</v>
      </c>
      <c r="D11" s="79">
        <v>6000</v>
      </c>
      <c r="E11" s="80">
        <f t="shared" si="0"/>
        <v>210000</v>
      </c>
      <c r="F11" s="81" t="s">
        <v>77</v>
      </c>
      <c r="G11" s="82">
        <v>20</v>
      </c>
      <c r="H11" s="79">
        <v>2000</v>
      </c>
      <c r="I11" s="80">
        <f t="shared" si="4"/>
        <v>40000</v>
      </c>
      <c r="J11" s="83"/>
      <c r="K11" s="79"/>
      <c r="L11" s="80">
        <f t="shared" si="1"/>
        <v>0</v>
      </c>
      <c r="M11" s="84">
        <f t="shared" si="2"/>
        <v>250000</v>
      </c>
      <c r="N11" s="85"/>
      <c r="O11" s="86">
        <f t="shared" si="3"/>
        <v>250000</v>
      </c>
    </row>
    <row r="12" spans="2:15" ht="15.75">
      <c r="B12" s="77" t="str">
        <f>Planificación!C14</f>
        <v>Diagrama Gantt/ costos / Recursos</v>
      </c>
      <c r="C12" s="78">
        <v>10</v>
      </c>
      <c r="D12" s="79">
        <v>3000</v>
      </c>
      <c r="E12" s="80">
        <f t="shared" si="0"/>
        <v>30000</v>
      </c>
      <c r="F12" s="81"/>
      <c r="G12" s="82"/>
      <c r="H12" s="79"/>
      <c r="I12" s="80">
        <f t="shared" si="4"/>
        <v>0</v>
      </c>
      <c r="J12" s="83"/>
      <c r="K12" s="79"/>
      <c r="L12" s="80">
        <f t="shared" si="1"/>
        <v>0</v>
      </c>
      <c r="M12" s="84">
        <f t="shared" si="2"/>
        <v>30000</v>
      </c>
      <c r="N12" s="85"/>
      <c r="O12" s="86">
        <f t="shared" si="3"/>
        <v>30000</v>
      </c>
    </row>
    <row r="13" spans="2:15" ht="15.75">
      <c r="B13" s="71" t="str">
        <f>Planificación!C15</f>
        <v>FASE DE DISEÑO</v>
      </c>
      <c r="C13" s="171"/>
      <c r="D13" s="172"/>
      <c r="E13" s="72">
        <f>SUM(E14:E20)</f>
        <v>155000</v>
      </c>
      <c r="F13" s="169"/>
      <c r="G13" s="151"/>
      <c r="H13" s="152"/>
      <c r="I13" s="72">
        <f>SUM(I14:I20)</f>
        <v>0</v>
      </c>
      <c r="J13" s="170"/>
      <c r="K13" s="140"/>
      <c r="L13" s="72">
        <f>SUM(L14:L20)</f>
        <v>0</v>
      </c>
      <c r="M13" s="87">
        <f>E13+I13+L13</f>
        <v>155000</v>
      </c>
      <c r="N13" s="85"/>
      <c r="O13" s="86">
        <f t="shared" si="3"/>
        <v>155000</v>
      </c>
    </row>
    <row r="14" spans="2:15" ht="15.75">
      <c r="B14" s="77" t="str">
        <f>Planificación!C16</f>
        <v>Casos de Uso</v>
      </c>
      <c r="C14" s="78">
        <v>7</v>
      </c>
      <c r="D14" s="79">
        <v>3000</v>
      </c>
      <c r="E14" s="80">
        <f t="shared" ref="E14:E20" si="5">C14*D14</f>
        <v>21000</v>
      </c>
      <c r="F14" s="81"/>
      <c r="G14" s="82"/>
      <c r="H14" s="79"/>
      <c r="I14" s="80">
        <f t="shared" ref="I14:I20" si="6">G14*H14</f>
        <v>0</v>
      </c>
      <c r="J14" s="83"/>
      <c r="K14" s="79"/>
      <c r="L14" s="80">
        <f t="shared" ref="L14:L20" si="7">K14</f>
        <v>0</v>
      </c>
      <c r="M14" s="84">
        <f t="shared" ref="M14:M20" si="8">SUM(E14+I14+L14)</f>
        <v>21000</v>
      </c>
      <c r="N14" s="85"/>
      <c r="O14" s="86">
        <f t="shared" si="3"/>
        <v>21000</v>
      </c>
    </row>
    <row r="15" spans="2:15" ht="15.75">
      <c r="B15" s="77" t="str">
        <f>Planificación!C17</f>
        <v>Diagrama de Clases</v>
      </c>
      <c r="C15" s="78"/>
      <c r="D15" s="79"/>
      <c r="E15" s="80">
        <f t="shared" si="5"/>
        <v>0</v>
      </c>
      <c r="F15" s="81"/>
      <c r="G15" s="82"/>
      <c r="H15" s="79"/>
      <c r="I15" s="80">
        <f t="shared" si="6"/>
        <v>0</v>
      </c>
      <c r="J15" s="83"/>
      <c r="K15" s="79"/>
      <c r="L15" s="80">
        <f t="shared" si="7"/>
        <v>0</v>
      </c>
      <c r="M15" s="84">
        <f t="shared" si="8"/>
        <v>0</v>
      </c>
      <c r="N15" s="85"/>
      <c r="O15" s="86">
        <f t="shared" si="3"/>
        <v>0</v>
      </c>
    </row>
    <row r="16" spans="2:15" ht="15.75">
      <c r="B16" s="77" t="str">
        <f>Planificación!C18</f>
        <v>Diagramas Distribución</v>
      </c>
      <c r="C16" s="78">
        <v>9</v>
      </c>
      <c r="D16" s="79">
        <v>3000</v>
      </c>
      <c r="E16" s="80">
        <f t="shared" si="5"/>
        <v>27000</v>
      </c>
      <c r="F16" s="81"/>
      <c r="G16" s="82"/>
      <c r="H16" s="79"/>
      <c r="I16" s="80">
        <f t="shared" si="6"/>
        <v>0</v>
      </c>
      <c r="J16" s="83"/>
      <c r="K16" s="79"/>
      <c r="L16" s="80">
        <f t="shared" si="7"/>
        <v>0</v>
      </c>
      <c r="M16" s="84">
        <f t="shared" si="8"/>
        <v>27000</v>
      </c>
      <c r="N16" s="85"/>
      <c r="O16" s="86">
        <f t="shared" si="3"/>
        <v>27000</v>
      </c>
    </row>
    <row r="17" spans="2:15" ht="15.75">
      <c r="B17" s="77" t="str">
        <f>Planificación!C19</f>
        <v>Diagrama Relacional</v>
      </c>
      <c r="C17" s="78">
        <v>9</v>
      </c>
      <c r="D17" s="79">
        <v>3000</v>
      </c>
      <c r="E17" s="80">
        <f>C17*D17</f>
        <v>27000</v>
      </c>
      <c r="F17" s="81"/>
      <c r="G17" s="82"/>
      <c r="H17" s="79"/>
      <c r="I17" s="80">
        <f t="shared" si="6"/>
        <v>0</v>
      </c>
      <c r="J17" s="83"/>
      <c r="K17" s="79"/>
      <c r="L17" s="80">
        <f t="shared" si="7"/>
        <v>0</v>
      </c>
      <c r="M17" s="84">
        <f t="shared" si="8"/>
        <v>27000</v>
      </c>
      <c r="N17" s="85"/>
      <c r="O17" s="86">
        <f t="shared" si="3"/>
        <v>27000</v>
      </c>
    </row>
    <row r="18" spans="2:15" ht="15.75">
      <c r="B18" s="77" t="str">
        <f>Planificación!C20</f>
        <v>Diccionario de Datos</v>
      </c>
      <c r="C18" s="78"/>
      <c r="D18" s="79"/>
      <c r="E18" s="80">
        <f t="shared" si="5"/>
        <v>0</v>
      </c>
      <c r="F18" s="81"/>
      <c r="G18" s="82"/>
      <c r="H18" s="79"/>
      <c r="I18" s="80">
        <f t="shared" si="6"/>
        <v>0</v>
      </c>
      <c r="J18" s="83"/>
      <c r="K18" s="79"/>
      <c r="L18" s="80">
        <f t="shared" si="7"/>
        <v>0</v>
      </c>
      <c r="M18" s="84">
        <f t="shared" si="8"/>
        <v>0</v>
      </c>
      <c r="N18" s="85"/>
      <c r="O18" s="86">
        <f t="shared" si="3"/>
        <v>0</v>
      </c>
    </row>
    <row r="19" spans="2:15" ht="15.75">
      <c r="B19" s="77" t="str">
        <f>Planificación!C21</f>
        <v>Mockup del sistema</v>
      </c>
      <c r="C19" s="78">
        <v>20</v>
      </c>
      <c r="D19" s="79">
        <v>4000</v>
      </c>
      <c r="E19" s="80">
        <f t="shared" si="5"/>
        <v>80000</v>
      </c>
      <c r="F19" s="81"/>
      <c r="G19" s="82"/>
      <c r="H19" s="79"/>
      <c r="I19" s="80">
        <f t="shared" si="6"/>
        <v>0</v>
      </c>
      <c r="J19" s="83"/>
      <c r="K19" s="79"/>
      <c r="L19" s="80">
        <f t="shared" si="7"/>
        <v>0</v>
      </c>
      <c r="M19" s="84">
        <f t="shared" si="8"/>
        <v>80000</v>
      </c>
      <c r="N19" s="85"/>
      <c r="O19" s="86">
        <f t="shared" si="3"/>
        <v>80000</v>
      </c>
    </row>
    <row r="20" spans="2:15" ht="15.75">
      <c r="B20" s="77" t="str">
        <f>Planificación!C22</f>
        <v>Arquitectura del sistema</v>
      </c>
      <c r="C20" s="78"/>
      <c r="D20" s="79"/>
      <c r="E20" s="80">
        <f t="shared" si="5"/>
        <v>0</v>
      </c>
      <c r="F20" s="81"/>
      <c r="G20" s="82"/>
      <c r="H20" s="79"/>
      <c r="I20" s="80">
        <f t="shared" si="6"/>
        <v>0</v>
      </c>
      <c r="J20" s="83"/>
      <c r="K20" s="79"/>
      <c r="L20" s="80">
        <f t="shared" si="7"/>
        <v>0</v>
      </c>
      <c r="M20" s="84">
        <f t="shared" si="8"/>
        <v>0</v>
      </c>
      <c r="N20" s="85"/>
      <c r="O20" s="86">
        <f t="shared" si="3"/>
        <v>0</v>
      </c>
    </row>
    <row r="21" spans="2:15" ht="15.75">
      <c r="B21" s="71" t="str">
        <f>Planificación!C23</f>
        <v>FASE DESARROLLO</v>
      </c>
      <c r="C21" s="171"/>
      <c r="D21" s="172"/>
      <c r="E21" s="72">
        <f>SUM(E22:E23)</f>
        <v>0</v>
      </c>
      <c r="F21" s="169"/>
      <c r="G21" s="151"/>
      <c r="H21" s="152"/>
      <c r="I21" s="72">
        <f>SUM(I22:I23)</f>
        <v>0</v>
      </c>
      <c r="J21" s="170"/>
      <c r="K21" s="140"/>
      <c r="L21" s="72">
        <f>SUM(L22:L23)</f>
        <v>0</v>
      </c>
      <c r="M21" s="87">
        <f>E21+I21+L21</f>
        <v>0</v>
      </c>
      <c r="N21" s="85"/>
      <c r="O21" s="86">
        <f t="shared" si="3"/>
        <v>0</v>
      </c>
    </row>
    <row r="22" spans="2:15" ht="15.75">
      <c r="B22" s="77" t="str">
        <f>Planificación!C24</f>
        <v>Desarrollo de interfaces</v>
      </c>
      <c r="C22" s="78"/>
      <c r="D22" s="79"/>
      <c r="E22" s="80">
        <f t="shared" ref="E22:E23" si="9">C22*D22</f>
        <v>0</v>
      </c>
      <c r="F22" s="81"/>
      <c r="G22" s="82"/>
      <c r="H22" s="79"/>
      <c r="I22" s="80">
        <f t="shared" ref="I22:I23" si="10">G22*H22</f>
        <v>0</v>
      </c>
      <c r="J22" s="83"/>
      <c r="K22" s="79"/>
      <c r="L22" s="80">
        <f t="shared" ref="L22:L23" si="11">K22</f>
        <v>0</v>
      </c>
      <c r="M22" s="84">
        <f t="shared" ref="M22:M23" si="12">SUM(E22+I22+L22)</f>
        <v>0</v>
      </c>
      <c r="N22" s="85"/>
      <c r="O22" s="86">
        <f t="shared" si="3"/>
        <v>0</v>
      </c>
    </row>
    <row r="23" spans="2:15" ht="15.75">
      <c r="B23" s="77" t="str">
        <f>Planificación!C25</f>
        <v>Desarrollo del sistema</v>
      </c>
      <c r="C23" s="78"/>
      <c r="D23" s="79"/>
      <c r="E23" s="80">
        <f t="shared" si="9"/>
        <v>0</v>
      </c>
      <c r="F23" s="81"/>
      <c r="G23" s="82"/>
      <c r="H23" s="79"/>
      <c r="I23" s="80">
        <f t="shared" si="10"/>
        <v>0</v>
      </c>
      <c r="J23" s="83"/>
      <c r="K23" s="79"/>
      <c r="L23" s="80">
        <f t="shared" si="11"/>
        <v>0</v>
      </c>
      <c r="M23" s="84">
        <f t="shared" si="12"/>
        <v>0</v>
      </c>
      <c r="N23" s="85"/>
      <c r="O23" s="86">
        <f t="shared" si="3"/>
        <v>0</v>
      </c>
    </row>
    <row r="24" spans="2:15" ht="15.75" customHeight="1">
      <c r="B24" s="71" t="str">
        <f>Planificación!C26</f>
        <v>FASE DE PRUEBAS / INTEGRACIÓN</v>
      </c>
      <c r="C24" s="171"/>
      <c r="D24" s="172"/>
      <c r="E24" s="72">
        <f>SUM(E25:E26)</f>
        <v>0</v>
      </c>
      <c r="F24" s="169"/>
      <c r="G24" s="151"/>
      <c r="H24" s="152"/>
      <c r="I24" s="72">
        <f>SUM(I25:I26)</f>
        <v>0</v>
      </c>
      <c r="J24" s="170"/>
      <c r="K24" s="140"/>
      <c r="L24" s="72">
        <f>SUM(L25:L26)</f>
        <v>0</v>
      </c>
      <c r="M24" s="87">
        <f>E24+I24+L24</f>
        <v>0</v>
      </c>
      <c r="N24" s="85"/>
      <c r="O24" s="86">
        <f t="shared" si="3"/>
        <v>0</v>
      </c>
    </row>
    <row r="25" spans="2:15" ht="15.75">
      <c r="B25" s="77" t="str">
        <f>Planificación!C27</f>
        <v>Pruebas del sistema</v>
      </c>
      <c r="C25" s="78"/>
      <c r="D25" s="79"/>
      <c r="E25" s="80">
        <f t="shared" ref="E25:E26" si="13">C25*D25</f>
        <v>0</v>
      </c>
      <c r="F25" s="81"/>
      <c r="G25" s="82"/>
      <c r="H25" s="79"/>
      <c r="I25" s="80">
        <f t="shared" ref="I25:I26" si="14">G25*H25</f>
        <v>0</v>
      </c>
      <c r="J25" s="83"/>
      <c r="K25" s="79"/>
      <c r="L25" s="80">
        <f t="shared" ref="L25:L26" si="15">K25</f>
        <v>0</v>
      </c>
      <c r="M25" s="84">
        <f t="shared" ref="M25:M26" si="16">SUM(E25+I25+L25)</f>
        <v>0</v>
      </c>
      <c r="N25" s="85"/>
      <c r="O25" s="86">
        <f t="shared" si="3"/>
        <v>0</v>
      </c>
    </row>
    <row r="26" spans="2:15" ht="15.75">
      <c r="B26" s="77" t="str">
        <f>Planificación!C28</f>
        <v>Documentación / Manuales</v>
      </c>
      <c r="C26" s="78"/>
      <c r="D26" s="79"/>
      <c r="E26" s="80">
        <f t="shared" si="13"/>
        <v>0</v>
      </c>
      <c r="F26" s="81"/>
      <c r="G26" s="82"/>
      <c r="H26" s="79"/>
      <c r="I26" s="80">
        <f t="shared" si="14"/>
        <v>0</v>
      </c>
      <c r="J26" s="83"/>
      <c r="K26" s="79"/>
      <c r="L26" s="80">
        <f t="shared" si="15"/>
        <v>0</v>
      </c>
      <c r="M26" s="84">
        <f t="shared" si="16"/>
        <v>0</v>
      </c>
      <c r="N26" s="85"/>
      <c r="O26" s="86">
        <f t="shared" si="3"/>
        <v>0</v>
      </c>
    </row>
    <row r="27" spans="2:15" ht="15.75">
      <c r="B27" s="88"/>
      <c r="C27" s="89"/>
      <c r="D27" s="90"/>
      <c r="E27" s="91"/>
      <c r="F27" s="92"/>
      <c r="G27" s="93"/>
      <c r="H27" s="90"/>
      <c r="I27" s="91"/>
      <c r="J27" s="94"/>
      <c r="K27" s="90"/>
      <c r="L27" s="91"/>
      <c r="M27" s="90"/>
      <c r="N27" s="95"/>
      <c r="O27" s="86">
        <f t="shared" si="3"/>
        <v>0</v>
      </c>
    </row>
    <row r="28" spans="2:15" ht="15.75">
      <c r="B28" s="96" t="s">
        <v>45</v>
      </c>
      <c r="C28" s="97"/>
      <c r="D28" s="98"/>
      <c r="E28" s="98">
        <f>E8+E13+E21+E24</f>
        <v>515000</v>
      </c>
      <c r="F28" s="98"/>
      <c r="G28" s="99"/>
      <c r="H28" s="98"/>
      <c r="I28" s="98">
        <f>I8+I13+I21+I24</f>
        <v>43200</v>
      </c>
      <c r="J28" s="99"/>
      <c r="K28" s="98">
        <f>SUM(K8:K27)</f>
        <v>15000</v>
      </c>
      <c r="L28" s="98"/>
      <c r="M28" s="100">
        <f>SUM(M8:M27)</f>
        <v>1146400</v>
      </c>
      <c r="N28" s="98">
        <f>SUM(D28:L28)</f>
        <v>573200</v>
      </c>
      <c r="O28" s="101">
        <f t="shared" si="3"/>
        <v>573200</v>
      </c>
    </row>
    <row r="29" spans="2:15" ht="15.75">
      <c r="B29" s="102"/>
      <c r="C29" s="103"/>
      <c r="D29" s="104"/>
      <c r="E29" s="104"/>
      <c r="F29" s="104"/>
      <c r="G29" s="103"/>
      <c r="H29" s="104"/>
      <c r="I29" s="104"/>
      <c r="J29" s="103"/>
      <c r="K29" s="104"/>
      <c r="L29" s="104"/>
      <c r="M29" s="105"/>
      <c r="N29" s="104"/>
      <c r="O29" s="106"/>
    </row>
  </sheetData>
  <mergeCells count="19">
    <mergeCell ref="C8:D8"/>
    <mergeCell ref="F8:H8"/>
    <mergeCell ref="J8:K8"/>
    <mergeCell ref="C13:D13"/>
    <mergeCell ref="F13:H13"/>
    <mergeCell ref="J13:K13"/>
    <mergeCell ref="F21:H21"/>
    <mergeCell ref="J21:K21"/>
    <mergeCell ref="C24:D24"/>
    <mergeCell ref="F24:H24"/>
    <mergeCell ref="J24:K24"/>
    <mergeCell ref="C21:D21"/>
    <mergeCell ref="L2:L3"/>
    <mergeCell ref="M2:N3"/>
    <mergeCell ref="C5:E5"/>
    <mergeCell ref="F5:I5"/>
    <mergeCell ref="J5:L5"/>
    <mergeCell ref="M5:M6"/>
    <mergeCell ref="N5:N6"/>
  </mergeCells>
  <conditionalFormatting sqref="O28:O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7C72-5424-466F-A730-084D260AE7AC}">
  <dimension ref="A24:G43"/>
  <sheetViews>
    <sheetView tabSelected="1" zoomScaleNormal="100" workbookViewId="0">
      <selection activeCell="B38" sqref="B38:G38"/>
    </sheetView>
  </sheetViews>
  <sheetFormatPr baseColWidth="10" defaultColWidth="8" defaultRowHeight="15.75"/>
  <cols>
    <col min="1" max="1" width="22.44140625" style="110" customWidth="1"/>
    <col min="2" max="2" width="19.33203125" style="110" customWidth="1"/>
    <col min="3" max="3" width="17.109375" style="110" customWidth="1"/>
    <col min="4" max="4" width="18.77734375" style="110" customWidth="1"/>
    <col min="5" max="5" width="18.21875" style="110" customWidth="1"/>
    <col min="6" max="6" width="32.77734375" style="110" customWidth="1"/>
    <col min="7" max="7" width="10.5546875" style="110" customWidth="1"/>
    <col min="8" max="8" width="10.44140625" style="110" customWidth="1"/>
    <col min="9" max="9" width="13" style="110" customWidth="1"/>
    <col min="10" max="10" width="10.33203125" style="110" customWidth="1"/>
    <col min="11" max="11" width="18.77734375" style="110" customWidth="1"/>
    <col min="12" max="12" width="21.44140625" style="110" customWidth="1"/>
    <col min="13" max="13" width="21" style="110" customWidth="1"/>
    <col min="14" max="15" width="18.77734375" style="110" customWidth="1"/>
    <col min="16" max="16" width="27.44140625" style="110" customWidth="1"/>
    <col min="17" max="17" width="27" style="110" customWidth="1"/>
    <col min="18" max="18" width="22.88671875" style="110" customWidth="1"/>
    <col min="19" max="19" width="22.44140625" style="110" customWidth="1"/>
    <col min="20" max="20" width="17.5546875" style="110" customWidth="1"/>
    <col min="21" max="21" width="20.88671875" style="110" customWidth="1"/>
    <col min="22" max="25" width="21.77734375" style="110" customWidth="1"/>
    <col min="26" max="26" width="27.6640625" style="110" customWidth="1"/>
    <col min="27" max="27" width="20.88671875" style="110" customWidth="1"/>
    <col min="28" max="31" width="21.77734375" style="110" customWidth="1"/>
    <col min="32" max="32" width="25.44140625" style="110" customWidth="1"/>
    <col min="33" max="36" width="26.33203125" style="110" customWidth="1"/>
    <col min="37" max="37" width="25.44140625" style="110" customWidth="1"/>
    <col min="38" max="41" width="26.33203125" style="110" customWidth="1"/>
    <col min="42" max="42" width="26.77734375" style="110" customWidth="1"/>
    <col min="43" max="46" width="27.6640625" style="110" customWidth="1"/>
    <col min="47" max="51" width="17.5546875" style="110" customWidth="1"/>
    <col min="52" max="52" width="25.44140625" style="110" customWidth="1"/>
    <col min="53" max="56" width="26.33203125" style="110" customWidth="1"/>
    <col min="57" max="57" width="25.44140625" style="110" customWidth="1"/>
    <col min="58" max="61" width="26.33203125" style="110" customWidth="1"/>
    <col min="62" max="62" width="30.21875" style="110" customWidth="1"/>
    <col min="63" max="66" width="31.109375" style="110" customWidth="1"/>
    <col min="67" max="71" width="17.5546875" style="110" customWidth="1"/>
    <col min="72" max="72" width="25.44140625" style="110" customWidth="1"/>
    <col min="73" max="76" width="26.33203125" style="110" customWidth="1"/>
    <col min="77" max="77" width="25.44140625" style="110" customWidth="1"/>
    <col min="78" max="81" width="26.33203125" style="110" customWidth="1"/>
    <col min="82" max="82" width="23.5546875" style="110" customWidth="1"/>
    <col min="83" max="86" width="24.44140625" style="110" customWidth="1"/>
    <col min="87" max="91" width="17.5546875" style="110" customWidth="1"/>
    <col min="92" max="92" width="25.44140625" style="110" customWidth="1"/>
    <col min="93" max="96" width="26.33203125" style="110" customWidth="1"/>
    <col min="97" max="97" width="25.44140625" style="110" customWidth="1"/>
    <col min="98" max="101" width="26.33203125" style="110" customWidth="1"/>
    <col min="102" max="102" width="25.44140625" style="110" customWidth="1"/>
    <col min="103" max="106" width="26.33203125" style="110" customWidth="1"/>
    <col min="107" max="107" width="27.33203125" style="110" customWidth="1"/>
    <col min="108" max="111" width="28.33203125" style="110" customWidth="1"/>
    <col min="112" max="116" width="17.5546875" style="110" customWidth="1"/>
    <col min="117" max="117" width="25.44140625" style="110" customWidth="1"/>
    <col min="118" max="121" width="26.33203125" style="110" customWidth="1"/>
    <col min="122" max="122" width="25.44140625" style="110" customWidth="1"/>
    <col min="123" max="126" width="26.33203125" style="110" customWidth="1"/>
    <col min="127" max="127" width="25.44140625" style="110" customWidth="1"/>
    <col min="128" max="131" width="26.33203125" style="110" customWidth="1"/>
    <col min="132" max="132" width="25.44140625" style="110" customWidth="1"/>
    <col min="133" max="136" width="26.33203125" style="110" customWidth="1"/>
    <col min="137" max="137" width="20.88671875" style="110" customWidth="1"/>
    <col min="138" max="141" width="21.77734375" style="110" customWidth="1"/>
    <col min="142" max="1025" width="9.33203125" style="110" customWidth="1"/>
    <col min="1026" max="16384" width="8" style="110"/>
  </cols>
  <sheetData>
    <row r="24" spans="2:3">
      <c r="B24" s="111"/>
    </row>
    <row r="25" spans="2:3">
      <c r="B25" s="111"/>
    </row>
    <row r="26" spans="2:3">
      <c r="B26" s="111"/>
    </row>
    <row r="27" spans="2:3">
      <c r="B27" s="111"/>
      <c r="C27" s="112"/>
    </row>
    <row r="37" spans="1:7" ht="16.5" thickBot="1"/>
    <row r="38" spans="1:7">
      <c r="A38" s="113"/>
      <c r="B38" s="176" t="s">
        <v>51</v>
      </c>
      <c r="C38" s="177"/>
      <c r="D38" s="177"/>
      <c r="E38" s="177"/>
      <c r="F38" s="177"/>
      <c r="G38" s="178"/>
    </row>
    <row r="39" spans="1:7">
      <c r="A39" s="129" t="s">
        <v>47</v>
      </c>
      <c r="B39" s="124" t="s">
        <v>19</v>
      </c>
      <c r="C39" s="120" t="s">
        <v>81</v>
      </c>
      <c r="D39" s="125" t="s">
        <v>17</v>
      </c>
      <c r="E39" s="125" t="s">
        <v>15</v>
      </c>
      <c r="F39" s="124" t="s">
        <v>21</v>
      </c>
      <c r="G39" s="114" t="s">
        <v>80</v>
      </c>
    </row>
    <row r="40" spans="1:7">
      <c r="A40" s="121" t="s">
        <v>70</v>
      </c>
      <c r="B40" s="126">
        <v>0.2</v>
      </c>
      <c r="C40" s="126">
        <v>0.1</v>
      </c>
      <c r="D40" s="126">
        <v>0.2</v>
      </c>
      <c r="E40" s="126">
        <v>0.3</v>
      </c>
      <c r="F40" s="126">
        <v>0.2</v>
      </c>
      <c r="G40" s="115">
        <f>SUM(B40+C40+D40+E40+F40)</f>
        <v>1</v>
      </c>
    </row>
    <row r="41" spans="1:7">
      <c r="A41" s="122" t="s">
        <v>71</v>
      </c>
      <c r="B41" s="127">
        <f>SUM(20%)</f>
        <v>0.2</v>
      </c>
      <c r="C41" s="127">
        <v>0.1</v>
      </c>
      <c r="D41" s="127">
        <v>0.2</v>
      </c>
      <c r="E41" s="127">
        <v>0.3</v>
      </c>
      <c r="F41" s="127">
        <v>0.2</v>
      </c>
      <c r="G41" s="118">
        <f>SUM(B41+C41+D41+E41+F41)</f>
        <v>1</v>
      </c>
    </row>
    <row r="42" spans="1:7">
      <c r="A42" s="122" t="s">
        <v>72</v>
      </c>
      <c r="B42" s="116">
        <v>0.2</v>
      </c>
      <c r="C42" s="127">
        <v>0.1</v>
      </c>
      <c r="D42" s="117">
        <v>0.2</v>
      </c>
      <c r="E42" s="127">
        <v>0.3</v>
      </c>
      <c r="F42" s="127">
        <v>0.2</v>
      </c>
      <c r="G42" s="118">
        <f>SUM(B42+C42+D42+E42+F42)</f>
        <v>1</v>
      </c>
    </row>
    <row r="43" spans="1:7" ht="16.5" thickBot="1">
      <c r="A43" s="123" t="s">
        <v>73</v>
      </c>
      <c r="B43" s="128">
        <v>0.2</v>
      </c>
      <c r="C43" s="128">
        <v>0.1</v>
      </c>
      <c r="D43" s="128">
        <v>0.2</v>
      </c>
      <c r="E43" s="128">
        <v>0.3</v>
      </c>
      <c r="F43" s="128">
        <v>0.2</v>
      </c>
      <c r="G43" s="119">
        <f>SUM(B43+C43+D43+E43+F43)</f>
        <v>1</v>
      </c>
    </row>
  </sheetData>
  <mergeCells count="1">
    <mergeCell ref="B38:G38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Planificación</vt:lpstr>
      <vt:lpstr>GANTT </vt:lpstr>
      <vt:lpstr>Recursos</vt:lpstr>
      <vt:lpstr>Presupuesto</vt:lpstr>
      <vt:lpstr>Informes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Damian</cp:lastModifiedBy>
  <dcterms:modified xsi:type="dcterms:W3CDTF">2020-11-15T03:52:13Z</dcterms:modified>
</cp:coreProperties>
</file>