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Jose Damian\Desktop\ADSI\Documentos del inventario\"/>
    </mc:Choice>
  </mc:AlternateContent>
  <xr:revisionPtr revIDLastSave="0" documentId="13_ncr:1_{D3C14158-A087-4957-9607-C7147668A088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I12" i="1"/>
  <c r="I13" i="1"/>
  <c r="I16" i="1"/>
  <c r="I17" i="1"/>
  <c r="F24" i="1"/>
  <c r="I24" i="1"/>
  <c r="F25" i="1"/>
  <c r="I25" i="1"/>
  <c r="F27" i="1"/>
  <c r="I27" i="1"/>
  <c r="F28" i="1"/>
  <c r="I28" i="1"/>
  <c r="D30" i="1"/>
  <c r="E30" i="1"/>
  <c r="E25" i="4"/>
  <c r="E27" i="4"/>
  <c r="E26" i="4" s="1"/>
  <c r="E28" i="4"/>
  <c r="E24" i="4"/>
  <c r="D29" i="5"/>
  <c r="E29" i="5"/>
  <c r="C29" i="5"/>
  <c r="D25" i="5"/>
  <c r="E25" i="5"/>
  <c r="C25" i="5"/>
  <c r="C16" i="5"/>
  <c r="E16" i="5"/>
  <c r="D16" i="5"/>
  <c r="E22" i="4"/>
  <c r="E21" i="4"/>
  <c r="E13" i="4"/>
  <c r="L10" i="4"/>
  <c r="L9" i="4"/>
  <c r="I11" i="4"/>
  <c r="I10" i="4"/>
  <c r="I9" i="4"/>
  <c r="E20" i="4"/>
  <c r="E19" i="4"/>
  <c r="E18" i="4"/>
  <c r="E17" i="4"/>
  <c r="E16" i="4"/>
  <c r="E15" i="4"/>
  <c r="E12" i="4"/>
  <c r="E11" i="4"/>
  <c r="E9" i="4"/>
  <c r="E8" i="4" s="1"/>
  <c r="C9" i="5"/>
  <c r="D9" i="5"/>
  <c r="E9" i="5"/>
  <c r="B10" i="5"/>
  <c r="C10" i="5"/>
  <c r="D10" i="5"/>
  <c r="E10" i="5"/>
  <c r="B11" i="5"/>
  <c r="B12" i="5"/>
  <c r="B13" i="5"/>
  <c r="B14" i="5"/>
  <c r="B16" i="5"/>
  <c r="B17" i="5"/>
  <c r="B18" i="5"/>
  <c r="B19" i="5"/>
  <c r="B20" i="5"/>
  <c r="B21" i="5"/>
  <c r="B22" i="5"/>
  <c r="B23" i="5"/>
  <c r="B25" i="5"/>
  <c r="B26" i="5"/>
  <c r="B27" i="5"/>
  <c r="B29" i="5"/>
  <c r="B30" i="5"/>
  <c r="B31" i="5"/>
  <c r="E14" i="4" l="1"/>
  <c r="E23" i="4"/>
  <c r="F30" i="1"/>
  <c r="H9" i="1"/>
  <c r="O10" i="4"/>
  <c r="B12" i="4"/>
  <c r="E30" i="4" l="1"/>
  <c r="M12" i="4"/>
  <c r="O12" i="4" s="1"/>
  <c r="B17" i="4" l="1"/>
  <c r="O29" i="4" l="1"/>
  <c r="M11" i="4"/>
  <c r="M13" i="4"/>
  <c r="O13" i="4" s="1"/>
  <c r="M15" i="4"/>
  <c r="O15" i="4" s="1"/>
  <c r="M16" i="4"/>
  <c r="O16" i="4" s="1"/>
  <c r="M17" i="4"/>
  <c r="O17" i="4" s="1"/>
  <c r="M18" i="4"/>
  <c r="O18" i="4" s="1"/>
  <c r="M19" i="4"/>
  <c r="O19" i="4" s="1"/>
  <c r="M20" i="4"/>
  <c r="O20" i="4" s="1"/>
  <c r="M21" i="4"/>
  <c r="O21" i="4" s="1"/>
  <c r="M22" i="4"/>
  <c r="O22" i="4" s="1"/>
  <c r="M24" i="4"/>
  <c r="O24" i="4" s="1"/>
  <c r="M25" i="4"/>
  <c r="O25" i="4" s="1"/>
  <c r="M27" i="4"/>
  <c r="O27" i="4" s="1"/>
  <c r="M28" i="4"/>
  <c r="O28" i="4" s="1"/>
  <c r="M9" i="4"/>
  <c r="O9" i="4" s="1"/>
  <c r="L8" i="4" l="1"/>
  <c r="I8" i="4"/>
  <c r="M23" i="4"/>
  <c r="O23" i="4" s="1"/>
  <c r="B9" i="4"/>
  <c r="B11" i="4"/>
  <c r="B13" i="4"/>
  <c r="B14" i="4"/>
  <c r="B15" i="4"/>
  <c r="B16" i="4"/>
  <c r="B18" i="4"/>
  <c r="B19" i="4"/>
  <c r="B20" i="4"/>
  <c r="B21" i="4"/>
  <c r="B22" i="4"/>
  <c r="B23" i="4"/>
  <c r="B24" i="4"/>
  <c r="B25" i="4"/>
  <c r="B26" i="4"/>
  <c r="B27" i="4"/>
  <c r="B28" i="4"/>
  <c r="B8" i="4"/>
  <c r="K30" i="4"/>
  <c r="O11" i="4"/>
  <c r="M26" i="4" l="1"/>
  <c r="O26" i="4" s="1"/>
  <c r="M14" i="4"/>
  <c r="O14" i="4" s="1"/>
  <c r="I30" i="4"/>
  <c r="N30" i="4" s="1"/>
  <c r="M8" i="4"/>
  <c r="N7" i="4"/>
  <c r="M7" i="4" l="1"/>
  <c r="O7" i="4" s="1"/>
  <c r="M30" i="4"/>
  <c r="O30" i="4" l="1"/>
  <c r="M2" i="4" s="1"/>
</calcChain>
</file>

<file path=xl/sharedStrings.xml><?xml version="1.0" encoding="utf-8"?>
<sst xmlns="http://schemas.openxmlformats.org/spreadsheetml/2006/main" count="87" uniqueCount="79">
  <si>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</si>
  <si>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</si>
  <si>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</si>
  <si>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</si>
  <si>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</si>
  <si>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</si>
  <si>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</si>
  <si>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</si>
  <si>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</si>
  <si>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</si>
  <si>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</si>
  <si>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</si>
  <si>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</si>
  <si>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</si>
  <si>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</si>
  <si>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</si>
  <si>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</si>
  <si>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</si>
  <si>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</si>
  <si>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</si>
  <si>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</si>
  <si>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</si>
  <si>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</si>
  <si>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</si>
  <si>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</si>
  <si>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</si>
  <si>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</si>
  <si>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</si>
  <si>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</si>
  <si>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</si>
  <si>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</si>
  <si>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</si>
  <si>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</si>
  <si>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</si>
  <si>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</si>
  <si>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</si>
  <si>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</si>
  <si>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</si>
  <si>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</si>
  <si>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</si>
  <si>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</si>
  <si>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</si>
  <si>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</si>
  <si>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</si>
  <si>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</si>
  <si>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</si>
  <si>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</si>
  <si>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</si>
  <si>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</si>
  <si>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</si>
  <si>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</si>
  <si>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</si>
  <si>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</si>
  <si>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</si>
  <si>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</si>
  <si>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</si>
  <si>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</si>
  <si>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</si>
  <si>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</si>
  <si>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</si>
  <si>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</si>
  <si>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t>Actividades</t>
  </si>
  <si>
    <t>CONCEPTO</t>
  </si>
  <si>
    <t>Levantamiento de información</t>
  </si>
  <si>
    <t>Diagrama Gantt/ costos / Recursos</t>
  </si>
  <si>
    <t>Diagrama Relacional</t>
  </si>
  <si>
    <t>Inform Requerimientos</t>
  </si>
  <si>
    <t>GANTT del proyecto</t>
  </si>
  <si>
    <t>Inventario - List Balance</t>
  </si>
  <si>
    <t>10_10_2019</t>
  </si>
  <si>
    <t>Jose Damian Cuscue</t>
  </si>
  <si>
    <t>Juan Pablo Acosta</t>
  </si>
  <si>
    <t>Karen Yulieth Gutierrez</t>
  </si>
  <si>
    <t>Papel</t>
  </si>
  <si>
    <t>Impresión</t>
  </si>
  <si>
    <t>Boligrafos</t>
  </si>
  <si>
    <t>Llamadas</t>
  </si>
  <si>
    <t>Almuerzos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</si>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</sst>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  <numFmt numFmtId="171" formatCode="d/m/yyyy"/>
    <numFmt numFmtId="172" formatCode="_-* #,##0_-;\-* #,##0_-;_-* &quot;-&quot;_-;_-@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u/>
      <sz val="12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0"/>
      <color rgb="FFFF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76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4" fontId="4" fillId="0" borderId="5" xfId="1" applyNumberFormat="1" applyFont="1" applyFill="1" applyBorder="1" applyAlignment="1" applyProtection="1">
      <alignment wrapText="1"/>
      <protection locked="0"/>
    </xf>
    <xf numFmtId="0" fontId="11" fillId="3" borderId="5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3" xfId="0" applyFont="1" applyFill="1" applyBorder="1" applyProtection="1"/>
    <xf numFmtId="0" fontId="0" fillId="3" borderId="0" xfId="0" applyFont="1" applyFill="1" applyAlignment="1" applyProtection="1"/>
    <xf numFmtId="167" fontId="17" fillId="3" borderId="0" xfId="0" applyNumberFormat="1" applyFont="1" applyFill="1" applyProtection="1"/>
    <xf numFmtId="0" fontId="0" fillId="3" borderId="0" xfId="0" applyFont="1" applyFill="1" applyAlignment="1" applyProtection="1">
      <alignment horizontal="right"/>
    </xf>
    <xf numFmtId="0" fontId="13" fillId="3" borderId="0" xfId="0" applyFont="1" applyFill="1" applyBorder="1" applyAlignment="1" applyProtection="1">
      <alignment horizontal="centerContinuous"/>
    </xf>
    <xf numFmtId="0" fontId="13" fillId="3" borderId="1" xfId="0" applyFont="1" applyFill="1" applyBorder="1" applyAlignment="1" applyProtection="1">
      <alignment horizontal="left"/>
    </xf>
    <xf numFmtId="0" fontId="13" fillId="3" borderId="1" xfId="0" applyFont="1" applyFill="1" applyBorder="1" applyAlignment="1" applyProtection="1">
      <alignment horizontal="center" wrapText="1"/>
    </xf>
    <xf numFmtId="0" fontId="13" fillId="3" borderId="2" xfId="0" applyFont="1" applyFill="1" applyBorder="1" applyAlignment="1" applyProtection="1">
      <alignment horizontal="center" wrapText="1"/>
    </xf>
    <xf numFmtId="0" fontId="13" fillId="3" borderId="3" xfId="0" applyFont="1" applyFill="1" applyBorder="1" applyAlignment="1" applyProtection="1">
      <alignment horizontal="center" wrapText="1"/>
    </xf>
    <xf numFmtId="0" fontId="13" fillId="3" borderId="4" xfId="0" applyFont="1" applyFill="1" applyBorder="1" applyAlignment="1" applyProtection="1">
      <alignment horizontal="center" wrapText="1"/>
    </xf>
    <xf numFmtId="0" fontId="9" fillId="2" borderId="9" xfId="0" applyFont="1" applyFill="1" applyBorder="1" applyAlignment="1" applyProtection="1">
      <alignment horizontal="left" vertical="center" wrapText="1"/>
      <protection locked="0"/>
    </xf>
    <xf numFmtId="167" fontId="11" fillId="2" borderId="10" xfId="0" applyNumberFormat="1" applyFont="1" applyFill="1" applyBorder="1" applyAlignment="1" applyProtection="1">
      <alignment horizontal="left" vertical="center"/>
      <protection locked="0"/>
    </xf>
    <xf numFmtId="167" fontId="11" fillId="2" borderId="11" xfId="0" applyNumberFormat="1" applyFont="1" applyFill="1" applyBorder="1" applyAlignment="1" applyProtection="1">
      <alignment horizontal="left" vertical="center"/>
      <protection locked="0"/>
    </xf>
    <xf numFmtId="14" fontId="17" fillId="0" borderId="5" xfId="0" applyNumberFormat="1" applyFont="1" applyFill="1" applyBorder="1" applyAlignment="1" applyProtection="1">
      <alignment horizontal="center" wrapText="1"/>
      <protection locked="0"/>
    </xf>
    <xf numFmtId="41" fontId="17" fillId="0" borderId="5" xfId="7" applyFont="1" applyFill="1" applyBorder="1" applyAlignment="1" applyProtection="1">
      <alignment horizontal="center" wrapText="1"/>
      <protection locked="0"/>
    </xf>
    <xf numFmtId="41" fontId="17" fillId="0" borderId="13" xfId="7" applyFont="1" applyFill="1" applyBorder="1" applyAlignment="1" applyProtection="1">
      <alignment horizontal="center" wrapText="1"/>
      <protection locked="0"/>
    </xf>
    <xf numFmtId="9" fontId="17" fillId="0" borderId="13" xfId="7" applyNumberFormat="1" applyFont="1" applyFill="1" applyBorder="1" applyAlignment="1" applyProtection="1">
      <alignment horizontal="center" wrapText="1"/>
      <protection locked="0"/>
    </xf>
    <xf numFmtId="0" fontId="9" fillId="4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9" fontId="0" fillId="0" borderId="0" xfId="0" applyNumberFormat="1" applyFont="1"/>
    <xf numFmtId="169" fontId="18" fillId="0" borderId="13" xfId="8" applyNumberFormat="1" applyFont="1" applyFill="1" applyBorder="1" applyAlignment="1" applyProtection="1">
      <alignment horizontal="center" wrapText="1"/>
      <protection locked="0"/>
    </xf>
    <xf numFmtId="170" fontId="17" fillId="0" borderId="5" xfId="0" applyNumberFormat="1" applyFont="1" applyFill="1" applyBorder="1" applyAlignment="1" applyProtection="1">
      <alignment horizontal="center" wrapText="1"/>
      <protection locked="0"/>
    </xf>
    <xf numFmtId="4" fontId="3" fillId="5" borderId="19" xfId="0" applyNumberFormat="1" applyFont="1" applyFill="1" applyBorder="1" applyAlignment="1" applyProtection="1">
      <alignment horizontal="center"/>
      <protection locked="0"/>
    </xf>
    <xf numFmtId="168" fontId="4" fillId="3" borderId="5" xfId="0" applyNumberFormat="1" applyFont="1" applyFill="1" applyBorder="1" applyAlignment="1" applyProtection="1">
      <alignment wrapText="1"/>
      <protection locked="0"/>
    </xf>
    <xf numFmtId="164" fontId="4" fillId="3" borderId="5" xfId="1" applyNumberFormat="1" applyFont="1" applyFill="1" applyBorder="1" applyAlignment="1" applyProtection="1">
      <alignment wrapText="1"/>
      <protection locked="0"/>
    </xf>
    <xf numFmtId="166" fontId="4" fillId="3" borderId="5" xfId="1" applyNumberFormat="1" applyFont="1" applyFill="1" applyBorder="1" applyProtection="1"/>
    <xf numFmtId="166" fontId="13" fillId="3" borderId="5" xfId="0" applyNumberFormat="1" applyFont="1" applyFill="1" applyBorder="1" applyAlignment="1" applyProtection="1">
      <alignment horizontal="left" vertical="top" wrapText="1"/>
      <protection locked="0"/>
    </xf>
    <xf numFmtId="0" fontId="12" fillId="3" borderId="3" xfId="0" applyFont="1" applyFill="1" applyBorder="1" applyAlignment="1" applyProtection="1">
      <alignment horizontal="left"/>
    </xf>
    <xf numFmtId="0" fontId="13" fillId="5" borderId="20" xfId="0" applyFont="1" applyFill="1" applyBorder="1" applyAlignment="1" applyProtection="1">
      <alignment horizontal="center"/>
    </xf>
    <xf numFmtId="168" fontId="15" fillId="0" borderId="0" xfId="0" applyNumberFormat="1" applyFont="1" applyFill="1" applyBorder="1" applyAlignment="1" applyProtection="1">
      <alignment wrapText="1"/>
      <protection locked="0"/>
    </xf>
    <xf numFmtId="164" fontId="15" fillId="0" borderId="0" xfId="1" applyNumberFormat="1" applyFont="1" applyFill="1" applyBorder="1" applyAlignment="1" applyProtection="1">
      <alignment wrapText="1"/>
      <protection locked="0"/>
    </xf>
    <xf numFmtId="0" fontId="12" fillId="3" borderId="22" xfId="0" applyFont="1" applyFill="1" applyBorder="1" applyAlignment="1" applyProtection="1">
      <alignment horizontal="center" wrapText="1"/>
    </xf>
    <xf numFmtId="0" fontId="12" fillId="3" borderId="23" xfId="0" applyFont="1" applyFill="1" applyBorder="1" applyAlignment="1" applyProtection="1">
      <alignment horizontal="center" wrapText="1"/>
    </xf>
    <xf numFmtId="0" fontId="12" fillId="3" borderId="24" xfId="0" applyFont="1" applyFill="1" applyBorder="1" applyAlignment="1" applyProtection="1">
      <alignment horizontal="center" wrapText="1"/>
    </xf>
    <xf numFmtId="168" fontId="4" fillId="4" borderId="21" xfId="0" applyNumberFormat="1" applyFont="1" applyFill="1" applyBorder="1" applyAlignment="1" applyProtection="1">
      <alignment wrapText="1"/>
      <protection locked="0"/>
    </xf>
    <xf numFmtId="164" fontId="6" fillId="4" borderId="21" xfId="1" applyNumberFormat="1" applyFont="1" applyFill="1" applyBorder="1" applyAlignment="1" applyProtection="1">
      <alignment wrapText="1"/>
      <protection locked="0"/>
    </xf>
    <xf numFmtId="167" fontId="7" fillId="2" borderId="9" xfId="0" applyNumberFormat="1" applyFont="1" applyFill="1" applyBorder="1" applyAlignment="1" applyProtection="1">
      <alignment horizontal="left" vertical="center"/>
      <protection locked="0"/>
    </xf>
    <xf numFmtId="165" fontId="7" fillId="2" borderId="10" xfId="1" applyFont="1" applyFill="1" applyBorder="1" applyAlignment="1" applyProtection="1">
      <alignment horizontal="left" vertical="center"/>
      <protection locked="0"/>
    </xf>
    <xf numFmtId="165" fontId="7" fillId="2" borderId="11" xfId="1" applyFont="1" applyFill="1" applyBorder="1" applyAlignment="1" applyProtection="1">
      <alignment horizontal="left" vertical="center"/>
      <protection locked="0"/>
    </xf>
    <xf numFmtId="168" fontId="4" fillId="0" borderId="12" xfId="0" applyNumberFormat="1" applyFont="1" applyFill="1" applyBorder="1" applyAlignment="1" applyProtection="1">
      <alignment wrapText="1"/>
      <protection locked="0"/>
    </xf>
    <xf numFmtId="164" fontId="4" fillId="0" borderId="13" xfId="1" applyNumberFormat="1" applyFont="1" applyFill="1" applyBorder="1" applyAlignment="1" applyProtection="1">
      <alignment wrapText="1"/>
      <protection locked="0"/>
    </xf>
    <xf numFmtId="168" fontId="4" fillId="0" borderId="15" xfId="0" applyNumberFormat="1" applyFont="1" applyFill="1" applyBorder="1" applyAlignment="1" applyProtection="1">
      <alignment wrapText="1"/>
      <protection locked="0"/>
    </xf>
    <xf numFmtId="164" fontId="4" fillId="0" borderId="16" xfId="1" applyNumberFormat="1" applyFont="1" applyFill="1" applyBorder="1" applyAlignment="1" applyProtection="1">
      <alignment wrapText="1"/>
      <protection locked="0"/>
    </xf>
    <xf numFmtId="164" fontId="4" fillId="0" borderId="17" xfId="1" applyNumberFormat="1" applyFont="1" applyFill="1" applyBorder="1" applyAlignment="1" applyProtection="1">
      <alignment wrapText="1"/>
      <protection locked="0"/>
    </xf>
    <xf numFmtId="167" fontId="7" fillId="2" borderId="0" xfId="0" applyNumberFormat="1" applyFont="1" applyFill="1" applyBorder="1" applyAlignment="1" applyProtection="1">
      <alignment horizontal="left" vertical="center"/>
      <protection locked="0"/>
    </xf>
    <xf numFmtId="165" fontId="7" fillId="2" borderId="0" xfId="1" applyFont="1" applyFill="1" applyBorder="1" applyAlignment="1" applyProtection="1">
      <alignment horizontal="left" vertical="center"/>
      <protection locked="0"/>
    </xf>
    <xf numFmtId="168" fontId="6" fillId="4" borderId="21" xfId="0" applyNumberFormat="1" applyFont="1" applyFill="1" applyBorder="1" applyAlignment="1" applyProtection="1">
      <alignment wrapText="1"/>
      <protection locked="0"/>
    </xf>
    <xf numFmtId="0" fontId="12" fillId="3" borderId="23" xfId="0" applyFont="1" applyFill="1" applyBorder="1" applyAlignment="1" applyProtection="1">
      <alignment wrapText="1"/>
    </xf>
    <xf numFmtId="164" fontId="19" fillId="0" borderId="13" xfId="1" applyNumberFormat="1" applyFont="1" applyFill="1" applyBorder="1" applyAlignment="1" applyProtection="1">
      <alignment wrapText="1"/>
      <protection locked="0"/>
    </xf>
    <xf numFmtId="164" fontId="19" fillId="0" borderId="11" xfId="1" applyNumberFormat="1" applyFont="1" applyFill="1" applyBorder="1" applyAlignment="1" applyProtection="1">
      <alignment wrapText="1"/>
      <protection locked="0"/>
    </xf>
    <xf numFmtId="165" fontId="5" fillId="2" borderId="0" xfId="1" applyFont="1" applyFill="1" applyBorder="1" applyAlignment="1" applyProtection="1">
      <alignment horizontal="left" vertical="center"/>
    </xf>
    <xf numFmtId="166" fontId="6" fillId="4" borderId="21" xfId="1" applyNumberFormat="1" applyFont="1" applyFill="1" applyBorder="1" applyProtection="1"/>
    <xf numFmtId="166" fontId="4" fillId="3" borderId="27" xfId="1" applyNumberFormat="1" applyFont="1" applyFill="1" applyBorder="1" applyProtection="1"/>
    <xf numFmtId="166" fontId="4" fillId="6" borderId="28" xfId="1" applyNumberFormat="1" applyFont="1" applyFill="1" applyBorder="1" applyProtection="1"/>
    <xf numFmtId="166" fontId="4" fillId="0" borderId="27" xfId="1" applyNumberFormat="1" applyFont="1" applyFill="1" applyBorder="1" applyAlignment="1" applyProtection="1">
      <alignment wrapText="1"/>
      <protection locked="0"/>
    </xf>
    <xf numFmtId="166" fontId="4" fillId="0" borderId="28" xfId="1" applyNumberFormat="1" applyFont="1" applyFill="1" applyBorder="1" applyAlignment="1" applyProtection="1">
      <alignment wrapText="1"/>
      <protection locked="0"/>
    </xf>
    <xf numFmtId="166" fontId="4" fillId="0" borderId="29" xfId="1" applyNumberFormat="1" applyFont="1" applyFill="1" applyBorder="1" applyAlignment="1" applyProtection="1">
      <alignment wrapText="1"/>
      <protection locked="0"/>
    </xf>
    <xf numFmtId="166" fontId="13" fillId="4" borderId="21" xfId="0" applyNumberFormat="1" applyFont="1" applyFill="1" applyBorder="1" applyAlignment="1" applyProtection="1">
      <alignment horizontal="left" vertical="top" wrapText="1"/>
      <protection locked="0"/>
    </xf>
    <xf numFmtId="0" fontId="0" fillId="0" borderId="25" xfId="0" applyBorder="1"/>
    <xf numFmtId="166" fontId="4" fillId="6" borderId="28" xfId="1" applyNumberFormat="1" applyFont="1" applyFill="1" applyBorder="1" applyAlignment="1" applyProtection="1">
      <alignment horizontal="right"/>
    </xf>
    <xf numFmtId="166" fontId="4" fillId="3" borderId="28" xfId="1" applyNumberFormat="1" applyFont="1" applyFill="1" applyBorder="1" applyProtection="1"/>
    <xf numFmtId="14" fontId="20" fillId="0" borderId="5" xfId="0" applyNumberFormat="1" applyFont="1" applyFill="1" applyBorder="1" applyAlignment="1" applyProtection="1">
      <alignment horizontal="center" wrapText="1"/>
      <protection locked="0"/>
    </xf>
    <xf numFmtId="41" fontId="20" fillId="0" borderId="5" xfId="7" applyFont="1" applyFill="1" applyBorder="1" applyAlignment="1" applyProtection="1">
      <alignment horizontal="center" wrapText="1"/>
      <protection locked="0"/>
    </xf>
    <xf numFmtId="0" fontId="11" fillId="7" borderId="8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6" fillId="2" borderId="27" xfId="0" applyFont="1" applyFill="1" applyBorder="1" applyAlignment="1" applyProtection="1">
      <alignment horizontal="left" vertical="center" wrapText="1"/>
      <protection locked="0"/>
    </xf>
    <xf numFmtId="0" fontId="10" fillId="0" borderId="28" xfId="0" applyFont="1" applyFill="1" applyBorder="1" applyAlignment="1" applyProtection="1">
      <alignment horizontal="left" vertical="top" wrapText="1"/>
      <protection locked="0"/>
    </xf>
    <xf numFmtId="0" fontId="0" fillId="0" borderId="28" xfId="0" applyFont="1" applyFill="1" applyBorder="1" applyAlignment="1" applyProtection="1">
      <alignment horizontal="left" vertical="top" wrapText="1" indent="1"/>
      <protection locked="0"/>
    </xf>
    <xf numFmtId="0" fontId="10" fillId="0" borderId="29" xfId="0" applyFont="1" applyFill="1" applyBorder="1" applyAlignment="1" applyProtection="1">
      <alignment horizontal="left" vertical="top" wrapText="1"/>
      <protection locked="0"/>
    </xf>
    <xf numFmtId="0" fontId="9" fillId="2" borderId="27" xfId="0" applyFont="1" applyFill="1" applyBorder="1" applyAlignment="1" applyProtection="1">
      <alignment horizontal="left" vertical="center" wrapText="1"/>
      <protection locked="0"/>
    </xf>
    <xf numFmtId="0" fontId="0" fillId="0" borderId="30" xfId="0" applyFont="1" applyBorder="1" applyAlignment="1">
      <alignment horizontal="center"/>
    </xf>
    <xf numFmtId="0" fontId="0" fillId="0" borderId="30" xfId="0" applyFont="1" applyBorder="1"/>
    <xf numFmtId="0" fontId="0" fillId="0" borderId="26" xfId="0" applyFont="1" applyBorder="1"/>
    <xf numFmtId="14" fontId="21" fillId="4" borderId="16" xfId="0" applyNumberFormat="1" applyFont="1" applyFill="1" applyBorder="1" applyAlignment="1">
      <alignment horizontal="center"/>
    </xf>
    <xf numFmtId="0" fontId="0" fillId="0" borderId="15" xfId="0" applyFont="1" applyFill="1" applyBorder="1" applyAlignment="1" applyProtection="1">
      <alignment horizontal="left" vertical="top" wrapText="1"/>
      <protection locked="0"/>
    </xf>
    <xf numFmtId="9" fontId="0" fillId="0" borderId="0" xfId="8" applyFont="1" applyBorder="1" applyAlignment="1">
      <alignment horizontal="center"/>
    </xf>
    <xf numFmtId="9" fontId="0" fillId="0" borderId="23" xfId="8" applyFont="1" applyBorder="1" applyAlignment="1">
      <alignment horizontal="center"/>
    </xf>
    <xf numFmtId="0" fontId="14" fillId="0" borderId="32" xfId="0" applyFont="1" applyFill="1" applyBorder="1" applyAlignment="1" applyProtection="1">
      <alignment horizontal="center" vertical="top" wrapText="1"/>
      <protection locked="0"/>
    </xf>
    <xf numFmtId="0" fontId="0" fillId="0" borderId="32" xfId="0" applyFont="1" applyFill="1" applyBorder="1" applyAlignment="1" applyProtection="1">
      <alignment horizontal="left" vertical="top" wrapText="1"/>
      <protection locked="0"/>
    </xf>
    <xf numFmtId="9" fontId="0" fillId="0" borderId="31" xfId="8" applyFont="1" applyBorder="1" applyAlignment="1">
      <alignment horizontal="center"/>
    </xf>
    <xf numFmtId="9" fontId="0" fillId="0" borderId="24" xfId="8" applyFont="1" applyBorder="1" applyAlignment="1">
      <alignment horizontal="center"/>
    </xf>
    <xf numFmtId="164" fontId="4" fillId="0" borderId="34" xfId="1" applyNumberFormat="1" applyFont="1" applyFill="1" applyBorder="1" applyAlignment="1" applyProtection="1">
      <alignment wrapText="1"/>
      <protection locked="0"/>
    </xf>
    <xf numFmtId="164" fontId="4" fillId="0" borderId="35" xfId="1" applyNumberFormat="1" applyFont="1" applyFill="1" applyBorder="1" applyAlignment="1" applyProtection="1">
      <alignment wrapText="1"/>
      <protection locked="0"/>
    </xf>
    <xf numFmtId="164" fontId="4" fillId="3" borderId="34" xfId="1" applyNumberFormat="1" applyFont="1" applyFill="1" applyBorder="1" applyAlignment="1" applyProtection="1">
      <alignment wrapText="1"/>
      <protection locked="0"/>
    </xf>
    <xf numFmtId="168" fontId="4" fillId="0" borderId="0" xfId="0" applyNumberFormat="1" applyFont="1" applyFill="1" applyBorder="1" applyAlignment="1" applyProtection="1">
      <alignment wrapText="1"/>
      <protection locked="0"/>
    </xf>
    <xf numFmtId="168" fontId="4" fillId="0" borderId="34" xfId="0" applyNumberFormat="1" applyFont="1" applyFill="1" applyBorder="1" applyAlignment="1" applyProtection="1">
      <alignment wrapText="1"/>
      <protection locked="0"/>
    </xf>
    <xf numFmtId="168" fontId="4" fillId="0" borderId="35" xfId="0" applyNumberFormat="1" applyFont="1" applyFill="1" applyBorder="1" applyAlignment="1" applyProtection="1">
      <alignment wrapText="1"/>
      <protection locked="0"/>
    </xf>
    <xf numFmtId="165" fontId="7" fillId="2" borderId="18" xfId="1" applyFont="1" applyFill="1" applyBorder="1" applyAlignment="1" applyProtection="1">
      <alignment horizontal="left" vertical="center"/>
      <protection locked="0"/>
    </xf>
    <xf numFmtId="165" fontId="7" fillId="2" borderId="31" xfId="1" applyFont="1" applyFill="1" applyBorder="1" applyAlignment="1" applyProtection="1">
      <alignment horizontal="left" vertical="center"/>
      <protection locked="0"/>
    </xf>
    <xf numFmtId="164" fontId="19" fillId="0" borderId="38" xfId="1" applyNumberFormat="1" applyFont="1" applyFill="1" applyBorder="1" applyAlignment="1" applyProtection="1">
      <alignment wrapText="1"/>
      <protection locked="0"/>
    </xf>
    <xf numFmtId="164" fontId="4" fillId="0" borderId="32" xfId="1" applyNumberFormat="1" applyFont="1" applyFill="1" applyBorder="1" applyAlignment="1" applyProtection="1">
      <alignment wrapText="1"/>
      <protection locked="0"/>
    </xf>
    <xf numFmtId="164" fontId="4" fillId="0" borderId="38" xfId="1" applyNumberFormat="1" applyFont="1" applyFill="1" applyBorder="1" applyAlignment="1" applyProtection="1">
      <alignment wrapText="1"/>
      <protection locked="0"/>
    </xf>
    <xf numFmtId="164" fontId="4" fillId="0" borderId="39" xfId="1" applyNumberFormat="1" applyFont="1" applyFill="1" applyBorder="1" applyAlignment="1" applyProtection="1">
      <alignment wrapText="1"/>
      <protection locked="0"/>
    </xf>
    <xf numFmtId="168" fontId="4" fillId="0" borderId="23" xfId="0" applyNumberFormat="1" applyFont="1" applyFill="1" applyBorder="1" applyAlignment="1" applyProtection="1">
      <alignment wrapText="1"/>
      <protection locked="0"/>
    </xf>
    <xf numFmtId="164" fontId="4" fillId="0" borderId="40" xfId="1" applyNumberFormat="1" applyFont="1" applyFill="1" applyBorder="1" applyAlignment="1" applyProtection="1">
      <alignment wrapText="1"/>
      <protection locked="0"/>
    </xf>
    <xf numFmtId="41" fontId="17" fillId="0" borderId="34" xfId="7" applyFont="1" applyFill="1" applyBorder="1" applyAlignment="1" applyProtection="1">
      <alignment horizontal="center" wrapText="1"/>
      <protection locked="0"/>
    </xf>
    <xf numFmtId="170" fontId="20" fillId="0" borderId="34" xfId="0" applyNumberFormat="1" applyFont="1" applyFill="1" applyBorder="1" applyAlignment="1" applyProtection="1">
      <alignment horizontal="center" wrapText="1"/>
      <protection locked="0"/>
    </xf>
    <xf numFmtId="9" fontId="23" fillId="0" borderId="0" xfId="0" applyNumberFormat="1" applyFont="1" applyBorder="1" applyAlignment="1">
      <alignment horizontal="center"/>
    </xf>
    <xf numFmtId="3" fontId="0" fillId="0" borderId="31" xfId="0" applyNumberFormat="1" applyBorder="1"/>
    <xf numFmtId="171" fontId="24" fillId="0" borderId="41" xfId="0" applyNumberFormat="1" applyFont="1" applyBorder="1" applyAlignment="1">
      <alignment horizontal="center" wrapText="1"/>
    </xf>
    <xf numFmtId="172" fontId="24" fillId="0" borderId="41" xfId="0" applyNumberFormat="1" applyFont="1" applyBorder="1" applyAlignment="1">
      <alignment horizontal="center" wrapText="1"/>
    </xf>
    <xf numFmtId="9" fontId="25" fillId="0" borderId="0" xfId="0" applyNumberFormat="1" applyFont="1" applyAlignment="1">
      <alignment horizontal="center"/>
    </xf>
    <xf numFmtId="9" fontId="23" fillId="0" borderId="31" xfId="0" applyNumberFormat="1" applyFont="1" applyBorder="1" applyAlignment="1">
      <alignment horizontal="center"/>
    </xf>
    <xf numFmtId="9" fontId="25" fillId="0" borderId="31" xfId="0" applyNumberFormat="1" applyFont="1" applyBorder="1" applyAlignment="1">
      <alignment horizontal="center"/>
    </xf>
    <xf numFmtId="0" fontId="0" fillId="0" borderId="42" xfId="0" applyBorder="1"/>
    <xf numFmtId="164" fontId="26" fillId="0" borderId="41" xfId="0" applyNumberFormat="1" applyFont="1" applyBorder="1" applyAlignment="1">
      <alignment wrapText="1"/>
    </xf>
    <xf numFmtId="164" fontId="26" fillId="0" borderId="43" xfId="0" applyNumberFormat="1" applyFont="1" applyBorder="1" applyAlignment="1">
      <alignment wrapText="1"/>
    </xf>
    <xf numFmtId="168" fontId="26" fillId="0" borderId="44" xfId="0" applyNumberFormat="1" applyFont="1" applyBorder="1" applyAlignment="1">
      <alignment wrapText="1"/>
    </xf>
    <xf numFmtId="164" fontId="27" fillId="0" borderId="43" xfId="0" applyNumberFormat="1" applyFont="1" applyBorder="1" applyAlignment="1">
      <alignment wrapText="1"/>
    </xf>
    <xf numFmtId="164" fontId="26" fillId="0" borderId="44" xfId="0" applyNumberFormat="1" applyFont="1" applyBorder="1" applyAlignment="1">
      <alignment wrapText="1"/>
    </xf>
    <xf numFmtId="168" fontId="26" fillId="0" borderId="0" xfId="0" applyNumberFormat="1" applyFont="1" applyAlignment="1">
      <alignment wrapText="1"/>
    </xf>
    <xf numFmtId="168" fontId="26" fillId="0" borderId="41" xfId="0" applyNumberFormat="1" applyFont="1" applyBorder="1" applyAlignment="1">
      <alignment wrapText="1"/>
    </xf>
    <xf numFmtId="167" fontId="11" fillId="2" borderId="45" xfId="0" applyNumberFormat="1" applyFont="1" applyFill="1" applyBorder="1" applyAlignment="1" applyProtection="1">
      <alignment horizontal="center" vertical="center"/>
      <protection locked="0"/>
    </xf>
    <xf numFmtId="167" fontId="11" fillId="2" borderId="33" xfId="0" applyNumberFormat="1" applyFont="1" applyFill="1" applyBorder="1" applyAlignment="1" applyProtection="1">
      <alignment horizontal="center" vertical="center"/>
      <protection locked="0"/>
    </xf>
    <xf numFmtId="9" fontId="23" fillId="0" borderId="33" xfId="0" applyNumberFormat="1" applyFont="1" applyBorder="1" applyAlignment="1">
      <alignment horizontal="center"/>
    </xf>
    <xf numFmtId="167" fontId="11" fillId="2" borderId="42" xfId="0" applyNumberFormat="1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top" wrapText="1"/>
      <protection locked="0"/>
    </xf>
    <xf numFmtId="0" fontId="9" fillId="4" borderId="39" xfId="0" applyFont="1" applyFill="1" applyBorder="1" applyAlignment="1">
      <alignment horizontal="center"/>
    </xf>
    <xf numFmtId="0" fontId="9" fillId="4" borderId="35" xfId="0" applyFont="1" applyFill="1" applyBorder="1" applyAlignment="1">
      <alignment horizontal="center"/>
    </xf>
    <xf numFmtId="0" fontId="0" fillId="0" borderId="46" xfId="0" applyFont="1" applyBorder="1" applyAlignment="1">
      <alignment horizontal="left"/>
    </xf>
    <xf numFmtId="0" fontId="0" fillId="0" borderId="4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10" fillId="0" borderId="32" xfId="0" applyFont="1" applyFill="1" applyBorder="1" applyAlignment="1" applyProtection="1">
      <alignment horizontal="left" vertical="top" wrapText="1"/>
      <protection locked="0"/>
    </xf>
    <xf numFmtId="0" fontId="10" fillId="0" borderId="34" xfId="0" applyFont="1" applyFill="1" applyBorder="1" applyAlignment="1" applyProtection="1">
      <alignment horizontal="left" vertical="top" wrapText="1"/>
      <protection locked="0"/>
    </xf>
    <xf numFmtId="0" fontId="14" fillId="0" borderId="14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6" fillId="3" borderId="0" xfId="0" applyFont="1" applyFill="1" applyAlignment="1" applyProtection="1">
      <alignment horizontal="left" vertical="center"/>
    </xf>
    <xf numFmtId="0" fontId="14" fillId="0" borderId="32" xfId="0" applyFont="1" applyFill="1" applyBorder="1" applyAlignment="1" applyProtection="1">
      <alignment horizontal="center" vertical="top" wrapText="1"/>
      <protection locked="0"/>
    </xf>
    <xf numFmtId="0" fontId="14" fillId="0" borderId="34" xfId="0" applyFont="1" applyFill="1" applyBorder="1" applyAlignment="1" applyProtection="1">
      <alignment horizontal="center" vertical="top" wrapText="1"/>
      <protection locked="0"/>
    </xf>
    <xf numFmtId="0" fontId="13" fillId="3" borderId="36" xfId="0" applyFont="1" applyFill="1" applyBorder="1" applyAlignment="1" applyProtection="1">
      <alignment horizontal="center" vertical="top"/>
    </xf>
    <xf numFmtId="0" fontId="13" fillId="3" borderId="33" xfId="0" applyFont="1" applyFill="1" applyBorder="1" applyAlignment="1" applyProtection="1">
      <alignment horizontal="center" vertical="top"/>
    </xf>
    <xf numFmtId="0" fontId="13" fillId="3" borderId="37" xfId="0" applyFont="1" applyFill="1" applyBorder="1" applyAlignment="1" applyProtection="1">
      <alignment horizontal="center" vertical="top"/>
    </xf>
    <xf numFmtId="0" fontId="0" fillId="0" borderId="14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14" fontId="17" fillId="0" borderId="33" xfId="0" applyNumberFormat="1" applyFont="1" applyBorder="1" applyAlignment="1" applyProtection="1">
      <alignment horizontal="left"/>
    </xf>
    <xf numFmtId="14" fontId="17" fillId="0" borderId="0" xfId="0" applyNumberFormat="1" applyFont="1" applyBorder="1" applyAlignment="1" applyProtection="1">
      <alignment horizontal="left"/>
    </xf>
    <xf numFmtId="0" fontId="9" fillId="7" borderId="0" xfId="0" applyFont="1" applyFill="1" applyAlignment="1">
      <alignment horizontal="center"/>
    </xf>
    <xf numFmtId="0" fontId="13" fillId="3" borderId="33" xfId="0" applyFont="1" applyFill="1" applyBorder="1" applyAlignment="1" applyProtection="1">
      <alignment horizontal="center"/>
    </xf>
    <xf numFmtId="0" fontId="13" fillId="3" borderId="8" xfId="0" applyFont="1" applyFill="1" applyBorder="1" applyAlignment="1" applyProtection="1">
      <alignment horizontal="center"/>
    </xf>
    <xf numFmtId="0" fontId="13" fillId="3" borderId="7" xfId="0" applyFont="1" applyFill="1" applyBorder="1" applyAlignment="1" applyProtection="1">
      <alignment horizontal="center"/>
    </xf>
    <xf numFmtId="16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3" fillId="3" borderId="25" xfId="0" applyFont="1" applyFill="1" applyBorder="1" applyAlignment="1" applyProtection="1">
      <alignment horizontal="center" vertical="center"/>
    </xf>
    <xf numFmtId="0" fontId="13" fillId="3" borderId="26" xfId="0" applyFont="1" applyFill="1" applyBorder="1" applyAlignment="1" applyProtection="1">
      <alignment horizontal="center" vertical="center"/>
    </xf>
    <xf numFmtId="168" fontId="4" fillId="9" borderId="32" xfId="0" applyNumberFormat="1" applyFont="1" applyFill="1" applyBorder="1" applyAlignment="1" applyProtection="1">
      <alignment horizontal="center" wrapText="1"/>
      <protection locked="0"/>
    </xf>
    <xf numFmtId="168" fontId="4" fillId="9" borderId="34" xfId="0" applyNumberFormat="1" applyFont="1" applyFill="1" applyBorder="1" applyAlignment="1" applyProtection="1">
      <alignment horizontal="center" wrapText="1"/>
      <protection locked="0"/>
    </xf>
    <xf numFmtId="168" fontId="4" fillId="0" borderId="9" xfId="0" applyNumberFormat="1" applyFont="1" applyFill="1" applyBorder="1" applyAlignment="1" applyProtection="1">
      <alignment horizontal="center" wrapText="1"/>
      <protection locked="0"/>
    </xf>
    <xf numFmtId="168" fontId="4" fillId="0" borderId="10" xfId="0" applyNumberFormat="1" applyFont="1" applyFill="1" applyBorder="1" applyAlignment="1" applyProtection="1">
      <alignment horizontal="center" wrapText="1"/>
      <protection locked="0"/>
    </xf>
    <xf numFmtId="168" fontId="4" fillId="0" borderId="32" xfId="0" applyNumberFormat="1" applyFont="1" applyFill="1" applyBorder="1" applyAlignment="1" applyProtection="1">
      <alignment horizontal="center" wrapText="1"/>
      <protection locked="0"/>
    </xf>
    <xf numFmtId="168" fontId="4" fillId="0" borderId="34" xfId="0" applyNumberFormat="1" applyFont="1" applyFill="1" applyBorder="1" applyAlignment="1" applyProtection="1">
      <alignment horizontal="center" wrapText="1"/>
      <protection locked="0"/>
    </xf>
    <xf numFmtId="164" fontId="22" fillId="9" borderId="18" xfId="1" applyNumberFormat="1" applyFont="1" applyFill="1" applyBorder="1" applyAlignment="1" applyProtection="1">
      <alignment horizontal="center" vertical="center" wrapText="1"/>
      <protection locked="0"/>
    </xf>
    <xf numFmtId="164" fontId="22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9" fillId="9" borderId="18" xfId="1" applyNumberFormat="1" applyFont="1" applyFill="1" applyBorder="1" applyAlignment="1" applyProtection="1">
      <alignment horizontal="center" vertical="center" wrapText="1"/>
      <protection locked="0"/>
    </xf>
    <xf numFmtId="164" fontId="19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36" xfId="0" applyFont="1" applyFill="1" applyBorder="1" applyAlignment="1" applyProtection="1">
      <alignment horizontal="center"/>
    </xf>
    <xf numFmtId="0" fontId="3" fillId="3" borderId="33" xfId="0" applyFont="1" applyFill="1" applyBorder="1" applyAlignment="1" applyProtection="1">
      <alignment horizontal="center"/>
    </xf>
    <xf numFmtId="0" fontId="3" fillId="3" borderId="37" xfId="0" applyFont="1" applyFill="1" applyBorder="1" applyAlignment="1" applyProtection="1">
      <alignment horizontal="center"/>
    </xf>
  </cellXfs>
  <cellStyles count="13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illares [0] 2" xfId="11" xr:uid="{91B98DF4-C10B-45ED-BC35-CCEE8A4E17A3}"/>
    <cellStyle name="Millares 2" xfId="10" xr:uid="{5DD98E74-5A9E-4BE1-AB3A-ACF91CE666FE}"/>
    <cellStyle name="Moneda" xfId="1" builtinId="4"/>
    <cellStyle name="Moneda [0] 2" xfId="12" xr:uid="{B441798E-EA70-4AC7-A025-353CF7D56205}"/>
    <cellStyle name="Normal" xfId="0" builtinId="0"/>
    <cellStyle name="Normal 2" xfId="9" xr:uid="{BD8E16BD-7EFD-4A04-8523-0438371205EB}"/>
    <cellStyle name="Porcentaje" xfId="8" builtinId="5"/>
  </cellStyles>
  <dxfs count="0"/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Planificación!$D$7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Planificación!$B$9:$C$29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Planificación!$D$9:$D$29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4" formatCode="d/m/yyyy">
                  <c:v>43985</c:v>
                </c:pt>
                <c:pt idx="5" formatCode="m/d/yyyy">
                  <c:v>43971</c:v>
                </c:pt>
                <c:pt idx="7" formatCode="d/m/yyyy">
                  <c:v>43961</c:v>
                </c:pt>
                <c:pt idx="8" formatCode="d/m/yyyy">
                  <c:v>44053</c:v>
                </c:pt>
                <c:pt idx="9" formatCode="d/m/yyyy">
                  <c:v>44002</c:v>
                </c:pt>
                <c:pt idx="10" formatCode="d/m/yyyy">
                  <c:v>44004</c:v>
                </c:pt>
                <c:pt idx="11" formatCode="d/m/yyyy">
                  <c:v>44056</c:v>
                </c:pt>
                <c:pt idx="12" formatCode="d/m/yyyy">
                  <c:v>43985</c:v>
                </c:pt>
                <c:pt idx="13" formatCode="d/m/yyyy">
                  <c:v>43985</c:v>
                </c:pt>
                <c:pt idx="15" formatCode="m/d/yyyy">
                  <c:v>44017</c:v>
                </c:pt>
                <c:pt idx="16" formatCode="m/d/yyyy">
                  <c:v>44013</c:v>
                </c:pt>
                <c:pt idx="18" formatCode="m/d/yyyy">
                  <c:v>44403</c:v>
                </c:pt>
                <c:pt idx="19" formatCode="m/d/yyyy">
                  <c:v>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Planificación!$F$7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Planificación!$B$9:$C$29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Planificación!$F$9:$F$29</c:f>
              <c:numCache>
                <c:formatCode>_(* #,##0_);_(* \(#,##0\);_(* "-"_);_(@_)</c:formatCode>
                <c:ptCount val="21"/>
                <c:pt idx="1">
                  <c:v>26</c:v>
                </c:pt>
                <c:pt idx="2" formatCode="_-* #,##0_-;\-* #,##0_-;_-* &quot;-&quot;_-;_-@">
                  <c:v>9</c:v>
                </c:pt>
                <c:pt idx="3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5">
                  <c:v>-44017</c:v>
                </c:pt>
                <c:pt idx="16">
                  <c:v>-44013</c:v>
                </c:pt>
                <c:pt idx="18">
                  <c:v>-44403</c:v>
                </c:pt>
                <c:pt idx="19">
                  <c:v>-44310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13" zoomScale="80" zoomScaleNormal="80" workbookViewId="0">
      <selection activeCell="J31" sqref="J31"/>
    </sheetView>
  </sheetViews>
  <sheetFormatPr baseColWidth="10" defaultColWidth="11" defaultRowHeight="15.75" x14ac:dyDescent="0.25"/>
  <cols>
    <col min="1" max="1" width="6.375" style="3" customWidth="1"/>
    <col min="2" max="2" width="17.625" style="3" customWidth="1"/>
    <col min="3" max="3" width="23" style="3" bestFit="1" customWidth="1"/>
    <col min="4" max="4" width="13.625" style="3" customWidth="1"/>
    <col min="5" max="5" width="14.625" style="3" customWidth="1"/>
    <col min="6" max="6" width="13.75" style="3" customWidth="1"/>
    <col min="7" max="7" width="24.75" style="3" customWidth="1"/>
    <col min="8" max="8" width="16.375" style="3" customWidth="1"/>
    <col min="9" max="9" width="5.25" style="3" hidden="1" customWidth="1"/>
    <col min="10" max="16384" width="11" style="3"/>
  </cols>
  <sheetData>
    <row r="1" spans="1:10" ht="22.15" customHeight="1" x14ac:dyDescent="0.25">
      <c r="B1" s="142" t="s">
        <v>4</v>
      </c>
      <c r="C1" s="142"/>
      <c r="D1" s="142"/>
      <c r="E1" s="142"/>
      <c r="F1" s="142"/>
      <c r="G1" s="142"/>
      <c r="H1" s="142"/>
      <c r="I1" s="142"/>
      <c r="J1" s="2"/>
    </row>
    <row r="2" spans="1:10" x14ac:dyDescent="0.25">
      <c r="B2" s="142"/>
      <c r="C2" s="142"/>
      <c r="D2" s="142"/>
      <c r="E2" s="142"/>
      <c r="F2" s="142"/>
      <c r="G2" s="142"/>
      <c r="H2" s="142"/>
      <c r="I2" s="142"/>
      <c r="J2" s="2"/>
    </row>
    <row r="3" spans="1:10" x14ac:dyDescent="0.25">
      <c r="B3" s="6" t="s">
        <v>5</v>
      </c>
      <c r="C3" s="7" t="s">
        <v>68</v>
      </c>
      <c r="D3" s="7"/>
      <c r="E3" s="7"/>
      <c r="F3" s="7"/>
      <c r="G3" s="8"/>
      <c r="H3" s="8"/>
      <c r="I3" s="9"/>
      <c r="J3" s="9"/>
    </row>
    <row r="4" spans="1:10" x14ac:dyDescent="0.25">
      <c r="B4" s="6" t="s">
        <v>6</v>
      </c>
      <c r="C4" s="150" t="s">
        <v>69</v>
      </c>
      <c r="D4" s="150"/>
      <c r="E4" s="150"/>
      <c r="F4" s="150"/>
      <c r="G4" s="150"/>
      <c r="H4" s="150"/>
      <c r="I4" s="10"/>
      <c r="J4" s="10"/>
    </row>
    <row r="5" spans="1:10" x14ac:dyDescent="0.25">
      <c r="B5" s="11"/>
      <c r="C5" s="151"/>
      <c r="D5" s="151"/>
      <c r="E5" s="151"/>
      <c r="F5" s="151"/>
      <c r="G5" s="151"/>
      <c r="H5" s="151"/>
      <c r="I5" s="11"/>
      <c r="J5" s="11"/>
    </row>
    <row r="6" spans="1:10" ht="20.25" customHeight="1" x14ac:dyDescent="0.25">
      <c r="B6" s="11"/>
      <c r="C6" s="12"/>
      <c r="D6" s="145" t="s">
        <v>17</v>
      </c>
      <c r="E6" s="146"/>
      <c r="F6" s="147"/>
      <c r="G6" s="145" t="s">
        <v>20</v>
      </c>
      <c r="H6" s="147"/>
    </row>
    <row r="7" spans="1:10" ht="13.9" customHeight="1" x14ac:dyDescent="0.25">
      <c r="B7" s="13" t="s">
        <v>7</v>
      </c>
      <c r="C7" s="14"/>
      <c r="D7" s="15" t="s">
        <v>14</v>
      </c>
      <c r="E7" s="16" t="s">
        <v>15</v>
      </c>
      <c r="F7" s="17" t="s">
        <v>16</v>
      </c>
      <c r="G7" s="15" t="s">
        <v>18</v>
      </c>
      <c r="H7" s="17" t="s">
        <v>19</v>
      </c>
    </row>
    <row r="8" spans="1:10" x14ac:dyDescent="0.25">
      <c r="A8" s="83"/>
      <c r="B8" s="18" t="s">
        <v>8</v>
      </c>
      <c r="C8" s="19"/>
      <c r="D8" s="19"/>
      <c r="E8" s="19"/>
      <c r="F8" s="19"/>
      <c r="G8" s="19"/>
      <c r="H8" s="20"/>
    </row>
    <row r="9" spans="1:10" x14ac:dyDescent="0.25">
      <c r="A9" s="84" t="s">
        <v>60</v>
      </c>
      <c r="B9" s="143" t="s">
        <v>27</v>
      </c>
      <c r="C9" s="144"/>
      <c r="D9" s="29"/>
      <c r="E9" s="29"/>
      <c r="F9" s="22"/>
      <c r="G9" s="22"/>
      <c r="H9" s="28">
        <f>I12/I13</f>
        <v>0.8</v>
      </c>
    </row>
    <row r="10" spans="1:10" x14ac:dyDescent="0.25">
      <c r="A10" s="84">
        <v>1</v>
      </c>
      <c r="B10" s="136" t="s">
        <v>63</v>
      </c>
      <c r="C10" s="137"/>
      <c r="D10" s="110">
        <v>43748</v>
      </c>
      <c r="E10" s="110">
        <v>43774</v>
      </c>
      <c r="F10" s="70">
        <v>26</v>
      </c>
      <c r="G10" s="109" t="s">
        <v>66</v>
      </c>
      <c r="H10" s="24">
        <v>1</v>
      </c>
    </row>
    <row r="11" spans="1:10" x14ac:dyDescent="0.25">
      <c r="A11" s="84">
        <v>2</v>
      </c>
      <c r="B11" s="134" t="s">
        <v>21</v>
      </c>
      <c r="C11" s="135"/>
      <c r="D11" s="69">
        <v>43775</v>
      </c>
      <c r="E11" s="69">
        <v>43784</v>
      </c>
      <c r="F11" s="114">
        <f t="shared" ref="F11" si="0">E11-D11</f>
        <v>9</v>
      </c>
      <c r="G11" s="22" t="s">
        <v>22</v>
      </c>
      <c r="H11" s="24">
        <v>1</v>
      </c>
    </row>
    <row r="12" spans="1:10" x14ac:dyDescent="0.25">
      <c r="A12" s="84">
        <v>3</v>
      </c>
      <c r="B12" s="148" t="s">
        <v>23</v>
      </c>
      <c r="C12" s="149"/>
      <c r="D12" s="69">
        <v>43785</v>
      </c>
      <c r="E12" s="69">
        <v>43789</v>
      </c>
      <c r="F12" s="70">
        <v>4</v>
      </c>
      <c r="G12" s="22" t="s">
        <v>26</v>
      </c>
      <c r="H12" s="24">
        <v>1</v>
      </c>
      <c r="I12" s="27">
        <f>SUM(H10:H14)</f>
        <v>4</v>
      </c>
    </row>
    <row r="13" spans="1:10" ht="16.5" customHeight="1" x14ac:dyDescent="0.25">
      <c r="A13" s="84">
        <v>4</v>
      </c>
      <c r="B13" s="134" t="s">
        <v>24</v>
      </c>
      <c r="C13" s="135"/>
      <c r="D13" s="113">
        <v>43985</v>
      </c>
      <c r="E13" s="69"/>
      <c r="F13" s="70"/>
      <c r="G13" s="22" t="s">
        <v>25</v>
      </c>
      <c r="H13" s="24">
        <v>0.5</v>
      </c>
      <c r="I13" s="3">
        <f>COUNT(H10:H14)</f>
        <v>5</v>
      </c>
    </row>
    <row r="14" spans="1:10" x14ac:dyDescent="0.25">
      <c r="A14" s="84">
        <v>5</v>
      </c>
      <c r="B14" s="148" t="s">
        <v>64</v>
      </c>
      <c r="C14" s="149"/>
      <c r="D14" s="69">
        <v>43971</v>
      </c>
      <c r="E14" s="69"/>
      <c r="F14" s="70"/>
      <c r="G14" s="22" t="s">
        <v>67</v>
      </c>
      <c r="H14" s="24">
        <v>0.5</v>
      </c>
    </row>
    <row r="15" spans="1:10" x14ac:dyDescent="0.25">
      <c r="A15" s="84"/>
      <c r="B15" s="143" t="s">
        <v>28</v>
      </c>
      <c r="C15" s="144"/>
      <c r="D15" s="69"/>
      <c r="E15" s="69"/>
      <c r="F15" s="70"/>
      <c r="G15" s="22"/>
      <c r="H15" s="24"/>
    </row>
    <row r="16" spans="1:10" x14ac:dyDescent="0.25">
      <c r="A16" s="84">
        <v>6</v>
      </c>
      <c r="B16" s="136" t="s">
        <v>29</v>
      </c>
      <c r="C16" s="137"/>
      <c r="D16" s="113">
        <v>43961</v>
      </c>
      <c r="E16" s="113">
        <v>43964</v>
      </c>
      <c r="F16" s="70">
        <v>3</v>
      </c>
      <c r="G16" s="22" t="s">
        <v>29</v>
      </c>
      <c r="H16" s="24">
        <v>1</v>
      </c>
      <c r="I16" s="27">
        <f>SUM(H16:H22)</f>
        <v>6.5</v>
      </c>
    </row>
    <row r="17" spans="1:9" ht="15.75" customHeight="1" x14ac:dyDescent="0.25">
      <c r="A17" s="84">
        <v>7</v>
      </c>
      <c r="B17" s="136" t="s">
        <v>30</v>
      </c>
      <c r="C17" s="137"/>
      <c r="D17" s="113">
        <v>44053</v>
      </c>
      <c r="E17" s="113">
        <v>44056</v>
      </c>
      <c r="F17" s="70">
        <v>3</v>
      </c>
      <c r="G17" s="22" t="s">
        <v>41</v>
      </c>
      <c r="H17" s="24">
        <v>1</v>
      </c>
      <c r="I17" s="3">
        <f>COUNT(H16:H22)</f>
        <v>7</v>
      </c>
    </row>
    <row r="18" spans="1:9" ht="15.75" customHeight="1" x14ac:dyDescent="0.25">
      <c r="A18" s="84">
        <v>8</v>
      </c>
      <c r="B18" s="136" t="s">
        <v>31</v>
      </c>
      <c r="C18" s="137"/>
      <c r="D18" s="113">
        <v>44002</v>
      </c>
      <c r="E18" s="113">
        <v>44004</v>
      </c>
      <c r="F18" s="70">
        <v>2</v>
      </c>
      <c r="G18" s="22" t="s">
        <v>43</v>
      </c>
      <c r="H18" s="24">
        <v>1</v>
      </c>
    </row>
    <row r="19" spans="1:9" ht="15.75" customHeight="1" x14ac:dyDescent="0.25">
      <c r="A19" s="84">
        <v>9</v>
      </c>
      <c r="B19" s="136" t="s">
        <v>65</v>
      </c>
      <c r="C19" s="137"/>
      <c r="D19" s="113">
        <v>44004</v>
      </c>
      <c r="E19" s="113">
        <v>44007</v>
      </c>
      <c r="F19" s="70">
        <v>3</v>
      </c>
      <c r="G19" s="22" t="s">
        <v>33</v>
      </c>
      <c r="H19" s="24">
        <v>1</v>
      </c>
    </row>
    <row r="20" spans="1:9" x14ac:dyDescent="0.25">
      <c r="A20" s="84">
        <v>10</v>
      </c>
      <c r="B20" s="136" t="s">
        <v>34</v>
      </c>
      <c r="C20" s="137"/>
      <c r="D20" s="113">
        <v>44056</v>
      </c>
      <c r="E20" s="113">
        <v>44057</v>
      </c>
      <c r="F20" s="70">
        <v>1</v>
      </c>
      <c r="G20" s="22" t="s">
        <v>34</v>
      </c>
      <c r="H20" s="24">
        <v>1</v>
      </c>
    </row>
    <row r="21" spans="1:9" ht="15.75" customHeight="1" x14ac:dyDescent="0.25">
      <c r="A21" s="84">
        <v>11</v>
      </c>
      <c r="B21" s="136" t="s">
        <v>35</v>
      </c>
      <c r="C21" s="137"/>
      <c r="D21" s="113">
        <v>43985</v>
      </c>
      <c r="E21" s="113">
        <v>43987</v>
      </c>
      <c r="F21" s="70">
        <v>2</v>
      </c>
      <c r="G21" s="22" t="s">
        <v>35</v>
      </c>
      <c r="H21" s="24">
        <v>1</v>
      </c>
    </row>
    <row r="22" spans="1:9" ht="15.75" customHeight="1" x14ac:dyDescent="0.25">
      <c r="A22" s="84">
        <v>12</v>
      </c>
      <c r="B22" s="134" t="s">
        <v>32</v>
      </c>
      <c r="C22" s="135"/>
      <c r="D22" s="113">
        <v>43985</v>
      </c>
      <c r="E22" s="69"/>
      <c r="F22" s="70"/>
      <c r="G22" s="22" t="s">
        <v>42</v>
      </c>
      <c r="H22" s="24">
        <v>0.5</v>
      </c>
    </row>
    <row r="23" spans="1:9" x14ac:dyDescent="0.25">
      <c r="A23" s="84"/>
      <c r="B23" s="140" t="s">
        <v>36</v>
      </c>
      <c r="C23" s="141"/>
      <c r="D23" s="69"/>
      <c r="E23" s="69"/>
      <c r="F23" s="70"/>
      <c r="G23" s="22"/>
      <c r="H23" s="24"/>
    </row>
    <row r="24" spans="1:9" ht="15.75" customHeight="1" x14ac:dyDescent="0.25">
      <c r="A24" s="84">
        <v>13</v>
      </c>
      <c r="B24" s="136" t="s">
        <v>37</v>
      </c>
      <c r="C24" s="137"/>
      <c r="D24" s="69">
        <v>44017</v>
      </c>
      <c r="E24" s="69"/>
      <c r="F24" s="70">
        <f t="shared" ref="F24:F30" si="1">E24-D24</f>
        <v>-44017</v>
      </c>
      <c r="G24" s="22" t="s">
        <v>44</v>
      </c>
      <c r="H24" s="24">
        <v>0.5</v>
      </c>
      <c r="I24" s="27">
        <f>SUM(H24:H25)</f>
        <v>1</v>
      </c>
    </row>
    <row r="25" spans="1:9" ht="15.75" customHeight="1" x14ac:dyDescent="0.25">
      <c r="A25" s="84">
        <v>14</v>
      </c>
      <c r="B25" s="136" t="s">
        <v>38</v>
      </c>
      <c r="C25" s="137"/>
      <c r="D25" s="69">
        <v>44013</v>
      </c>
      <c r="E25" s="69"/>
      <c r="F25" s="70">
        <f t="shared" si="1"/>
        <v>-44013</v>
      </c>
      <c r="G25" s="22" t="s">
        <v>45</v>
      </c>
      <c r="H25" s="24">
        <v>0.5</v>
      </c>
      <c r="I25" s="3">
        <f>COUNT(H24:H25)</f>
        <v>2</v>
      </c>
    </row>
    <row r="26" spans="1:9" x14ac:dyDescent="0.25">
      <c r="A26" s="84"/>
      <c r="B26" s="143" t="s">
        <v>48</v>
      </c>
      <c r="C26" s="144"/>
      <c r="D26" s="69"/>
      <c r="E26" s="69"/>
      <c r="F26" s="70"/>
      <c r="G26" s="22"/>
      <c r="H26" s="24"/>
    </row>
    <row r="27" spans="1:9" ht="15.75" customHeight="1" x14ac:dyDescent="0.25">
      <c r="A27" s="84">
        <v>15</v>
      </c>
      <c r="B27" s="136" t="s">
        <v>39</v>
      </c>
      <c r="C27" s="137"/>
      <c r="D27" s="69">
        <v>44403</v>
      </c>
      <c r="E27" s="69"/>
      <c r="F27" s="70">
        <f t="shared" si="1"/>
        <v>-44403</v>
      </c>
      <c r="G27" s="22" t="s">
        <v>46</v>
      </c>
      <c r="H27" s="24">
        <v>0.5</v>
      </c>
      <c r="I27" s="27">
        <f>SUM(H27:H28)</f>
        <v>1</v>
      </c>
    </row>
    <row r="28" spans="1:9" ht="15.75" customHeight="1" x14ac:dyDescent="0.25">
      <c r="A28" s="84">
        <v>16</v>
      </c>
      <c r="B28" s="136" t="s">
        <v>40</v>
      </c>
      <c r="C28" s="137"/>
      <c r="D28" s="69">
        <v>44310</v>
      </c>
      <c r="E28" s="69"/>
      <c r="F28" s="70">
        <f t="shared" si="1"/>
        <v>-44310</v>
      </c>
      <c r="G28" s="22" t="s">
        <v>47</v>
      </c>
      <c r="H28" s="24">
        <v>0.5</v>
      </c>
      <c r="I28" s="3">
        <f>COUNT(H27:H28)</f>
        <v>2</v>
      </c>
    </row>
    <row r="29" spans="1:9" x14ac:dyDescent="0.25">
      <c r="A29" s="85"/>
      <c r="B29" s="138"/>
      <c r="C29" s="139"/>
      <c r="D29" s="21"/>
      <c r="E29" s="21"/>
      <c r="F29" s="70"/>
      <c r="G29" s="22"/>
      <c r="H29" s="23"/>
    </row>
    <row r="30" spans="1:9" x14ac:dyDescent="0.25">
      <c r="A30" s="86"/>
      <c r="B30" s="132" t="s">
        <v>3</v>
      </c>
      <c r="C30" s="133"/>
      <c r="D30" s="87">
        <f>D11</f>
        <v>43775</v>
      </c>
      <c r="E30" s="87">
        <f>E28</f>
        <v>0</v>
      </c>
      <c r="F30" s="25">
        <f t="shared" si="1"/>
        <v>-43775</v>
      </c>
      <c r="G30" s="25"/>
      <c r="H30" s="26"/>
    </row>
  </sheetData>
  <mergeCells count="26">
    <mergeCell ref="B1:I2"/>
    <mergeCell ref="B9:C9"/>
    <mergeCell ref="B26:C26"/>
    <mergeCell ref="B18:C18"/>
    <mergeCell ref="D6:F6"/>
    <mergeCell ref="G6:H6"/>
    <mergeCell ref="B11:C11"/>
    <mergeCell ref="B12:C12"/>
    <mergeCell ref="B13:C13"/>
    <mergeCell ref="B14:C14"/>
    <mergeCell ref="B15:C15"/>
    <mergeCell ref="B16:C16"/>
    <mergeCell ref="B17:C17"/>
    <mergeCell ref="B10:C10"/>
    <mergeCell ref="C4:H5"/>
    <mergeCell ref="B30:C30"/>
    <mergeCell ref="B22:C22"/>
    <mergeCell ref="B19:C19"/>
    <mergeCell ref="B21:C21"/>
    <mergeCell ref="B28:C28"/>
    <mergeCell ref="B29:C29"/>
    <mergeCell ref="B23:C23"/>
    <mergeCell ref="B24:C24"/>
    <mergeCell ref="B25:C25"/>
    <mergeCell ref="B20:C20"/>
    <mergeCell ref="B27:C27"/>
  </mergeCells>
  <pageMargins left="0.7" right="0.7" top="0.75" bottom="0.75" header="0.3" footer="0.3"/>
  <pageSetup paperSize="5" orientation="landscape" horizontalDpi="4294967292" verticalDpi="4294967292" r:id="rId1"/>
  <ignoredErrors>
    <ignoredError sqref="F27:F28 F24:F25 H9 F30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91" zoomScaleNormal="91" workbookViewId="0">
      <selection activeCell="B30" sqref="B30"/>
    </sheetView>
  </sheetViews>
  <sheetFormatPr baseColWidth="10" defaultRowHeight="15.75" x14ac:dyDescent="0.25"/>
  <sheetData/>
  <pageMargins left="0.25" right="0.25" top="0.75" bottom="0.75" header="0.3" footer="0.3"/>
  <pageSetup paperSize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1"/>
  <sheetViews>
    <sheetView zoomScale="80" zoomScaleNormal="80" workbookViewId="0">
      <selection activeCell="H20" sqref="H20"/>
    </sheetView>
  </sheetViews>
  <sheetFormatPr baseColWidth="10" defaultRowHeight="15.75" x14ac:dyDescent="0.25"/>
  <cols>
    <col min="1" max="1" width="3" customWidth="1"/>
    <col min="2" max="2" width="31.375" customWidth="1"/>
    <col min="3" max="3" width="29" bestFit="1" customWidth="1"/>
    <col min="4" max="4" width="26.125" bestFit="1" customWidth="1"/>
    <col min="5" max="5" width="27.25" customWidth="1"/>
    <col min="6" max="6" width="14.5" customWidth="1"/>
    <col min="7" max="7" width="12.375" customWidth="1"/>
    <col min="8" max="25" width="29.375" bestFit="1" customWidth="1"/>
    <col min="26" max="26" width="29.375" customWidth="1"/>
    <col min="27" max="45" width="29.375" bestFit="1" customWidth="1"/>
    <col min="46" max="46" width="29.375" customWidth="1"/>
    <col min="47" max="65" width="29.375" bestFit="1" customWidth="1"/>
    <col min="66" max="66" width="30.625" bestFit="1" customWidth="1"/>
    <col min="67" max="67" width="22.5" bestFit="1" customWidth="1"/>
    <col min="68" max="68" width="27" bestFit="1" customWidth="1"/>
    <col min="69" max="69" width="26.5" bestFit="1" customWidth="1"/>
  </cols>
  <sheetData>
    <row r="2" spans="2:5" x14ac:dyDescent="0.25">
      <c r="B2" s="152" t="s">
        <v>56</v>
      </c>
      <c r="C2" s="152"/>
      <c r="D2" s="152"/>
    </row>
    <row r="3" spans="2:5" ht="5.25" customHeight="1" x14ac:dyDescent="0.25"/>
    <row r="4" spans="2:5" ht="18.75" customHeight="1" x14ac:dyDescent="0.25">
      <c r="B4" s="76" t="s">
        <v>57</v>
      </c>
      <c r="C4" s="71" t="s">
        <v>58</v>
      </c>
      <c r="D4" s="72" t="s">
        <v>59</v>
      </c>
    </row>
    <row r="5" spans="2:5" x14ac:dyDescent="0.25">
      <c r="B5" s="75" t="s">
        <v>70</v>
      </c>
      <c r="C5" s="73">
        <v>0.5</v>
      </c>
      <c r="D5" s="112">
        <v>4000</v>
      </c>
    </row>
    <row r="6" spans="2:5" x14ac:dyDescent="0.25">
      <c r="B6" s="75" t="s">
        <v>71</v>
      </c>
      <c r="C6" s="73">
        <v>0.5</v>
      </c>
      <c r="D6" s="112">
        <v>4000</v>
      </c>
    </row>
    <row r="7" spans="2:5" ht="18" customHeight="1" x14ac:dyDescent="0.25">
      <c r="B7" s="77" t="s">
        <v>72</v>
      </c>
      <c r="C7" s="74">
        <v>0.5</v>
      </c>
      <c r="D7" s="112">
        <v>4000</v>
      </c>
    </row>
    <row r="8" spans="2:5" ht="24" customHeight="1" x14ac:dyDescent="0.25">
      <c r="D8" s="118"/>
    </row>
    <row r="9" spans="2:5" x14ac:dyDescent="0.25">
      <c r="B9" s="130" t="s">
        <v>61</v>
      </c>
      <c r="C9" s="129" t="str">
        <f>B5</f>
        <v>Jose Damian Cuscue</v>
      </c>
      <c r="D9" s="127" t="str">
        <f>B6</f>
        <v>Juan Pablo Acosta</v>
      </c>
      <c r="E9" s="126" t="str">
        <f>B7</f>
        <v>Karen Yulieth Gutierrez</v>
      </c>
    </row>
    <row r="10" spans="2:5" ht="15.75" customHeight="1" x14ac:dyDescent="0.25">
      <c r="B10" s="131" t="str">
        <f>Planificación!B9</f>
        <v>FASE  DE ANALISIS</v>
      </c>
      <c r="C10" s="111">
        <f>SUM(C11:C14)</f>
        <v>1</v>
      </c>
      <c r="D10" s="128">
        <f t="shared" ref="D10:E10" si="0">SUM(D11:D14)</f>
        <v>1</v>
      </c>
      <c r="E10" s="116">
        <f t="shared" si="0"/>
        <v>1</v>
      </c>
    </row>
    <row r="11" spans="2:5" x14ac:dyDescent="0.25">
      <c r="B11" s="92" t="str">
        <f>Planificación!B11</f>
        <v>Requerimientos</v>
      </c>
      <c r="C11" s="115">
        <v>0.3</v>
      </c>
      <c r="D11" s="115">
        <v>0.3</v>
      </c>
      <c r="E11" s="117">
        <v>0.3</v>
      </c>
    </row>
    <row r="12" spans="2:5" x14ac:dyDescent="0.25">
      <c r="B12" s="92" t="str">
        <f>Planificación!B12</f>
        <v>Mapa de Procesos</v>
      </c>
      <c r="C12" s="115">
        <v>0.2</v>
      </c>
      <c r="D12" s="115">
        <v>0.2</v>
      </c>
      <c r="E12" s="117">
        <v>0.2</v>
      </c>
    </row>
    <row r="13" spans="2:5" x14ac:dyDescent="0.25">
      <c r="B13" s="92" t="str">
        <f>Planificación!B13</f>
        <v>Calidad Software</v>
      </c>
      <c r="C13" s="115">
        <v>0.3</v>
      </c>
      <c r="D13" s="115">
        <v>0.3</v>
      </c>
      <c r="E13" s="117">
        <v>0.3</v>
      </c>
    </row>
    <row r="14" spans="2:5" x14ac:dyDescent="0.25">
      <c r="B14" s="92" t="str">
        <f>Planificación!B14</f>
        <v>Diagrama Gantt/ costos / Recursos</v>
      </c>
      <c r="C14" s="115">
        <v>0.2</v>
      </c>
      <c r="D14" s="115">
        <v>0.2</v>
      </c>
      <c r="E14" s="117">
        <v>0.2</v>
      </c>
    </row>
    <row r="15" spans="2:5" x14ac:dyDescent="0.25">
      <c r="B15" s="92"/>
      <c r="C15" s="115"/>
      <c r="D15" s="115"/>
      <c r="E15" s="117"/>
    </row>
    <row r="16" spans="2:5" x14ac:dyDescent="0.25">
      <c r="B16" s="91" t="str">
        <f>Planificación!B15</f>
        <v>FASE DE DISEÑO</v>
      </c>
      <c r="C16" s="89">
        <f>SUM(C17:C23)</f>
        <v>0.99999999999999989</v>
      </c>
      <c r="D16" s="89">
        <f>SUM(D17:D23)</f>
        <v>0.99999999999999989</v>
      </c>
      <c r="E16" s="93">
        <f>SUM(E17:E23)</f>
        <v>1</v>
      </c>
    </row>
    <row r="17" spans="2:5" x14ac:dyDescent="0.25">
      <c r="B17" s="92" t="str">
        <f>Planificación!B16</f>
        <v>Casos de Uso</v>
      </c>
      <c r="C17" s="115">
        <v>0.2</v>
      </c>
      <c r="D17" s="115">
        <v>0.1</v>
      </c>
      <c r="E17" s="117">
        <v>0.1</v>
      </c>
    </row>
    <row r="18" spans="2:5" x14ac:dyDescent="0.25">
      <c r="B18" s="92" t="str">
        <f>Planificación!B17</f>
        <v>Diagrama de Clases</v>
      </c>
      <c r="C18" s="115">
        <v>0.1</v>
      </c>
      <c r="D18" s="115">
        <v>0.2</v>
      </c>
      <c r="E18" s="117">
        <v>0.2</v>
      </c>
    </row>
    <row r="19" spans="2:5" x14ac:dyDescent="0.25">
      <c r="B19" s="92" t="str">
        <f>Planificación!B18</f>
        <v>Diagramas Distribución</v>
      </c>
      <c r="C19" s="115">
        <v>0.1</v>
      </c>
      <c r="D19" s="115">
        <v>0.2</v>
      </c>
      <c r="E19" s="117">
        <v>0.2</v>
      </c>
    </row>
    <row r="20" spans="2:5" x14ac:dyDescent="0.25">
      <c r="B20" s="92" t="str">
        <f>Planificación!B19</f>
        <v>Diagrama Relacional</v>
      </c>
      <c r="C20" s="115">
        <v>0.1</v>
      </c>
      <c r="D20" s="115">
        <v>0.2</v>
      </c>
      <c r="E20" s="117">
        <v>0.1</v>
      </c>
    </row>
    <row r="21" spans="2:5" x14ac:dyDescent="0.25">
      <c r="B21" s="92" t="str">
        <f>Planificación!B20</f>
        <v>Diccionario de Datos</v>
      </c>
      <c r="C21" s="115">
        <v>0.2</v>
      </c>
      <c r="D21" s="115">
        <v>0.1</v>
      </c>
      <c r="E21" s="117">
        <v>0.2</v>
      </c>
    </row>
    <row r="22" spans="2:5" x14ac:dyDescent="0.25">
      <c r="B22" s="92" t="str">
        <f>Planificación!B21</f>
        <v>Mockup del sistema</v>
      </c>
      <c r="C22" s="115">
        <v>0.2</v>
      </c>
      <c r="D22" s="115">
        <v>0.1</v>
      </c>
      <c r="E22" s="117">
        <v>0.1</v>
      </c>
    </row>
    <row r="23" spans="2:5" x14ac:dyDescent="0.25">
      <c r="B23" s="92" t="str">
        <f>Planificación!B22</f>
        <v>Arquitectura del sistema</v>
      </c>
      <c r="C23" s="89">
        <v>0.1</v>
      </c>
      <c r="D23" s="89">
        <v>0.1</v>
      </c>
      <c r="E23" s="93">
        <v>0.1</v>
      </c>
    </row>
    <row r="24" spans="2:5" x14ac:dyDescent="0.25">
      <c r="B24" s="92"/>
      <c r="C24" s="89"/>
      <c r="D24" s="89"/>
      <c r="E24" s="93"/>
    </row>
    <row r="25" spans="2:5" x14ac:dyDescent="0.25">
      <c r="B25" s="91" t="str">
        <f>Planificación!B23</f>
        <v>FASE DESARROLLO</v>
      </c>
      <c r="C25" s="89">
        <f>SUM(C26:C27)</f>
        <v>1</v>
      </c>
      <c r="D25" s="89">
        <f t="shared" ref="D25:E25" si="1">SUM(D26:D27)</f>
        <v>1</v>
      </c>
      <c r="E25" s="89">
        <f t="shared" si="1"/>
        <v>1</v>
      </c>
    </row>
    <row r="26" spans="2:5" x14ac:dyDescent="0.25">
      <c r="B26" s="92" t="str">
        <f>Planificación!B24</f>
        <v>Desarrollo de interfaces</v>
      </c>
      <c r="C26" s="89">
        <v>0.5</v>
      </c>
      <c r="D26" s="89">
        <v>0.5</v>
      </c>
      <c r="E26" s="93">
        <v>0.5</v>
      </c>
    </row>
    <row r="27" spans="2:5" x14ac:dyDescent="0.25">
      <c r="B27" s="92" t="str">
        <f>Planificación!B25</f>
        <v>Desarrollo del sistema</v>
      </c>
      <c r="C27" s="89">
        <v>0.5</v>
      </c>
      <c r="D27" s="89">
        <v>0.5</v>
      </c>
      <c r="E27" s="93">
        <v>0.5</v>
      </c>
    </row>
    <row r="28" spans="2:5" x14ac:dyDescent="0.25">
      <c r="B28" s="92"/>
      <c r="C28" s="89"/>
      <c r="D28" s="89"/>
      <c r="E28" s="93"/>
    </row>
    <row r="29" spans="2:5" ht="15.75" customHeight="1" x14ac:dyDescent="0.25">
      <c r="B29" s="91" t="str">
        <f>Planificación!B26</f>
        <v>FASE DE PRUEBAS / INTEGRACIÓN</v>
      </c>
      <c r="C29" s="89">
        <f>SUM(C30:C31)</f>
        <v>1</v>
      </c>
      <c r="D29" s="89">
        <f t="shared" ref="D29:E29" si="2">SUM(D30:D31)</f>
        <v>1</v>
      </c>
      <c r="E29" s="89">
        <f t="shared" si="2"/>
        <v>1</v>
      </c>
    </row>
    <row r="30" spans="2:5" x14ac:dyDescent="0.25">
      <c r="B30" s="92" t="str">
        <f>Planificación!B27</f>
        <v>Pruebas del sistema</v>
      </c>
      <c r="C30" s="89">
        <v>0.5</v>
      </c>
      <c r="D30" s="89">
        <v>0.5</v>
      </c>
      <c r="E30" s="93">
        <v>0.5</v>
      </c>
    </row>
    <row r="31" spans="2:5" x14ac:dyDescent="0.25">
      <c r="B31" s="88" t="str">
        <f>Planificación!B28</f>
        <v>Documentación / Manuales</v>
      </c>
      <c r="C31" s="90">
        <v>0.5</v>
      </c>
      <c r="D31" s="90">
        <v>0.5</v>
      </c>
      <c r="E31" s="94">
        <v>0.5</v>
      </c>
    </row>
  </sheetData>
  <mergeCells count="1">
    <mergeCell ref="B2:D2"/>
  </mergeCells>
  <pageMargins left="0.7" right="0.7" top="0.75" bottom="0.75" header="0.3" footer="0.3"/>
  <pageSetup paperSize="9" orientation="landscape" r:id="rId1"/>
  <ignoredErrors>
    <ignoredError sqref="B16:B18 D9 B29:B31 B10:B14 B20:B23 B25:B2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1"/>
  <sheetViews>
    <sheetView topLeftCell="B8" zoomScale="80" zoomScaleNormal="80" workbookViewId="0">
      <selection activeCell="E9" sqref="E9"/>
    </sheetView>
  </sheetViews>
  <sheetFormatPr baseColWidth="10" defaultRowHeight="15.75" x14ac:dyDescent="0.25"/>
  <cols>
    <col min="1" max="1" width="3.5" hidden="1" customWidth="1"/>
    <col min="2" max="2" width="28" customWidth="1"/>
    <col min="5" max="5" width="12.375" bestFit="1" customWidth="1"/>
    <col min="10" max="10" width="14.625" customWidth="1"/>
    <col min="12" max="12" width="13.125" customWidth="1"/>
    <col min="13" max="13" width="14.625" bestFit="1" customWidth="1"/>
    <col min="14" max="14" width="12.375" bestFit="1" customWidth="1"/>
    <col min="15" max="15" width="23.875" bestFit="1" customWidth="1"/>
  </cols>
  <sheetData>
    <row r="2" spans="2:15" x14ac:dyDescent="0.25">
      <c r="L2" s="160" t="s">
        <v>55</v>
      </c>
      <c r="M2" s="156">
        <f>O30</f>
        <v>1145200</v>
      </c>
      <c r="N2" s="157"/>
    </row>
    <row r="3" spans="2:15" x14ac:dyDescent="0.25">
      <c r="L3" s="160"/>
      <c r="M3" s="158"/>
      <c r="N3" s="159"/>
    </row>
    <row r="4" spans="2:15" x14ac:dyDescent="0.25">
      <c r="C4" s="38"/>
      <c r="D4" s="37"/>
      <c r="E4" s="37"/>
      <c r="F4" s="37"/>
      <c r="G4" s="38"/>
      <c r="H4" s="37"/>
      <c r="I4" s="37"/>
      <c r="J4" s="38"/>
      <c r="K4" s="37"/>
      <c r="L4" s="37"/>
    </row>
    <row r="5" spans="2:15" x14ac:dyDescent="0.25">
      <c r="B5" s="1"/>
      <c r="C5" s="173" t="s">
        <v>10</v>
      </c>
      <c r="D5" s="174"/>
      <c r="E5" s="175"/>
      <c r="F5" s="173" t="s">
        <v>9</v>
      </c>
      <c r="G5" s="174"/>
      <c r="H5" s="174"/>
      <c r="I5" s="175"/>
      <c r="J5" s="153" t="s">
        <v>53</v>
      </c>
      <c r="K5" s="154"/>
      <c r="L5" s="155"/>
      <c r="M5" s="161" t="s">
        <v>50</v>
      </c>
      <c r="N5" s="161" t="s">
        <v>0</v>
      </c>
      <c r="O5" s="30" t="s">
        <v>49</v>
      </c>
    </row>
    <row r="6" spans="2:15" x14ac:dyDescent="0.25">
      <c r="B6" s="35" t="s">
        <v>7</v>
      </c>
      <c r="C6" s="39" t="s">
        <v>2</v>
      </c>
      <c r="D6" s="40" t="s">
        <v>1</v>
      </c>
      <c r="E6" s="40" t="s">
        <v>52</v>
      </c>
      <c r="F6" s="39" t="s">
        <v>62</v>
      </c>
      <c r="G6" s="40" t="s">
        <v>11</v>
      </c>
      <c r="H6" s="40" t="s">
        <v>12</v>
      </c>
      <c r="I6" s="41" t="s">
        <v>52</v>
      </c>
      <c r="J6" s="40" t="s">
        <v>54</v>
      </c>
      <c r="K6" s="55" t="s">
        <v>13</v>
      </c>
      <c r="L6" s="41" t="s">
        <v>52</v>
      </c>
      <c r="M6" s="162"/>
      <c r="N6" s="162"/>
      <c r="O6" s="36" t="s">
        <v>51</v>
      </c>
    </row>
    <row r="7" spans="2:15" x14ac:dyDescent="0.25">
      <c r="B7" s="79" t="s">
        <v>8</v>
      </c>
      <c r="C7" s="44"/>
      <c r="D7" s="45"/>
      <c r="E7" s="46"/>
      <c r="F7" s="101"/>
      <c r="G7" s="52"/>
      <c r="H7" s="53"/>
      <c r="I7" s="102"/>
      <c r="J7" s="52"/>
      <c r="K7" s="53"/>
      <c r="L7" s="53"/>
      <c r="M7" s="58">
        <f>M8+M14+M23+M26</f>
        <v>1130200</v>
      </c>
      <c r="N7" s="58">
        <f>SUM(N8:N29)</f>
        <v>0</v>
      </c>
      <c r="O7" s="58">
        <f>M7-N7</f>
        <v>1130200</v>
      </c>
    </row>
    <row r="8" spans="2:15" x14ac:dyDescent="0.25">
      <c r="B8" s="80" t="str">
        <f>Planificación!B9</f>
        <v>FASE  DE ANALISIS</v>
      </c>
      <c r="C8" s="163"/>
      <c r="D8" s="164"/>
      <c r="E8" s="122">
        <f>SUM(E9+E11+E12+E13)</f>
        <v>160000</v>
      </c>
      <c r="F8" s="169"/>
      <c r="G8" s="170"/>
      <c r="H8" s="170"/>
      <c r="I8" s="103">
        <f>SUM(I9:I13)</f>
        <v>93200</v>
      </c>
      <c r="J8" s="165"/>
      <c r="K8" s="166"/>
      <c r="L8" s="57">
        <f>SUM(L9:L13)</f>
        <v>15000</v>
      </c>
      <c r="M8" s="60">
        <f>E8+I8+L8</f>
        <v>268200</v>
      </c>
      <c r="N8" s="62"/>
      <c r="O8" s="66"/>
    </row>
    <row r="9" spans="2:15" x14ac:dyDescent="0.25">
      <c r="B9" s="81" t="str">
        <f>Planificación!B11</f>
        <v>Requerimientos</v>
      </c>
      <c r="C9" s="121">
        <v>10</v>
      </c>
      <c r="D9" s="119">
        <v>4000</v>
      </c>
      <c r="E9" s="120">
        <f t="shared" ref="E9:E13" si="0">C9*D9</f>
        <v>40000</v>
      </c>
      <c r="F9" s="123" t="s">
        <v>73</v>
      </c>
      <c r="G9" s="124">
        <v>10</v>
      </c>
      <c r="H9" s="119">
        <v>120</v>
      </c>
      <c r="I9" s="120">
        <f>G9*H9</f>
        <v>1200</v>
      </c>
      <c r="J9" s="125" t="s">
        <v>76</v>
      </c>
      <c r="K9" s="119">
        <v>5000</v>
      </c>
      <c r="L9" s="120">
        <f t="shared" ref="L9:L10" si="1">K9</f>
        <v>5000</v>
      </c>
      <c r="M9" s="61">
        <f>SUM(E9+I9+L9)</f>
        <v>46200</v>
      </c>
      <c r="N9" s="63"/>
      <c r="O9" s="67">
        <f>M9-N9</f>
        <v>46200</v>
      </c>
    </row>
    <row r="10" spans="2:15" x14ac:dyDescent="0.25">
      <c r="B10" s="81"/>
      <c r="C10" s="121"/>
      <c r="D10" s="119"/>
      <c r="E10" s="120"/>
      <c r="F10" s="123" t="s">
        <v>74</v>
      </c>
      <c r="G10" s="124">
        <v>10</v>
      </c>
      <c r="H10" s="119">
        <v>200</v>
      </c>
      <c r="I10" s="120">
        <f t="shared" ref="I10:I11" si="2">G10*H10</f>
        <v>2000</v>
      </c>
      <c r="J10" s="125" t="s">
        <v>77</v>
      </c>
      <c r="K10" s="119">
        <v>10000</v>
      </c>
      <c r="L10" s="120">
        <f t="shared" si="1"/>
        <v>10000</v>
      </c>
      <c r="M10" s="61"/>
      <c r="N10" s="63"/>
      <c r="O10" s="67">
        <f>M10-N10</f>
        <v>0</v>
      </c>
    </row>
    <row r="11" spans="2:15" ht="15" customHeight="1" x14ac:dyDescent="0.25">
      <c r="B11" s="81" t="str">
        <f>Planificación!B12</f>
        <v>Mapa de Procesos</v>
      </c>
      <c r="C11" s="121">
        <v>9</v>
      </c>
      <c r="D11" s="119">
        <v>6000</v>
      </c>
      <c r="E11" s="120">
        <f t="shared" si="0"/>
        <v>54000</v>
      </c>
      <c r="F11" s="123" t="s">
        <v>75</v>
      </c>
      <c r="G11" s="124">
        <v>20</v>
      </c>
      <c r="H11" s="119">
        <v>2000</v>
      </c>
      <c r="I11" s="120">
        <f t="shared" si="2"/>
        <v>40000</v>
      </c>
      <c r="J11" s="99"/>
      <c r="K11" s="4"/>
      <c r="L11" s="48"/>
      <c r="M11" s="61">
        <f t="shared" ref="M11:M28" si="3">SUM(E11+I11+L11)</f>
        <v>94000</v>
      </c>
      <c r="N11" s="63"/>
      <c r="O11" s="67">
        <f t="shared" ref="O11:O29" si="4">M11-N11</f>
        <v>94000</v>
      </c>
    </row>
    <row r="12" spans="2:15" x14ac:dyDescent="0.25">
      <c r="B12" s="81" t="str">
        <f>Planificación!B13</f>
        <v>Calidad Software</v>
      </c>
      <c r="C12" s="121">
        <v>10</v>
      </c>
      <c r="D12" s="119">
        <v>3000</v>
      </c>
      <c r="E12" s="120">
        <f t="shared" si="0"/>
        <v>30000</v>
      </c>
      <c r="F12" s="104" t="s">
        <v>78</v>
      </c>
      <c r="G12" s="98"/>
      <c r="H12" s="95"/>
      <c r="I12" s="105">
        <v>50000</v>
      </c>
      <c r="J12" s="99"/>
      <c r="K12" s="4"/>
      <c r="L12" s="48"/>
      <c r="M12" s="61">
        <f t="shared" si="3"/>
        <v>80000</v>
      </c>
      <c r="N12" s="63"/>
      <c r="O12" s="67">
        <f t="shared" si="4"/>
        <v>80000</v>
      </c>
    </row>
    <row r="13" spans="2:15" ht="31.5" x14ac:dyDescent="0.25">
      <c r="B13" s="81" t="str">
        <f>Planificación!B14</f>
        <v>Diagrama Gantt/ costos / Recursos</v>
      </c>
      <c r="C13" s="47">
        <v>9</v>
      </c>
      <c r="D13" s="4">
        <v>4000</v>
      </c>
      <c r="E13" s="48">
        <f t="shared" si="0"/>
        <v>36000</v>
      </c>
      <c r="F13" s="104"/>
      <c r="G13" s="98"/>
      <c r="H13" s="95"/>
      <c r="I13" s="105"/>
      <c r="J13" s="99"/>
      <c r="K13" s="4"/>
      <c r="L13" s="48"/>
      <c r="M13" s="61">
        <f t="shared" si="3"/>
        <v>36000</v>
      </c>
      <c r="N13" s="63"/>
      <c r="O13" s="67">
        <f t="shared" si="4"/>
        <v>36000</v>
      </c>
    </row>
    <row r="14" spans="2:15" x14ac:dyDescent="0.25">
      <c r="B14" s="80" t="str">
        <f>Planificación!B15</f>
        <v>FASE DE DISEÑO</v>
      </c>
      <c r="C14" s="163"/>
      <c r="D14" s="164"/>
      <c r="E14" s="122">
        <f>SUM(E15+E16+E17+E19+E20+E21+E22)</f>
        <v>442000</v>
      </c>
      <c r="F14" s="171"/>
      <c r="G14" s="172"/>
      <c r="H14" s="172"/>
      <c r="I14" s="103"/>
      <c r="J14" s="167"/>
      <c r="K14" s="168"/>
      <c r="L14" s="56"/>
      <c r="M14" s="68">
        <f>E14+I14+L14</f>
        <v>442000</v>
      </c>
      <c r="N14" s="63"/>
      <c r="O14" s="67">
        <f t="shared" si="4"/>
        <v>442000</v>
      </c>
    </row>
    <row r="15" spans="2:15" x14ac:dyDescent="0.25">
      <c r="B15" s="81" t="str">
        <f>Planificación!B16</f>
        <v>Casos de Uso</v>
      </c>
      <c r="C15" s="121">
        <v>7</v>
      </c>
      <c r="D15" s="119">
        <v>3000</v>
      </c>
      <c r="E15" s="120">
        <f t="shared" ref="E15:E22" si="5">C15*D15</f>
        <v>21000</v>
      </c>
      <c r="F15" s="104"/>
      <c r="G15" s="98"/>
      <c r="H15" s="95"/>
      <c r="I15" s="105"/>
      <c r="J15" s="99"/>
      <c r="K15" s="4"/>
      <c r="L15" s="48"/>
      <c r="M15" s="61">
        <f t="shared" si="3"/>
        <v>21000</v>
      </c>
      <c r="N15" s="63"/>
      <c r="O15" s="67">
        <f t="shared" si="4"/>
        <v>21000</v>
      </c>
    </row>
    <row r="16" spans="2:15" x14ac:dyDescent="0.25">
      <c r="B16" s="81" t="str">
        <f>Planificación!B17</f>
        <v>Diagrama de Clases</v>
      </c>
      <c r="C16" s="121">
        <v>8</v>
      </c>
      <c r="D16" s="119">
        <v>3000</v>
      </c>
      <c r="E16" s="120">
        <f t="shared" si="5"/>
        <v>24000</v>
      </c>
      <c r="F16" s="104"/>
      <c r="G16" s="98"/>
      <c r="H16" s="95"/>
      <c r="I16" s="105"/>
      <c r="J16" s="99"/>
      <c r="K16" s="4"/>
      <c r="L16" s="48"/>
      <c r="M16" s="61">
        <f t="shared" si="3"/>
        <v>24000</v>
      </c>
      <c r="N16" s="63"/>
      <c r="O16" s="67">
        <f t="shared" si="4"/>
        <v>24000</v>
      </c>
    </row>
    <row r="17" spans="2:15" x14ac:dyDescent="0.25">
      <c r="B17" s="81" t="str">
        <f>Planificación!B18</f>
        <v>Diagramas Distribución</v>
      </c>
      <c r="C17" s="121">
        <v>9</v>
      </c>
      <c r="D17" s="119">
        <v>3000</v>
      </c>
      <c r="E17" s="120">
        <f t="shared" si="5"/>
        <v>27000</v>
      </c>
      <c r="F17" s="104"/>
      <c r="G17" s="98"/>
      <c r="H17" s="95"/>
      <c r="I17" s="105"/>
      <c r="J17" s="99"/>
      <c r="K17" s="4"/>
      <c r="L17" s="48"/>
      <c r="M17" s="61">
        <f t="shared" si="3"/>
        <v>27000</v>
      </c>
      <c r="N17" s="63"/>
      <c r="O17" s="67">
        <f t="shared" si="4"/>
        <v>27000</v>
      </c>
    </row>
    <row r="18" spans="2:15" hidden="1" x14ac:dyDescent="0.25">
      <c r="B18" s="81" t="str">
        <f>Planificación!B18</f>
        <v>Diagramas Distribución</v>
      </c>
      <c r="C18" s="121">
        <v>9</v>
      </c>
      <c r="D18" s="119">
        <v>3000</v>
      </c>
      <c r="E18" s="120">
        <f>C18*D18</f>
        <v>27000</v>
      </c>
      <c r="F18" s="104"/>
      <c r="G18" s="98"/>
      <c r="H18" s="95"/>
      <c r="I18" s="105"/>
      <c r="J18" s="99"/>
      <c r="K18" s="4"/>
      <c r="L18" s="48"/>
      <c r="M18" s="61">
        <f t="shared" si="3"/>
        <v>27000</v>
      </c>
      <c r="N18" s="63"/>
      <c r="O18" s="67">
        <f t="shared" si="4"/>
        <v>27000</v>
      </c>
    </row>
    <row r="19" spans="2:15" x14ac:dyDescent="0.25">
      <c r="B19" s="81" t="str">
        <f>Planificación!B19</f>
        <v>Diagrama Relacional</v>
      </c>
      <c r="C19" s="121">
        <v>10</v>
      </c>
      <c r="D19" s="119">
        <v>4000</v>
      </c>
      <c r="E19" s="120">
        <f t="shared" si="5"/>
        <v>40000</v>
      </c>
      <c r="F19" s="104"/>
      <c r="G19" s="98"/>
      <c r="H19" s="95"/>
      <c r="I19" s="105"/>
      <c r="J19" s="99"/>
      <c r="K19" s="4"/>
      <c r="L19" s="48"/>
      <c r="M19" s="61">
        <f t="shared" si="3"/>
        <v>40000</v>
      </c>
      <c r="N19" s="63"/>
      <c r="O19" s="67">
        <f t="shared" si="4"/>
        <v>40000</v>
      </c>
    </row>
    <row r="20" spans="2:15" x14ac:dyDescent="0.25">
      <c r="B20" s="81" t="str">
        <f>Planificación!B20</f>
        <v>Diccionario de Datos</v>
      </c>
      <c r="C20" s="121">
        <v>15</v>
      </c>
      <c r="D20" s="119">
        <v>4000</v>
      </c>
      <c r="E20" s="120">
        <f t="shared" si="5"/>
        <v>60000</v>
      </c>
      <c r="F20" s="104"/>
      <c r="G20" s="98"/>
      <c r="H20" s="95"/>
      <c r="I20" s="105"/>
      <c r="J20" s="99"/>
      <c r="K20" s="4"/>
      <c r="L20" s="48"/>
      <c r="M20" s="61">
        <f t="shared" si="3"/>
        <v>60000</v>
      </c>
      <c r="N20" s="63"/>
      <c r="O20" s="67">
        <f t="shared" si="4"/>
        <v>60000</v>
      </c>
    </row>
    <row r="21" spans="2:15" x14ac:dyDescent="0.25">
      <c r="B21" s="81" t="str">
        <f>Planificación!B21</f>
        <v>Mockup del sistema</v>
      </c>
      <c r="C21" s="47">
        <v>15</v>
      </c>
      <c r="D21" s="4">
        <v>6000</v>
      </c>
      <c r="E21" s="48">
        <f t="shared" si="5"/>
        <v>90000</v>
      </c>
      <c r="F21" s="104"/>
      <c r="G21" s="98"/>
      <c r="H21" s="95"/>
      <c r="I21" s="105"/>
      <c r="J21" s="99"/>
      <c r="K21" s="4"/>
      <c r="L21" s="48"/>
      <c r="M21" s="61">
        <f t="shared" si="3"/>
        <v>90000</v>
      </c>
      <c r="N21" s="63"/>
      <c r="O21" s="67">
        <f t="shared" si="4"/>
        <v>90000</v>
      </c>
    </row>
    <row r="22" spans="2:15" x14ac:dyDescent="0.25">
      <c r="B22" s="81" t="str">
        <f>Planificación!B22</f>
        <v>Arquitectura del sistema</v>
      </c>
      <c r="C22" s="47">
        <v>30</v>
      </c>
      <c r="D22" s="4">
        <v>6000</v>
      </c>
      <c r="E22" s="48">
        <f t="shared" si="5"/>
        <v>180000</v>
      </c>
      <c r="F22" s="104"/>
      <c r="G22" s="98"/>
      <c r="H22" s="95"/>
      <c r="I22" s="105"/>
      <c r="J22" s="99"/>
      <c r="K22" s="4"/>
      <c r="L22" s="48"/>
      <c r="M22" s="61">
        <f t="shared" si="3"/>
        <v>180000</v>
      </c>
      <c r="N22" s="63"/>
      <c r="O22" s="67">
        <f t="shared" si="4"/>
        <v>180000</v>
      </c>
    </row>
    <row r="23" spans="2:15" x14ac:dyDescent="0.25">
      <c r="B23" s="80" t="str">
        <f>Planificación!B23</f>
        <v>FASE DESARROLLO</v>
      </c>
      <c r="C23" s="163"/>
      <c r="D23" s="164"/>
      <c r="E23" s="56">
        <f>SUM(E24+E25)</f>
        <v>360000</v>
      </c>
      <c r="F23" s="171"/>
      <c r="G23" s="172"/>
      <c r="H23" s="172"/>
      <c r="I23" s="103"/>
      <c r="J23" s="167"/>
      <c r="K23" s="168"/>
      <c r="L23" s="56"/>
      <c r="M23" s="68">
        <f>E23+I23+L23</f>
        <v>360000</v>
      </c>
      <c r="N23" s="63"/>
      <c r="O23" s="67">
        <f t="shared" si="4"/>
        <v>360000</v>
      </c>
    </row>
    <row r="24" spans="2:15" x14ac:dyDescent="0.25">
      <c r="B24" s="81" t="str">
        <f>Planificación!B24</f>
        <v>Desarrollo de interfaces</v>
      </c>
      <c r="C24" s="47">
        <v>30</v>
      </c>
      <c r="D24" s="4">
        <v>6000</v>
      </c>
      <c r="E24" s="48">
        <f>(C24*D24)</f>
        <v>180000</v>
      </c>
      <c r="F24" s="104"/>
      <c r="G24" s="98"/>
      <c r="H24" s="95"/>
      <c r="I24" s="105"/>
      <c r="J24" s="99"/>
      <c r="K24" s="4"/>
      <c r="L24" s="48"/>
      <c r="M24" s="61">
        <f t="shared" si="3"/>
        <v>180000</v>
      </c>
      <c r="N24" s="63"/>
      <c r="O24" s="67">
        <f t="shared" si="4"/>
        <v>180000</v>
      </c>
    </row>
    <row r="25" spans="2:15" x14ac:dyDescent="0.25">
      <c r="B25" s="81" t="str">
        <f>Planificación!B25</f>
        <v>Desarrollo del sistema</v>
      </c>
      <c r="C25" s="47">
        <v>30</v>
      </c>
      <c r="D25" s="4">
        <v>6000</v>
      </c>
      <c r="E25" s="48">
        <f t="shared" ref="E25:E28" si="6">(C25*D25)</f>
        <v>180000</v>
      </c>
      <c r="F25" s="104"/>
      <c r="G25" s="98"/>
      <c r="H25" s="95"/>
      <c r="I25" s="105"/>
      <c r="J25" s="99"/>
      <c r="K25" s="4"/>
      <c r="L25" s="48"/>
      <c r="M25" s="61">
        <f t="shared" si="3"/>
        <v>180000</v>
      </c>
      <c r="N25" s="63"/>
      <c r="O25" s="67">
        <f t="shared" si="4"/>
        <v>180000</v>
      </c>
    </row>
    <row r="26" spans="2:15" ht="15.75" customHeight="1" x14ac:dyDescent="0.25">
      <c r="B26" s="80" t="str">
        <f>Planificación!B26</f>
        <v>FASE DE PRUEBAS / INTEGRACIÓN</v>
      </c>
      <c r="C26" s="163"/>
      <c r="D26" s="164"/>
      <c r="E26" s="56">
        <f>SUM(E27:E28)</f>
        <v>60000</v>
      </c>
      <c r="F26" s="171"/>
      <c r="G26" s="172"/>
      <c r="H26" s="172"/>
      <c r="I26" s="103"/>
      <c r="J26" s="167"/>
      <c r="K26" s="168"/>
      <c r="L26" s="56"/>
      <c r="M26" s="68">
        <f>E26+I26+L26</f>
        <v>60000</v>
      </c>
      <c r="N26" s="63"/>
      <c r="O26" s="67">
        <f t="shared" si="4"/>
        <v>60000</v>
      </c>
    </row>
    <row r="27" spans="2:15" x14ac:dyDescent="0.25">
      <c r="B27" s="81" t="str">
        <f>Planificación!B27</f>
        <v>Pruebas del sistema</v>
      </c>
      <c r="C27" s="47">
        <v>10</v>
      </c>
      <c r="D27" s="4">
        <v>3000</v>
      </c>
      <c r="E27" s="48">
        <f t="shared" si="6"/>
        <v>30000</v>
      </c>
      <c r="F27" s="104"/>
      <c r="G27" s="98"/>
      <c r="H27" s="95"/>
      <c r="I27" s="105"/>
      <c r="J27" s="99"/>
      <c r="K27" s="4"/>
      <c r="L27" s="48"/>
      <c r="M27" s="61">
        <f t="shared" si="3"/>
        <v>30000</v>
      </c>
      <c r="N27" s="63"/>
      <c r="O27" s="67">
        <f t="shared" si="4"/>
        <v>30000</v>
      </c>
    </row>
    <row r="28" spans="2:15" x14ac:dyDescent="0.25">
      <c r="B28" s="81" t="str">
        <f>Planificación!B28</f>
        <v>Documentación / Manuales</v>
      </c>
      <c r="C28" s="47">
        <v>10</v>
      </c>
      <c r="D28" s="4">
        <v>3000</v>
      </c>
      <c r="E28" s="48">
        <f t="shared" si="6"/>
        <v>30000</v>
      </c>
      <c r="F28" s="104"/>
      <c r="G28" s="98"/>
      <c r="H28" s="95"/>
      <c r="I28" s="105"/>
      <c r="J28" s="99"/>
      <c r="K28" s="4"/>
      <c r="L28" s="48"/>
      <c r="M28" s="61">
        <f t="shared" si="3"/>
        <v>30000</v>
      </c>
      <c r="N28" s="63"/>
      <c r="O28" s="67">
        <f t="shared" si="4"/>
        <v>30000</v>
      </c>
    </row>
    <row r="29" spans="2:15" x14ac:dyDescent="0.25">
      <c r="B29" s="82"/>
      <c r="C29" s="49"/>
      <c r="D29" s="50"/>
      <c r="E29" s="51"/>
      <c r="F29" s="106"/>
      <c r="G29" s="107"/>
      <c r="H29" s="96"/>
      <c r="I29" s="108"/>
      <c r="J29" s="100"/>
      <c r="K29" s="50"/>
      <c r="L29" s="51"/>
      <c r="M29" s="50"/>
      <c r="N29" s="64"/>
      <c r="O29" s="67">
        <f t="shared" si="4"/>
        <v>0</v>
      </c>
    </row>
    <row r="30" spans="2:15" x14ac:dyDescent="0.25">
      <c r="B30" s="78" t="s">
        <v>3</v>
      </c>
      <c r="C30" s="42"/>
      <c r="D30" s="43"/>
      <c r="E30" s="43">
        <f>E8+E14+E23+E26</f>
        <v>1022000</v>
      </c>
      <c r="F30" s="43"/>
      <c r="G30" s="54"/>
      <c r="H30" s="43"/>
      <c r="I30" s="43">
        <f>I8+I14+I23+I26</f>
        <v>93200</v>
      </c>
      <c r="J30" s="54"/>
      <c r="K30" s="43">
        <f>SUM(K8:K29)</f>
        <v>15000</v>
      </c>
      <c r="L30" s="43"/>
      <c r="M30" s="59">
        <f>SUM(M8:M29)</f>
        <v>2275400</v>
      </c>
      <c r="N30" s="43">
        <f>SUM(E30+I30+K30)</f>
        <v>1130200</v>
      </c>
      <c r="O30" s="65">
        <f>M30-N30</f>
        <v>1145200</v>
      </c>
    </row>
    <row r="31" spans="2:15" x14ac:dyDescent="0.25">
      <c r="B31" s="5"/>
      <c r="C31" s="31"/>
      <c r="D31" s="32"/>
      <c r="E31" s="32"/>
      <c r="F31" s="97"/>
      <c r="G31" s="31"/>
      <c r="H31" s="32"/>
      <c r="I31" s="32"/>
      <c r="J31" s="31"/>
      <c r="K31" s="32"/>
      <c r="L31" s="32"/>
      <c r="M31" s="33"/>
      <c r="N31" s="32"/>
      <c r="O31" s="34"/>
    </row>
  </sheetData>
  <mergeCells count="19">
    <mergeCell ref="C5:E5"/>
    <mergeCell ref="F5:I5"/>
    <mergeCell ref="C8:D8"/>
    <mergeCell ref="C14:D14"/>
    <mergeCell ref="C23:D23"/>
    <mergeCell ref="C26:D26"/>
    <mergeCell ref="J8:K8"/>
    <mergeCell ref="J14:K14"/>
    <mergeCell ref="J23:K23"/>
    <mergeCell ref="J26:K26"/>
    <mergeCell ref="F8:H8"/>
    <mergeCell ref="F14:H14"/>
    <mergeCell ref="F23:H23"/>
    <mergeCell ref="F26:H26"/>
    <mergeCell ref="J5:L5"/>
    <mergeCell ref="M2:N3"/>
    <mergeCell ref="L2:L3"/>
    <mergeCell ref="M5:M6"/>
    <mergeCell ref="N5:N6"/>
  </mergeCells>
  <conditionalFormatting sqref="O30:O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19685039370078741" right="0" top="0.39370078740157483" bottom="0.39370078740157483" header="0.19685039370078741" footer="0.31496062992125984"/>
  <pageSetup paperSize="3" orientation="landscape" r:id="rId1"/>
  <ignoredErrors>
    <ignoredError sqref="B11:B16 B18:B28 B8:B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Planificación</vt:lpstr>
      <vt:lpstr>GANTT</vt:lpstr>
      <vt:lpstr>Recursos</vt:lpstr>
      <vt:lpstr>Presupuesto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Jose Damian</cp:lastModifiedBy>
  <cp:lastPrinted>2022-02-18T20:42:18Z</cp:lastPrinted>
  <dcterms:created xsi:type="dcterms:W3CDTF">2015-08-28T20:34:30Z</dcterms:created>
  <dcterms:modified xsi:type="dcterms:W3CDTF">2022-02-18T20:45:25Z</dcterms:modified>
</cp:coreProperties>
</file>