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se Damian\Desktop\Repositorios\inventario\Diagrama de Gant\"/>
    </mc:Choice>
  </mc:AlternateContent>
  <xr:revisionPtr revIDLastSave="0" documentId="13_ncr:1_{FB474FEB-BD48-4892-8F68-0435C1417C3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lanificación" sheetId="1" r:id="rId1"/>
    <sheet name="GANTT" sheetId="2" r:id="rId2"/>
    <sheet name="Recursos" sheetId="3" r:id="rId3"/>
    <sheet name="Presupuesto" sheetId="4" r:id="rId4"/>
    <sheet name="Informes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G16" i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I14" i="4"/>
  <c r="I13" i="4" s="1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2" i="1"/>
  <c r="G11" i="1"/>
  <c r="G10" i="1"/>
  <c r="L13" i="4" l="1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E8" i="4"/>
  <c r="L8" i="4"/>
  <c r="M12" i="4"/>
  <c r="O12" i="4" s="1"/>
  <c r="M11" i="4"/>
  <c r="O11" i="4" s="1"/>
  <c r="M14" i="4"/>
  <c r="O14" i="4" s="1"/>
  <c r="I8" i="4"/>
  <c r="E13" i="4"/>
  <c r="E24" i="4"/>
  <c r="M24" i="4" s="1"/>
  <c r="O24" i="4" s="1"/>
  <c r="E21" i="4"/>
  <c r="M21" i="4" s="1"/>
  <c r="O21" i="4" s="1"/>
  <c r="M10" i="4"/>
  <c r="O10" i="4" s="1"/>
  <c r="M13" i="4" l="1"/>
  <c r="O13" i="4" s="1"/>
  <c r="M8" i="4"/>
  <c r="M7" i="4" s="1"/>
  <c r="I28" i="4"/>
  <c r="E28" i="4"/>
  <c r="M28" i="4" l="1"/>
  <c r="N28" i="4"/>
  <c r="M2" i="4"/>
  <c r="O7" i="4"/>
  <c r="O28" i="4" l="1"/>
</calcChain>
</file>

<file path=xl/sharedStrings.xml><?xml version="1.0" encoding="utf-8"?>
<sst xmlns="http://schemas.openxmlformats.org/spreadsheetml/2006/main" count="98" uniqueCount="86">
  <si>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</si>
  <si>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</si>
  <si>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</si>
  <si>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</si>
  <si>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</si>
  <si>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</si>
  <si>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</si>
  <si>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</si>
  <si>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</si>
  <si>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</si>
  <si>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</si>
  <si>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</si>
  <si>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</si>
  <si>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</si>
  <si>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</si>
  <si>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</si>
  <si>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</si>
  <si>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</si>
  <si>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</si>
  <si>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</si>
  <si>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</si>
  <si>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</si>
  <si>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</si>
  <si>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</si>
  <si>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</si>
  <si>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</si>
  <si>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</si>
  <si>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</si>
  <si>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</si>
  <si>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</si>
  <si>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</si>
  <si>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</si>
  <si>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</si>
  <si>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</si>
  <si>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</si>
  <si>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</si>
  <si>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</si>
  <si>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</si>
  <si>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</si>
  <si>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</si>
  <si>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</si>
  <si>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</si>
  <si>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</si>
  <si>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</si>
  <si>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</si>
  <si>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</si>
  <si>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</si>
  <si>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</si>
  <si>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</si>
  <si>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</si>
  <si>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</si>
  <si>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</si>
  <si>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</si>
  <si>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</si>
  <si>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</si>
  <si>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</si>
  <si>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</si>
  <si>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</si>
  <si>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</si>
  <si>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</si>
  <si>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</si>
  <si>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</si>
  <si>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</si>
  <si>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</si>
  <si>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</si>
  <si>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</si>
  <si>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</si>
  <si>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</si>
  <si>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</si>
  <si>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Total general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</si>
  <si>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</si>
  <si>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</si>
  <si>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</si>
  <si>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</si>
  <si>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</si>
  <si>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</si>
  <si>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</si>
  <si>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Jugos</t>
  </si>
  <si>
    <t>Almuerzos</t>
  </si>
  <si>
    <t>Boligrafos</t>
  </si>
  <si>
    <t>PDF</t>
  </si>
  <si>
    <t>Cuadernos</t>
  </si>
  <si>
    <t>10_10_2019</t>
  </si>
  <si>
    <t xml:space="preserve">Fecha de inicio: </t>
  </si>
  <si>
    <t>Transporte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</si>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</sst>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</numFmts>
  <fonts count="21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0" fillId="0" borderId="64" xfId="0" pivotButton="1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1" fillId="0" borderId="67" xfId="0" applyFont="1" applyBorder="1"/>
    <xf numFmtId="0" fontId="1" fillId="0" borderId="68" xfId="0" applyFont="1" applyBorder="1" applyAlignment="1">
      <alignment horizontal="center"/>
    </xf>
    <xf numFmtId="9" fontId="1" fillId="0" borderId="69" xfId="0" applyNumberFormat="1" applyFont="1" applyBorder="1" applyAlignment="1">
      <alignment horizontal="center"/>
    </xf>
    <xf numFmtId="0" fontId="0" fillId="0" borderId="70" xfId="0" applyFont="1" applyBorder="1" applyAlignment="1"/>
    <xf numFmtId="0" fontId="0" fillId="0" borderId="71" xfId="0" applyFont="1" applyBorder="1" applyAlignment="1"/>
    <xf numFmtId="0" fontId="0" fillId="0" borderId="72" xfId="0" applyFont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7" fillId="0" borderId="20" xfId="0" applyFont="1" applyBorder="1" applyAlignment="1">
      <alignment horizontal="center" vertical="top" wrapText="1"/>
    </xf>
    <xf numFmtId="0" fontId="3" fillId="0" borderId="21" xfId="0" applyFont="1" applyBorder="1"/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1" fillId="0" borderId="25" xfId="0" applyFont="1" applyBorder="1" applyAlignment="1">
      <alignment horizontal="left"/>
    </xf>
    <xf numFmtId="0" fontId="3" fillId="0" borderId="26" xfId="0" applyFont="1" applyBorder="1"/>
    <xf numFmtId="0" fontId="4" fillId="0" borderId="20" xfId="0" applyFont="1" applyBorder="1" applyAlignment="1">
      <alignment horizontal="left" vertical="top" wrapText="1"/>
    </xf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78-453D-8265-D892D64CDC7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</c:formatCode>
                <c:ptCount val="21"/>
                <c:pt idx="1">
                  <c:v>43748</c:v>
                </c:pt>
                <c:pt idx="2" formatCode="d/m/yyyy">
                  <c:v>43775</c:v>
                </c:pt>
                <c:pt idx="3" formatCode="d/m/yyyy">
                  <c:v>43785</c:v>
                </c:pt>
                <c:pt idx="5" formatCode="d/m/yyyy">
                  <c:v>43971</c:v>
                </c:pt>
                <c:pt idx="7" formatCode="d/m/yyyy">
                  <c:v>43961</c:v>
                </c:pt>
                <c:pt idx="12" formatCode="d/m/yyyy">
                  <c:v>43985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78-453D-8265-D892D64CDC73}"/>
            </c:ext>
          </c:extLst>
        </c:ser>
        <c:ser>
          <c:idx val="2"/>
          <c:order val="2"/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-43971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8-453D-8265-D892D64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54278"/>
        <c:axId val="1270657997"/>
      </c:barChart>
      <c:catAx>
        <c:axId val="1603154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70657997"/>
        <c:crosses val="autoZero"/>
        <c:auto val="1"/>
        <c:lblAlgn val="ctr"/>
        <c:lblOffset val="100"/>
        <c:noMultiLvlLbl val="1"/>
      </c:catAx>
      <c:valAx>
        <c:axId val="1270657997"/>
        <c:scaling>
          <c:orientation val="minMax"/>
          <c:max val="44353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315427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% Ejecución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E47-42D2-9893-068B1837CB99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E47-42D2-9893-068B1837CB99}"/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E47-42D2-9893-068B1837CB99}"/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Planificación!$I$9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E47-42D2-9893-068B1837CB99}"/>
            </c:ext>
          </c:extLst>
        </c:ser>
        <c:ser>
          <c:idx val="4"/>
          <c:order val="4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Planificación!$I$15</c:f>
              <c:numCache>
                <c:formatCode>0.0%</c:formatCode>
                <c:ptCount val="1"/>
                <c:pt idx="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7-42D2-9893-068B1837CB99}"/>
            </c:ext>
          </c:extLst>
        </c:ser>
        <c:ser>
          <c:idx val="5"/>
          <c:order val="5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7-42D2-9893-068B1837CB99}"/>
            </c:ext>
          </c:extLst>
        </c:ser>
        <c:ser>
          <c:idx val="6"/>
          <c:order val="6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7-42D2-9893-068B1837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681113"/>
        <c:axId val="401765726"/>
      </c:barChart>
      <c:catAx>
        <c:axId val="128268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1765726"/>
        <c:crosses val="autoZero"/>
        <c:auto val="1"/>
        <c:lblAlgn val="ctr"/>
        <c:lblOffset val="100"/>
        <c:noMultiLvlLbl val="1"/>
      </c:catAx>
      <c:valAx>
        <c:axId val="40176572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826811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Presupuesto de Actividades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7B1-40A4-BC9B-E74D8A5CCC2B}"/>
              </c:ext>
            </c:extLst>
          </c:dPt>
          <c:cat>
            <c:strRef>
              <c:f>Presupuesto!$B$8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Presupuesto!$B$13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0A4-BC9B-E74D8A5C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Uso de Recursos Fase De Análisis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Informes!$B$38:$B$39</c:f>
              <c:strCache>
                <c:ptCount val="2"/>
                <c:pt idx="0">
                  <c:v>Actividades</c:v>
                </c:pt>
                <c:pt idx="1">
                  <c:v>Mapa de Procesos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Informes!$B$40:$B$43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87-414D-B3E2-4A1B5D7E6BA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2"/>
                <c:pt idx="0">
                  <c:v>Actividades</c:v>
                </c:pt>
                <c:pt idx="1">
                  <c:v>Requerimientos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Informes!$C$40:$C$43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87-414D-B3E2-4A1B5D7E6BA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Informes!$D$40:$D$43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87-414D-B3E2-4A1B5D7E6BA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Informes!$E$40:$E$43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A87-414D-B3E2-4A1B5D7E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72432"/>
        <c:axId val="604046597"/>
      </c:barChart>
      <c:catAx>
        <c:axId val="4029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4046597"/>
        <c:crosses val="autoZero"/>
        <c:auto val="1"/>
        <c:lblAlgn val="ctr"/>
        <c:lblOffset val="100"/>
        <c:noMultiLvlLbl val="1"/>
      </c:catAx>
      <c:valAx>
        <c:axId val="60404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2972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14754225" cy="4743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190500</xdr:rowOff>
    </xdr:from>
    <xdr:ext cx="6324600" cy="2609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190500</xdr:rowOff>
    </xdr:from>
    <xdr:ext cx="5457825" cy="26193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505575" cy="3552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Damian" refreshedDate="44001.467372106483" refreshedVersion="6" recordCount="5" xr:uid="{00000000-000A-0000-FFFF-FFFF00000000}">
  <cacheSource type="worksheet">
    <worksheetSource ref="B10:G15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/ costos / Recursos"/>
      </sharedItems>
    </cacheField>
    <cacheField name="Jose Damian Cuscue" numFmtId="9">
      <sharedItems containsSemiMixedTypes="0" containsString="0" containsNumber="1" minValue="0.1" maxValue="0.99999999999999989"/>
    </cacheField>
    <cacheField name="Juan Pablo Acosta" numFmtId="9">
      <sharedItems containsSemiMixedTypes="0" containsString="0" containsNumber="1" minValue="0.15" maxValue="0.99999999999999989"/>
    </cacheField>
    <cacheField name="Sebastian Jose Lagares" numFmtId="9">
      <sharedItems containsSemiMixedTypes="0" containsString="0" containsNumber="1" minValue="0.15" maxValue="1"/>
    </cacheField>
    <cacheField name="Yulieth Gutierrez" numFmtId="9">
      <sharedItems containsSemiMixedTypes="0" containsString="0" containsNumber="1" minValue="0.1" maxValue="1"/>
    </cacheField>
    <cacheField name="#¡REF!" numFmtId="9">
      <sharedItems containsString="0" containsBlank="1" containsNumber="1" minValue="0.6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99999999999999989"/>
    <n v="0.99999999999999989"/>
    <n v="1"/>
    <n v="1"/>
    <n v="0.6"/>
  </r>
  <r>
    <x v="1"/>
    <n v="0.25"/>
    <n v="0.2"/>
    <n v="0.2"/>
    <n v="0.2"/>
    <m/>
  </r>
  <r>
    <x v="2"/>
    <n v="0.1"/>
    <n v="0.15"/>
    <n v="0.15"/>
    <n v="0.1"/>
    <m/>
  </r>
  <r>
    <x v="3"/>
    <n v="0.3"/>
    <n v="0.3"/>
    <n v="0.25"/>
    <n v="0.25"/>
    <m/>
  </r>
  <r>
    <x v="4"/>
    <n v="0.35"/>
    <n v="0.35"/>
    <n v="0.4"/>
    <n v="0.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nformes" cacheId="3" dataOnRows="1" applyNumberFormats="0" applyBorderFormats="0" applyFontFormats="0" applyPatternFormats="0" applyAlignmentFormats="0" applyWidthHeightFormats="0" dataCaption="" updatedVersion="6" compact="0" compactData="0">
  <location ref="A38:D39" firstHeaderRow="1" firstDataRow="2" firstDataCol="0"/>
  <pivotFields count="6">
    <pivotField name="Actividades" axis="axisCol" compact="0" outline="0" multipleItemSelectionAllowed="1" showAll="0" sortType="ascending">
      <items count="6">
        <item x="3"/>
        <item h="1" x="4"/>
        <item h="1" x="0"/>
        <item x="2"/>
        <item x="1"/>
        <item t="default"/>
      </items>
    </pivotField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outline="0" showAll="0" includeNewItemsInFilter="1"/>
  </pivotFields>
  <rowItems count="1">
    <i/>
  </rowItems>
  <colFields count="1">
    <field x="0"/>
  </colFields>
  <colItems count="4">
    <i>
      <x/>
    </i>
    <i>
      <x v="3"/>
    </i>
    <i>
      <x v="4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12" workbookViewId="0">
      <selection activeCell="G13" sqref="G13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18" t="s">
        <v>0</v>
      </c>
      <c r="D1" s="119"/>
      <c r="E1" s="119"/>
      <c r="F1" s="119"/>
      <c r="G1" s="119"/>
      <c r="H1" s="119"/>
      <c r="I1" s="119"/>
      <c r="J1" s="12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21"/>
      <c r="D2" s="122"/>
      <c r="E2" s="122"/>
      <c r="F2" s="122"/>
      <c r="G2" s="122"/>
      <c r="H2" s="122"/>
      <c r="I2" s="122"/>
      <c r="J2" s="12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70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83</v>
      </c>
      <c r="D4" s="4" t="s">
        <v>82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24" t="s">
        <v>2</v>
      </c>
      <c r="F6" s="125"/>
      <c r="G6" s="126"/>
      <c r="H6" s="124" t="s">
        <v>3</v>
      </c>
      <c r="I6" s="126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27" t="s">
        <v>12</v>
      </c>
      <c r="D9" s="128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29" t="s">
        <v>13</v>
      </c>
      <c r="D10" s="130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29" t="s">
        <v>15</v>
      </c>
      <c r="D11" s="130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31" t="s">
        <v>17</v>
      </c>
      <c r="D12" s="132"/>
      <c r="E12" s="24">
        <v>43785</v>
      </c>
      <c r="F12" s="24">
        <v>43831</v>
      </c>
      <c r="G12" s="22">
        <f t="shared" si="0"/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29" t="s">
        <v>19</v>
      </c>
      <c r="D13" s="130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31" t="s">
        <v>21</v>
      </c>
      <c r="D14" s="132"/>
      <c r="E14" s="24">
        <v>43971</v>
      </c>
      <c r="F14" s="24"/>
      <c r="G14" s="22">
        <f t="shared" si="0"/>
        <v>-43971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27" t="s">
        <v>23</v>
      </c>
      <c r="D15" s="128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29" t="s">
        <v>24</v>
      </c>
      <c r="D16" s="130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29" t="s">
        <v>25</v>
      </c>
      <c r="D17" s="130"/>
      <c r="E17" s="24"/>
      <c r="F17" s="24"/>
      <c r="G17" s="22">
        <f t="shared" si="1"/>
        <v>0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29" t="s">
        <v>27</v>
      </c>
      <c r="D18" s="130"/>
      <c r="E18" s="24"/>
      <c r="F18" s="24"/>
      <c r="G18" s="22">
        <f t="shared" si="1"/>
        <v>0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29" t="s">
        <v>29</v>
      </c>
      <c r="D19" s="130"/>
      <c r="E19" s="24"/>
      <c r="F19" s="24"/>
      <c r="G19" s="22">
        <f t="shared" si="1"/>
        <v>0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36" t="s">
        <v>31</v>
      </c>
      <c r="D20" s="128"/>
      <c r="E20" s="24"/>
      <c r="F20" s="24"/>
      <c r="G20" s="22">
        <f t="shared" si="1"/>
        <v>0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36" t="s">
        <v>32</v>
      </c>
      <c r="D21" s="128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29" t="s">
        <v>33</v>
      </c>
      <c r="D22" s="130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37" t="s">
        <v>35</v>
      </c>
      <c r="D23" s="132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29" t="s">
        <v>36</v>
      </c>
      <c r="D24" s="130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29" t="s">
        <v>38</v>
      </c>
      <c r="D25" s="130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27" t="s">
        <v>40</v>
      </c>
      <c r="D26" s="128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29" t="s">
        <v>41</v>
      </c>
      <c r="D27" s="130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29" t="s">
        <v>43</v>
      </c>
      <c r="D28" s="130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33"/>
      <c r="D29" s="128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34" t="s">
        <v>45</v>
      </c>
      <c r="D30" s="135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  <mergeCell ref="C16:D16"/>
    <mergeCell ref="C17:D17"/>
    <mergeCell ref="C18:D18"/>
    <mergeCell ref="C19:D19"/>
    <mergeCell ref="C27:D27"/>
    <mergeCell ref="C11:D11"/>
    <mergeCell ref="C12:D12"/>
    <mergeCell ref="C13:D13"/>
    <mergeCell ref="C14:D14"/>
    <mergeCell ref="C15:D15"/>
    <mergeCell ref="C1:J2"/>
    <mergeCell ref="E6:G6"/>
    <mergeCell ref="H6:I6"/>
    <mergeCell ref="C9:D9"/>
    <mergeCell ref="C10:D1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/>
  </sheetViews>
  <sheetFormatPr baseColWidth="10" defaultColWidth="11.21875" defaultRowHeight="15" customHeight="1"/>
  <cols>
    <col min="1" max="26" width="10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B8" workbookViewId="0">
      <selection activeCell="H18" sqref="H18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38" t="s">
        <v>46</v>
      </c>
      <c r="C2" s="139"/>
      <c r="D2" s="140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41" t="s">
        <v>50</v>
      </c>
      <c r="G4" s="142"/>
      <c r="H4" s="142"/>
      <c r="I4" s="142"/>
      <c r="J4" s="142"/>
      <c r="K4" s="142"/>
      <c r="L4" s="143"/>
    </row>
    <row r="5" spans="2:12" ht="15.75">
      <c r="B5" s="42" t="s">
        <v>71</v>
      </c>
      <c r="C5" s="43">
        <v>0.5</v>
      </c>
      <c r="D5" s="44">
        <v>10000</v>
      </c>
      <c r="F5" s="144"/>
      <c r="G5" s="145"/>
      <c r="H5" s="145"/>
      <c r="I5" s="145"/>
      <c r="J5" s="145"/>
      <c r="K5" s="145"/>
      <c r="L5" s="146"/>
    </row>
    <row r="6" spans="2:12" ht="15.75">
      <c r="B6" s="42" t="s">
        <v>72</v>
      </c>
      <c r="C6" s="43">
        <v>0.5</v>
      </c>
      <c r="D6" s="44">
        <v>10000</v>
      </c>
      <c r="F6" s="144"/>
      <c r="G6" s="145"/>
      <c r="H6" s="145"/>
      <c r="I6" s="145"/>
      <c r="J6" s="145"/>
      <c r="K6" s="145"/>
      <c r="L6" s="146"/>
    </row>
    <row r="7" spans="2:12" ht="15.75">
      <c r="B7" s="42" t="s">
        <v>73</v>
      </c>
      <c r="C7" s="43">
        <v>0.5</v>
      </c>
      <c r="D7" s="44">
        <v>10000</v>
      </c>
      <c r="F7" s="144"/>
      <c r="G7" s="145"/>
      <c r="H7" s="145"/>
      <c r="I7" s="145"/>
      <c r="J7" s="145"/>
      <c r="K7" s="145"/>
      <c r="L7" s="146"/>
    </row>
    <row r="8" spans="2:12" ht="15.75">
      <c r="B8" s="113" t="s">
        <v>74</v>
      </c>
      <c r="C8" s="114">
        <v>0.5</v>
      </c>
      <c r="D8" s="112">
        <v>10000</v>
      </c>
      <c r="F8" s="147"/>
      <c r="G8" s="148"/>
      <c r="H8" s="148"/>
      <c r="I8" s="148"/>
      <c r="J8" s="148"/>
      <c r="K8" s="148"/>
      <c r="L8" s="149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/>
      <c r="D18" s="43"/>
      <c r="E18" s="43"/>
      <c r="F18" s="43"/>
      <c r="G18" s="49"/>
    </row>
    <row r="19" spans="2:13" ht="15.75">
      <c r="B19" s="50" t="str">
        <f>Planificación!C18</f>
        <v>Diagramas Distribución</v>
      </c>
      <c r="C19" s="43"/>
      <c r="D19" s="43"/>
      <c r="E19" s="43"/>
      <c r="F19" s="43"/>
      <c r="G19" s="49"/>
    </row>
    <row r="20" spans="2:13" ht="15.75">
      <c r="B20" s="50" t="str">
        <f>Planificación!C19</f>
        <v>Diagrama Relacional</v>
      </c>
      <c r="C20" s="43"/>
      <c r="D20" s="43"/>
      <c r="E20" s="43"/>
      <c r="F20" s="43"/>
      <c r="G20" s="49"/>
    </row>
    <row r="21" spans="2:13" ht="15.75">
      <c r="B21" s="50" t="str">
        <f>Planificación!C20</f>
        <v>Diccionario de Datos</v>
      </c>
      <c r="C21" s="43"/>
      <c r="D21" s="43"/>
      <c r="E21" s="43"/>
      <c r="F21" s="43"/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topLeftCell="A9" workbookViewId="0">
      <selection activeCell="H30" sqref="H30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50" t="s">
        <v>52</v>
      </c>
      <c r="M2" s="152">
        <f>M7</f>
        <v>590200</v>
      </c>
      <c r="N2" s="143"/>
    </row>
    <row r="3" spans="2:15">
      <c r="L3" s="151"/>
      <c r="M3" s="147"/>
      <c r="N3" s="149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53" t="s">
        <v>53</v>
      </c>
      <c r="D5" s="125"/>
      <c r="E5" s="126"/>
      <c r="F5" s="153" t="s">
        <v>54</v>
      </c>
      <c r="G5" s="125"/>
      <c r="H5" s="125"/>
      <c r="I5" s="126"/>
      <c r="J5" s="154" t="s">
        <v>55</v>
      </c>
      <c r="K5" s="125"/>
      <c r="L5" s="126"/>
      <c r="M5" s="155" t="s">
        <v>56</v>
      </c>
      <c r="N5" s="155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56"/>
      <c r="N6" s="156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590200</v>
      </c>
      <c r="N7" s="70">
        <f>SUM(N8:N27)</f>
        <v>0</v>
      </c>
      <c r="O7" s="70">
        <f>M7-N7</f>
        <v>590200</v>
      </c>
    </row>
    <row r="8" spans="2:15" ht="15.75">
      <c r="B8" s="71" t="str">
        <f>Planificación!C9</f>
        <v>FASE  DE ANALISIS</v>
      </c>
      <c r="C8" s="159"/>
      <c r="D8" s="160"/>
      <c r="E8" s="72">
        <f>SUM(E9:E12)</f>
        <v>360000</v>
      </c>
      <c r="F8" s="161"/>
      <c r="G8" s="139"/>
      <c r="H8" s="140"/>
      <c r="I8" s="72">
        <f>SUM(I9:I12)</f>
        <v>45200</v>
      </c>
      <c r="J8" s="162"/>
      <c r="K8" s="163"/>
      <c r="L8" s="73">
        <f>SUM(L9:L12)</f>
        <v>40000</v>
      </c>
      <c r="M8" s="74">
        <f>E8+I8+L8</f>
        <v>445200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75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76</v>
      </c>
      <c r="G10" s="82">
        <v>10</v>
      </c>
      <c r="H10" s="79">
        <v>200</v>
      </c>
      <c r="I10" s="80">
        <f t="shared" ref="I10:I12" si="4">G10*H10</f>
        <v>2000</v>
      </c>
      <c r="J10" s="83" t="s">
        <v>77</v>
      </c>
      <c r="K10" s="79">
        <v>5000</v>
      </c>
      <c r="L10" s="80">
        <f t="shared" si="1"/>
        <v>5000</v>
      </c>
      <c r="M10" s="84">
        <f t="shared" si="2"/>
        <v>87000</v>
      </c>
      <c r="N10" s="85"/>
      <c r="O10" s="86">
        <f t="shared" si="3"/>
        <v>87000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79</v>
      </c>
      <c r="G11" s="82">
        <v>20</v>
      </c>
      <c r="H11" s="79">
        <v>2000</v>
      </c>
      <c r="I11" s="80">
        <f t="shared" si="4"/>
        <v>40000</v>
      </c>
      <c r="J11" s="83" t="s">
        <v>78</v>
      </c>
      <c r="K11" s="79">
        <v>10000</v>
      </c>
      <c r="L11" s="80">
        <f t="shared" si="1"/>
        <v>10000</v>
      </c>
      <c r="M11" s="84">
        <f t="shared" si="2"/>
        <v>260000</v>
      </c>
      <c r="N11" s="85"/>
      <c r="O11" s="86">
        <f t="shared" si="3"/>
        <v>260000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 t="s">
        <v>80</v>
      </c>
      <c r="G12" s="82">
        <v>10</v>
      </c>
      <c r="H12" s="79">
        <v>200</v>
      </c>
      <c r="I12" s="80">
        <f t="shared" si="4"/>
        <v>2000</v>
      </c>
      <c r="J12" s="83" t="s">
        <v>84</v>
      </c>
      <c r="K12" s="79">
        <v>20000</v>
      </c>
      <c r="L12" s="80">
        <f t="shared" si="1"/>
        <v>20000</v>
      </c>
      <c r="M12" s="84">
        <f t="shared" si="2"/>
        <v>52000</v>
      </c>
      <c r="N12" s="85"/>
      <c r="O12" s="86">
        <f t="shared" si="3"/>
        <v>52000</v>
      </c>
    </row>
    <row r="13" spans="2:15" ht="15.75">
      <c r="B13" s="71" t="str">
        <f>Planificación!C15</f>
        <v>FASE DE DISEÑO</v>
      </c>
      <c r="C13" s="159"/>
      <c r="D13" s="160"/>
      <c r="E13" s="72">
        <f>SUM(E14:E20)</f>
        <v>110000</v>
      </c>
      <c r="F13" s="157"/>
      <c r="G13" s="139"/>
      <c r="H13" s="140"/>
      <c r="I13" s="72">
        <f>SUM(I14:I20)</f>
        <v>35000</v>
      </c>
      <c r="J13" s="158"/>
      <c r="K13" s="128"/>
      <c r="L13" s="72">
        <f>SUM(L14:L20)</f>
        <v>0</v>
      </c>
      <c r="M13" s="87">
        <f>E13+I13+L13</f>
        <v>145000</v>
      </c>
      <c r="N13" s="85"/>
      <c r="O13" s="86">
        <f t="shared" si="3"/>
        <v>145000</v>
      </c>
    </row>
    <row r="14" spans="2:15" ht="15.75">
      <c r="B14" s="77" t="str">
        <f>Planificación!C16</f>
        <v>Casos de Uso</v>
      </c>
      <c r="C14" s="78">
        <v>10</v>
      </c>
      <c r="D14" s="79">
        <v>3000</v>
      </c>
      <c r="E14" s="80">
        <f t="shared" ref="E14:E20" si="5">C14*D14</f>
        <v>30000</v>
      </c>
      <c r="F14" s="81" t="s">
        <v>81</v>
      </c>
      <c r="G14" s="82">
        <v>5</v>
      </c>
      <c r="H14" s="79">
        <v>3000</v>
      </c>
      <c r="I14" s="80">
        <f t="shared" ref="I14:I20" si="6">G14*H14</f>
        <v>15000</v>
      </c>
      <c r="J14" s="83"/>
      <c r="K14" s="79"/>
      <c r="L14" s="80">
        <f t="shared" ref="L14:L20" si="7">K14</f>
        <v>0</v>
      </c>
      <c r="M14" s="84">
        <f t="shared" ref="M14:M20" si="8">SUM(E14+I14+L14)</f>
        <v>45000</v>
      </c>
      <c r="N14" s="85"/>
      <c r="O14" s="86">
        <f t="shared" si="3"/>
        <v>45000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 t="s">
        <v>85</v>
      </c>
      <c r="G15" s="82">
        <v>10</v>
      </c>
      <c r="H15" s="79">
        <v>2000</v>
      </c>
      <c r="I15" s="80">
        <f t="shared" si="6"/>
        <v>20000</v>
      </c>
      <c r="J15" s="83"/>
      <c r="K15" s="79"/>
      <c r="L15" s="80">
        <f t="shared" si="7"/>
        <v>0</v>
      </c>
      <c r="M15" s="84">
        <f t="shared" si="8"/>
        <v>20000</v>
      </c>
      <c r="N15" s="85"/>
      <c r="O15" s="86">
        <f t="shared" si="3"/>
        <v>20000</v>
      </c>
    </row>
    <row r="16" spans="2:15" ht="15.75">
      <c r="B16" s="77" t="str">
        <f>Planificación!C18</f>
        <v>Diagramas Distribución</v>
      </c>
      <c r="C16" s="78"/>
      <c r="D16" s="79"/>
      <c r="E16" s="80">
        <f t="shared" si="5"/>
        <v>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0</v>
      </c>
      <c r="N16" s="85"/>
      <c r="O16" s="86">
        <f t="shared" si="3"/>
        <v>0</v>
      </c>
    </row>
    <row r="17" spans="2:15" ht="15.75">
      <c r="B17" s="77" t="str">
        <f>Planificación!C19</f>
        <v>Diagrama Relacional</v>
      </c>
      <c r="C17" s="78"/>
      <c r="D17" s="79"/>
      <c r="E17" s="80">
        <f>C17*D17</f>
        <v>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0</v>
      </c>
      <c r="N17" s="85"/>
      <c r="O17" s="86">
        <f t="shared" si="3"/>
        <v>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59"/>
      <c r="D21" s="160"/>
      <c r="E21" s="72">
        <f>SUM(E22:E23)</f>
        <v>0</v>
      </c>
      <c r="F21" s="157"/>
      <c r="G21" s="139"/>
      <c r="H21" s="140"/>
      <c r="I21" s="72">
        <f>SUM(I22:I23)</f>
        <v>0</v>
      </c>
      <c r="J21" s="158"/>
      <c r="K21" s="128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59"/>
      <c r="D24" s="160"/>
      <c r="E24" s="72">
        <f>SUM(E25:E26)</f>
        <v>0</v>
      </c>
      <c r="F24" s="157"/>
      <c r="G24" s="139"/>
      <c r="H24" s="140"/>
      <c r="I24" s="72">
        <f>SUM(I25:I26)</f>
        <v>0</v>
      </c>
      <c r="J24" s="158"/>
      <c r="K24" s="128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470000</v>
      </c>
      <c r="F28" s="98"/>
      <c r="G28" s="99"/>
      <c r="H28" s="98"/>
      <c r="I28" s="98">
        <f>I8+I13+I21+I24</f>
        <v>80200</v>
      </c>
      <c r="J28" s="99"/>
      <c r="K28" s="98">
        <f>SUM(K8:K27)</f>
        <v>40000</v>
      </c>
      <c r="L28" s="98"/>
      <c r="M28" s="100">
        <f>SUM(M8:M27)</f>
        <v>1180400</v>
      </c>
      <c r="N28" s="98">
        <f>SUM(D28:L28)</f>
        <v>590200</v>
      </c>
      <c r="O28" s="101">
        <f t="shared" si="3"/>
        <v>590200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C8:D8"/>
    <mergeCell ref="F8:H8"/>
    <mergeCell ref="J8:K8"/>
    <mergeCell ref="C13:D13"/>
    <mergeCell ref="F13:H13"/>
    <mergeCell ref="J13:K13"/>
    <mergeCell ref="F21:H21"/>
    <mergeCell ref="J21:K21"/>
    <mergeCell ref="C24:D24"/>
    <mergeCell ref="F24:H24"/>
    <mergeCell ref="J24:K24"/>
    <mergeCell ref="C21:D21"/>
    <mergeCell ref="L2:L3"/>
    <mergeCell ref="M2:N3"/>
    <mergeCell ref="C5:E5"/>
    <mergeCell ref="F5:I5"/>
    <mergeCell ref="J5:L5"/>
    <mergeCell ref="M5:M6"/>
    <mergeCell ref="N5:N6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Z43"/>
  <sheetViews>
    <sheetView tabSelected="1" workbookViewId="0"/>
  </sheetViews>
  <sheetFormatPr baseColWidth="10" defaultColWidth="11.21875" defaultRowHeight="15" customHeight="1"/>
  <cols>
    <col min="1" max="1" width="10.5546875" customWidth="1"/>
    <col min="2" max="2" width="22.88671875" customWidth="1"/>
    <col min="3" max="3" width="17.5546875" customWidth="1"/>
    <col min="4" max="4" width="21.109375" customWidth="1"/>
    <col min="5" max="6" width="20.44140625" customWidth="1"/>
    <col min="7" max="7" width="11.5546875" customWidth="1"/>
    <col min="8" max="8" width="11.6640625" customWidth="1"/>
    <col min="9" max="9" width="14.5546875" customWidth="1"/>
    <col min="10" max="10" width="11.5546875" customWidth="1"/>
    <col min="11" max="11" width="21.109375" customWidth="1"/>
    <col min="12" max="12" width="24.109375" customWidth="1"/>
    <col min="13" max="13" width="23.5546875" customWidth="1"/>
    <col min="14" max="15" width="21.109375" customWidth="1"/>
    <col min="16" max="16" width="30.88671875" customWidth="1"/>
    <col min="17" max="17" width="30.44140625" customWidth="1"/>
    <col min="18" max="18" width="25.6640625" customWidth="1"/>
    <col min="19" max="19" width="25.21875" customWidth="1"/>
    <col min="20" max="20" width="19.6640625" customWidth="1"/>
    <col min="21" max="21" width="23.44140625" customWidth="1"/>
    <col min="22" max="25" width="24.44140625" customWidth="1"/>
    <col min="26" max="26" width="31.109375" customWidth="1"/>
  </cols>
  <sheetData>
    <row r="24" spans="2:26" ht="15.75">
      <c r="B24" s="107"/>
      <c r="C24" s="1"/>
      <c r="Z24" s="1"/>
    </row>
    <row r="25" spans="2:26" ht="15.75">
      <c r="B25" s="107"/>
      <c r="C25" s="1"/>
    </row>
    <row r="26" spans="2:26" ht="15.75">
      <c r="B26" s="107"/>
      <c r="C26" s="1"/>
    </row>
    <row r="27" spans="2:26" ht="15.75">
      <c r="B27" s="107"/>
      <c r="C27" s="108"/>
    </row>
    <row r="38" spans="1:6">
      <c r="A38" s="109" t="s">
        <v>51</v>
      </c>
      <c r="B38" s="110"/>
      <c r="C38" s="110"/>
      <c r="D38" s="111"/>
    </row>
    <row r="39" spans="1:6">
      <c r="A39" s="115" t="s">
        <v>19</v>
      </c>
      <c r="B39" s="116" t="s">
        <v>17</v>
      </c>
      <c r="C39" s="116" t="s">
        <v>15</v>
      </c>
      <c r="D39" s="117" t="s">
        <v>69</v>
      </c>
    </row>
    <row r="40" spans="1:6" ht="15.75">
      <c r="F40" s="108"/>
    </row>
    <row r="41" spans="1:6" ht="15.75">
      <c r="F41" s="108"/>
    </row>
    <row r="42" spans="1:6" ht="15.75">
      <c r="F42" s="108"/>
    </row>
    <row r="43" spans="1:6" ht="15.75">
      <c r="F43" s="10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2020-06-19T16:32:54Z</dcterms:modified>
</cp:coreProperties>
</file>