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ose Damian\Desktop\Repositorios\inventario\Diagrama de Gant\"/>
    </mc:Choice>
  </mc:AlternateContent>
  <xr:revisionPtr revIDLastSave="0" documentId="13_ncr:1_{CD70C21F-26F8-4BE3-BD85-8BC90125620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Planificación" sheetId="1" r:id="rId1"/>
    <sheet name="GANTT" sheetId="2" r:id="rId2"/>
    <sheet name="Recursos" sheetId="3" r:id="rId3"/>
    <sheet name="Presupuesto" sheetId="4" r:id="rId4"/>
    <sheet name="Informes" sheetId="5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G16" i="1"/>
  <c r="I9" i="4" l="1"/>
  <c r="D11" i="3"/>
  <c r="K28" i="4" l="1"/>
  <c r="O27" i="4"/>
  <c r="L26" i="4"/>
  <c r="I26" i="4"/>
  <c r="E26" i="4"/>
  <c r="B26" i="4"/>
  <c r="L25" i="4"/>
  <c r="L24" i="4" s="1"/>
  <c r="I25" i="4"/>
  <c r="I24" i="4" s="1"/>
  <c r="E25" i="4"/>
  <c r="B25" i="4"/>
  <c r="B24" i="4"/>
  <c r="L23" i="4"/>
  <c r="I23" i="4"/>
  <c r="E23" i="4"/>
  <c r="B23" i="4"/>
  <c r="L22" i="4"/>
  <c r="L21" i="4" s="1"/>
  <c r="I22" i="4"/>
  <c r="E22" i="4"/>
  <c r="B22" i="4"/>
  <c r="B21" i="4"/>
  <c r="L20" i="4"/>
  <c r="I20" i="4"/>
  <c r="E20" i="4"/>
  <c r="M20" i="4" s="1"/>
  <c r="O20" i="4" s="1"/>
  <c r="B20" i="4"/>
  <c r="L19" i="4"/>
  <c r="I19" i="4"/>
  <c r="E19" i="4"/>
  <c r="B19" i="4"/>
  <c r="L18" i="4"/>
  <c r="I18" i="4"/>
  <c r="E18" i="4"/>
  <c r="B18" i="4"/>
  <c r="L17" i="4"/>
  <c r="I17" i="4"/>
  <c r="E17" i="4"/>
  <c r="B17" i="4"/>
  <c r="L16" i="4"/>
  <c r="I16" i="4"/>
  <c r="E16" i="4"/>
  <c r="B16" i="4"/>
  <c r="L15" i="4"/>
  <c r="I15" i="4"/>
  <c r="E15" i="4"/>
  <c r="B15" i="4"/>
  <c r="L14" i="4"/>
  <c r="I14" i="4"/>
  <c r="I13" i="4" s="1"/>
  <c r="E14" i="4"/>
  <c r="B14" i="4"/>
  <c r="B13" i="4"/>
  <c r="L12" i="4"/>
  <c r="I12" i="4"/>
  <c r="E12" i="4"/>
  <c r="B12" i="4"/>
  <c r="L11" i="4"/>
  <c r="I11" i="4"/>
  <c r="E11" i="4"/>
  <c r="B11" i="4"/>
  <c r="L10" i="4"/>
  <c r="I10" i="4"/>
  <c r="E10" i="4"/>
  <c r="B10" i="4"/>
  <c r="L9" i="4"/>
  <c r="E9" i="4"/>
  <c r="M9" i="4" s="1"/>
  <c r="O9" i="4" s="1"/>
  <c r="B9" i="4"/>
  <c r="B8" i="4"/>
  <c r="N7" i="4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11" i="3"/>
  <c r="E11" i="3"/>
  <c r="B11" i="3"/>
  <c r="G10" i="3"/>
  <c r="F10" i="3"/>
  <c r="E10" i="3"/>
  <c r="D10" i="3"/>
  <c r="C10" i="3"/>
  <c r="F30" i="1"/>
  <c r="G30" i="1" s="1"/>
  <c r="E30" i="1"/>
  <c r="J28" i="1"/>
  <c r="G28" i="1"/>
  <c r="J27" i="1"/>
  <c r="I26" i="1" s="1"/>
  <c r="G27" i="1"/>
  <c r="J25" i="1"/>
  <c r="G25" i="1"/>
  <c r="J24" i="1"/>
  <c r="G24" i="1"/>
  <c r="I23" i="1"/>
  <c r="G22" i="1"/>
  <c r="G21" i="1"/>
  <c r="G20" i="1"/>
  <c r="G19" i="1"/>
  <c r="G18" i="1"/>
  <c r="J17" i="1"/>
  <c r="G17" i="1"/>
  <c r="J16" i="1"/>
  <c r="G14" i="1"/>
  <c r="J13" i="1"/>
  <c r="G13" i="1"/>
  <c r="J12" i="1"/>
  <c r="G12" i="1"/>
  <c r="G11" i="1"/>
  <c r="G10" i="1"/>
  <c r="L13" i="4" l="1"/>
  <c r="M23" i="4"/>
  <c r="O23" i="4" s="1"/>
  <c r="M17" i="4"/>
  <c r="O17" i="4" s="1"/>
  <c r="I21" i="4"/>
  <c r="I15" i="1"/>
  <c r="I9" i="1"/>
  <c r="M26" i="4"/>
  <c r="O26" i="4" s="1"/>
  <c r="M22" i="4"/>
  <c r="O22" i="4" s="1"/>
  <c r="M15" i="4"/>
  <c r="O15" i="4" s="1"/>
  <c r="M18" i="4"/>
  <c r="O18" i="4" s="1"/>
  <c r="M25" i="4"/>
  <c r="O25" i="4" s="1"/>
  <c r="M16" i="4"/>
  <c r="O16" i="4" s="1"/>
  <c r="M19" i="4"/>
  <c r="O19" i="4" s="1"/>
  <c r="E8" i="4"/>
  <c r="L8" i="4"/>
  <c r="M12" i="4"/>
  <c r="O12" i="4" s="1"/>
  <c r="M11" i="4"/>
  <c r="O11" i="4" s="1"/>
  <c r="M14" i="4"/>
  <c r="O14" i="4" s="1"/>
  <c r="I8" i="4"/>
  <c r="E13" i="4"/>
  <c r="E24" i="4"/>
  <c r="M24" i="4" s="1"/>
  <c r="O24" i="4" s="1"/>
  <c r="E21" i="4"/>
  <c r="M21" i="4" s="1"/>
  <c r="O21" i="4" s="1"/>
  <c r="M10" i="4"/>
  <c r="O10" i="4" s="1"/>
  <c r="M13" i="4" l="1"/>
  <c r="O13" i="4" s="1"/>
  <c r="M8" i="4"/>
  <c r="M7" i="4" s="1"/>
  <c r="I28" i="4"/>
  <c r="E28" i="4"/>
  <c r="M28" i="4" l="1"/>
  <c r="N28" i="4"/>
  <c r="M2" i="4"/>
  <c r="O7" i="4"/>
  <c r="O28" i="4" l="1"/>
</calcChain>
</file>

<file path=xl/sharedStrings.xml><?xml version="1.0" encoding="utf-8"?>
<sst xmlns="http://schemas.openxmlformats.org/spreadsheetml/2006/main" count="98" uniqueCount="86">
  <si>
    <t>Hoja de presupuesto del proyecto</t>
  </si>
  <si>
    <t xml:space="preserve">Proyecto : 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</si>
  <si>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</si>
  <si>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</si>
  <si>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</si>
  <si>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</si>
  <si>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</si>
  <si>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</si>
  <si>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</si>
  <si>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</si>
  <si>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</si>
  <si>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</si>
  <si>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</si>
  <si>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</si>
  <si>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</si>
  <si>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</si>
  <si>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</si>
  <si>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</si>
  <si>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</si>
  <si>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</si>
  <si>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</si>
  <si>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</si>
  <si>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</si>
  <si>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</si>
  <si>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</si>
  <si>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</si>
  <si>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</si>
  <si>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</si>
  <si>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</si>
  <si>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</si>
  <si>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</si>
  <si>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</si>
  <si>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</si>
  <si>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</si>
  <si>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</si>
  <si>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</si>
  <si>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</si>
  <si>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</si>
  <si>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</si>
  <si>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</si>
  <si>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</si>
  <si>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</si>
  <si>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</si>
  <si>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</si>
  <si>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</si>
  <si>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</si>
  <si>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</si>
  <si>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</si>
  <si>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</si>
  <si>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</si>
  <si>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b/>
        <sz val="12"/>
        <color rgb="FFFF0000"/>
        <rFont val="Calibri"/>
      </rPr>
      <t>IMPORTANTE !!!!</t>
    </r>
    <r>
      <rPr>
        <b/>
        <sz val="12"/>
        <color theme="1"/>
        <rFont val="Calibri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</si>
  <si>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</si>
  <si>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</si>
  <si>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</si>
  <si>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</si>
  <si>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</si>
  <si>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</si>
  <si>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</si>
  <si>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</si>
  <si>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</si>
  <si>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</si>
  <si>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</si>
  <si>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</si>
  <si>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</si>
  <si>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</si>
  <si>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</si>
  <si>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</si>
  <si>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</si>
  <si>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Llamadas</t>
  </si>
  <si>
    <t>Total general</t>
  </si>
  <si>
    <t>Inventario</t>
  </si>
  <si>
    <t>Jose Damian Cuscue</t>
  </si>
  <si>
    <t>Juan Pablo Acosta</t>
  </si>
  <si>
    <t>Sebastian Jose Lagares</t>
  </si>
  <si>
    <t>Yulieth Gutierrez</t>
  </si>
  <si>
    <t>Papel</t>
  </si>
  <si>
    <t>Impresión</t>
  </si>
  <si>
    <t>Jugos</t>
  </si>
  <si>
    <t>Almuerzos</t>
  </si>
  <si>
    <t>Boligrafos</t>
  </si>
  <si>
    <t>PDF</t>
  </si>
  <si>
    <t>Cuadernos</t>
  </si>
  <si>
    <t>10_10_2019</t>
  </si>
  <si>
    <t xml:space="preserve">Fecha de inicio: </t>
  </si>
  <si>
    <t>Transporte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</si>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</sst>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dd/mm/yyyy"/>
    <numFmt numFmtId="166" formatCode="_-* #,##0_-;\-* #,##0_-;_-* &quot;-&quot;_-;_-@"/>
    <numFmt numFmtId="167" formatCode="0.0%"/>
    <numFmt numFmtId="168" formatCode="d/m/yyyy"/>
    <numFmt numFmtId="169" formatCode="&quot;$&quot;#,##0.00_);\(&quot;$&quot;#,##0.00\)"/>
    <numFmt numFmtId="170" formatCode="0.0"/>
    <numFmt numFmtId="171" formatCode="_(&quot;$&quot;* #,##0.00_);_(&quot;$&quot;* \(#,##0.00\);_(&quot;$&quot;* &quot;-&quot;??_);_(@_)"/>
    <numFmt numFmtId="172" formatCode="_(* #,##0.00_);_(* \(#,##0.00\);_(* &quot;-&quot;??_);_(@_)"/>
  </numFmts>
  <fonts count="21">
    <font>
      <sz val="12"/>
      <color theme="1"/>
      <name val="Arial"/>
    </font>
    <font>
      <sz val="12"/>
      <color theme="1"/>
      <name val="Calibri"/>
    </font>
    <font>
      <b/>
      <sz val="12"/>
      <color rgb="FF1F497D"/>
      <name val="Calibri"/>
    </font>
    <font>
      <sz val="12"/>
      <name val="Arial"/>
    </font>
    <font>
      <b/>
      <sz val="12"/>
      <color theme="1"/>
      <name val="Calibri"/>
    </font>
    <font>
      <b/>
      <sz val="12"/>
      <color theme="0"/>
      <name val="Calibri"/>
    </font>
    <font>
      <sz val="12"/>
      <color theme="0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sz val="11"/>
      <color theme="1"/>
      <name val="Calibri"/>
    </font>
    <font>
      <b/>
      <u/>
      <sz val="12"/>
      <color theme="1"/>
      <name val="Calibri"/>
    </font>
    <font>
      <b/>
      <sz val="12"/>
      <color theme="4"/>
      <name val="Calibri"/>
    </font>
    <font>
      <sz val="10"/>
      <color theme="1"/>
      <name val="Quattrocento Sans"/>
    </font>
    <font>
      <b/>
      <sz val="12"/>
      <color theme="1"/>
      <name val="Arial"/>
    </font>
    <font>
      <b/>
      <sz val="11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b/>
      <sz val="11"/>
      <color theme="0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theme="5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00000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000000"/>
      </right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4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1" fillId="2" borderId="8" xfId="0" applyFont="1" applyFill="1" applyBorder="1"/>
    <xf numFmtId="164" fontId="1" fillId="0" borderId="9" xfId="0" applyNumberFormat="1" applyFont="1" applyBorder="1"/>
    <xf numFmtId="164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16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left" vertical="center"/>
    </xf>
    <xf numFmtId="164" fontId="6" fillId="3" borderId="18" xfId="0" applyNumberFormat="1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 vertical="top" wrapText="1"/>
    </xf>
    <xf numFmtId="165" fontId="1" fillId="0" borderId="21" xfId="0" applyNumberFormat="1" applyFont="1" applyBorder="1" applyAlignment="1">
      <alignment horizontal="center" wrapText="1"/>
    </xf>
    <xf numFmtId="166" fontId="1" fillId="0" borderId="21" xfId="0" applyNumberFormat="1" applyFont="1" applyBorder="1" applyAlignment="1">
      <alignment horizontal="center" wrapText="1"/>
    </xf>
    <xf numFmtId="167" fontId="8" fillId="0" borderId="22" xfId="0" applyNumberFormat="1" applyFont="1" applyBorder="1" applyAlignment="1">
      <alignment horizontal="center" wrapText="1"/>
    </xf>
    <xf numFmtId="165" fontId="9" fillId="0" borderId="21" xfId="0" applyNumberFormat="1" applyFont="1" applyBorder="1" applyAlignment="1">
      <alignment horizontal="center" wrapText="1"/>
    </xf>
    <xf numFmtId="166" fontId="9" fillId="0" borderId="21" xfId="0" applyNumberFormat="1" applyFont="1" applyBorder="1" applyAlignment="1">
      <alignment horizontal="center" wrapText="1"/>
    </xf>
    <xf numFmtId="9" fontId="1" fillId="0" borderId="22" xfId="0" applyNumberFormat="1" applyFont="1" applyBorder="1" applyAlignment="1">
      <alignment horizontal="center" wrapText="1"/>
    </xf>
    <xf numFmtId="168" fontId="9" fillId="0" borderId="21" xfId="0" applyNumberFormat="1" applyFont="1" applyBorder="1" applyAlignment="1">
      <alignment horizontal="center" wrapText="1"/>
    </xf>
    <xf numFmtId="9" fontId="1" fillId="0" borderId="0" xfId="0" applyNumberFormat="1" applyFont="1"/>
    <xf numFmtId="0" fontId="1" fillId="0" borderId="19" xfId="0" applyFont="1" applyBorder="1"/>
    <xf numFmtId="168" fontId="1" fillId="0" borderId="21" xfId="0" applyNumberFormat="1" applyFont="1" applyBorder="1" applyAlignment="1">
      <alignment horizontal="center" wrapText="1"/>
    </xf>
    <xf numFmtId="166" fontId="1" fillId="0" borderId="22" xfId="0" applyNumberFormat="1" applyFont="1" applyBorder="1" applyAlignment="1">
      <alignment horizontal="center" wrapText="1"/>
    </xf>
    <xf numFmtId="0" fontId="1" fillId="0" borderId="27" xfId="0" applyFont="1" applyBorder="1"/>
    <xf numFmtId="168" fontId="11" fillId="4" borderId="30" xfId="0" applyNumberFormat="1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169" fontId="1" fillId="2" borderId="32" xfId="0" applyNumberFormat="1" applyFont="1" applyFill="1" applyBorder="1" applyAlignment="1">
      <alignment wrapText="1"/>
    </xf>
    <xf numFmtId="170" fontId="1" fillId="2" borderId="32" xfId="0" applyNumberFormat="1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169" fontId="1" fillId="2" borderId="4" xfId="0" applyNumberFormat="1" applyFont="1" applyFill="1" applyBorder="1" applyAlignment="1">
      <alignment wrapText="1"/>
    </xf>
    <xf numFmtId="170" fontId="1" fillId="2" borderId="4" xfId="0" applyNumberFormat="1" applyFont="1" applyFill="1" applyBorder="1" applyAlignment="1">
      <alignment wrapText="1"/>
    </xf>
    <xf numFmtId="0" fontId="6" fillId="5" borderId="36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43" xfId="0" applyFont="1" applyBorder="1"/>
    <xf numFmtId="9" fontId="1" fillId="0" borderId="9" xfId="0" applyNumberFormat="1" applyFont="1" applyBorder="1" applyAlignment="1">
      <alignment horizontal="center"/>
    </xf>
    <xf numFmtId="0" fontId="5" fillId="3" borderId="16" xfId="0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/>
    </xf>
    <xf numFmtId="164" fontId="6" fillId="3" borderId="18" xfId="0" applyNumberFormat="1" applyFont="1" applyFill="1" applyBorder="1" applyAlignment="1">
      <alignment horizontal="center" vertical="center"/>
    </xf>
    <xf numFmtId="9" fontId="1" fillId="0" borderId="43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9" fontId="1" fillId="0" borderId="45" xfId="0" applyNumberFormat="1" applyFont="1" applyBorder="1" applyAlignment="1">
      <alignment horizontal="center"/>
    </xf>
    <xf numFmtId="169" fontId="12" fillId="0" borderId="0" xfId="0" applyNumberFormat="1" applyFont="1" applyAlignment="1">
      <alignment wrapText="1"/>
    </xf>
    <xf numFmtId="170" fontId="12" fillId="0" borderId="0" xfId="0" applyNumberFormat="1" applyFont="1" applyAlignment="1">
      <alignment wrapText="1"/>
    </xf>
    <xf numFmtId="4" fontId="13" fillId="7" borderId="50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14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wrapText="1"/>
    </xf>
    <xf numFmtId="0" fontId="4" fillId="7" borderId="51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left" vertical="center" wrapText="1"/>
    </xf>
    <xf numFmtId="164" fontId="16" fillId="3" borderId="16" xfId="0" applyNumberFormat="1" applyFont="1" applyFill="1" applyBorder="1" applyAlignment="1">
      <alignment horizontal="left" vertical="center"/>
    </xf>
    <xf numFmtId="171" fontId="16" fillId="3" borderId="17" xfId="0" applyNumberFormat="1" applyFont="1" applyFill="1" applyBorder="1" applyAlignment="1">
      <alignment horizontal="left" vertical="center"/>
    </xf>
    <xf numFmtId="171" fontId="16" fillId="3" borderId="18" xfId="0" applyNumberFormat="1" applyFont="1" applyFill="1" applyBorder="1" applyAlignment="1">
      <alignment horizontal="left" vertical="center"/>
    </xf>
    <xf numFmtId="171" fontId="16" fillId="3" borderId="52" xfId="0" applyNumberFormat="1" applyFont="1" applyFill="1" applyBorder="1" applyAlignment="1">
      <alignment horizontal="left" vertical="center"/>
    </xf>
    <xf numFmtId="164" fontId="16" fillId="3" borderId="4" xfId="0" applyNumberFormat="1" applyFont="1" applyFill="1" applyBorder="1" applyAlignment="1">
      <alignment horizontal="left" vertical="center"/>
    </xf>
    <xf numFmtId="171" fontId="16" fillId="3" borderId="4" xfId="0" applyNumberFormat="1" applyFont="1" applyFill="1" applyBorder="1" applyAlignment="1">
      <alignment horizontal="left" vertical="center"/>
    </xf>
    <xf numFmtId="171" fontId="16" fillId="3" borderId="53" xfId="0" applyNumberFormat="1" applyFont="1" applyFill="1" applyBorder="1" applyAlignment="1">
      <alignment horizontal="left" vertical="center"/>
    </xf>
    <xf numFmtId="171" fontId="17" fillId="3" borderId="4" xfId="0" applyNumberFormat="1" applyFont="1" applyFill="1" applyBorder="1" applyAlignment="1">
      <alignment horizontal="left" vertical="center"/>
    </xf>
    <xf numFmtId="0" fontId="4" fillId="0" borderId="54" xfId="0" applyFont="1" applyBorder="1" applyAlignment="1">
      <alignment horizontal="left" vertical="top" wrapText="1"/>
    </xf>
    <xf numFmtId="169" fontId="19" fillId="0" borderId="22" xfId="0" applyNumberFormat="1" applyFont="1" applyBorder="1" applyAlignment="1">
      <alignment wrapText="1"/>
    </xf>
    <xf numFmtId="169" fontId="19" fillId="0" borderId="59" xfId="0" applyNumberFormat="1" applyFont="1" applyBorder="1" applyAlignment="1">
      <alignment wrapText="1"/>
    </xf>
    <xf numFmtId="172" fontId="18" fillId="2" borderId="15" xfId="0" applyNumberFormat="1" applyFont="1" applyFill="1" applyBorder="1"/>
    <xf numFmtId="172" fontId="18" fillId="0" borderId="15" xfId="0" applyNumberFormat="1" applyFont="1" applyBorder="1" applyAlignment="1">
      <alignment wrapText="1"/>
    </xf>
    <xf numFmtId="0" fontId="1" fillId="0" borderId="49" xfId="0" applyFont="1" applyBorder="1"/>
    <xf numFmtId="0" fontId="1" fillId="0" borderId="54" xfId="0" applyFont="1" applyBorder="1" applyAlignment="1">
      <alignment horizontal="left" vertical="top" wrapText="1"/>
    </xf>
    <xf numFmtId="170" fontId="18" fillId="0" borderId="20" xfId="0" applyNumberFormat="1" applyFont="1" applyBorder="1" applyAlignment="1">
      <alignment wrapText="1"/>
    </xf>
    <xf numFmtId="169" fontId="18" fillId="0" borderId="21" xfId="0" applyNumberFormat="1" applyFont="1" applyBorder="1" applyAlignment="1">
      <alignment wrapText="1"/>
    </xf>
    <xf numFmtId="169" fontId="18" fillId="0" borderId="22" xfId="0" applyNumberFormat="1" applyFont="1" applyBorder="1" applyAlignment="1">
      <alignment wrapText="1"/>
    </xf>
    <xf numFmtId="169" fontId="18" fillId="0" borderId="20" xfId="0" applyNumberFormat="1" applyFont="1" applyBorder="1" applyAlignment="1">
      <alignment wrapText="1"/>
    </xf>
    <xf numFmtId="170" fontId="18" fillId="0" borderId="0" xfId="0" applyNumberFormat="1" applyFont="1" applyAlignment="1">
      <alignment wrapText="1"/>
    </xf>
    <xf numFmtId="170" fontId="18" fillId="0" borderId="21" xfId="0" applyNumberFormat="1" applyFont="1" applyBorder="1" applyAlignment="1">
      <alignment wrapText="1"/>
    </xf>
    <xf numFmtId="172" fontId="18" fillId="9" borderId="54" xfId="0" applyNumberFormat="1" applyFont="1" applyFill="1" applyBorder="1"/>
    <xf numFmtId="172" fontId="18" fillId="0" borderId="54" xfId="0" applyNumberFormat="1" applyFont="1" applyBorder="1" applyAlignment="1">
      <alignment wrapText="1"/>
    </xf>
    <xf numFmtId="172" fontId="18" fillId="9" borderId="54" xfId="0" applyNumberFormat="1" applyFont="1" applyFill="1" applyBorder="1" applyAlignment="1">
      <alignment horizontal="right"/>
    </xf>
    <xf numFmtId="172" fontId="18" fillId="2" borderId="54" xfId="0" applyNumberFormat="1" applyFont="1" applyFill="1" applyBorder="1"/>
    <xf numFmtId="0" fontId="4" fillId="0" borderId="60" xfId="0" applyFont="1" applyBorder="1" applyAlignment="1">
      <alignment horizontal="left" vertical="top" wrapText="1"/>
    </xf>
    <xf numFmtId="170" fontId="18" fillId="0" borderId="28" xfId="0" applyNumberFormat="1" applyFont="1" applyBorder="1" applyAlignment="1">
      <alignment wrapText="1"/>
    </xf>
    <xf numFmtId="169" fontId="18" fillId="0" borderId="61" xfId="0" applyNumberFormat="1" applyFont="1" applyBorder="1" applyAlignment="1">
      <alignment wrapText="1"/>
    </xf>
    <xf numFmtId="169" fontId="18" fillId="0" borderId="62" xfId="0" applyNumberFormat="1" applyFont="1" applyBorder="1" applyAlignment="1">
      <alignment wrapText="1"/>
    </xf>
    <xf numFmtId="169" fontId="18" fillId="0" borderId="28" xfId="0" applyNumberFormat="1" applyFont="1" applyBorder="1" applyAlignment="1">
      <alignment wrapText="1"/>
    </xf>
    <xf numFmtId="170" fontId="18" fillId="0" borderId="9" xfId="0" applyNumberFormat="1" applyFont="1" applyBorder="1" applyAlignment="1">
      <alignment wrapText="1"/>
    </xf>
    <xf numFmtId="170" fontId="18" fillId="0" borderId="61" xfId="0" applyNumberFormat="1" applyFont="1" applyBorder="1" applyAlignment="1">
      <alignment wrapText="1"/>
    </xf>
    <xf numFmtId="172" fontId="18" fillId="0" borderId="60" xfId="0" applyNumberFormat="1" applyFont="1" applyBorder="1" applyAlignment="1">
      <alignment wrapText="1"/>
    </xf>
    <xf numFmtId="0" fontId="5" fillId="4" borderId="32" xfId="0" applyFont="1" applyFill="1" applyBorder="1" applyAlignment="1">
      <alignment horizontal="center"/>
    </xf>
    <xf numFmtId="170" fontId="18" fillId="4" borderId="32" xfId="0" applyNumberFormat="1" applyFont="1" applyFill="1" applyBorder="1" applyAlignment="1">
      <alignment wrapText="1"/>
    </xf>
    <xf numFmtId="169" fontId="15" fillId="4" borderId="32" xfId="0" applyNumberFormat="1" applyFont="1" applyFill="1" applyBorder="1" applyAlignment="1">
      <alignment wrapText="1"/>
    </xf>
    <xf numFmtId="170" fontId="15" fillId="4" borderId="32" xfId="0" applyNumberFormat="1" applyFont="1" applyFill="1" applyBorder="1" applyAlignment="1">
      <alignment wrapText="1"/>
    </xf>
    <xf numFmtId="172" fontId="15" fillId="4" borderId="32" xfId="0" applyNumberFormat="1" applyFont="1" applyFill="1" applyBorder="1"/>
    <xf numFmtId="172" fontId="4" fillId="4" borderId="32" xfId="0" applyNumberFormat="1" applyFont="1" applyFill="1" applyBorder="1" applyAlignment="1">
      <alignment horizontal="left" vertical="top" wrapText="1"/>
    </xf>
    <xf numFmtId="0" fontId="6" fillId="2" borderId="63" xfId="0" applyFont="1" applyFill="1" applyBorder="1" applyAlignment="1">
      <alignment horizontal="center"/>
    </xf>
    <xf numFmtId="170" fontId="18" fillId="2" borderId="63" xfId="0" applyNumberFormat="1" applyFont="1" applyFill="1" applyBorder="1" applyAlignment="1">
      <alignment wrapText="1"/>
    </xf>
    <xf numFmtId="169" fontId="18" fillId="2" borderId="63" xfId="0" applyNumberFormat="1" applyFont="1" applyFill="1" applyBorder="1" applyAlignment="1">
      <alignment wrapText="1"/>
    </xf>
    <xf numFmtId="172" fontId="18" fillId="2" borderId="63" xfId="0" applyNumberFormat="1" applyFont="1" applyFill="1" applyBorder="1"/>
    <xf numFmtId="172" fontId="4" fillId="2" borderId="63" xfId="0" applyNumberFormat="1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10" fontId="1" fillId="0" borderId="0" xfId="0" applyNumberFormat="1" applyFont="1"/>
    <xf numFmtId="0" fontId="0" fillId="0" borderId="64" xfId="0" pivotButton="1" applyFont="1" applyBorder="1" applyAlignment="1"/>
    <xf numFmtId="0" fontId="0" fillId="0" borderId="65" xfId="0" applyFont="1" applyBorder="1" applyAlignment="1"/>
    <xf numFmtId="0" fontId="0" fillId="0" borderId="66" xfId="0" applyFont="1" applyBorder="1" applyAlignment="1"/>
    <xf numFmtId="0" fontId="1" fillId="0" borderId="67" xfId="0" applyFont="1" applyBorder="1"/>
    <xf numFmtId="0" fontId="1" fillId="0" borderId="68" xfId="0" applyFont="1" applyBorder="1" applyAlignment="1">
      <alignment horizontal="center"/>
    </xf>
    <xf numFmtId="9" fontId="1" fillId="0" borderId="69" xfId="0" applyNumberFormat="1" applyFont="1" applyBorder="1" applyAlignment="1">
      <alignment horizontal="center"/>
    </xf>
    <xf numFmtId="0" fontId="0" fillId="0" borderId="70" xfId="0" applyFont="1" applyBorder="1" applyAlignment="1"/>
    <xf numFmtId="0" fontId="0" fillId="0" borderId="71" xfId="0" applyFont="1" applyBorder="1" applyAlignment="1"/>
    <xf numFmtId="0" fontId="0" fillId="0" borderId="72" xfId="0" applyFont="1" applyBorder="1" applyAlignment="1"/>
    <xf numFmtId="0" fontId="1" fillId="0" borderId="23" xfId="0" applyFont="1" applyBorder="1" applyAlignment="1">
      <alignment horizontal="left"/>
    </xf>
    <xf numFmtId="0" fontId="3" fillId="0" borderId="24" xfId="0" applyFont="1" applyBorder="1"/>
    <xf numFmtId="0" fontId="4" fillId="0" borderId="20" xfId="0" applyFont="1" applyBorder="1" applyAlignment="1">
      <alignment horizontal="left" vertical="top" wrapText="1"/>
    </xf>
    <xf numFmtId="0" fontId="3" fillId="0" borderId="21" xfId="0" applyFont="1" applyBorder="1"/>
    <xf numFmtId="0" fontId="5" fillId="4" borderId="28" xfId="0" applyFont="1" applyFill="1" applyBorder="1" applyAlignment="1">
      <alignment horizontal="center"/>
    </xf>
    <xf numFmtId="0" fontId="3" fillId="0" borderId="29" xfId="0" applyFont="1" applyBorder="1"/>
    <xf numFmtId="0" fontId="1" fillId="0" borderId="20" xfId="0" applyFont="1" applyBorder="1" applyAlignment="1">
      <alignment horizontal="left"/>
    </xf>
    <xf numFmtId="0" fontId="10" fillId="0" borderId="25" xfId="0" applyFont="1" applyBorder="1" applyAlignment="1">
      <alignment horizontal="center"/>
    </xf>
    <xf numFmtId="0" fontId="3" fillId="0" borderId="26" xfId="0" applyFont="1" applyBorder="1"/>
    <xf numFmtId="0" fontId="7" fillId="0" borderId="20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2" borderId="10" xfId="0" applyFont="1" applyFill="1" applyBorder="1" applyAlignment="1">
      <alignment horizontal="center" vertical="top"/>
    </xf>
    <xf numFmtId="0" fontId="3" fillId="0" borderId="11" xfId="0" applyFont="1" applyBorder="1"/>
    <xf numFmtId="0" fontId="3" fillId="0" borderId="12" xfId="0" applyFont="1" applyBorder="1"/>
    <xf numFmtId="0" fontId="5" fillId="5" borderId="33" xfId="0" applyFont="1" applyFill="1" applyBorder="1" applyAlignment="1">
      <alignment horizontal="center"/>
    </xf>
    <xf numFmtId="0" fontId="3" fillId="0" borderId="34" xfId="0" applyFont="1" applyBorder="1"/>
    <xf numFmtId="0" fontId="3" fillId="0" borderId="35" xfId="0" applyFont="1" applyBorder="1"/>
    <xf numFmtId="0" fontId="4" fillId="6" borderId="39" xfId="0" applyFont="1" applyFill="1" applyBorder="1" applyAlignment="1">
      <alignment horizontal="center" vertical="center" wrapText="1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0" fillId="0" borderId="0" xfId="0" applyFont="1" applyAlignment="1"/>
    <xf numFmtId="0" fontId="3" fillId="0" borderId="43" xfId="0" applyFont="1" applyBorder="1"/>
    <xf numFmtId="0" fontId="3" fillId="0" borderId="44" xfId="0" applyFont="1" applyBorder="1"/>
    <xf numFmtId="0" fontId="3" fillId="0" borderId="9" xfId="0" applyFont="1" applyBorder="1"/>
    <xf numFmtId="0" fontId="3" fillId="0" borderId="45" xfId="0" applyFont="1" applyBorder="1"/>
    <xf numFmtId="170" fontId="18" fillId="8" borderId="20" xfId="0" applyNumberFormat="1" applyFont="1" applyFill="1" applyBorder="1" applyAlignment="1">
      <alignment horizontal="center" wrapText="1"/>
    </xf>
    <xf numFmtId="0" fontId="3" fillId="0" borderId="55" xfId="0" applyFont="1" applyBorder="1"/>
    <xf numFmtId="169" fontId="20" fillId="8" borderId="56" xfId="0" applyNumberFormat="1" applyFont="1" applyFill="1" applyBorder="1" applyAlignment="1">
      <alignment horizontal="center" vertical="center" wrapText="1"/>
    </xf>
    <xf numFmtId="170" fontId="18" fillId="0" borderId="57" xfId="0" applyNumberFormat="1" applyFont="1" applyBorder="1" applyAlignment="1">
      <alignment horizontal="center" wrapText="1"/>
    </xf>
    <xf numFmtId="0" fontId="3" fillId="0" borderId="58" xfId="0" applyFont="1" applyBorder="1"/>
    <xf numFmtId="169" fontId="19" fillId="8" borderId="56" xfId="0" applyNumberFormat="1" applyFont="1" applyFill="1" applyBorder="1" applyAlignment="1">
      <alignment horizontal="center" vertical="center" wrapText="1"/>
    </xf>
    <xf numFmtId="170" fontId="18" fillId="0" borderId="20" xfId="0" applyNumberFormat="1" applyFont="1" applyBorder="1" applyAlignment="1">
      <alignment horizontal="center" wrapText="1"/>
    </xf>
    <xf numFmtId="0" fontId="5" fillId="5" borderId="46" xfId="0" applyFont="1" applyFill="1" applyBorder="1" applyAlignment="1">
      <alignment horizontal="center" vertical="center"/>
    </xf>
    <xf numFmtId="0" fontId="3" fillId="0" borderId="47" xfId="0" applyFont="1" applyBorder="1"/>
    <xf numFmtId="171" fontId="1" fillId="6" borderId="3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 vertical="center"/>
    </xf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O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Planificación!$D$9:$D$29</c:f>
              <c:numCache>
                <c:formatCode>General</c:formatCode>
                <c:ptCount val="2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778-453D-8265-D892D64CDC7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700" b="1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</c:formatCode>
                <c:ptCount val="21"/>
                <c:pt idx="1">
                  <c:v>43748</c:v>
                </c:pt>
                <c:pt idx="2" formatCode="d/m/yyyy">
                  <c:v>43775</c:v>
                </c:pt>
                <c:pt idx="3" formatCode="d/m/yyyy">
                  <c:v>43785</c:v>
                </c:pt>
                <c:pt idx="5" formatCode="d/m/yyyy">
                  <c:v>43971</c:v>
                </c:pt>
                <c:pt idx="7" formatCode="d/m/yyyy">
                  <c:v>43961</c:v>
                </c:pt>
                <c:pt idx="12" formatCode="d/m/yyyy">
                  <c:v>43985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778-453D-8265-D892D64CDC73}"/>
            </c:ext>
          </c:extLst>
        </c:ser>
        <c:ser>
          <c:idx val="2"/>
          <c:order val="2"/>
          <c:invertIfNegative val="1"/>
          <c:cat>
            <c:strRef>
              <c:f>Planificación!$C$9:$C$29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_-* #,##0_-;\-* #,##0_-;_-* "-"_-;_-@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-43971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8-453D-8265-D892D64CD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154278"/>
        <c:axId val="1270657997"/>
      </c:barChart>
      <c:catAx>
        <c:axId val="16031542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70657997"/>
        <c:crosses val="autoZero"/>
        <c:auto val="1"/>
        <c:lblAlgn val="ctr"/>
        <c:lblOffset val="100"/>
        <c:noMultiLvlLbl val="1"/>
      </c:catAx>
      <c:valAx>
        <c:axId val="1270657997"/>
        <c:scaling>
          <c:orientation val="minMax"/>
          <c:max val="44353"/>
        </c:scaling>
        <c:delete val="0"/>
        <c:axPos val="b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sz="800" b="1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0315427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% Ejecución de Actividades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E47-42D2-9893-068B1837CB99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E47-42D2-9893-068B1837CB99}"/>
            </c:ext>
          </c:extLst>
        </c:ser>
        <c:ser>
          <c:idx val="2"/>
          <c:order val="2"/>
          <c:spPr>
            <a:solidFill>
              <a:srgbClr val="9BBB59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Planificación!$C$26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E47-42D2-9893-068B1837CB99}"/>
            </c:ext>
          </c:extLst>
        </c:ser>
        <c:ser>
          <c:idx val="3"/>
          <c:order val="3"/>
          <c:spPr>
            <a:solidFill>
              <a:srgbClr val="8064A2"/>
            </a:solidFill>
          </c:spPr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Planificación!$I$9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3E47-42D2-9893-068B1837CB99}"/>
            </c:ext>
          </c:extLst>
        </c:ser>
        <c:ser>
          <c:idx val="4"/>
          <c:order val="4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Planificación!$I$15</c:f>
              <c:numCache>
                <c:formatCode>0.0%</c:formatCode>
                <c:ptCount val="1"/>
                <c:pt idx="0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7-42D2-9893-068B1837CB99}"/>
            </c:ext>
          </c:extLst>
        </c:ser>
        <c:ser>
          <c:idx val="5"/>
          <c:order val="5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Planificación!$I$23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47-42D2-9893-068B1837CB99}"/>
            </c:ext>
          </c:extLst>
        </c:ser>
        <c:ser>
          <c:idx val="6"/>
          <c:order val="6"/>
          <c:invertIfNegative val="1"/>
          <c:cat>
            <c:strRef>
              <c:f>Planificación!$C$9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Planificación!$I$26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7-42D2-9893-068B1837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681113"/>
        <c:axId val="401765726"/>
      </c:barChart>
      <c:catAx>
        <c:axId val="1282681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1765726"/>
        <c:crosses val="autoZero"/>
        <c:auto val="1"/>
        <c:lblAlgn val="ctr"/>
        <c:lblOffset val="100"/>
        <c:noMultiLvlLbl val="1"/>
      </c:catAx>
      <c:valAx>
        <c:axId val="40176572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8268111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Presupuesto de Actividades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E7B1-40A4-BC9B-E74D8A5CCC2B}"/>
              </c:ext>
            </c:extLst>
          </c:dPt>
          <c:cat>
            <c:strRef>
              <c:f>Presupuesto!$B$8</c:f>
              <c:strCache>
                <c:ptCount val="1"/>
                <c:pt idx="0">
                  <c:v>FASE  DE ANALISIS</c:v>
                </c:pt>
              </c:strCache>
            </c:strRef>
          </c:cat>
          <c:val>
            <c:numRef>
              <c:f>Presupuesto!$B$13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1-40A4-BC9B-E74D8A5C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/>
              <a:t>Uso de Recursos Fase De Análisis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Informes!$B$38:$B$39</c:f>
              <c:strCache>
                <c:ptCount val="2"/>
                <c:pt idx="0">
                  <c:v>Actividades</c:v>
                </c:pt>
                <c:pt idx="1">
                  <c:v>Mapa de Procesos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Informes!$B$40:$B$43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87-414D-B3E2-4A1B5D7E6BAB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2"/>
                <c:pt idx="0">
                  <c:v>Actividades</c:v>
                </c:pt>
                <c:pt idx="1">
                  <c:v>Requerimientos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Informes!$C$40:$C$43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87-414D-B3E2-4A1B5D7E6BAB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9BBB59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Informes!$D$40:$D$43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87-414D-B3E2-4A1B5D7E6BAB}"/>
            </c:ext>
          </c:extLst>
        </c:ser>
        <c:ser>
          <c:idx val="3"/>
          <c:order val="3"/>
          <c:tx>
            <c:strRef>
              <c:f>Informes!$E$38:$E$39</c:f>
              <c:strCache>
                <c:ptCount val="2"/>
                <c:pt idx="0">
                  <c:v>Actividades</c:v>
                </c:pt>
                <c:pt idx="1">
                  <c:v>Total general</c:v>
                </c:pt>
              </c:strCache>
            </c:strRef>
          </c:tx>
          <c:spPr>
            <a:solidFill>
              <a:srgbClr val="8064A2"/>
            </a:solidFill>
          </c:spPr>
          <c:invertIfNegative val="1"/>
          <c:cat>
            <c:numRef>
              <c:f>Informes!$A$40:$A$43</c:f>
              <c:numCache>
                <c:formatCode>General</c:formatCode>
                <c:ptCount val="4"/>
              </c:numCache>
            </c:numRef>
          </c:cat>
          <c:val>
            <c:numRef>
              <c:f>Informes!$E$40:$E$43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A87-414D-B3E2-4A1B5D7E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972432"/>
        <c:axId val="604046597"/>
      </c:barChart>
      <c:catAx>
        <c:axId val="40297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04046597"/>
        <c:crosses val="autoZero"/>
        <c:auto val="1"/>
        <c:lblAlgn val="ctr"/>
        <c:lblOffset val="100"/>
        <c:noMultiLvlLbl val="1"/>
      </c:catAx>
      <c:valAx>
        <c:axId val="60404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402972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133350</xdr:rowOff>
    </xdr:from>
    <xdr:ext cx="14754225" cy="4743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190500</xdr:rowOff>
    </xdr:from>
    <xdr:ext cx="6324600" cy="26098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419100</xdr:colOff>
      <xdr:row>0</xdr:row>
      <xdr:rowOff>190500</xdr:rowOff>
    </xdr:from>
    <xdr:ext cx="5457825" cy="26193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505575" cy="3552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se Damian" refreshedDate="44001.481919907405" refreshedVersion="6" recordCount="5" xr:uid="{00000000-000A-0000-FFFF-FFFF00000000}">
  <cacheSource type="worksheet">
    <worksheetSource ref="B10:G15" sheet="Recursos"/>
  </cacheSource>
  <cacheFields count="6">
    <cacheField name="Actividades" numFmtId="0">
      <sharedItems count="5">
        <s v="FASE  DE ANALISIS"/>
        <s v="Requerimientos"/>
        <s v="Mapa de Procesos"/>
        <s v="Calidad Software"/>
        <s v="Diagrama Gantt/ costos / Recursos"/>
      </sharedItems>
    </cacheField>
    <cacheField name="Jose Damian Cuscue" numFmtId="9">
      <sharedItems containsSemiMixedTypes="0" containsString="0" containsNumber="1" minValue="0.2" maxValue="1"/>
    </cacheField>
    <cacheField name="Juan Pablo Acosta" numFmtId="9">
      <sharedItems containsSemiMixedTypes="0" containsString="0" containsNumber="1" minValue="0.2" maxValue="1"/>
    </cacheField>
    <cacheField name="Sebastian Jose Lagares" numFmtId="9">
      <sharedItems containsSemiMixedTypes="0" containsString="0" containsNumber="1" minValue="0.2" maxValue="1"/>
    </cacheField>
    <cacheField name="Yulieth Gutierrez" numFmtId="9">
      <sharedItems containsSemiMixedTypes="0" containsString="0" containsNumber="1" minValue="0.2" maxValue="1"/>
    </cacheField>
    <cacheField name="#¡REF!" numFmtId="9">
      <sharedItems containsString="0" containsBlank="1" containsNumber="1" minValue="0.6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n v="1"/>
    <n v="1"/>
    <n v="1"/>
    <n v="0.6"/>
  </r>
  <r>
    <x v="1"/>
    <n v="0.3"/>
    <n v="0.3"/>
    <n v="0.3"/>
    <n v="0.3"/>
    <m/>
  </r>
  <r>
    <x v="2"/>
    <n v="0.2"/>
    <n v="0.2"/>
    <n v="0.2"/>
    <n v="0.2"/>
    <m/>
  </r>
  <r>
    <x v="3"/>
    <n v="0.3"/>
    <n v="0.3"/>
    <n v="0.3"/>
    <n v="0.3"/>
    <m/>
  </r>
  <r>
    <x v="4"/>
    <n v="0.2"/>
    <n v="0.2"/>
    <n v="0.2"/>
    <n v="0.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Informes" cacheId="3" dataOnRows="1" applyNumberFormats="0" applyBorderFormats="0" applyFontFormats="0" applyPatternFormats="0" applyAlignmentFormats="0" applyWidthHeightFormats="0" dataCaption="" updatedVersion="6" compact="0" compactData="0">
  <location ref="A38:D39" firstHeaderRow="1" firstDataRow="2" firstDataCol="0"/>
  <pivotFields count="6">
    <pivotField name="Actividades" axis="axisCol" compact="0" outline="0" multipleItemSelectionAllowed="1" showAll="0" sortType="ascending">
      <items count="6">
        <item x="3"/>
        <item h="1" x="4"/>
        <item h="1" x="0"/>
        <item x="2"/>
        <item x="1"/>
        <item t="default"/>
      </items>
    </pivotField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numFmtId="9" outline="0" showAll="0" includeNewItemsInFilter="1"/>
    <pivotField compact="0" outline="0" showAll="0" includeNewItemsInFilter="1"/>
  </pivotFields>
  <rowItems count="1">
    <i/>
  </rowItems>
  <colFields count="1">
    <field x="0"/>
  </colFields>
  <colItems count="4">
    <i>
      <x/>
    </i>
    <i>
      <x v="3"/>
    </i>
    <i>
      <x v="4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12" workbookViewId="0">
      <selection activeCell="G13" sqref="G13"/>
    </sheetView>
  </sheetViews>
  <sheetFormatPr baseColWidth="10" defaultColWidth="11.21875" defaultRowHeight="15" customHeight="1"/>
  <cols>
    <col min="1" max="1" width="3.44140625" customWidth="1"/>
    <col min="2" max="2" width="6.44140625" customWidth="1"/>
    <col min="3" max="3" width="17.5546875" customWidth="1"/>
    <col min="4" max="4" width="20.21875" customWidth="1"/>
    <col min="5" max="5" width="13.5546875" customWidth="1"/>
    <col min="6" max="6" width="14.5546875" customWidth="1"/>
    <col min="7" max="7" width="13.6640625" customWidth="1"/>
    <col min="8" max="8" width="24.6640625" customWidth="1"/>
    <col min="9" max="9" width="16.44140625" customWidth="1"/>
    <col min="10" max="10" width="15.21875" hidden="1" customWidth="1"/>
    <col min="11" max="13" width="11" customWidth="1"/>
    <col min="14" max="14" width="14.6640625" customWidth="1"/>
    <col min="15" max="16" width="11" customWidth="1"/>
    <col min="17" max="17" width="10.6640625" customWidth="1"/>
    <col min="18" max="30" width="11" customWidth="1"/>
  </cols>
  <sheetData>
    <row r="1" spans="1:30" ht="21.75" customHeight="1">
      <c r="A1" s="1"/>
      <c r="B1" s="1"/>
      <c r="C1" s="129" t="s">
        <v>0</v>
      </c>
      <c r="D1" s="130"/>
      <c r="E1" s="130"/>
      <c r="F1" s="130"/>
      <c r="G1" s="130"/>
      <c r="H1" s="130"/>
      <c r="I1" s="130"/>
      <c r="J1" s="13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</row>
    <row r="2" spans="1:30" ht="15.75">
      <c r="A2" s="1"/>
      <c r="B2" s="1"/>
      <c r="C2" s="132"/>
      <c r="D2" s="133"/>
      <c r="E2" s="133"/>
      <c r="F2" s="133"/>
      <c r="G2" s="133"/>
      <c r="H2" s="133"/>
      <c r="I2" s="133"/>
      <c r="J2" s="13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1"/>
      <c r="AD2" s="1"/>
    </row>
    <row r="3" spans="1:30" ht="15.75">
      <c r="A3" s="1"/>
      <c r="B3" s="1"/>
      <c r="C3" s="2" t="s">
        <v>1</v>
      </c>
      <c r="D3" s="3" t="s">
        <v>70</v>
      </c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ht="15.75">
      <c r="A4" s="1"/>
      <c r="B4" s="1"/>
      <c r="C4" s="2" t="s">
        <v>83</v>
      </c>
      <c r="D4" s="4" t="s">
        <v>82</v>
      </c>
      <c r="E4" s="4"/>
      <c r="F4" s="4"/>
      <c r="G4" s="4"/>
      <c r="H4" s="4"/>
      <c r="I4" s="4"/>
      <c r="J4" s="5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ht="15.75">
      <c r="A5" s="1"/>
      <c r="B5" s="1"/>
      <c r="C5" s="6"/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6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ht="20.25" customHeight="1">
      <c r="A6" s="1"/>
      <c r="B6" s="1"/>
      <c r="C6" s="6"/>
      <c r="D6" s="7"/>
      <c r="E6" s="135" t="s">
        <v>2</v>
      </c>
      <c r="F6" s="136"/>
      <c r="G6" s="137"/>
      <c r="H6" s="135" t="s">
        <v>3</v>
      </c>
      <c r="I6" s="137"/>
      <c r="J6" s="1"/>
      <c r="K6" s="1"/>
      <c r="L6" s="1"/>
      <c r="M6" s="1"/>
      <c r="N6" s="1"/>
      <c r="O6" s="1"/>
      <c r="P6" s="1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ht="13.5" customHeight="1">
      <c r="A7" s="1"/>
      <c r="B7" s="1"/>
      <c r="C7" s="8" t="s">
        <v>4</v>
      </c>
      <c r="D7" s="9"/>
      <c r="E7" s="10" t="s">
        <v>5</v>
      </c>
      <c r="F7" s="9" t="s">
        <v>6</v>
      </c>
      <c r="G7" s="11" t="s">
        <v>7</v>
      </c>
      <c r="H7" s="10" t="s">
        <v>8</v>
      </c>
      <c r="I7" s="11" t="s">
        <v>9</v>
      </c>
      <c r="J7" s="1"/>
      <c r="K7" s="1"/>
      <c r="L7" s="1"/>
      <c r="M7" s="1"/>
      <c r="N7" s="1"/>
      <c r="O7" s="1"/>
      <c r="P7" s="1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>
      <c r="A8" s="1"/>
      <c r="B8" s="12"/>
      <c r="C8" s="13" t="s">
        <v>10</v>
      </c>
      <c r="D8" s="14"/>
      <c r="E8" s="14"/>
      <c r="F8" s="14"/>
      <c r="G8" s="14"/>
      <c r="H8" s="14"/>
      <c r="I8" s="15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>
      <c r="A9" s="1"/>
      <c r="B9" s="16" t="s">
        <v>11</v>
      </c>
      <c r="C9" s="127" t="s">
        <v>12</v>
      </c>
      <c r="D9" s="121"/>
      <c r="E9" s="18"/>
      <c r="F9" s="18"/>
      <c r="G9" s="19"/>
      <c r="H9" s="19"/>
      <c r="I9" s="20">
        <f>J12/J13</f>
        <v>0.5</v>
      </c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>
      <c r="A10" s="1"/>
      <c r="B10" s="16">
        <v>1</v>
      </c>
      <c r="C10" s="118" t="s">
        <v>13</v>
      </c>
      <c r="D10" s="119"/>
      <c r="E10" s="21">
        <v>43748</v>
      </c>
      <c r="F10" s="21">
        <v>43774</v>
      </c>
      <c r="G10" s="22">
        <f t="shared" ref="G10:G14" si="0">F10-E10</f>
        <v>26</v>
      </c>
      <c r="H10" s="19" t="s">
        <v>14</v>
      </c>
      <c r="I10" s="23">
        <v>1</v>
      </c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>
      <c r="A11" s="1"/>
      <c r="B11" s="16">
        <v>2</v>
      </c>
      <c r="C11" s="118" t="s">
        <v>15</v>
      </c>
      <c r="D11" s="119"/>
      <c r="E11" s="24">
        <v>43775</v>
      </c>
      <c r="F11" s="24">
        <v>43784</v>
      </c>
      <c r="G11" s="22">
        <f t="shared" si="0"/>
        <v>9</v>
      </c>
      <c r="H11" s="19" t="s">
        <v>16</v>
      </c>
      <c r="I11" s="23">
        <v>1</v>
      </c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>
      <c r="A12" s="1"/>
      <c r="B12" s="16">
        <v>3</v>
      </c>
      <c r="C12" s="128" t="s">
        <v>17</v>
      </c>
      <c r="D12" s="126"/>
      <c r="E12" s="24">
        <v>43785</v>
      </c>
      <c r="F12" s="24">
        <v>43831</v>
      </c>
      <c r="G12" s="22">
        <f t="shared" si="0"/>
        <v>46</v>
      </c>
      <c r="H12" s="19" t="s">
        <v>18</v>
      </c>
      <c r="I12" s="23">
        <v>1</v>
      </c>
      <c r="J12" s="25">
        <f>SUM(I11:I14)</f>
        <v>2</v>
      </c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>
      <c r="A13" s="1"/>
      <c r="B13" s="16">
        <v>4</v>
      </c>
      <c r="C13" s="118" t="s">
        <v>19</v>
      </c>
      <c r="D13" s="119"/>
      <c r="E13" s="24"/>
      <c r="F13" s="24"/>
      <c r="G13" s="22">
        <f t="shared" si="0"/>
        <v>0</v>
      </c>
      <c r="H13" s="19" t="s">
        <v>20</v>
      </c>
      <c r="I13" s="23">
        <v>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>
      <c r="A14" s="1"/>
      <c r="B14" s="16">
        <v>5</v>
      </c>
      <c r="C14" s="128" t="s">
        <v>21</v>
      </c>
      <c r="D14" s="126"/>
      <c r="E14" s="24">
        <v>43971</v>
      </c>
      <c r="F14" s="24"/>
      <c r="G14" s="22">
        <f t="shared" si="0"/>
        <v>-43971</v>
      </c>
      <c r="H14" s="19" t="s">
        <v>22</v>
      </c>
      <c r="I14" s="23">
        <v>0</v>
      </c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>
      <c r="A15" s="1"/>
      <c r="B15" s="16"/>
      <c r="C15" s="127" t="s">
        <v>23</v>
      </c>
      <c r="D15" s="121"/>
      <c r="E15" s="24"/>
      <c r="F15" s="24"/>
      <c r="G15" s="22"/>
      <c r="H15" s="19"/>
      <c r="I15" s="20">
        <f>J16/J17</f>
        <v>0.2857142857142857</v>
      </c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>
      <c r="A16" s="1"/>
      <c r="B16" s="16">
        <v>6</v>
      </c>
      <c r="C16" s="118" t="s">
        <v>24</v>
      </c>
      <c r="D16" s="119"/>
      <c r="E16" s="24">
        <v>43961</v>
      </c>
      <c r="F16" s="24">
        <v>43964</v>
      </c>
      <c r="G16" s="22">
        <f t="shared" ref="G16:G22" si="1">F16-E16</f>
        <v>3</v>
      </c>
      <c r="H16" s="19" t="s">
        <v>24</v>
      </c>
      <c r="I16" s="23">
        <v>1</v>
      </c>
      <c r="J16" s="25">
        <f>SUM(I16:I22)</f>
        <v>2</v>
      </c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1"/>
      <c r="B17" s="16">
        <v>7</v>
      </c>
      <c r="C17" s="118" t="s">
        <v>25</v>
      </c>
      <c r="D17" s="119"/>
      <c r="E17" s="24"/>
      <c r="F17" s="24"/>
      <c r="G17" s="22">
        <f t="shared" si="1"/>
        <v>0</v>
      </c>
      <c r="H17" s="19" t="s">
        <v>26</v>
      </c>
      <c r="I17" s="23">
        <v>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1"/>
      <c r="B18" s="16">
        <v>8</v>
      </c>
      <c r="C18" s="118" t="s">
        <v>27</v>
      </c>
      <c r="D18" s="119"/>
      <c r="E18" s="24"/>
      <c r="F18" s="24"/>
      <c r="G18" s="22">
        <f t="shared" si="1"/>
        <v>0</v>
      </c>
      <c r="H18" s="19" t="s">
        <v>28</v>
      </c>
      <c r="I18" s="23">
        <v>0</v>
      </c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1"/>
      <c r="B19" s="16">
        <v>9</v>
      </c>
      <c r="C19" s="118" t="s">
        <v>29</v>
      </c>
      <c r="D19" s="119"/>
      <c r="E19" s="24"/>
      <c r="F19" s="24"/>
      <c r="G19" s="22">
        <f t="shared" si="1"/>
        <v>0</v>
      </c>
      <c r="H19" s="19" t="s">
        <v>30</v>
      </c>
      <c r="I19" s="23">
        <v>0</v>
      </c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>
      <c r="A20" s="1"/>
      <c r="B20" s="16">
        <v>10</v>
      </c>
      <c r="C20" s="124" t="s">
        <v>31</v>
      </c>
      <c r="D20" s="121"/>
      <c r="E20" s="24"/>
      <c r="F20" s="24"/>
      <c r="G20" s="22">
        <f t="shared" si="1"/>
        <v>0</v>
      </c>
      <c r="H20" s="19" t="s">
        <v>31</v>
      </c>
      <c r="I20" s="23">
        <v>0</v>
      </c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1"/>
      <c r="B21" s="16">
        <v>11</v>
      </c>
      <c r="C21" s="124" t="s">
        <v>32</v>
      </c>
      <c r="D21" s="121"/>
      <c r="E21" s="24">
        <v>43985</v>
      </c>
      <c r="F21" s="24">
        <v>43987</v>
      </c>
      <c r="G21" s="22">
        <f t="shared" si="1"/>
        <v>2</v>
      </c>
      <c r="H21" s="19" t="s">
        <v>32</v>
      </c>
      <c r="I21" s="23">
        <v>1</v>
      </c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1"/>
      <c r="B22" s="16">
        <v>12</v>
      </c>
      <c r="C22" s="118" t="s">
        <v>33</v>
      </c>
      <c r="D22" s="119"/>
      <c r="E22" s="24"/>
      <c r="F22" s="24"/>
      <c r="G22" s="22">
        <f t="shared" si="1"/>
        <v>0</v>
      </c>
      <c r="H22" s="19" t="s">
        <v>34</v>
      </c>
      <c r="I22" s="23">
        <v>0</v>
      </c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>
      <c r="A23" s="1"/>
      <c r="B23" s="16"/>
      <c r="C23" s="125" t="s">
        <v>35</v>
      </c>
      <c r="D23" s="126"/>
      <c r="E23" s="24"/>
      <c r="F23" s="24"/>
      <c r="G23" s="22"/>
      <c r="H23" s="19"/>
      <c r="I23" s="20">
        <f>J24/J25</f>
        <v>0</v>
      </c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1"/>
      <c r="B24" s="16">
        <v>13</v>
      </c>
      <c r="C24" s="118" t="s">
        <v>36</v>
      </c>
      <c r="D24" s="119"/>
      <c r="E24" s="24"/>
      <c r="F24" s="24"/>
      <c r="G24" s="22">
        <f t="shared" ref="G24:G25" si="2">F24-E24</f>
        <v>0</v>
      </c>
      <c r="H24" s="19" t="s">
        <v>37</v>
      </c>
      <c r="I24" s="23">
        <v>0</v>
      </c>
      <c r="J24" s="25">
        <f>SUM(I24:I25)</f>
        <v>0</v>
      </c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1"/>
      <c r="B25" s="16">
        <v>14</v>
      </c>
      <c r="C25" s="118" t="s">
        <v>38</v>
      </c>
      <c r="D25" s="119"/>
      <c r="E25" s="24"/>
      <c r="F25" s="24"/>
      <c r="G25" s="22">
        <f t="shared" si="2"/>
        <v>0</v>
      </c>
      <c r="H25" s="19" t="s">
        <v>39</v>
      </c>
      <c r="I25" s="23">
        <v>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>
      <c r="A26" s="1"/>
      <c r="B26" s="16"/>
      <c r="C26" s="127" t="s">
        <v>40</v>
      </c>
      <c r="D26" s="121"/>
      <c r="E26" s="24"/>
      <c r="F26" s="24"/>
      <c r="G26" s="22"/>
      <c r="H26" s="19"/>
      <c r="I26" s="20">
        <f>J27/J28</f>
        <v>0</v>
      </c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1"/>
      <c r="B27" s="16">
        <v>15</v>
      </c>
      <c r="C27" s="118" t="s">
        <v>41</v>
      </c>
      <c r="D27" s="119"/>
      <c r="E27" s="24"/>
      <c r="F27" s="24"/>
      <c r="G27" s="22">
        <f t="shared" ref="G27:G28" si="3">F27-E27</f>
        <v>0</v>
      </c>
      <c r="H27" s="19" t="s">
        <v>42</v>
      </c>
      <c r="I27" s="23">
        <v>0</v>
      </c>
      <c r="J27" s="25">
        <f>SUM(I27:I28)</f>
        <v>0</v>
      </c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5.75" customHeight="1">
      <c r="A28" s="1"/>
      <c r="B28" s="16">
        <v>16</v>
      </c>
      <c r="C28" s="118" t="s">
        <v>43</v>
      </c>
      <c r="D28" s="119"/>
      <c r="E28" s="24"/>
      <c r="F28" s="24"/>
      <c r="G28" s="22">
        <f t="shared" si="3"/>
        <v>0</v>
      </c>
      <c r="H28" s="19" t="s">
        <v>44</v>
      </c>
      <c r="I28" s="23">
        <v>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5.75">
      <c r="A29" s="1"/>
      <c r="B29" s="26"/>
      <c r="C29" s="120"/>
      <c r="D29" s="121"/>
      <c r="E29" s="27"/>
      <c r="F29" s="27"/>
      <c r="G29" s="22"/>
      <c r="H29" s="19"/>
      <c r="I29" s="28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5.75">
      <c r="A30" s="1"/>
      <c r="B30" s="29"/>
      <c r="C30" s="122" t="s">
        <v>45</v>
      </c>
      <c r="D30" s="123"/>
      <c r="E30" s="30">
        <f>E11</f>
        <v>43775</v>
      </c>
      <c r="F30" s="30">
        <f>F28</f>
        <v>0</v>
      </c>
      <c r="G30" s="31">
        <f>F30-E30</f>
        <v>-43775</v>
      </c>
      <c r="H30" s="31"/>
      <c r="I30" s="32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.75">
      <c r="A31" s="1"/>
      <c r="B31" s="1"/>
      <c r="C31" s="33"/>
      <c r="D31" s="33"/>
      <c r="E31" s="33"/>
      <c r="F31" s="33"/>
      <c r="G31" s="33"/>
      <c r="H31" s="33"/>
      <c r="I31" s="33"/>
      <c r="J31" s="34"/>
      <c r="K31" s="35"/>
      <c r="L31" s="34"/>
      <c r="M31" s="35"/>
      <c r="N31" s="35"/>
      <c r="O31" s="34"/>
      <c r="P31" s="35"/>
      <c r="Q31" s="3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.75">
      <c r="A32" s="2"/>
      <c r="B32" s="2"/>
      <c r="C32" s="36"/>
      <c r="D32" s="36"/>
      <c r="E32" s="36"/>
      <c r="F32" s="36"/>
      <c r="G32" s="36"/>
      <c r="H32" s="36"/>
      <c r="I32" s="36"/>
      <c r="J32" s="37"/>
      <c r="K32" s="38"/>
      <c r="L32" s="37"/>
      <c r="M32" s="38"/>
      <c r="N32" s="38"/>
      <c r="O32" s="37"/>
      <c r="P32" s="38"/>
      <c r="Q32" s="3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.75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.75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.75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.75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.75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.75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.7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.7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.75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.75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.75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.75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.75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.75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.75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.75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.75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.75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.75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.75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.75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.75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.75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.7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.75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.75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.75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.75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.75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.75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.75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.75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.75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.75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.75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.75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.75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.75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.75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.75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.75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.75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.75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.75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.75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75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.75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.75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.75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.75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.75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.75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.75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.75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.75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.75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.75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.75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.75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.75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.75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.75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.75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.75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.75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.75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.75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.75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.75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.75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.75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.75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.75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.75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.75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.75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.75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.75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.75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.75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.75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.75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.75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.75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.75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5.75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5.75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" workbookViewId="0"/>
  </sheetViews>
  <sheetFormatPr baseColWidth="10" defaultColWidth="11.21875" defaultRowHeight="15" customHeight="1"/>
  <cols>
    <col min="1" max="26" width="10.5546875" customWidth="1"/>
  </cols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2"/>
  <sheetViews>
    <sheetView topLeftCell="B8" workbookViewId="0">
      <selection activeCell="H18" sqref="H18"/>
    </sheetView>
  </sheetViews>
  <sheetFormatPr baseColWidth="10" defaultColWidth="11.21875" defaultRowHeight="15" customHeight="1"/>
  <cols>
    <col min="1" max="1" width="3" customWidth="1"/>
    <col min="2" max="2" width="31.44140625" customWidth="1"/>
    <col min="3" max="3" width="18.44140625" customWidth="1"/>
    <col min="4" max="4" width="13.109375" customWidth="1"/>
    <col min="5" max="5" width="18.44140625" customWidth="1"/>
    <col min="6" max="6" width="12.6640625" customWidth="1"/>
    <col min="7" max="7" width="18.44140625" customWidth="1"/>
    <col min="8" max="8" width="24.44140625" customWidth="1"/>
    <col min="9" max="9" width="22.109375" customWidth="1"/>
    <col min="10" max="10" width="14.5546875" customWidth="1"/>
    <col min="11" max="11" width="16.88671875" customWidth="1"/>
    <col min="12" max="12" width="14.44140625" customWidth="1"/>
    <col min="13" max="13" width="12.44140625" customWidth="1"/>
    <col min="14" max="26" width="10.5546875" customWidth="1"/>
  </cols>
  <sheetData>
    <row r="2" spans="2:12" ht="15.75">
      <c r="B2" s="138" t="s">
        <v>46</v>
      </c>
      <c r="C2" s="139"/>
      <c r="D2" s="140"/>
    </row>
    <row r="3" spans="2:12" ht="5.25" customHeight="1"/>
    <row r="4" spans="2:12" ht="18.75" customHeight="1">
      <c r="B4" s="39" t="s">
        <v>47</v>
      </c>
      <c r="C4" s="40" t="s">
        <v>48</v>
      </c>
      <c r="D4" s="41" t="s">
        <v>49</v>
      </c>
      <c r="F4" s="141" t="s">
        <v>50</v>
      </c>
      <c r="G4" s="142"/>
      <c r="H4" s="142"/>
      <c r="I4" s="142"/>
      <c r="J4" s="142"/>
      <c r="K4" s="142"/>
      <c r="L4" s="143"/>
    </row>
    <row r="5" spans="2:12" ht="15.75">
      <c r="B5" s="42" t="s">
        <v>71</v>
      </c>
      <c r="C5" s="43">
        <v>0.5</v>
      </c>
      <c r="D5" s="44">
        <v>10000</v>
      </c>
      <c r="F5" s="144"/>
      <c r="G5" s="145"/>
      <c r="H5" s="145"/>
      <c r="I5" s="145"/>
      <c r="J5" s="145"/>
      <c r="K5" s="145"/>
      <c r="L5" s="146"/>
    </row>
    <row r="6" spans="2:12" ht="15.75">
      <c r="B6" s="42" t="s">
        <v>72</v>
      </c>
      <c r="C6" s="43">
        <v>0.5</v>
      </c>
      <c r="D6" s="44">
        <v>10000</v>
      </c>
      <c r="F6" s="144"/>
      <c r="G6" s="145"/>
      <c r="H6" s="145"/>
      <c r="I6" s="145"/>
      <c r="J6" s="145"/>
      <c r="K6" s="145"/>
      <c r="L6" s="146"/>
    </row>
    <row r="7" spans="2:12" ht="15.75">
      <c r="B7" s="42" t="s">
        <v>73</v>
      </c>
      <c r="C7" s="43">
        <v>0.5</v>
      </c>
      <c r="D7" s="44">
        <v>10000</v>
      </c>
      <c r="F7" s="144"/>
      <c r="G7" s="145"/>
      <c r="H7" s="145"/>
      <c r="I7" s="145"/>
      <c r="J7" s="145"/>
      <c r="K7" s="145"/>
      <c r="L7" s="146"/>
    </row>
    <row r="8" spans="2:12" ht="15.75">
      <c r="B8" s="113" t="s">
        <v>74</v>
      </c>
      <c r="C8" s="114">
        <v>0.5</v>
      </c>
      <c r="D8" s="112">
        <v>10000</v>
      </c>
      <c r="F8" s="147"/>
      <c r="G8" s="148"/>
      <c r="H8" s="148"/>
      <c r="I8" s="148"/>
      <c r="J8" s="148"/>
      <c r="K8" s="148"/>
      <c r="L8" s="149"/>
    </row>
    <row r="9" spans="2:12" ht="9.75" customHeight="1"/>
    <row r="10" spans="2:12" ht="15.75">
      <c r="B10" s="46" t="s">
        <v>51</v>
      </c>
      <c r="C10" s="47" t="str">
        <f>B5</f>
        <v>Jose Damian Cuscue</v>
      </c>
      <c r="D10" s="47" t="str">
        <f>B6</f>
        <v>Juan Pablo Acosta</v>
      </c>
      <c r="E10" s="47" t="str">
        <f>B7</f>
        <v>Sebastian Jose Lagares</v>
      </c>
      <c r="F10" s="47" t="str">
        <f>B8</f>
        <v>Yulieth Gutierrez</v>
      </c>
      <c r="G10" s="48" t="e">
        <f>#REF!</f>
        <v>#REF!</v>
      </c>
    </row>
    <row r="11" spans="2:12" ht="15.75" customHeight="1">
      <c r="B11" s="17" t="str">
        <f>Planificación!C9</f>
        <v>FASE  DE ANALISIS</v>
      </c>
      <c r="C11" s="43">
        <f>SUM(C12:C15)</f>
        <v>1</v>
      </c>
      <c r="D11" s="43">
        <f>SUM(D12:D15)</f>
        <v>1</v>
      </c>
      <c r="E11" s="43">
        <f t="shared" ref="E11:F11" si="0">SUM(E12:E15)</f>
        <v>1</v>
      </c>
      <c r="F11" s="43">
        <f t="shared" si="0"/>
        <v>1</v>
      </c>
      <c r="G11" s="49">
        <v>0.6</v>
      </c>
    </row>
    <row r="12" spans="2:12" ht="15.75">
      <c r="B12" s="50" t="str">
        <f>Planificación!C11</f>
        <v>Requerimientos</v>
      </c>
      <c r="C12" s="43">
        <v>0.3</v>
      </c>
      <c r="D12" s="43">
        <v>0.3</v>
      </c>
      <c r="E12" s="43">
        <v>0.3</v>
      </c>
      <c r="F12" s="43">
        <v>0.3</v>
      </c>
      <c r="G12" s="49"/>
    </row>
    <row r="13" spans="2:12" ht="15.75">
      <c r="B13" s="50" t="str">
        <f>Planificación!C12</f>
        <v>Mapa de Procesos</v>
      </c>
      <c r="C13" s="43">
        <v>0.2</v>
      </c>
      <c r="D13" s="43">
        <v>0.2</v>
      </c>
      <c r="E13" s="43">
        <v>0.2</v>
      </c>
      <c r="F13" s="43">
        <v>0.2</v>
      </c>
      <c r="G13" s="49"/>
    </row>
    <row r="14" spans="2:12" ht="15.75">
      <c r="B14" s="50" t="str">
        <f>Planificación!C13</f>
        <v>Calidad Software</v>
      </c>
      <c r="C14" s="43">
        <v>0.3</v>
      </c>
      <c r="D14" s="43">
        <v>0.3</v>
      </c>
      <c r="E14" s="43">
        <v>0.3</v>
      </c>
      <c r="F14" s="43">
        <v>0.3</v>
      </c>
      <c r="G14" s="49"/>
    </row>
    <row r="15" spans="2:12" ht="15.75">
      <c r="B15" s="50" t="str">
        <f>Planificación!C14</f>
        <v>Diagrama Gantt/ costos / Recursos</v>
      </c>
      <c r="C15" s="43">
        <v>0.2</v>
      </c>
      <c r="D15" s="43">
        <v>0.2</v>
      </c>
      <c r="E15" s="43">
        <v>0.2</v>
      </c>
      <c r="F15" s="43">
        <v>0.2</v>
      </c>
      <c r="G15" s="49"/>
    </row>
    <row r="16" spans="2:12" ht="15.75">
      <c r="B16" s="17" t="str">
        <f>Planificación!C15</f>
        <v>FASE DE DISEÑO</v>
      </c>
      <c r="C16" s="43"/>
      <c r="D16" s="43"/>
      <c r="E16" s="43"/>
      <c r="F16" s="43"/>
      <c r="G16" s="49"/>
    </row>
    <row r="17" spans="2:13" ht="15.75">
      <c r="B17" s="50" t="str">
        <f>Planificación!C16</f>
        <v>Casos de Uso</v>
      </c>
      <c r="C17" s="43">
        <v>0.6</v>
      </c>
      <c r="D17" s="43">
        <v>0.6</v>
      </c>
      <c r="E17" s="43">
        <v>0.5</v>
      </c>
      <c r="F17" s="43">
        <v>0.5</v>
      </c>
      <c r="G17" s="49"/>
      <c r="M17" s="1"/>
    </row>
    <row r="18" spans="2:13" ht="15.75">
      <c r="B18" s="50" t="str">
        <f>Planificación!C17</f>
        <v>Diagrama de Clases</v>
      </c>
      <c r="C18" s="43"/>
      <c r="D18" s="43"/>
      <c r="E18" s="43"/>
      <c r="F18" s="43"/>
      <c r="G18" s="49"/>
    </row>
    <row r="19" spans="2:13" ht="15.75">
      <c r="B19" s="50" t="str">
        <f>Planificación!C18</f>
        <v>Diagramas Distribución</v>
      </c>
      <c r="C19" s="43"/>
      <c r="D19" s="43"/>
      <c r="E19" s="43"/>
      <c r="F19" s="43"/>
      <c r="G19" s="49"/>
    </row>
    <row r="20" spans="2:13" ht="15.75">
      <c r="B20" s="50" t="str">
        <f>Planificación!C19</f>
        <v>Diagrama Relacional</v>
      </c>
      <c r="C20" s="43"/>
      <c r="D20" s="43"/>
      <c r="E20" s="43"/>
      <c r="F20" s="43"/>
      <c r="G20" s="49"/>
    </row>
    <row r="21" spans="2:13" ht="15.75">
      <c r="B21" s="50" t="str">
        <f>Planificación!C20</f>
        <v>Diccionario de Datos</v>
      </c>
      <c r="C21" s="43"/>
      <c r="D21" s="43"/>
      <c r="E21" s="43"/>
      <c r="F21" s="43"/>
      <c r="G21" s="49"/>
    </row>
    <row r="22" spans="2:13" ht="15.75">
      <c r="B22" s="50" t="str">
        <f>Planificación!C21</f>
        <v>Mockup del sistema</v>
      </c>
      <c r="C22" s="43">
        <v>0.4</v>
      </c>
      <c r="D22" s="43">
        <v>0.5</v>
      </c>
      <c r="E22" s="43">
        <v>0.4</v>
      </c>
      <c r="F22" s="43">
        <v>0.4</v>
      </c>
      <c r="G22" s="49"/>
    </row>
    <row r="23" spans="2:13" ht="15.75">
      <c r="B23" s="50" t="str">
        <f>Planificación!C22</f>
        <v>Arquitectura del sistema</v>
      </c>
      <c r="C23" s="43"/>
      <c r="D23" s="43"/>
      <c r="E23" s="43"/>
      <c r="F23" s="43"/>
      <c r="G23" s="49"/>
    </row>
    <row r="24" spans="2:13" ht="15.75">
      <c r="B24" s="17" t="str">
        <f>Planificación!C23</f>
        <v>FASE DESARROLLO</v>
      </c>
      <c r="C24" s="43"/>
      <c r="D24" s="43"/>
      <c r="E24" s="43"/>
      <c r="F24" s="43"/>
      <c r="G24" s="49"/>
    </row>
    <row r="25" spans="2:13" ht="15.75">
      <c r="B25" s="50" t="str">
        <f>Planificación!C24</f>
        <v>Desarrollo de interfaces</v>
      </c>
      <c r="C25" s="43"/>
      <c r="D25" s="43"/>
      <c r="E25" s="43"/>
      <c r="F25" s="43"/>
      <c r="G25" s="49"/>
    </row>
    <row r="26" spans="2:13" ht="15.75">
      <c r="B26" s="50" t="str">
        <f>Planificación!C25</f>
        <v>Desarrollo del sistema</v>
      </c>
      <c r="C26" s="43"/>
      <c r="D26" s="43"/>
      <c r="E26" s="43"/>
      <c r="F26" s="43"/>
      <c r="G26" s="49"/>
    </row>
    <row r="27" spans="2:13" ht="15.75" customHeight="1">
      <c r="B27" s="17" t="str">
        <f>Planificación!C26</f>
        <v>FASE DE PRUEBAS / INTEGRACIÓN</v>
      </c>
      <c r="C27" s="43"/>
      <c r="D27" s="43"/>
      <c r="E27" s="43"/>
      <c r="F27" s="43"/>
      <c r="G27" s="49"/>
    </row>
    <row r="28" spans="2:13" ht="15.75">
      <c r="B28" s="50" t="str">
        <f>Planificación!C27</f>
        <v>Pruebas del sistema</v>
      </c>
      <c r="C28" s="43"/>
      <c r="D28" s="43"/>
      <c r="E28" s="43"/>
      <c r="F28" s="43"/>
      <c r="G28" s="49"/>
    </row>
    <row r="29" spans="2:13" ht="15.75">
      <c r="B29" s="51" t="str">
        <f>Planificación!C28</f>
        <v>Documentación / Manuales</v>
      </c>
      <c r="C29" s="45"/>
      <c r="D29" s="45"/>
      <c r="E29" s="45"/>
      <c r="F29" s="45"/>
      <c r="G29" s="52"/>
    </row>
    <row r="32" spans="2:13" ht="15.75">
      <c r="C32" s="25"/>
      <c r="D32" s="25"/>
      <c r="E32" s="25"/>
      <c r="F32" s="25"/>
    </row>
  </sheetData>
  <mergeCells count="2">
    <mergeCell ref="B2:D2"/>
    <mergeCell ref="F4:L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29"/>
  <sheetViews>
    <sheetView topLeftCell="A9" workbookViewId="0">
      <selection activeCell="H30" sqref="H30"/>
    </sheetView>
  </sheetViews>
  <sheetFormatPr baseColWidth="10" defaultColWidth="11.21875" defaultRowHeight="15" customHeight="1"/>
  <cols>
    <col min="1" max="1" width="3.44140625" customWidth="1"/>
    <col min="2" max="2" width="28" customWidth="1"/>
    <col min="3" max="9" width="10.5546875" customWidth="1"/>
    <col min="10" max="10" width="14.5546875" customWidth="1"/>
    <col min="11" max="11" width="10.5546875" customWidth="1"/>
    <col min="12" max="13" width="13.109375" customWidth="1"/>
    <col min="14" max="14" width="10.5546875" customWidth="1"/>
    <col min="15" max="15" width="23.88671875" customWidth="1"/>
    <col min="16" max="26" width="10.5546875" customWidth="1"/>
  </cols>
  <sheetData>
    <row r="2" spans="2:15">
      <c r="L2" s="157" t="s">
        <v>52</v>
      </c>
      <c r="M2" s="159">
        <f>M7</f>
        <v>590200</v>
      </c>
      <c r="N2" s="143"/>
    </row>
    <row r="3" spans="2:15">
      <c r="L3" s="158"/>
      <c r="M3" s="147"/>
      <c r="N3" s="149"/>
    </row>
    <row r="4" spans="2:15">
      <c r="C4" s="53"/>
      <c r="D4" s="54"/>
      <c r="E4" s="54"/>
      <c r="F4" s="54"/>
      <c r="G4" s="53"/>
      <c r="H4" s="54"/>
      <c r="I4" s="54"/>
      <c r="J4" s="53"/>
      <c r="K4" s="54"/>
      <c r="L4" s="54"/>
    </row>
    <row r="5" spans="2:15" ht="15.75">
      <c r="B5" s="6"/>
      <c r="C5" s="160" t="s">
        <v>53</v>
      </c>
      <c r="D5" s="136"/>
      <c r="E5" s="137"/>
      <c r="F5" s="160" t="s">
        <v>54</v>
      </c>
      <c r="G5" s="136"/>
      <c r="H5" s="136"/>
      <c r="I5" s="137"/>
      <c r="J5" s="161" t="s">
        <v>55</v>
      </c>
      <c r="K5" s="136"/>
      <c r="L5" s="137"/>
      <c r="M5" s="162" t="s">
        <v>56</v>
      </c>
      <c r="N5" s="162" t="s">
        <v>57</v>
      </c>
      <c r="O5" s="55" t="s">
        <v>58</v>
      </c>
    </row>
    <row r="6" spans="2:15" ht="15.75">
      <c r="B6" s="56" t="s">
        <v>4</v>
      </c>
      <c r="C6" s="57" t="s">
        <v>59</v>
      </c>
      <c r="D6" s="58" t="s">
        <v>60</v>
      </c>
      <c r="E6" s="58" t="s">
        <v>61</v>
      </c>
      <c r="F6" s="57" t="s">
        <v>62</v>
      </c>
      <c r="G6" s="58" t="s">
        <v>63</v>
      </c>
      <c r="H6" s="58" t="s">
        <v>64</v>
      </c>
      <c r="I6" s="59" t="s">
        <v>61</v>
      </c>
      <c r="J6" s="58" t="s">
        <v>65</v>
      </c>
      <c r="K6" s="60" t="s">
        <v>66</v>
      </c>
      <c r="L6" s="59" t="s">
        <v>61</v>
      </c>
      <c r="M6" s="163"/>
      <c r="N6" s="163"/>
      <c r="O6" s="61" t="s">
        <v>67</v>
      </c>
    </row>
    <row r="7" spans="2:15">
      <c r="B7" s="62" t="s">
        <v>10</v>
      </c>
      <c r="C7" s="63"/>
      <c r="D7" s="64"/>
      <c r="E7" s="65"/>
      <c r="F7" s="66"/>
      <c r="G7" s="67"/>
      <c r="H7" s="68"/>
      <c r="I7" s="69"/>
      <c r="J7" s="67"/>
      <c r="K7" s="68"/>
      <c r="L7" s="68"/>
      <c r="M7" s="70">
        <f>M8+M13+M21+M24</f>
        <v>590200</v>
      </c>
      <c r="N7" s="70">
        <f>SUM(N8:N27)</f>
        <v>0</v>
      </c>
      <c r="O7" s="70">
        <f>M7-N7</f>
        <v>590200</v>
      </c>
    </row>
    <row r="8" spans="2:15" ht="15.75">
      <c r="B8" s="71" t="str">
        <f>Planificación!C9</f>
        <v>FASE  DE ANALISIS</v>
      </c>
      <c r="C8" s="150"/>
      <c r="D8" s="151"/>
      <c r="E8" s="72">
        <f>SUM(E9:E12)</f>
        <v>360000</v>
      </c>
      <c r="F8" s="152"/>
      <c r="G8" s="139"/>
      <c r="H8" s="140"/>
      <c r="I8" s="72">
        <f>SUM(I9:I12)</f>
        <v>45200</v>
      </c>
      <c r="J8" s="153"/>
      <c r="K8" s="154"/>
      <c r="L8" s="73">
        <f>SUM(L9:L12)</f>
        <v>40000</v>
      </c>
      <c r="M8" s="74">
        <f>E8+I8+L8</f>
        <v>445200</v>
      </c>
      <c r="N8" s="75"/>
      <c r="O8" s="76"/>
    </row>
    <row r="9" spans="2:15" ht="15.75">
      <c r="B9" s="77" t="str">
        <f>Planificación!C11</f>
        <v>Requerimientos</v>
      </c>
      <c r="C9" s="78">
        <v>10</v>
      </c>
      <c r="D9" s="79">
        <v>4000</v>
      </c>
      <c r="E9" s="80">
        <f t="shared" ref="E9:E12" si="0">C9*D9</f>
        <v>40000</v>
      </c>
      <c r="F9" s="81" t="s">
        <v>75</v>
      </c>
      <c r="G9" s="82">
        <v>10</v>
      </c>
      <c r="H9" s="79">
        <v>120</v>
      </c>
      <c r="I9" s="80">
        <f>G9*H9</f>
        <v>1200</v>
      </c>
      <c r="J9" s="83" t="s">
        <v>68</v>
      </c>
      <c r="K9" s="79">
        <v>5000</v>
      </c>
      <c r="L9" s="80">
        <f t="shared" ref="L9:L12" si="1">K9</f>
        <v>5000</v>
      </c>
      <c r="M9" s="84">
        <f t="shared" ref="M9:M12" si="2">SUM(E9+I9+L9)</f>
        <v>46200</v>
      </c>
      <c r="N9" s="85"/>
      <c r="O9" s="86">
        <f t="shared" ref="O9:O28" si="3">M9-N9</f>
        <v>46200</v>
      </c>
    </row>
    <row r="10" spans="2:15" ht="15.75">
      <c r="B10" s="77" t="str">
        <f>Planificación!C12</f>
        <v>Mapa de Procesos</v>
      </c>
      <c r="C10" s="78">
        <v>20</v>
      </c>
      <c r="D10" s="79">
        <v>4000</v>
      </c>
      <c r="E10" s="80">
        <f t="shared" si="0"/>
        <v>80000</v>
      </c>
      <c r="F10" s="81" t="s">
        <v>76</v>
      </c>
      <c r="G10" s="82">
        <v>10</v>
      </c>
      <c r="H10" s="79">
        <v>200</v>
      </c>
      <c r="I10" s="80">
        <f t="shared" ref="I10:I12" si="4">G10*H10</f>
        <v>2000</v>
      </c>
      <c r="J10" s="83" t="s">
        <v>77</v>
      </c>
      <c r="K10" s="79">
        <v>5000</v>
      </c>
      <c r="L10" s="80">
        <f t="shared" si="1"/>
        <v>5000</v>
      </c>
      <c r="M10" s="84">
        <f t="shared" si="2"/>
        <v>87000</v>
      </c>
      <c r="N10" s="85"/>
      <c r="O10" s="86">
        <f t="shared" si="3"/>
        <v>87000</v>
      </c>
    </row>
    <row r="11" spans="2:15" ht="15.75">
      <c r="B11" s="77" t="str">
        <f>Planificación!C13</f>
        <v>Calidad Software</v>
      </c>
      <c r="C11" s="78">
        <v>35</v>
      </c>
      <c r="D11" s="79">
        <v>6000</v>
      </c>
      <c r="E11" s="80">
        <f t="shared" si="0"/>
        <v>210000</v>
      </c>
      <c r="F11" s="81" t="s">
        <v>79</v>
      </c>
      <c r="G11" s="82">
        <v>20</v>
      </c>
      <c r="H11" s="79">
        <v>2000</v>
      </c>
      <c r="I11" s="80">
        <f t="shared" si="4"/>
        <v>40000</v>
      </c>
      <c r="J11" s="83" t="s">
        <v>78</v>
      </c>
      <c r="K11" s="79">
        <v>10000</v>
      </c>
      <c r="L11" s="80">
        <f t="shared" si="1"/>
        <v>10000</v>
      </c>
      <c r="M11" s="84">
        <f t="shared" si="2"/>
        <v>260000</v>
      </c>
      <c r="N11" s="85"/>
      <c r="O11" s="86">
        <f t="shared" si="3"/>
        <v>260000</v>
      </c>
    </row>
    <row r="12" spans="2:15" ht="15.75">
      <c r="B12" s="77" t="str">
        <f>Planificación!C14</f>
        <v>Diagrama Gantt/ costos / Recursos</v>
      </c>
      <c r="C12" s="78">
        <v>10</v>
      </c>
      <c r="D12" s="79">
        <v>3000</v>
      </c>
      <c r="E12" s="80">
        <f t="shared" si="0"/>
        <v>30000</v>
      </c>
      <c r="F12" s="81" t="s">
        <v>80</v>
      </c>
      <c r="G12" s="82">
        <v>10</v>
      </c>
      <c r="H12" s="79">
        <v>200</v>
      </c>
      <c r="I12" s="80">
        <f t="shared" si="4"/>
        <v>2000</v>
      </c>
      <c r="J12" s="83" t="s">
        <v>84</v>
      </c>
      <c r="K12" s="79">
        <v>20000</v>
      </c>
      <c r="L12" s="80">
        <f t="shared" si="1"/>
        <v>20000</v>
      </c>
      <c r="M12" s="84">
        <f t="shared" si="2"/>
        <v>52000</v>
      </c>
      <c r="N12" s="85"/>
      <c r="O12" s="86">
        <f t="shared" si="3"/>
        <v>52000</v>
      </c>
    </row>
    <row r="13" spans="2:15" ht="15.75">
      <c r="B13" s="71" t="str">
        <f>Planificación!C15</f>
        <v>FASE DE DISEÑO</v>
      </c>
      <c r="C13" s="150"/>
      <c r="D13" s="151"/>
      <c r="E13" s="72">
        <f>SUM(E14:E20)</f>
        <v>110000</v>
      </c>
      <c r="F13" s="155"/>
      <c r="G13" s="139"/>
      <c r="H13" s="140"/>
      <c r="I13" s="72">
        <f>SUM(I14:I20)</f>
        <v>35000</v>
      </c>
      <c r="J13" s="156"/>
      <c r="K13" s="121"/>
      <c r="L13" s="72">
        <f>SUM(L14:L20)</f>
        <v>0</v>
      </c>
      <c r="M13" s="87">
        <f>E13+I13+L13</f>
        <v>145000</v>
      </c>
      <c r="N13" s="85"/>
      <c r="O13" s="86">
        <f t="shared" si="3"/>
        <v>145000</v>
      </c>
    </row>
    <row r="14" spans="2:15" ht="15.75">
      <c r="B14" s="77" t="str">
        <f>Planificación!C16</f>
        <v>Casos de Uso</v>
      </c>
      <c r="C14" s="78">
        <v>10</v>
      </c>
      <c r="D14" s="79">
        <v>3000</v>
      </c>
      <c r="E14" s="80">
        <f t="shared" ref="E14:E20" si="5">C14*D14</f>
        <v>30000</v>
      </c>
      <c r="F14" s="81" t="s">
        <v>81</v>
      </c>
      <c r="G14" s="82">
        <v>5</v>
      </c>
      <c r="H14" s="79">
        <v>3000</v>
      </c>
      <c r="I14" s="80">
        <f t="shared" ref="I14:I20" si="6">G14*H14</f>
        <v>15000</v>
      </c>
      <c r="J14" s="83"/>
      <c r="K14" s="79"/>
      <c r="L14" s="80">
        <f t="shared" ref="L14:L20" si="7">K14</f>
        <v>0</v>
      </c>
      <c r="M14" s="84">
        <f t="shared" ref="M14:M20" si="8">SUM(E14+I14+L14)</f>
        <v>45000</v>
      </c>
      <c r="N14" s="85"/>
      <c r="O14" s="86">
        <f t="shared" si="3"/>
        <v>45000</v>
      </c>
    </row>
    <row r="15" spans="2:15" ht="15.75">
      <c r="B15" s="77" t="str">
        <f>Planificación!C17</f>
        <v>Diagrama de Clases</v>
      </c>
      <c r="C15" s="78"/>
      <c r="D15" s="79"/>
      <c r="E15" s="80">
        <f t="shared" si="5"/>
        <v>0</v>
      </c>
      <c r="F15" s="81" t="s">
        <v>85</v>
      </c>
      <c r="G15" s="82">
        <v>10</v>
      </c>
      <c r="H15" s="79">
        <v>2000</v>
      </c>
      <c r="I15" s="80">
        <f t="shared" si="6"/>
        <v>20000</v>
      </c>
      <c r="J15" s="83"/>
      <c r="K15" s="79"/>
      <c r="L15" s="80">
        <f t="shared" si="7"/>
        <v>0</v>
      </c>
      <c r="M15" s="84">
        <f t="shared" si="8"/>
        <v>20000</v>
      </c>
      <c r="N15" s="85"/>
      <c r="O15" s="86">
        <f t="shared" si="3"/>
        <v>20000</v>
      </c>
    </row>
    <row r="16" spans="2:15" ht="15.75">
      <c r="B16" s="77" t="str">
        <f>Planificación!C18</f>
        <v>Diagramas Distribución</v>
      </c>
      <c r="C16" s="78"/>
      <c r="D16" s="79"/>
      <c r="E16" s="80">
        <f t="shared" si="5"/>
        <v>0</v>
      </c>
      <c r="F16" s="81"/>
      <c r="G16" s="82"/>
      <c r="H16" s="79"/>
      <c r="I16" s="80">
        <f t="shared" si="6"/>
        <v>0</v>
      </c>
      <c r="J16" s="83"/>
      <c r="K16" s="79"/>
      <c r="L16" s="80">
        <f t="shared" si="7"/>
        <v>0</v>
      </c>
      <c r="M16" s="84">
        <f t="shared" si="8"/>
        <v>0</v>
      </c>
      <c r="N16" s="85"/>
      <c r="O16" s="86">
        <f t="shared" si="3"/>
        <v>0</v>
      </c>
    </row>
    <row r="17" spans="2:15" ht="15.75">
      <c r="B17" s="77" t="str">
        <f>Planificación!C19</f>
        <v>Diagrama Relacional</v>
      </c>
      <c r="C17" s="78"/>
      <c r="D17" s="79"/>
      <c r="E17" s="80">
        <f>C17*D17</f>
        <v>0</v>
      </c>
      <c r="F17" s="81"/>
      <c r="G17" s="82"/>
      <c r="H17" s="79"/>
      <c r="I17" s="80">
        <f t="shared" si="6"/>
        <v>0</v>
      </c>
      <c r="J17" s="83"/>
      <c r="K17" s="79"/>
      <c r="L17" s="80">
        <f t="shared" si="7"/>
        <v>0</v>
      </c>
      <c r="M17" s="84">
        <f t="shared" si="8"/>
        <v>0</v>
      </c>
      <c r="N17" s="85"/>
      <c r="O17" s="86">
        <f t="shared" si="3"/>
        <v>0</v>
      </c>
    </row>
    <row r="18" spans="2:15" ht="15.75">
      <c r="B18" s="77" t="str">
        <f>Planificación!C20</f>
        <v>Diccionario de Datos</v>
      </c>
      <c r="C18" s="78"/>
      <c r="D18" s="79"/>
      <c r="E18" s="80">
        <f t="shared" si="5"/>
        <v>0</v>
      </c>
      <c r="F18" s="81"/>
      <c r="G18" s="82"/>
      <c r="H18" s="79"/>
      <c r="I18" s="80">
        <f t="shared" si="6"/>
        <v>0</v>
      </c>
      <c r="J18" s="83"/>
      <c r="K18" s="79"/>
      <c r="L18" s="80">
        <f t="shared" si="7"/>
        <v>0</v>
      </c>
      <c r="M18" s="84">
        <f t="shared" si="8"/>
        <v>0</v>
      </c>
      <c r="N18" s="85"/>
      <c r="O18" s="86">
        <f t="shared" si="3"/>
        <v>0</v>
      </c>
    </row>
    <row r="19" spans="2:15" ht="15.75">
      <c r="B19" s="77" t="str">
        <f>Planificación!C21</f>
        <v>Mockup del sistema</v>
      </c>
      <c r="C19" s="78">
        <v>20</v>
      </c>
      <c r="D19" s="79">
        <v>4000</v>
      </c>
      <c r="E19" s="80">
        <f t="shared" si="5"/>
        <v>80000</v>
      </c>
      <c r="F19" s="81"/>
      <c r="G19" s="82"/>
      <c r="H19" s="79"/>
      <c r="I19" s="80">
        <f t="shared" si="6"/>
        <v>0</v>
      </c>
      <c r="J19" s="83"/>
      <c r="K19" s="79"/>
      <c r="L19" s="80">
        <f t="shared" si="7"/>
        <v>0</v>
      </c>
      <c r="M19" s="84">
        <f t="shared" si="8"/>
        <v>80000</v>
      </c>
      <c r="N19" s="85"/>
      <c r="O19" s="86">
        <f t="shared" si="3"/>
        <v>80000</v>
      </c>
    </row>
    <row r="20" spans="2:15" ht="15.75">
      <c r="B20" s="77" t="str">
        <f>Planificación!C22</f>
        <v>Arquitectura del sistema</v>
      </c>
      <c r="C20" s="78"/>
      <c r="D20" s="79"/>
      <c r="E20" s="80">
        <f t="shared" si="5"/>
        <v>0</v>
      </c>
      <c r="F20" s="81"/>
      <c r="G20" s="82"/>
      <c r="H20" s="79"/>
      <c r="I20" s="80">
        <f t="shared" si="6"/>
        <v>0</v>
      </c>
      <c r="J20" s="83"/>
      <c r="K20" s="79"/>
      <c r="L20" s="80">
        <f t="shared" si="7"/>
        <v>0</v>
      </c>
      <c r="M20" s="84">
        <f t="shared" si="8"/>
        <v>0</v>
      </c>
      <c r="N20" s="85"/>
      <c r="O20" s="86">
        <f t="shared" si="3"/>
        <v>0</v>
      </c>
    </row>
    <row r="21" spans="2:15" ht="15.75">
      <c r="B21" s="71" t="str">
        <f>Planificación!C23</f>
        <v>FASE DESARROLLO</v>
      </c>
      <c r="C21" s="150"/>
      <c r="D21" s="151"/>
      <c r="E21" s="72">
        <f>SUM(E22:E23)</f>
        <v>0</v>
      </c>
      <c r="F21" s="155"/>
      <c r="G21" s="139"/>
      <c r="H21" s="140"/>
      <c r="I21" s="72">
        <f>SUM(I22:I23)</f>
        <v>0</v>
      </c>
      <c r="J21" s="156"/>
      <c r="K21" s="121"/>
      <c r="L21" s="72">
        <f>SUM(L22:L23)</f>
        <v>0</v>
      </c>
      <c r="M21" s="87">
        <f>E21+I21+L21</f>
        <v>0</v>
      </c>
      <c r="N21" s="85"/>
      <c r="O21" s="86">
        <f t="shared" si="3"/>
        <v>0</v>
      </c>
    </row>
    <row r="22" spans="2:15" ht="15.75">
      <c r="B22" s="77" t="str">
        <f>Planificación!C24</f>
        <v>Desarrollo de interfaces</v>
      </c>
      <c r="C22" s="78"/>
      <c r="D22" s="79"/>
      <c r="E22" s="80">
        <f t="shared" ref="E22:E23" si="9">C22*D22</f>
        <v>0</v>
      </c>
      <c r="F22" s="81"/>
      <c r="G22" s="82"/>
      <c r="H22" s="79"/>
      <c r="I22" s="80">
        <f t="shared" ref="I22:I23" si="10">G22*H22</f>
        <v>0</v>
      </c>
      <c r="J22" s="83"/>
      <c r="K22" s="79"/>
      <c r="L22" s="80">
        <f t="shared" ref="L22:L23" si="11">K22</f>
        <v>0</v>
      </c>
      <c r="M22" s="84">
        <f t="shared" ref="M22:M23" si="12">SUM(E22+I22+L22)</f>
        <v>0</v>
      </c>
      <c r="N22" s="85"/>
      <c r="O22" s="86">
        <f t="shared" si="3"/>
        <v>0</v>
      </c>
    </row>
    <row r="23" spans="2:15" ht="15.75">
      <c r="B23" s="77" t="str">
        <f>Planificación!C25</f>
        <v>Desarrollo del sistema</v>
      </c>
      <c r="C23" s="78"/>
      <c r="D23" s="79"/>
      <c r="E23" s="80">
        <f t="shared" si="9"/>
        <v>0</v>
      </c>
      <c r="F23" s="81"/>
      <c r="G23" s="82"/>
      <c r="H23" s="79"/>
      <c r="I23" s="80">
        <f t="shared" si="10"/>
        <v>0</v>
      </c>
      <c r="J23" s="83"/>
      <c r="K23" s="79"/>
      <c r="L23" s="80">
        <f t="shared" si="11"/>
        <v>0</v>
      </c>
      <c r="M23" s="84">
        <f t="shared" si="12"/>
        <v>0</v>
      </c>
      <c r="N23" s="85"/>
      <c r="O23" s="86">
        <f t="shared" si="3"/>
        <v>0</v>
      </c>
    </row>
    <row r="24" spans="2:15" ht="15.75" customHeight="1">
      <c r="B24" s="71" t="str">
        <f>Planificación!C26</f>
        <v>FASE DE PRUEBAS / INTEGRACIÓN</v>
      </c>
      <c r="C24" s="150"/>
      <c r="D24" s="151"/>
      <c r="E24" s="72">
        <f>SUM(E25:E26)</f>
        <v>0</v>
      </c>
      <c r="F24" s="155"/>
      <c r="G24" s="139"/>
      <c r="H24" s="140"/>
      <c r="I24" s="72">
        <f>SUM(I25:I26)</f>
        <v>0</v>
      </c>
      <c r="J24" s="156"/>
      <c r="K24" s="121"/>
      <c r="L24" s="72">
        <f>SUM(L25:L26)</f>
        <v>0</v>
      </c>
      <c r="M24" s="87">
        <f>E24+I24+L24</f>
        <v>0</v>
      </c>
      <c r="N24" s="85"/>
      <c r="O24" s="86">
        <f t="shared" si="3"/>
        <v>0</v>
      </c>
    </row>
    <row r="25" spans="2:15" ht="15.75">
      <c r="B25" s="77" t="str">
        <f>Planificación!C27</f>
        <v>Pruebas del sistema</v>
      </c>
      <c r="C25" s="78"/>
      <c r="D25" s="79"/>
      <c r="E25" s="80">
        <f t="shared" ref="E25:E26" si="13">C25*D25</f>
        <v>0</v>
      </c>
      <c r="F25" s="81"/>
      <c r="G25" s="82"/>
      <c r="H25" s="79"/>
      <c r="I25" s="80">
        <f t="shared" ref="I25:I26" si="14">G25*H25</f>
        <v>0</v>
      </c>
      <c r="J25" s="83"/>
      <c r="K25" s="79"/>
      <c r="L25" s="80">
        <f t="shared" ref="L25:L26" si="15">K25</f>
        <v>0</v>
      </c>
      <c r="M25" s="84">
        <f t="shared" ref="M25:M26" si="16">SUM(E25+I25+L25)</f>
        <v>0</v>
      </c>
      <c r="N25" s="85"/>
      <c r="O25" s="86">
        <f t="shared" si="3"/>
        <v>0</v>
      </c>
    </row>
    <row r="26" spans="2:15" ht="15.75">
      <c r="B26" s="77" t="str">
        <f>Planificación!C28</f>
        <v>Documentación / Manuales</v>
      </c>
      <c r="C26" s="78"/>
      <c r="D26" s="79"/>
      <c r="E26" s="80">
        <f t="shared" si="13"/>
        <v>0</v>
      </c>
      <c r="F26" s="81"/>
      <c r="G26" s="82"/>
      <c r="H26" s="79"/>
      <c r="I26" s="80">
        <f t="shared" si="14"/>
        <v>0</v>
      </c>
      <c r="J26" s="83"/>
      <c r="K26" s="79"/>
      <c r="L26" s="80">
        <f t="shared" si="15"/>
        <v>0</v>
      </c>
      <c r="M26" s="84">
        <f t="shared" si="16"/>
        <v>0</v>
      </c>
      <c r="N26" s="85"/>
      <c r="O26" s="86">
        <f t="shared" si="3"/>
        <v>0</v>
      </c>
    </row>
    <row r="27" spans="2:15" ht="15.75">
      <c r="B27" s="88"/>
      <c r="C27" s="89"/>
      <c r="D27" s="90"/>
      <c r="E27" s="91"/>
      <c r="F27" s="92"/>
      <c r="G27" s="93"/>
      <c r="H27" s="90"/>
      <c r="I27" s="91"/>
      <c r="J27" s="94"/>
      <c r="K27" s="90"/>
      <c r="L27" s="91"/>
      <c r="M27" s="90"/>
      <c r="N27" s="95"/>
      <c r="O27" s="86">
        <f t="shared" si="3"/>
        <v>0</v>
      </c>
    </row>
    <row r="28" spans="2:15" ht="15.75">
      <c r="B28" s="96" t="s">
        <v>45</v>
      </c>
      <c r="C28" s="97"/>
      <c r="D28" s="98"/>
      <c r="E28" s="98">
        <f>E8+E13+E21+E24</f>
        <v>470000</v>
      </c>
      <c r="F28" s="98"/>
      <c r="G28" s="99"/>
      <c r="H28" s="98"/>
      <c r="I28" s="98">
        <f>I8+I13+I21+I24</f>
        <v>80200</v>
      </c>
      <c r="J28" s="99"/>
      <c r="K28" s="98">
        <f>SUM(K8:K27)</f>
        <v>40000</v>
      </c>
      <c r="L28" s="98"/>
      <c r="M28" s="100">
        <f>SUM(M8:M27)</f>
        <v>1180400</v>
      </c>
      <c r="N28" s="98">
        <f>SUM(D28:L28)</f>
        <v>590200</v>
      </c>
      <c r="O28" s="101">
        <f t="shared" si="3"/>
        <v>590200</v>
      </c>
    </row>
    <row r="29" spans="2:15" ht="15.75">
      <c r="B29" s="102"/>
      <c r="C29" s="103"/>
      <c r="D29" s="104"/>
      <c r="E29" s="104"/>
      <c r="F29" s="104"/>
      <c r="G29" s="103"/>
      <c r="H29" s="104"/>
      <c r="I29" s="104"/>
      <c r="J29" s="103"/>
      <c r="K29" s="104"/>
      <c r="L29" s="104"/>
      <c r="M29" s="105"/>
      <c r="N29" s="104"/>
      <c r="O29" s="106"/>
    </row>
  </sheetData>
  <mergeCells count="19">
    <mergeCell ref="L2:L3"/>
    <mergeCell ref="M2:N3"/>
    <mergeCell ref="C5:E5"/>
    <mergeCell ref="F5:I5"/>
    <mergeCell ref="J5:L5"/>
    <mergeCell ref="M5:M6"/>
    <mergeCell ref="N5:N6"/>
    <mergeCell ref="F21:H21"/>
    <mergeCell ref="J21:K21"/>
    <mergeCell ref="C24:D24"/>
    <mergeCell ref="F24:H24"/>
    <mergeCell ref="J24:K24"/>
    <mergeCell ref="C21:D21"/>
    <mergeCell ref="C8:D8"/>
    <mergeCell ref="F8:H8"/>
    <mergeCell ref="J8:K8"/>
    <mergeCell ref="C13:D13"/>
    <mergeCell ref="F13:H13"/>
    <mergeCell ref="J13:K13"/>
  </mergeCells>
  <conditionalFormatting sqref="O28:O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Z43"/>
  <sheetViews>
    <sheetView tabSelected="1" workbookViewId="0"/>
  </sheetViews>
  <sheetFormatPr baseColWidth="10" defaultColWidth="11.21875" defaultRowHeight="15" customHeight="1"/>
  <cols>
    <col min="1" max="1" width="10.5546875" customWidth="1"/>
    <col min="2" max="2" width="22.88671875" customWidth="1"/>
    <col min="3" max="3" width="17.5546875" customWidth="1"/>
    <col min="4" max="4" width="21.109375" customWidth="1"/>
    <col min="5" max="6" width="20.44140625" customWidth="1"/>
    <col min="7" max="7" width="11.5546875" customWidth="1"/>
    <col min="8" max="8" width="11.6640625" customWidth="1"/>
    <col min="9" max="9" width="14.5546875" customWidth="1"/>
    <col min="10" max="10" width="11.5546875" customWidth="1"/>
    <col min="11" max="11" width="21.109375" customWidth="1"/>
    <col min="12" max="12" width="24.109375" customWidth="1"/>
    <col min="13" max="13" width="23.5546875" customWidth="1"/>
    <col min="14" max="15" width="21.109375" customWidth="1"/>
    <col min="16" max="16" width="30.88671875" customWidth="1"/>
    <col min="17" max="17" width="30.44140625" customWidth="1"/>
    <col min="18" max="18" width="25.6640625" customWidth="1"/>
    <col min="19" max="19" width="25.21875" customWidth="1"/>
    <col min="20" max="20" width="19.6640625" customWidth="1"/>
    <col min="21" max="21" width="23.44140625" customWidth="1"/>
    <col min="22" max="25" width="24.44140625" customWidth="1"/>
    <col min="26" max="26" width="31.109375" customWidth="1"/>
  </cols>
  <sheetData>
    <row r="24" spans="2:26" ht="15.75">
      <c r="B24" s="107"/>
      <c r="C24" s="1"/>
      <c r="Z24" s="1"/>
    </row>
    <row r="25" spans="2:26" ht="15.75">
      <c r="B25" s="107"/>
      <c r="C25" s="1"/>
    </row>
    <row r="26" spans="2:26" ht="15.75">
      <c r="B26" s="107"/>
      <c r="C26" s="1"/>
    </row>
    <row r="27" spans="2:26" ht="15.75">
      <c r="B27" s="107"/>
      <c r="C27" s="108"/>
    </row>
    <row r="38" spans="1:6">
      <c r="A38" s="109" t="s">
        <v>51</v>
      </c>
      <c r="B38" s="110"/>
      <c r="C38" s="110"/>
      <c r="D38" s="111"/>
    </row>
    <row r="39" spans="1:6">
      <c r="A39" s="115" t="s">
        <v>19</v>
      </c>
      <c r="B39" s="116" t="s">
        <v>17</v>
      </c>
      <c r="C39" s="116" t="s">
        <v>15</v>
      </c>
      <c r="D39" s="117" t="s">
        <v>69</v>
      </c>
    </row>
    <row r="40" spans="1:6" ht="15.75">
      <c r="F40" s="108"/>
    </row>
    <row r="41" spans="1:6" ht="15.75">
      <c r="F41" s="108"/>
    </row>
    <row r="42" spans="1:6" ht="15.75">
      <c r="F42" s="108"/>
    </row>
    <row r="43" spans="1:6" ht="15.75">
      <c r="F43" s="108"/>
    </row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Damian</cp:lastModifiedBy>
  <dcterms:modified xsi:type="dcterms:W3CDTF">2020-06-19T16:34:16Z</dcterms:modified>
</cp:coreProperties>
</file>