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68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M21" i="1"/>
  <c r="K21" i="1"/>
  <c r="S21" i="1" s="1"/>
  <c r="O20" i="1"/>
  <c r="N20" i="1"/>
  <c r="M20" i="1"/>
  <c r="K20" i="1"/>
  <c r="S20" i="1" s="1"/>
  <c r="S19" i="1"/>
  <c r="O19" i="1"/>
  <c r="M19" i="1"/>
  <c r="S18" i="1"/>
  <c r="O18" i="1"/>
  <c r="N18" i="1"/>
  <c r="M18" i="1"/>
  <c r="O17" i="1"/>
  <c r="N17" i="1"/>
  <c r="M17" i="1"/>
  <c r="K17" i="1"/>
  <c r="S17" i="1" s="1"/>
  <c r="O16" i="1"/>
  <c r="K16" i="1"/>
  <c r="N16" i="1" s="1"/>
  <c r="K15" i="1"/>
  <c r="O15" i="1" s="1"/>
  <c r="S14" i="1"/>
  <c r="O14" i="1"/>
  <c r="M14" i="1"/>
  <c r="S13" i="1"/>
  <c r="O13" i="1"/>
  <c r="N13" i="1"/>
  <c r="M13" i="1"/>
  <c r="K12" i="1"/>
  <c r="O12" i="1" s="1"/>
  <c r="S11" i="1"/>
  <c r="O11" i="1"/>
  <c r="N11" i="1"/>
  <c r="M11" i="1"/>
  <c r="S10" i="1"/>
  <c r="O10" i="1"/>
  <c r="M10" i="1"/>
  <c r="S9" i="1"/>
  <c r="O9" i="1"/>
  <c r="N9" i="1"/>
  <c r="M9" i="1"/>
  <c r="K8" i="1"/>
  <c r="O8" i="1" s="1"/>
  <c r="N7" i="1"/>
  <c r="M7" i="1"/>
  <c r="K7" i="1"/>
  <c r="S7" i="1" s="1"/>
  <c r="O6" i="1"/>
  <c r="N6" i="1"/>
  <c r="M6" i="1"/>
  <c r="K6" i="1"/>
  <c r="S6" i="1" s="1"/>
  <c r="O5" i="1"/>
  <c r="K5" i="1"/>
  <c r="N5" i="1" s="1"/>
  <c r="K4" i="1"/>
  <c r="O4" i="1" s="1"/>
  <c r="M3" i="1"/>
  <c r="N3" i="1" s="1"/>
  <c r="K3" i="1"/>
  <c r="S3" i="1" s="1"/>
  <c r="J3" i="1"/>
  <c r="O3" i="1" s="1"/>
  <c r="S2" i="1"/>
  <c r="N2" i="1"/>
  <c r="K2" i="1"/>
  <c r="S8" i="1" l="1"/>
  <c r="M4" i="1"/>
  <c r="M8" i="1"/>
  <c r="M12" i="1"/>
  <c r="S16" i="1"/>
  <c r="N4" i="1"/>
  <c r="M5" i="1"/>
  <c r="O7" i="1"/>
  <c r="N8" i="1"/>
  <c r="N12" i="1"/>
  <c r="N15" i="1"/>
  <c r="M16" i="1"/>
  <c r="O21" i="1"/>
  <c r="S4" i="1"/>
  <c r="S12" i="1"/>
  <c r="S15" i="1"/>
  <c r="S5" i="1"/>
  <c r="M15" i="1"/>
</calcChain>
</file>

<file path=xl/sharedStrings.xml><?xml version="1.0" encoding="utf-8"?>
<sst xmlns="http://schemas.openxmlformats.org/spreadsheetml/2006/main" count="143" uniqueCount="95">
  <si>
    <t>OBRA</t>
  </si>
  <si>
    <t>N° EXPEDIENTE</t>
  </si>
  <si>
    <t>TIPO DE OBRA</t>
  </si>
  <si>
    <t>MUNICIPIO</t>
  </si>
  <si>
    <t>PROVINCIA</t>
  </si>
  <si>
    <t>ESTADO</t>
  </si>
  <si>
    <t>FECHA INICIO SEGÚN CONTRATO</t>
  </si>
  <si>
    <t>FECHA INICIO REAL</t>
  </si>
  <si>
    <t>PLAZO OBRA MESES</t>
  </si>
  <si>
    <t>MONTO</t>
  </si>
  <si>
    <t>MONTO PAGADO A LA FECHA</t>
  </si>
  <si>
    <t>FECHA ÚLTIMO PAGO</t>
  </si>
  <si>
    <t>SALDO TOTAL OBRA</t>
  </si>
  <si>
    <t xml:space="preserve">SALDO TOTAL 2016 </t>
  </si>
  <si>
    <t>SALDO TOTAL 2017</t>
  </si>
  <si>
    <t>SALDO TOTAL 2018</t>
  </si>
  <si>
    <t>SALDO TOTAL 2019</t>
  </si>
  <si>
    <t>SALDO A PARTIR 2020</t>
  </si>
  <si>
    <t>% AVANCE FINANCIERO</t>
  </si>
  <si>
    <t>PARALIZADA FECHA</t>
  </si>
  <si>
    <t xml:space="preserve">REACTIVACIÓN FECHA </t>
  </si>
  <si>
    <t>OBSERVACIONES</t>
  </si>
  <si>
    <t>OBRAS DE REPAVIMENTACIÓN Y BACHEO</t>
  </si>
  <si>
    <t>129109/2015</t>
  </si>
  <si>
    <t>PAVIMENTO</t>
  </si>
  <si>
    <t>AVELLANEDA</t>
  </si>
  <si>
    <t>BUENOS AIRES</t>
  </si>
  <si>
    <t>FINALIZADA</t>
  </si>
  <si>
    <t>REPAVIMENTACIÓN Y AMPLIACIÓN AV MONSEÑOR BUFANO</t>
  </si>
  <si>
    <t>180494/2011</t>
  </si>
  <si>
    <t>LA MATANZA</t>
  </si>
  <si>
    <t>SUSPENDIDA</t>
  </si>
  <si>
    <t>CONSTRUCCIÓN EDIF CCO - CENTRO CULTURAL DEL OESTE - B| SAN LORENZO NORTE</t>
  </si>
  <si>
    <t>63825/2016</t>
  </si>
  <si>
    <t>EDIFICIO</t>
  </si>
  <si>
    <t>NEUQUEN</t>
  </si>
  <si>
    <t>OBRA PAVIMENTACIÓN B° VILLA CEFERINO ETAPA III</t>
  </si>
  <si>
    <t>63808/2016</t>
  </si>
  <si>
    <t>Se prorroga Inauguración</t>
  </si>
  <si>
    <t>SANEAMIENTO BARRIO TRUJUI</t>
  </si>
  <si>
    <t>63866/2016</t>
  </si>
  <si>
    <t>OBRAS HIDRICA</t>
  </si>
  <si>
    <t>SAN MIGUEL</t>
  </si>
  <si>
    <t>PAVIMENTACIÓN 15 CUADRAS Y OBRAS COMPLEMENTARIAS B° SAN FRANCISCO Y VILLA PIAZZA NORTE</t>
  </si>
  <si>
    <t>66765/2016</t>
  </si>
  <si>
    <t>AZUL</t>
  </si>
  <si>
    <t>EJECUCIÓN</t>
  </si>
  <si>
    <t>PAVIMENTACI{ON DE BARRIOS Y VILLAS DE SANTA LUCIA</t>
  </si>
  <si>
    <t>66758/2016</t>
  </si>
  <si>
    <t>SANTA LUCIA</t>
  </si>
  <si>
    <t xml:space="preserve">SAN JUAN </t>
  </si>
  <si>
    <t>CONSTRUCCIÓN ASFALTO Y CORDÓN CUNETA EN LOS B° PARQUE EVITA Y CENTENARIO</t>
  </si>
  <si>
    <t>73761/2016</t>
  </si>
  <si>
    <t>TRENQUE LAUQUEN</t>
  </si>
  <si>
    <t>RED DE AGUA Y CLOACAS B° ACHACAY, OJO DE AGUA, LOTEO FERNANDEZ Y LOTEO AMIRATTI</t>
  </si>
  <si>
    <t>59005/2016</t>
  </si>
  <si>
    <t>SAN FERNANDO DEL VALLE DE CATAMARCA</t>
  </si>
  <si>
    <t>CATAMARCA</t>
  </si>
  <si>
    <t>TERMINADA</t>
  </si>
  <si>
    <t>PAVIMENTACIÓN URBANA</t>
  </si>
  <si>
    <t>75088/2016</t>
  </si>
  <si>
    <t>INGENIERO HUERGO</t>
  </si>
  <si>
    <t>RÍO NEGRO</t>
  </si>
  <si>
    <t>PAVIMENTACIÓN URBANA - 18 CUADRAS</t>
  </si>
  <si>
    <t>79213/2016</t>
  </si>
  <si>
    <t>PELLEGRINI</t>
  </si>
  <si>
    <t>CONSTRUCCIÓN CORD{ON CUNETA EN GENERAL ARENALES</t>
  </si>
  <si>
    <t>79217/2016</t>
  </si>
  <si>
    <t>GENERAL ARENALES</t>
  </si>
  <si>
    <t>PAVIMENTO ASFÁLTICO Y CORDÓN CUNETA B° COVENDIAR I Y B° PARQUE ROJAS</t>
  </si>
  <si>
    <t>72225/2016</t>
  </si>
  <si>
    <t>ROJAS</t>
  </si>
  <si>
    <t>PAVIMENTACIÓN CALLE LA PLATA ENTRE RUTA 188 Y VIAS DEL FERROCARRIL B° VIRGEN DE ITATÍ</t>
  </si>
  <si>
    <t>72235/2016</t>
  </si>
  <si>
    <t>PERGAMINO</t>
  </si>
  <si>
    <t>PAVIMENTACIÓN BV LOS PINOS ENTRE LARREA Y CALLE 9</t>
  </si>
  <si>
    <t>97262/2016</t>
  </si>
  <si>
    <t>BRANDSEN</t>
  </si>
  <si>
    <t>CORDÓN CUNETA Y PAVIMENTO CALLES CAUDILLOS FEDERALES, ENTRE RÍOS</t>
  </si>
  <si>
    <t>72238/2016</t>
  </si>
  <si>
    <t>ALCIRA</t>
  </si>
  <si>
    <t>CÓRDOBA</t>
  </si>
  <si>
    <t>PAVIMENTACIÓN CON HORMIGÓN EN EL B° LUZ Y FUERZA</t>
  </si>
  <si>
    <t>88751/2016</t>
  </si>
  <si>
    <t>OLAVARRÍA</t>
  </si>
  <si>
    <t>CONSTRUCCIÓN DE CORDÓN CUNETA BARRIOS DE OLAVARRÍA - PRIMERA ETAPA</t>
  </si>
  <si>
    <t>88747/2016</t>
  </si>
  <si>
    <t>CORDON CUNETA</t>
  </si>
  <si>
    <t>25 CUADRAS PAVIMENTO DE HORMIGÓN</t>
  </si>
  <si>
    <t>EX-2016-01779118-APN-DMENYD#MI</t>
  </si>
  <si>
    <t>LAS ROSAS</t>
  </si>
  <si>
    <t>SANTA FÉ</t>
  </si>
  <si>
    <t>CARPETA ASFÁLTICA EN BARRIO LA JOSEFA</t>
  </si>
  <si>
    <t>EX-2016-01428961-APN-DMESAENT#MI</t>
  </si>
  <si>
    <t>CAMPANA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</si>
</sst>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vertical="center"/>
    </xf>
    <xf numFmtId="17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vertical="center"/>
    </xf>
    <xf numFmtId="17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17" fontId="0" fillId="2" borderId="5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vertical="center"/>
    </xf>
    <xf numFmtId="9" fontId="0" fillId="2" borderId="5" xfId="1" applyFont="1" applyFill="1" applyBorder="1" applyAlignment="1">
      <alignment horizontal="center" vertical="center" wrapText="1"/>
    </xf>
    <xf numFmtId="16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/>
    <xf numFmtId="0" fontId="0" fillId="2" borderId="5" xfId="0" applyFill="1" applyBorder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70" zoomScaleNormal="70" workbookViewId="0">
      <selection activeCell="E9" sqref="E9"/>
    </sheetView>
  </sheetViews>
  <sheetFormatPr baseColWidth="10" defaultColWidth="9.140625" defaultRowHeight="15" x14ac:dyDescent="0.25"/>
  <cols>
    <col min="1" max="1" width="73.85546875" customWidth="1"/>
    <col min="2" max="2" width="25.7109375" customWidth="1"/>
    <col min="3" max="3" width="19.140625" bestFit="1" customWidth="1"/>
    <col min="4" max="4" width="46" bestFit="1" customWidth="1"/>
    <col min="5" max="5" width="16.42578125" bestFit="1" customWidth="1"/>
    <col min="6" max="6" width="14.42578125" bestFit="1" customWidth="1"/>
    <col min="7" max="8" width="12.85546875" bestFit="1" customWidth="1"/>
    <col min="9" max="9" width="9.28515625" customWidth="1"/>
    <col min="10" max="10" width="16.85546875" bestFit="1" customWidth="1"/>
    <col min="11" max="11" width="17.28515625" bestFit="1" customWidth="1"/>
    <col min="12" max="12" width="21.42578125" customWidth="1"/>
    <col min="13" max="15" width="16.42578125" bestFit="1" customWidth="1"/>
  </cols>
  <sheetData>
    <row r="1" spans="1:22" ht="60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6" t="s">
        <v>21</v>
      </c>
    </row>
    <row r="2" spans="1:22" x14ac:dyDescent="0.25">
      <c r="A2" s="7" t="s">
        <v>22</v>
      </c>
      <c r="B2" s="8" t="s">
        <v>23</v>
      </c>
      <c r="C2" s="8" t="s">
        <v>24</v>
      </c>
      <c r="D2" s="9" t="s">
        <v>25</v>
      </c>
      <c r="E2" s="9" t="s">
        <v>26</v>
      </c>
      <c r="F2" s="9" t="s">
        <v>27</v>
      </c>
      <c r="G2" s="10">
        <v>42278</v>
      </c>
      <c r="H2" s="10">
        <v>42278</v>
      </c>
      <c r="I2" s="8">
        <v>9</v>
      </c>
      <c r="J2" s="11">
        <v>49670665.859999999</v>
      </c>
      <c r="K2" s="12">
        <f>13918950.11+3462322.1</f>
        <v>17381272.210000001</v>
      </c>
      <c r="L2" s="13">
        <v>42736</v>
      </c>
      <c r="M2" s="14">
        <v>0</v>
      </c>
      <c r="N2" s="14">
        <f>M2</f>
        <v>0</v>
      </c>
      <c r="O2" s="14">
        <v>0</v>
      </c>
      <c r="P2" s="15">
        <v>0</v>
      </c>
      <c r="Q2" s="15">
        <v>0</v>
      </c>
      <c r="R2" s="15">
        <v>0</v>
      </c>
      <c r="S2" s="16">
        <f>K2/J2</f>
        <v>0.34993032424792225</v>
      </c>
      <c r="T2" s="8"/>
      <c r="U2" s="8"/>
      <c r="V2" s="8"/>
    </row>
    <row r="3" spans="1:22" x14ac:dyDescent="0.25">
      <c r="A3" s="17" t="s">
        <v>28</v>
      </c>
      <c r="B3" s="18" t="s">
        <v>29</v>
      </c>
      <c r="C3" s="18" t="s">
        <v>24</v>
      </c>
      <c r="D3" s="19" t="s">
        <v>30</v>
      </c>
      <c r="E3" s="19" t="s">
        <v>26</v>
      </c>
      <c r="F3" s="19" t="s">
        <v>31</v>
      </c>
      <c r="G3" s="20">
        <v>41214</v>
      </c>
      <c r="H3" s="20">
        <v>41214</v>
      </c>
      <c r="I3" s="18"/>
      <c r="J3" s="21">
        <f>105636515.27+28136872.27+5536070.29+17166404.85+5685765.98</f>
        <v>162161628.65999997</v>
      </c>
      <c r="K3" s="22">
        <f>91380379.41+27937571.7+5419342.35+5504029.64+3732422.09</f>
        <v>133973745.19</v>
      </c>
      <c r="L3" s="23">
        <v>42186</v>
      </c>
      <c r="M3" s="24">
        <f t="shared" ref="M3:M21" si="0">J3-K3</f>
        <v>28187883.469999969</v>
      </c>
      <c r="N3" s="24">
        <f>M3</f>
        <v>28187883.469999969</v>
      </c>
      <c r="O3" s="24">
        <f>J3-K3</f>
        <v>28187883.469999969</v>
      </c>
      <c r="P3" s="15">
        <v>0</v>
      </c>
      <c r="Q3" s="15">
        <v>0</v>
      </c>
      <c r="R3" s="15">
        <v>0</v>
      </c>
      <c r="S3" s="25">
        <f t="shared" ref="S3:S21" si="1">K3/J3</f>
        <v>0.82617414672677736</v>
      </c>
      <c r="T3" s="18"/>
      <c r="U3" s="18"/>
      <c r="V3" s="18"/>
    </row>
    <row r="4" spans="1:22" ht="30" x14ac:dyDescent="0.25">
      <c r="A4" s="17" t="s">
        <v>32</v>
      </c>
      <c r="B4" s="19" t="s">
        <v>33</v>
      </c>
      <c r="C4" s="19" t="s">
        <v>34</v>
      </c>
      <c r="D4" s="19" t="s">
        <v>35</v>
      </c>
      <c r="E4" s="19" t="s">
        <v>35</v>
      </c>
      <c r="F4" s="19" t="s">
        <v>27</v>
      </c>
      <c r="G4" s="20">
        <v>42614</v>
      </c>
      <c r="H4" s="20">
        <v>42614</v>
      </c>
      <c r="I4" s="19">
        <v>6</v>
      </c>
      <c r="J4" s="21">
        <v>8968634.4399999995</v>
      </c>
      <c r="K4" s="22">
        <f>4374861.27+2199281.71+2394491.45</f>
        <v>8968634.4299999997</v>
      </c>
      <c r="L4" s="20">
        <v>42917</v>
      </c>
      <c r="M4" s="26">
        <f t="shared" si="0"/>
        <v>9.9999997764825821E-3</v>
      </c>
      <c r="N4" s="26">
        <f>K4</f>
        <v>8968634.4299999997</v>
      </c>
      <c r="O4" s="26">
        <f>J4-K4</f>
        <v>9.9999997764825821E-3</v>
      </c>
      <c r="P4" s="15">
        <v>0</v>
      </c>
      <c r="Q4" s="15">
        <v>0</v>
      </c>
      <c r="R4" s="15">
        <v>0</v>
      </c>
      <c r="S4" s="25">
        <f t="shared" si="1"/>
        <v>0.99999999888500313</v>
      </c>
      <c r="T4" s="19"/>
      <c r="U4" s="19"/>
      <c r="V4" s="19"/>
    </row>
    <row r="5" spans="1:22" x14ac:dyDescent="0.25">
      <c r="A5" s="17" t="s">
        <v>36</v>
      </c>
      <c r="B5" s="19" t="s">
        <v>37</v>
      </c>
      <c r="C5" s="19" t="s">
        <v>24</v>
      </c>
      <c r="D5" s="19" t="s">
        <v>35</v>
      </c>
      <c r="E5" s="19" t="s">
        <v>35</v>
      </c>
      <c r="F5" s="19" t="s">
        <v>27</v>
      </c>
      <c r="G5" s="20">
        <v>42614</v>
      </c>
      <c r="H5" s="20">
        <v>42614</v>
      </c>
      <c r="I5" s="19">
        <v>6</v>
      </c>
      <c r="J5" s="21">
        <v>12020005.210000001</v>
      </c>
      <c r="K5" s="22">
        <f>6194361.6+5825643.59</f>
        <v>12020005.189999999</v>
      </c>
      <c r="L5" s="20">
        <v>42856</v>
      </c>
      <c r="M5" s="26">
        <f t="shared" si="0"/>
        <v>2.0000001415610313E-2</v>
      </c>
      <c r="N5" s="26">
        <f>K5</f>
        <v>12020005.189999999</v>
      </c>
      <c r="O5" s="26">
        <f>J5-K5</f>
        <v>2.0000001415610313E-2</v>
      </c>
      <c r="P5" s="15">
        <v>0</v>
      </c>
      <c r="Q5" s="15">
        <v>0</v>
      </c>
      <c r="R5" s="15">
        <v>0</v>
      </c>
      <c r="S5" s="25">
        <f t="shared" si="1"/>
        <v>0.99999999833610709</v>
      </c>
      <c r="T5" s="19"/>
      <c r="U5" s="19"/>
      <c r="V5" s="19" t="s">
        <v>38</v>
      </c>
    </row>
    <row r="6" spans="1:22" x14ac:dyDescent="0.25">
      <c r="A6" s="17" t="s">
        <v>39</v>
      </c>
      <c r="B6" s="19" t="s">
        <v>40</v>
      </c>
      <c r="C6" s="19" t="s">
        <v>41</v>
      </c>
      <c r="D6" s="19" t="s">
        <v>42</v>
      </c>
      <c r="E6" s="18" t="s">
        <v>26</v>
      </c>
      <c r="F6" s="19" t="s">
        <v>27</v>
      </c>
      <c r="G6" s="20">
        <v>42705</v>
      </c>
      <c r="H6" s="20">
        <v>42705</v>
      </c>
      <c r="I6" s="19">
        <v>5</v>
      </c>
      <c r="J6" s="21">
        <v>21500000</v>
      </c>
      <c r="K6" s="22">
        <f>13439913.91+5712118.82+2347967.25</f>
        <v>21499999.98</v>
      </c>
      <c r="L6" s="20">
        <v>42856</v>
      </c>
      <c r="M6" s="26">
        <f t="shared" si="0"/>
        <v>1.9999999552965164E-2</v>
      </c>
      <c r="N6" s="26">
        <f t="shared" ref="N6:N21" si="2">K6</f>
        <v>21499999.98</v>
      </c>
      <c r="O6" s="26">
        <f t="shared" ref="O6:O21" si="3">J6-K6</f>
        <v>1.9999999552965164E-2</v>
      </c>
      <c r="P6" s="15">
        <v>0</v>
      </c>
      <c r="Q6" s="15">
        <v>0</v>
      </c>
      <c r="R6" s="15">
        <v>0</v>
      </c>
      <c r="S6" s="25">
        <f t="shared" si="1"/>
        <v>0.99999999906976744</v>
      </c>
      <c r="T6" s="19"/>
      <c r="U6" s="19"/>
      <c r="V6" s="19"/>
    </row>
    <row r="7" spans="1:22" ht="30" x14ac:dyDescent="0.25">
      <c r="A7" s="27" t="s">
        <v>43</v>
      </c>
      <c r="B7" s="28" t="s">
        <v>44</v>
      </c>
      <c r="C7" s="28" t="s">
        <v>24</v>
      </c>
      <c r="D7" s="28" t="s">
        <v>45</v>
      </c>
      <c r="E7" s="29" t="s">
        <v>26</v>
      </c>
      <c r="F7" s="28" t="s">
        <v>46</v>
      </c>
      <c r="G7" s="30">
        <v>42856</v>
      </c>
      <c r="H7" s="30">
        <v>42856</v>
      </c>
      <c r="I7" s="28">
        <v>6</v>
      </c>
      <c r="J7" s="31">
        <v>9081900</v>
      </c>
      <c r="K7" s="32">
        <f>2270475</f>
        <v>2270475</v>
      </c>
      <c r="L7" s="30">
        <v>42856</v>
      </c>
      <c r="M7" s="31">
        <f t="shared" si="0"/>
        <v>6811425</v>
      </c>
      <c r="N7" s="31">
        <f t="shared" si="2"/>
        <v>2270475</v>
      </c>
      <c r="O7" s="31">
        <f t="shared" si="3"/>
        <v>6811425</v>
      </c>
      <c r="P7" s="15">
        <v>0</v>
      </c>
      <c r="Q7" s="15">
        <v>0</v>
      </c>
      <c r="R7" s="15">
        <v>0</v>
      </c>
      <c r="S7" s="33">
        <f t="shared" si="1"/>
        <v>0.25</v>
      </c>
      <c r="T7" s="28"/>
      <c r="U7" s="28"/>
      <c r="V7" s="28"/>
    </row>
    <row r="8" spans="1:22" x14ac:dyDescent="0.25">
      <c r="A8" s="17" t="s">
        <v>47</v>
      </c>
      <c r="B8" s="19" t="s">
        <v>48</v>
      </c>
      <c r="C8" s="19" t="s">
        <v>24</v>
      </c>
      <c r="D8" s="18" t="s">
        <v>49</v>
      </c>
      <c r="E8" s="19" t="s">
        <v>50</v>
      </c>
      <c r="F8" s="19" t="s">
        <v>46</v>
      </c>
      <c r="G8" s="20">
        <v>42614</v>
      </c>
      <c r="H8" s="20">
        <v>42614</v>
      </c>
      <c r="I8" s="19">
        <v>10</v>
      </c>
      <c r="J8" s="21">
        <v>15002519.220000001</v>
      </c>
      <c r="K8" s="22">
        <f>11371532.89+1119803.38</f>
        <v>12491336.27</v>
      </c>
      <c r="L8" s="20">
        <v>42887</v>
      </c>
      <c r="M8" s="26">
        <f t="shared" si="0"/>
        <v>2511182.9500000011</v>
      </c>
      <c r="N8" s="26">
        <f t="shared" si="2"/>
        <v>12491336.27</v>
      </c>
      <c r="O8" s="26">
        <f t="shared" si="3"/>
        <v>2511182.9500000011</v>
      </c>
      <c r="P8" s="15">
        <v>0</v>
      </c>
      <c r="Q8" s="15">
        <v>0</v>
      </c>
      <c r="R8" s="15">
        <v>0</v>
      </c>
      <c r="S8" s="25">
        <f t="shared" si="1"/>
        <v>0.83261591515561473</v>
      </c>
      <c r="T8" s="19"/>
      <c r="U8" s="19"/>
      <c r="V8" s="19"/>
    </row>
    <row r="9" spans="1:22" ht="30" x14ac:dyDescent="0.25">
      <c r="A9" s="17" t="s">
        <v>51</v>
      </c>
      <c r="B9" s="19" t="s">
        <v>52</v>
      </c>
      <c r="C9" s="19" t="s">
        <v>24</v>
      </c>
      <c r="D9" s="18" t="s">
        <v>53</v>
      </c>
      <c r="E9" s="18" t="s">
        <v>26</v>
      </c>
      <c r="F9" s="19" t="s">
        <v>46</v>
      </c>
      <c r="G9" s="20">
        <v>42614</v>
      </c>
      <c r="H9" s="20">
        <v>42614</v>
      </c>
      <c r="I9" s="19">
        <v>3</v>
      </c>
      <c r="J9" s="21">
        <v>5829107.75</v>
      </c>
      <c r="K9" s="22">
        <v>2543557.0499999998</v>
      </c>
      <c r="L9" s="20">
        <v>42795</v>
      </c>
      <c r="M9" s="26">
        <f t="shared" si="0"/>
        <v>3285550.7</v>
      </c>
      <c r="N9" s="26">
        <f t="shared" si="2"/>
        <v>2543557.0499999998</v>
      </c>
      <c r="O9" s="26">
        <f t="shared" si="3"/>
        <v>3285550.7</v>
      </c>
      <c r="P9" s="15">
        <v>0</v>
      </c>
      <c r="Q9" s="15">
        <v>0</v>
      </c>
      <c r="R9" s="15">
        <v>0</v>
      </c>
      <c r="S9" s="25">
        <f t="shared" si="1"/>
        <v>0.43635444035152721</v>
      </c>
      <c r="T9" s="19"/>
      <c r="U9" s="19"/>
      <c r="V9" s="19"/>
    </row>
    <row r="10" spans="1:22" ht="30" x14ac:dyDescent="0.25">
      <c r="A10" s="17" t="s">
        <v>54</v>
      </c>
      <c r="B10" s="19" t="s">
        <v>55</v>
      </c>
      <c r="C10" s="19" t="s">
        <v>41</v>
      </c>
      <c r="D10" s="19" t="s">
        <v>56</v>
      </c>
      <c r="E10" s="18" t="s">
        <v>57</v>
      </c>
      <c r="F10" s="18" t="s">
        <v>58</v>
      </c>
      <c r="G10" s="20">
        <v>42583</v>
      </c>
      <c r="H10" s="20">
        <v>42583</v>
      </c>
      <c r="I10" s="19">
        <v>6</v>
      </c>
      <c r="J10" s="21">
        <v>5333127</v>
      </c>
      <c r="K10" s="22">
        <v>5333127</v>
      </c>
      <c r="L10" s="20">
        <v>42795</v>
      </c>
      <c r="M10" s="26">
        <f t="shared" si="0"/>
        <v>0</v>
      </c>
      <c r="N10" s="26">
        <v>0</v>
      </c>
      <c r="O10" s="26">
        <f t="shared" si="3"/>
        <v>0</v>
      </c>
      <c r="P10" s="15">
        <v>0</v>
      </c>
      <c r="Q10" s="15">
        <v>0</v>
      </c>
      <c r="R10" s="15">
        <v>0</v>
      </c>
      <c r="S10" s="25">
        <f t="shared" si="1"/>
        <v>1</v>
      </c>
      <c r="T10" s="19"/>
      <c r="U10" s="19"/>
      <c r="V10" s="19"/>
    </row>
    <row r="11" spans="1:22" x14ac:dyDescent="0.25">
      <c r="A11" s="17" t="s">
        <v>59</v>
      </c>
      <c r="B11" s="19" t="s">
        <v>60</v>
      </c>
      <c r="C11" s="19" t="s">
        <v>24</v>
      </c>
      <c r="D11" s="18" t="s">
        <v>61</v>
      </c>
      <c r="E11" s="18" t="s">
        <v>62</v>
      </c>
      <c r="F11" s="19" t="s">
        <v>46</v>
      </c>
      <c r="G11" s="19"/>
      <c r="H11" s="19"/>
      <c r="I11" s="19">
        <v>6</v>
      </c>
      <c r="J11" s="21">
        <v>10768800</v>
      </c>
      <c r="K11" s="22">
        <v>2691637.25</v>
      </c>
      <c r="L11" s="20">
        <v>42736</v>
      </c>
      <c r="M11" s="26">
        <f t="shared" si="0"/>
        <v>8077162.75</v>
      </c>
      <c r="N11" s="26">
        <f t="shared" si="2"/>
        <v>2691637.25</v>
      </c>
      <c r="O11" s="26">
        <f t="shared" si="3"/>
        <v>8077162.75</v>
      </c>
      <c r="P11" s="15">
        <v>0</v>
      </c>
      <c r="Q11" s="15">
        <v>0</v>
      </c>
      <c r="R11" s="15">
        <v>0</v>
      </c>
      <c r="S11" s="25">
        <f t="shared" si="1"/>
        <v>0.24994774255255925</v>
      </c>
      <c r="T11" s="19"/>
      <c r="U11" s="19"/>
      <c r="V11" s="19"/>
    </row>
    <row r="12" spans="1:22" x14ac:dyDescent="0.25">
      <c r="A12" s="27" t="s">
        <v>63</v>
      </c>
      <c r="B12" s="28" t="s">
        <v>64</v>
      </c>
      <c r="C12" s="28" t="s">
        <v>24</v>
      </c>
      <c r="D12" s="29" t="s">
        <v>65</v>
      </c>
      <c r="E12" s="29" t="s">
        <v>26</v>
      </c>
      <c r="F12" s="28" t="s">
        <v>27</v>
      </c>
      <c r="G12" s="30">
        <v>42614</v>
      </c>
      <c r="H12" s="30">
        <v>42614</v>
      </c>
      <c r="I12" s="28">
        <v>9</v>
      </c>
      <c r="J12" s="31">
        <v>5000000</v>
      </c>
      <c r="K12" s="32">
        <f>1250000+281466.07+1268560.05</f>
        <v>2800026.12</v>
      </c>
      <c r="L12" s="30">
        <v>42856</v>
      </c>
      <c r="M12" s="31">
        <f t="shared" si="0"/>
        <v>2199973.88</v>
      </c>
      <c r="N12" s="31">
        <f t="shared" si="2"/>
        <v>2800026.12</v>
      </c>
      <c r="O12" s="31">
        <f t="shared" si="3"/>
        <v>2199973.88</v>
      </c>
      <c r="P12" s="15">
        <v>0</v>
      </c>
      <c r="Q12" s="15">
        <v>0</v>
      </c>
      <c r="R12" s="15">
        <v>0</v>
      </c>
      <c r="S12" s="33">
        <f t="shared" si="1"/>
        <v>0.56000522399999997</v>
      </c>
      <c r="T12" s="28"/>
      <c r="U12" s="28"/>
      <c r="V12" s="28"/>
    </row>
    <row r="13" spans="1:22" x14ac:dyDescent="0.25">
      <c r="A13" s="17" t="s">
        <v>66</v>
      </c>
      <c r="B13" s="19" t="s">
        <v>67</v>
      </c>
      <c r="C13" s="19" t="s">
        <v>24</v>
      </c>
      <c r="D13" s="18" t="s">
        <v>68</v>
      </c>
      <c r="E13" s="18" t="s">
        <v>26</v>
      </c>
      <c r="F13" s="40" t="s">
        <v>46</v>
      </c>
      <c r="G13" s="20">
        <v>42614</v>
      </c>
      <c r="H13" s="20">
        <v>42614</v>
      </c>
      <c r="I13" s="19">
        <v>6</v>
      </c>
      <c r="J13" s="21">
        <v>4930969</v>
      </c>
      <c r="K13" s="22">
        <v>1232742.25</v>
      </c>
      <c r="L13" s="20">
        <v>42614</v>
      </c>
      <c r="M13" s="26">
        <f t="shared" si="0"/>
        <v>3698226.75</v>
      </c>
      <c r="N13" s="26">
        <f t="shared" si="2"/>
        <v>1232742.25</v>
      </c>
      <c r="O13" s="26">
        <f t="shared" si="3"/>
        <v>3698226.75</v>
      </c>
      <c r="P13" s="15">
        <v>0</v>
      </c>
      <c r="Q13" s="15">
        <v>0</v>
      </c>
      <c r="R13" s="15">
        <v>0</v>
      </c>
      <c r="S13" s="25">
        <f t="shared" si="1"/>
        <v>0.25</v>
      </c>
      <c r="T13" s="19"/>
      <c r="U13" s="19"/>
      <c r="V13" s="19"/>
    </row>
    <row r="14" spans="1:22" x14ac:dyDescent="0.25">
      <c r="A14" s="17" t="s">
        <v>69</v>
      </c>
      <c r="B14" s="19" t="s">
        <v>70</v>
      </c>
      <c r="C14" s="19" t="s">
        <v>24</v>
      </c>
      <c r="D14" s="18" t="s">
        <v>71</v>
      </c>
      <c r="E14" s="18" t="s">
        <v>26</v>
      </c>
      <c r="F14" s="19" t="s">
        <v>58</v>
      </c>
      <c r="G14" s="20">
        <v>42614</v>
      </c>
      <c r="H14" s="20">
        <v>42614</v>
      </c>
      <c r="I14" s="19">
        <v>6</v>
      </c>
      <c r="J14" s="21">
        <v>5251225</v>
      </c>
      <c r="K14" s="22">
        <v>5251225</v>
      </c>
      <c r="L14" s="20">
        <v>42795</v>
      </c>
      <c r="M14" s="26">
        <f t="shared" si="0"/>
        <v>0</v>
      </c>
      <c r="N14" s="26">
        <v>0</v>
      </c>
      <c r="O14" s="26">
        <f t="shared" si="3"/>
        <v>0</v>
      </c>
      <c r="P14" s="15">
        <v>0</v>
      </c>
      <c r="Q14" s="15">
        <v>0</v>
      </c>
      <c r="R14" s="15">
        <v>0</v>
      </c>
      <c r="S14" s="25">
        <f t="shared" si="1"/>
        <v>1</v>
      </c>
      <c r="T14" s="19"/>
      <c r="U14" s="19"/>
      <c r="V14" s="19"/>
    </row>
    <row r="15" spans="1:22" ht="30" x14ac:dyDescent="0.25">
      <c r="A15" s="27" t="s">
        <v>72</v>
      </c>
      <c r="B15" s="28" t="s">
        <v>73</v>
      </c>
      <c r="C15" s="28" t="s">
        <v>24</v>
      </c>
      <c r="D15" s="29" t="s">
        <v>74</v>
      </c>
      <c r="E15" s="29" t="s">
        <v>26</v>
      </c>
      <c r="F15" s="28" t="s">
        <v>46</v>
      </c>
      <c r="G15" s="30">
        <v>42705</v>
      </c>
      <c r="H15" s="34">
        <v>42705</v>
      </c>
      <c r="I15" s="28">
        <v>4</v>
      </c>
      <c r="J15" s="31">
        <v>4922745</v>
      </c>
      <c r="K15" s="32">
        <f>1230686.25+2005688.81+691577.12</f>
        <v>3927952.18</v>
      </c>
      <c r="L15" s="30">
        <v>42917</v>
      </c>
      <c r="M15" s="31">
        <f t="shared" si="0"/>
        <v>994792.81999999983</v>
      </c>
      <c r="N15" s="31">
        <f t="shared" si="2"/>
        <v>3927952.18</v>
      </c>
      <c r="O15" s="31">
        <f t="shared" si="3"/>
        <v>994792.81999999983</v>
      </c>
      <c r="P15" s="15">
        <v>0</v>
      </c>
      <c r="Q15" s="15">
        <v>0</v>
      </c>
      <c r="R15" s="15">
        <v>0</v>
      </c>
      <c r="S15" s="33">
        <f t="shared" si="1"/>
        <v>0.79791908376322562</v>
      </c>
      <c r="T15" s="28"/>
      <c r="U15" s="28"/>
      <c r="V15" s="28"/>
    </row>
    <row r="16" spans="1:22" x14ac:dyDescent="0.25">
      <c r="A16" s="17" t="s">
        <v>75</v>
      </c>
      <c r="B16" s="19" t="s">
        <v>76</v>
      </c>
      <c r="C16" s="35" t="s">
        <v>24</v>
      </c>
      <c r="D16" s="18" t="s">
        <v>77</v>
      </c>
      <c r="E16" s="36" t="s">
        <v>26</v>
      </c>
      <c r="F16" s="35" t="s">
        <v>46</v>
      </c>
      <c r="G16" s="20">
        <v>42856</v>
      </c>
      <c r="H16" s="20">
        <v>42856</v>
      </c>
      <c r="I16" s="19">
        <v>3</v>
      </c>
      <c r="J16" s="21">
        <v>1875000</v>
      </c>
      <c r="K16" s="22">
        <f>468750</f>
        <v>468750</v>
      </c>
      <c r="L16" s="20">
        <v>42856</v>
      </c>
      <c r="M16" s="26">
        <f t="shared" si="0"/>
        <v>1406250</v>
      </c>
      <c r="N16" s="26">
        <f t="shared" si="2"/>
        <v>468750</v>
      </c>
      <c r="O16" s="26">
        <f t="shared" si="3"/>
        <v>1406250</v>
      </c>
      <c r="P16" s="15">
        <v>0</v>
      </c>
      <c r="Q16" s="15">
        <v>0</v>
      </c>
      <c r="R16" s="15">
        <v>0</v>
      </c>
      <c r="S16" s="25">
        <f t="shared" si="1"/>
        <v>0.25</v>
      </c>
      <c r="T16" s="37"/>
      <c r="U16" s="37"/>
      <c r="V16" s="37"/>
    </row>
    <row r="17" spans="1:22" x14ac:dyDescent="0.25">
      <c r="A17" s="27" t="s">
        <v>78</v>
      </c>
      <c r="B17" s="28" t="s">
        <v>79</v>
      </c>
      <c r="C17" s="28" t="s">
        <v>24</v>
      </c>
      <c r="D17" s="29" t="s">
        <v>80</v>
      </c>
      <c r="E17" s="29" t="s">
        <v>81</v>
      </c>
      <c r="F17" s="28" t="s">
        <v>46</v>
      </c>
      <c r="G17" s="30">
        <v>42644</v>
      </c>
      <c r="H17" s="30">
        <v>42644</v>
      </c>
      <c r="I17" s="28">
        <v>6</v>
      </c>
      <c r="J17" s="31">
        <v>2645372.2200000002</v>
      </c>
      <c r="K17" s="32">
        <f>661330.68+491777.03</f>
        <v>1153107.71</v>
      </c>
      <c r="L17" s="30">
        <v>42856</v>
      </c>
      <c r="M17" s="31">
        <f t="shared" si="0"/>
        <v>1492264.5100000002</v>
      </c>
      <c r="N17" s="31">
        <f t="shared" si="2"/>
        <v>1153107.71</v>
      </c>
      <c r="O17" s="31">
        <f t="shared" si="3"/>
        <v>1492264.5100000002</v>
      </c>
      <c r="P17" s="15">
        <v>0</v>
      </c>
      <c r="Q17" s="15">
        <v>0</v>
      </c>
      <c r="R17" s="15">
        <v>0</v>
      </c>
      <c r="S17" s="33">
        <f t="shared" si="1"/>
        <v>0.4358962044290311</v>
      </c>
      <c r="T17" s="38"/>
      <c r="U17" s="38"/>
      <c r="V17" s="38"/>
    </row>
    <row r="18" spans="1:22" x14ac:dyDescent="0.25">
      <c r="A18" s="17" t="s">
        <v>82</v>
      </c>
      <c r="B18" s="19" t="s">
        <v>83</v>
      </c>
      <c r="C18" s="35" t="s">
        <v>24</v>
      </c>
      <c r="D18" s="18" t="s">
        <v>84</v>
      </c>
      <c r="E18" s="36" t="s">
        <v>26</v>
      </c>
      <c r="F18" s="35" t="s">
        <v>46</v>
      </c>
      <c r="G18" s="20">
        <v>42644</v>
      </c>
      <c r="H18" s="20">
        <v>42644</v>
      </c>
      <c r="I18" s="39">
        <v>5</v>
      </c>
      <c r="J18" s="21">
        <v>5500000</v>
      </c>
      <c r="K18" s="22">
        <v>4879600</v>
      </c>
      <c r="L18" s="20">
        <v>42795</v>
      </c>
      <c r="M18" s="26">
        <f t="shared" si="0"/>
        <v>620400</v>
      </c>
      <c r="N18" s="26">
        <f t="shared" si="2"/>
        <v>4879600</v>
      </c>
      <c r="O18" s="26">
        <f t="shared" si="3"/>
        <v>620400</v>
      </c>
      <c r="P18" s="15">
        <v>0</v>
      </c>
      <c r="Q18" s="15">
        <v>0</v>
      </c>
      <c r="R18" s="15">
        <v>0</v>
      </c>
      <c r="S18" s="25">
        <f t="shared" si="1"/>
        <v>0.88719999999999999</v>
      </c>
      <c r="T18" s="37"/>
      <c r="U18" s="37"/>
      <c r="V18" s="37"/>
    </row>
    <row r="19" spans="1:22" x14ac:dyDescent="0.25">
      <c r="A19" s="17" t="s">
        <v>85</v>
      </c>
      <c r="B19" s="19" t="s">
        <v>86</v>
      </c>
      <c r="C19" s="19" t="s">
        <v>87</v>
      </c>
      <c r="D19" s="18" t="s">
        <v>84</v>
      </c>
      <c r="E19" s="36" t="s">
        <v>26</v>
      </c>
      <c r="F19" s="35" t="s">
        <v>58</v>
      </c>
      <c r="G19" s="20">
        <v>42644</v>
      </c>
      <c r="H19" s="20">
        <v>42644</v>
      </c>
      <c r="I19" s="19">
        <v>4</v>
      </c>
      <c r="J19" s="21">
        <v>4500000</v>
      </c>
      <c r="K19" s="22">
        <v>4500000</v>
      </c>
      <c r="L19" s="20">
        <v>42795</v>
      </c>
      <c r="M19" s="26">
        <f t="shared" si="0"/>
        <v>0</v>
      </c>
      <c r="N19" s="26">
        <v>0</v>
      </c>
      <c r="O19" s="26">
        <f t="shared" si="3"/>
        <v>0</v>
      </c>
      <c r="P19" s="15">
        <v>0</v>
      </c>
      <c r="Q19" s="15">
        <v>0</v>
      </c>
      <c r="R19" s="15">
        <v>0</v>
      </c>
      <c r="S19" s="25">
        <f t="shared" si="1"/>
        <v>1</v>
      </c>
      <c r="T19" s="37"/>
      <c r="U19" s="37"/>
      <c r="V19" s="37"/>
    </row>
    <row r="20" spans="1:22" ht="30" x14ac:dyDescent="0.25">
      <c r="A20" s="17" t="s">
        <v>88</v>
      </c>
      <c r="B20" s="17" t="s">
        <v>89</v>
      </c>
      <c r="C20" s="35" t="s">
        <v>24</v>
      </c>
      <c r="D20" s="35" t="s">
        <v>90</v>
      </c>
      <c r="E20" s="35" t="s">
        <v>91</v>
      </c>
      <c r="F20" s="35" t="s">
        <v>46</v>
      </c>
      <c r="G20" s="19"/>
      <c r="H20" s="19"/>
      <c r="I20" s="19">
        <v>4</v>
      </c>
      <c r="J20" s="21">
        <v>15605922.27</v>
      </c>
      <c r="K20" s="22">
        <f>3352835.59+2828951.67</f>
        <v>6181787.2599999998</v>
      </c>
      <c r="L20" s="20">
        <v>42917</v>
      </c>
      <c r="M20" s="26">
        <f t="shared" si="0"/>
        <v>9424135.0099999998</v>
      </c>
      <c r="N20" s="26">
        <f t="shared" si="2"/>
        <v>6181787.2599999998</v>
      </c>
      <c r="O20" s="26">
        <f t="shared" si="3"/>
        <v>9424135.0099999998</v>
      </c>
      <c r="P20" s="15">
        <v>0</v>
      </c>
      <c r="Q20" s="15">
        <v>0</v>
      </c>
      <c r="R20" s="15">
        <v>0</v>
      </c>
      <c r="S20" s="25">
        <f t="shared" si="1"/>
        <v>0.39611803474656165</v>
      </c>
      <c r="T20" s="37"/>
      <c r="U20" s="37"/>
      <c r="V20" s="37"/>
    </row>
    <row r="21" spans="1:22" ht="30" x14ac:dyDescent="0.25">
      <c r="A21" s="17" t="s">
        <v>92</v>
      </c>
      <c r="B21" s="17" t="s">
        <v>93</v>
      </c>
      <c r="C21" s="35" t="s">
        <v>24</v>
      </c>
      <c r="D21" s="35" t="s">
        <v>94</v>
      </c>
      <c r="E21" s="35" t="s">
        <v>26</v>
      </c>
      <c r="F21" s="35" t="s">
        <v>46</v>
      </c>
      <c r="G21" s="20">
        <v>42856</v>
      </c>
      <c r="H21" s="20">
        <v>42856</v>
      </c>
      <c r="I21" s="19">
        <v>2</v>
      </c>
      <c r="J21" s="21">
        <v>1803388</v>
      </c>
      <c r="K21" s="22">
        <f>450847</f>
        <v>450847</v>
      </c>
      <c r="L21" s="20">
        <v>42856</v>
      </c>
      <c r="M21" s="26">
        <f t="shared" si="0"/>
        <v>1352541</v>
      </c>
      <c r="N21" s="26">
        <f t="shared" si="2"/>
        <v>450847</v>
      </c>
      <c r="O21" s="26">
        <f t="shared" si="3"/>
        <v>1352541</v>
      </c>
      <c r="P21" s="15">
        <v>0</v>
      </c>
      <c r="Q21" s="15">
        <v>0</v>
      </c>
      <c r="R21" s="15">
        <v>0</v>
      </c>
      <c r="S21" s="25">
        <f t="shared" si="1"/>
        <v>0.25</v>
      </c>
      <c r="T21" s="37"/>
      <c r="U21" s="37"/>
      <c r="V21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Luffi</cp:lastModifiedBy>
  <dcterms:created xsi:type="dcterms:W3CDTF">2017-12-18T13:45:26Z</dcterms:created>
  <dcterms:modified xsi:type="dcterms:W3CDTF">2018-02-28T13:30:50Z</dcterms:modified>
</cp:coreProperties>
</file>