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alomino/Google Drive/Cursos/Analisis y Econometria Espacial/Sesion 10/"/>
    </mc:Choice>
  </mc:AlternateContent>
  <xr:revisionPtr revIDLastSave="0" documentId="13_ncr:1_{0C8CDBBF-19E2-4E4F-BFAF-AD4160A0E376}" xr6:coauthVersionLast="45" xr6:coauthVersionMax="45" xr10:uidLastSave="{00000000-0000-0000-0000-000000000000}"/>
  <bookViews>
    <workbookView xWindow="700" yWindow="460" windowWidth="24920" windowHeight="15540" xr2:uid="{E337298C-9FB2-4948-98D7-705EBF62E053}"/>
  </bookViews>
  <sheets>
    <sheet name="Coeficientes" sheetId="1" r:id="rId1"/>
    <sheet name="Efectos Directos - Indirect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A23" i="1"/>
  <c r="I22" i="1"/>
  <c r="H22" i="1"/>
  <c r="F22" i="1"/>
  <c r="D22" i="1"/>
  <c r="G22" i="1"/>
  <c r="C22" i="1"/>
  <c r="E22" i="1"/>
  <c r="B22" i="1"/>
  <c r="A22" i="1"/>
  <c r="I21" i="1"/>
  <c r="H21" i="1"/>
  <c r="F21" i="1"/>
  <c r="D21" i="1"/>
  <c r="G21" i="1"/>
  <c r="C21" i="1"/>
  <c r="E21" i="1"/>
  <c r="B21" i="1"/>
  <c r="A21" i="1"/>
  <c r="I20" i="1"/>
  <c r="H20" i="1"/>
  <c r="F20" i="1"/>
  <c r="D20" i="1"/>
  <c r="G20" i="1"/>
  <c r="C20" i="1"/>
  <c r="E20" i="1"/>
  <c r="B20" i="1"/>
  <c r="A20" i="1"/>
  <c r="I19" i="1"/>
  <c r="H19" i="1"/>
  <c r="F19" i="1"/>
  <c r="D19" i="1"/>
  <c r="G19" i="1"/>
  <c r="C19" i="1"/>
  <c r="E19" i="1"/>
  <c r="B19" i="1"/>
  <c r="A19" i="1"/>
  <c r="I18" i="1"/>
  <c r="H18" i="1"/>
  <c r="F18" i="1"/>
  <c r="D18" i="1"/>
  <c r="G18" i="1"/>
  <c r="C18" i="1"/>
  <c r="E18" i="1"/>
  <c r="B18" i="1"/>
  <c r="A18" i="1"/>
  <c r="I17" i="1"/>
  <c r="H17" i="1"/>
  <c r="F17" i="1"/>
  <c r="D17" i="1"/>
  <c r="G17" i="1"/>
  <c r="C17" i="1"/>
  <c r="E17" i="1"/>
  <c r="B17" i="1"/>
  <c r="I12" i="1"/>
  <c r="H12" i="1"/>
  <c r="F12" i="1"/>
  <c r="D12" i="1"/>
  <c r="G12" i="1"/>
  <c r="C12" i="1"/>
  <c r="E12" i="1"/>
  <c r="B12" i="1"/>
  <c r="A12" i="1"/>
  <c r="I11" i="1"/>
  <c r="H11" i="1"/>
  <c r="F11" i="1"/>
  <c r="D11" i="1"/>
  <c r="G11" i="1"/>
  <c r="C11" i="1"/>
  <c r="E11" i="1"/>
  <c r="B11" i="1"/>
  <c r="I14" i="1"/>
  <c r="H14" i="1"/>
  <c r="F14" i="1"/>
  <c r="D14" i="1"/>
  <c r="G14" i="1"/>
  <c r="C14" i="1"/>
  <c r="E14" i="1"/>
  <c r="B14" i="1"/>
  <c r="A14" i="1"/>
  <c r="I13" i="1"/>
  <c r="H13" i="1"/>
  <c r="F13" i="1"/>
  <c r="D13" i="1"/>
  <c r="G13" i="1"/>
  <c r="C13" i="1"/>
  <c r="E13" i="1"/>
  <c r="B13" i="1"/>
  <c r="I16" i="1"/>
  <c r="H16" i="1"/>
  <c r="F16" i="1"/>
  <c r="D16" i="1"/>
  <c r="G16" i="1"/>
  <c r="C16" i="1"/>
  <c r="E16" i="1"/>
  <c r="B16" i="1"/>
  <c r="A16" i="1"/>
  <c r="I15" i="1"/>
  <c r="H15" i="1"/>
  <c r="F15" i="1"/>
  <c r="D15" i="1"/>
  <c r="G15" i="1"/>
  <c r="C15" i="1"/>
  <c r="E15" i="1"/>
  <c r="B15" i="1"/>
  <c r="I10" i="1"/>
  <c r="H10" i="1"/>
  <c r="F10" i="1"/>
  <c r="D10" i="1"/>
  <c r="G10" i="1"/>
  <c r="C10" i="1"/>
  <c r="E10" i="1"/>
  <c r="B10" i="1"/>
  <c r="A10" i="1"/>
  <c r="I5" i="1"/>
  <c r="H5" i="1"/>
  <c r="F5" i="1"/>
  <c r="D5" i="1"/>
  <c r="G5" i="1"/>
  <c r="C5" i="1"/>
  <c r="E5" i="1"/>
  <c r="B5" i="1"/>
  <c r="A5" i="1"/>
  <c r="I4" i="1"/>
  <c r="H4" i="1"/>
  <c r="F4" i="1"/>
  <c r="D4" i="1"/>
  <c r="G4" i="1"/>
  <c r="C4" i="1"/>
  <c r="E4" i="1"/>
  <c r="B4" i="1"/>
  <c r="A4" i="1"/>
  <c r="I7" i="1"/>
  <c r="H7" i="1"/>
  <c r="F7" i="1"/>
  <c r="D7" i="1"/>
  <c r="G7" i="1"/>
  <c r="C7" i="1"/>
  <c r="E7" i="1"/>
  <c r="B7" i="1"/>
  <c r="A7" i="1"/>
  <c r="I6" i="1"/>
  <c r="H6" i="1"/>
  <c r="F6" i="1"/>
  <c r="D6" i="1"/>
  <c r="G6" i="1"/>
  <c r="C6" i="1"/>
  <c r="E6" i="1"/>
  <c r="B6" i="1"/>
  <c r="I9" i="1"/>
  <c r="H9" i="1"/>
  <c r="F9" i="1"/>
  <c r="D9" i="1"/>
  <c r="G9" i="1"/>
  <c r="C9" i="1"/>
  <c r="E9" i="1"/>
  <c r="B9" i="1"/>
  <c r="A9" i="1"/>
  <c r="I8" i="1"/>
  <c r="H8" i="1"/>
  <c r="F8" i="1"/>
  <c r="D8" i="1"/>
  <c r="G8" i="1"/>
  <c r="C8" i="1"/>
  <c r="E8" i="1"/>
  <c r="B8" i="1"/>
  <c r="I3" i="1"/>
  <c r="H3" i="1"/>
  <c r="F3" i="1"/>
  <c r="D3" i="1"/>
  <c r="G3" i="1"/>
  <c r="C3" i="1"/>
  <c r="E3" i="1"/>
  <c r="B3" i="1"/>
  <c r="A3" i="1"/>
  <c r="I2" i="1"/>
  <c r="H2" i="1"/>
  <c r="F2" i="1"/>
  <c r="D2" i="1"/>
  <c r="G2" i="1"/>
  <c r="C2" i="1"/>
  <c r="E2" i="1"/>
  <c r="B2" i="1"/>
  <c r="A2" i="1"/>
</calcChain>
</file>

<file path=xl/sharedStrings.xml><?xml version="1.0" encoding="utf-8"?>
<sst xmlns="http://schemas.openxmlformats.org/spreadsheetml/2006/main" count="106" uniqueCount="93">
  <si>
    <t>Modelos Espaciales</t>
  </si>
  <si>
    <t>* p&lt;0.10 ** p&lt;0.05  *** p&lt;0.01</t>
  </si>
  <si>
    <t>Income</t>
  </si>
  <si>
    <t>House Value</t>
  </si>
  <si>
    <t>W * Crime rate</t>
  </si>
  <si>
    <t>W * House value</t>
  </si>
  <si>
    <t>W * Income</t>
  </si>
  <si>
    <t>W * Error term</t>
  </si>
  <si>
    <t>Efectos Directos</t>
  </si>
  <si>
    <t>Efectos Indirectos</t>
  </si>
  <si>
    <t>Efectos Totales</t>
  </si>
  <si>
    <t>-0.252***</t>
  </si>
  <si>
    <t>House value</t>
  </si>
  <si>
    <t>-1.220***</t>
  </si>
  <si>
    <t>(0.307)</t>
  </si>
  <si>
    <t>(0.090)</t>
  </si>
  <si>
    <t>-0.077**</t>
  </si>
  <si>
    <t>(0.038)</t>
  </si>
  <si>
    <t>-0.373***</t>
  </si>
  <si>
    <t>(0.138)</t>
  </si>
  <si>
    <t>-0.329</t>
  </si>
  <si>
    <t>(0.119)</t>
  </si>
  <si>
    <t>-1.593</t>
  </si>
  <si>
    <t>(0.379)</t>
  </si>
  <si>
    <t>SLM</t>
  </si>
  <si>
    <t>SARAR</t>
  </si>
  <si>
    <t>SDM</t>
  </si>
  <si>
    <t>SDEM</t>
  </si>
  <si>
    <t>SLX</t>
  </si>
  <si>
    <t>-0.261***</t>
  </si>
  <si>
    <t>(0.097)</t>
  </si>
  <si>
    <t>-1.210***</t>
  </si>
  <si>
    <t>(0.315)</t>
  </si>
  <si>
    <t>-0.073*</t>
  </si>
  <si>
    <t>(0.042)</t>
  </si>
  <si>
    <t>-0.337</t>
  </si>
  <si>
    <t>(0.205)</t>
  </si>
  <si>
    <t>-0.334</t>
  </si>
  <si>
    <t>-1.547</t>
  </si>
  <si>
    <t>(0.437)</t>
  </si>
  <si>
    <t>-0.274***</t>
  </si>
  <si>
    <t>(0.088)</t>
  </si>
  <si>
    <t>-0.995***</t>
  </si>
  <si>
    <t>(0.316)</t>
  </si>
  <si>
    <t>0.214</t>
  </si>
  <si>
    <t>(0.266)</t>
  </si>
  <si>
    <t>-1.782**</t>
  </si>
  <si>
    <t>(0.825)</t>
  </si>
  <si>
    <t>-0.060</t>
  </si>
  <si>
    <t>(0.279)</t>
  </si>
  <si>
    <t>-2.777**</t>
  </si>
  <si>
    <t>(0.793)</t>
  </si>
  <si>
    <t>-0.283***</t>
  </si>
  <si>
    <t>-0.945***</t>
  </si>
  <si>
    <t>(0.359)</t>
  </si>
  <si>
    <t>0.302</t>
  </si>
  <si>
    <t>(0.254)</t>
  </si>
  <si>
    <t>-1.075</t>
  </si>
  <si>
    <t>(0.700)</t>
  </si>
  <si>
    <t>0.019</t>
  </si>
  <si>
    <t>(0.284)</t>
  </si>
  <si>
    <t>-2.020</t>
  </si>
  <si>
    <t>(0.779)</t>
  </si>
  <si>
    <t>-0.318***</t>
  </si>
  <si>
    <t>(0.099)</t>
  </si>
  <si>
    <t>-1.430***</t>
  </si>
  <si>
    <t>(0.336)</t>
  </si>
  <si>
    <t>0.420**</t>
  </si>
  <si>
    <t>-0.783</t>
  </si>
  <si>
    <t>(0.607)</t>
  </si>
  <si>
    <t>0.102**</t>
  </si>
  <si>
    <t>(0.204)</t>
  </si>
  <si>
    <t>-2.213</t>
  </si>
  <si>
    <t>(0.565)</t>
  </si>
  <si>
    <t>-0.276***</t>
  </si>
  <si>
    <t>(0.089)</t>
  </si>
  <si>
    <t>-1.010***</t>
  </si>
  <si>
    <t>(0.325)</t>
  </si>
  <si>
    <t>0.223</t>
  </si>
  <si>
    <t>(0.272)</t>
  </si>
  <si>
    <t>-1.763**</t>
  </si>
  <si>
    <t>(0.838)</t>
  </si>
  <si>
    <t>-0.054</t>
  </si>
  <si>
    <t>-2.772**</t>
  </si>
  <si>
    <t>(0.808)</t>
  </si>
  <si>
    <t>SEM</t>
  </si>
  <si>
    <t>-0.300***</t>
  </si>
  <si>
    <t>(0.091)</t>
  </si>
  <si>
    <t>-0.952***</t>
  </si>
  <si>
    <t>(0.343)</t>
  </si>
  <si>
    <t>OLS</t>
  </si>
  <si>
    <t>Cliff-Ord</t>
  </si>
  <si>
    <t>Efectos Directos, Indirectos y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</si>
</sst>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67" fontId="0" fillId="2" borderId="0" xfId="0" applyNumberFormat="1" applyFill="1"/>
    <xf numFmtId="0" fontId="0" fillId="2" borderId="1" xfId="0" quotePrefix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87C7-5310-9B4D-8CA9-47DC5D20ED4B}">
  <dimension ref="A1:I24"/>
  <sheetViews>
    <sheetView tabSelected="1" workbookViewId="0">
      <selection sqref="A1:I1"/>
    </sheetView>
  </sheetViews>
  <sheetFormatPr baseColWidth="10" defaultRowHeight="16" x14ac:dyDescent="0.2"/>
  <cols>
    <col min="1" max="1" width="13.33203125" style="1" bestFit="1" customWidth="1"/>
    <col min="2" max="16384" width="10.83203125" style="1"/>
  </cols>
  <sheetData>
    <row r="1" spans="1:9" ht="26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3" t="str">
        <f>""</f>
        <v/>
      </c>
      <c r="B2" s="3" t="str">
        <f>"OLS"</f>
        <v>OLS</v>
      </c>
      <c r="C2" s="3" t="str">
        <f>"SLM"</f>
        <v>SLM</v>
      </c>
      <c r="D2" s="3" t="str">
        <f>"SEM"</f>
        <v>SEM</v>
      </c>
      <c r="E2" s="3" t="str">
        <f>"SLX"</f>
        <v>SLX</v>
      </c>
      <c r="F2" s="3" t="str">
        <f>"SARAR"</f>
        <v>SARAR</v>
      </c>
      <c r="G2" s="3" t="str">
        <f>"SDM"</f>
        <v>SDM</v>
      </c>
      <c r="H2" s="3" t="str">
        <f>"SDEM"</f>
        <v>SDEM</v>
      </c>
      <c r="I2" s="3" t="str">
        <f>"Cliff-Ord"</f>
        <v>Cliff-Ord</v>
      </c>
    </row>
    <row r="3" spans="1:9" x14ac:dyDescent="0.2">
      <c r="A3" s="4" t="str">
        <f>"main"</f>
        <v>main</v>
      </c>
      <c r="B3" s="1" t="str">
        <f>""</f>
        <v/>
      </c>
      <c r="C3" s="1" t="str">
        <f>""</f>
        <v/>
      </c>
      <c r="D3" s="1" t="str">
        <f>""</f>
        <v/>
      </c>
      <c r="E3" s="1" t="str">
        <f>""</f>
        <v/>
      </c>
      <c r="F3" s="1" t="str">
        <f>""</f>
        <v/>
      </c>
      <c r="G3" s="1" t="str">
        <f>""</f>
        <v/>
      </c>
      <c r="H3" s="1" t="str">
        <f>""</f>
        <v/>
      </c>
      <c r="I3" s="1" t="str">
        <f>""</f>
        <v/>
      </c>
    </row>
    <row r="4" spans="1:9" x14ac:dyDescent="0.2">
      <c r="A4" s="1" t="str">
        <f>"Constant"</f>
        <v>Constant</v>
      </c>
      <c r="B4" s="1" t="str">
        <f>"68.619***"</f>
        <v>68.619***</v>
      </c>
      <c r="C4" s="1" t="str">
        <f>"53.178***"</f>
        <v>53.178***</v>
      </c>
      <c r="D4" s="1" t="str">
        <f>"56.332***"</f>
        <v>56.332***</v>
      </c>
      <c r="E4" s="1" t="str">
        <f>"63.233***"</f>
        <v>63.233***</v>
      </c>
      <c r="F4" s="1" t="str">
        <f>"58.257***"</f>
        <v>58.257***</v>
      </c>
      <c r="G4" s="1" t="str">
        <f>"54.200***"</f>
        <v>54.200***</v>
      </c>
      <c r="H4" s="1" t="str">
        <f>"54.041***"</f>
        <v>54.041***</v>
      </c>
      <c r="I4" s="1" t="str">
        <f>"54.979***"</f>
        <v>54.979***</v>
      </c>
    </row>
    <row r="5" spans="1:9" x14ac:dyDescent="0.2">
      <c r="A5" s="1" t="str">
        <f>""</f>
        <v/>
      </c>
      <c r="B5" s="1" t="str">
        <f>"(4.735)"</f>
        <v>(4.735)</v>
      </c>
      <c r="C5" s="1" t="str">
        <f>"(5.906)"</f>
        <v>(5.906)</v>
      </c>
      <c r="D5" s="1" t="str">
        <f>"(6.056)"</f>
        <v>(6.056)</v>
      </c>
      <c r="E5" s="1" t="str">
        <f>"(5.649)"</f>
        <v>(5.649)</v>
      </c>
      <c r="F5" s="1" t="str">
        <f>"(6.043)"</f>
        <v>(6.043)</v>
      </c>
      <c r="G5" s="1" t="str">
        <f>"(5.738)"</f>
        <v>(5.738)</v>
      </c>
      <c r="H5" s="1" t="str">
        <f>"(6.798)"</f>
        <v>(6.798)</v>
      </c>
      <c r="I5" s="1" t="str">
        <f>"(7.246)"</f>
        <v>(7.246)</v>
      </c>
    </row>
    <row r="6" spans="1:9" x14ac:dyDescent="0.2">
      <c r="A6" s="1" t="s">
        <v>2</v>
      </c>
      <c r="B6" s="1" t="str">
        <f>"-1.597***"</f>
        <v>-1.597***</v>
      </c>
      <c r="C6" s="1" t="str">
        <f>"-1.205***"</f>
        <v>-1.205***</v>
      </c>
      <c r="D6" s="1" t="str">
        <f>"-0.952***"</f>
        <v>-0.952***</v>
      </c>
      <c r="E6" s="1" t="str">
        <f>"-1.430***"</f>
        <v>-1.430***</v>
      </c>
      <c r="F6" s="1" t="str">
        <f>"-0.945***"</f>
        <v>-0.945***</v>
      </c>
      <c r="G6" s="1" t="str">
        <f>"-0.910***"</f>
        <v>-0.910***</v>
      </c>
      <c r="H6" s="1" t="str">
        <f>"-1.196***"</f>
        <v>-1.196***</v>
      </c>
      <c r="I6" s="1" t="str">
        <f>"-0.928***"</f>
        <v>-0.928***</v>
      </c>
    </row>
    <row r="7" spans="1:9" x14ac:dyDescent="0.2">
      <c r="A7" s="1" t="str">
        <f>""</f>
        <v/>
      </c>
      <c r="B7" s="1" t="str">
        <f>"(0.334)"</f>
        <v>(0.334)</v>
      </c>
      <c r="C7" s="1" t="str">
        <f>"(0.307)"</f>
        <v>(0.307)</v>
      </c>
      <c r="D7" s="1" t="str">
        <f>"(0.343)"</f>
        <v>(0.343)</v>
      </c>
      <c r="E7" s="1" t="str">
        <f>"(0.336)"</f>
        <v>(0.336)</v>
      </c>
      <c r="F7" s="1" t="str">
        <f>"(0.359)"</f>
        <v>(0.359)</v>
      </c>
      <c r="G7" s="1" t="str">
        <f>"(0.339)"</f>
        <v>(0.339)</v>
      </c>
      <c r="H7" s="1" t="str">
        <f>"(0.313)"</f>
        <v>(0.313)</v>
      </c>
      <c r="I7" s="1" t="str">
        <f>"(0.350)"</f>
        <v>(0.350)</v>
      </c>
    </row>
    <row r="8" spans="1:9" x14ac:dyDescent="0.2">
      <c r="A8" s="1" t="s">
        <v>3</v>
      </c>
      <c r="B8" s="1" t="str">
        <f>"-0.274**"</f>
        <v>-0.274**</v>
      </c>
      <c r="C8" s="1" t="str">
        <f>"-0.249***"</f>
        <v>-0.249***</v>
      </c>
      <c r="D8" s="1" t="str">
        <f>"-0.300***"</f>
        <v>-0.300***</v>
      </c>
      <c r="E8" s="1" t="str">
        <f>"-0.318***"</f>
        <v>-0.318***</v>
      </c>
      <c r="F8" s="1" t="str">
        <f>"-0.283***"</f>
        <v>-0.283***</v>
      </c>
      <c r="G8" s="1" t="str">
        <f>"-0.284***"</f>
        <v>-0.284***</v>
      </c>
      <c r="H8" s="1" t="str">
        <f>"-0.258***"</f>
        <v>-0.258***</v>
      </c>
      <c r="I8" s="1" t="str">
        <f>"-0.286***"</f>
        <v>-0.286***</v>
      </c>
    </row>
    <row r="9" spans="1:9" x14ac:dyDescent="0.2">
      <c r="A9" s="1" t="str">
        <f>""</f>
        <v/>
      </c>
      <c r="B9" s="1" t="str">
        <f>"(0.103)"</f>
        <v>(0.103)</v>
      </c>
      <c r="C9" s="1" t="str">
        <f>"(0.089)"</f>
        <v>(0.089)</v>
      </c>
      <c r="D9" s="1" t="str">
        <f>"(0.091)"</f>
        <v>(0.091)</v>
      </c>
      <c r="E9" s="1" t="str">
        <f>"(0.099)"</f>
        <v>(0.099)</v>
      </c>
      <c r="F9" s="1" t="str">
        <f>"(0.090)"</f>
        <v>(0.090)</v>
      </c>
      <c r="G9" s="1" t="str">
        <f>"(0.089)"</f>
        <v>(0.089)</v>
      </c>
      <c r="H9" s="1" t="str">
        <f>"(0.097)"</f>
        <v>(0.097)</v>
      </c>
      <c r="I9" s="1" t="str">
        <f>"(0.090)"</f>
        <v>(0.090)</v>
      </c>
    </row>
    <row r="10" spans="1:9" x14ac:dyDescent="0.2">
      <c r="A10" s="4" t="str">
        <f>"W"</f>
        <v>W</v>
      </c>
      <c r="B10" s="1" t="str">
        <f>""</f>
        <v/>
      </c>
      <c r="C10" s="1" t="str">
        <f>""</f>
        <v/>
      </c>
      <c r="D10" s="1" t="str">
        <f>""</f>
        <v/>
      </c>
      <c r="E10" s="1" t="str">
        <f>""</f>
        <v/>
      </c>
      <c r="F10" s="1" t="str">
        <f>""</f>
        <v/>
      </c>
      <c r="G10" s="1" t="str">
        <f>""</f>
        <v/>
      </c>
      <c r="H10" s="1" t="str">
        <f>""</f>
        <v/>
      </c>
      <c r="I10" s="1" t="str">
        <f>""</f>
        <v/>
      </c>
    </row>
    <row r="11" spans="1:9" x14ac:dyDescent="0.2">
      <c r="A11" s="1" t="s">
        <v>4</v>
      </c>
      <c r="B11" s="1" t="str">
        <f>""</f>
        <v/>
      </c>
      <c r="C11" s="1" t="str">
        <f>"0.297***"</f>
        <v>0.297***</v>
      </c>
      <c r="D11" s="1" t="str">
        <f>""</f>
        <v/>
      </c>
      <c r="E11" s="1" t="str">
        <f>""</f>
        <v/>
      </c>
      <c r="F11" s="1" t="str">
        <f>""</f>
        <v/>
      </c>
      <c r="G11" s="1" t="str">
        <f>"0.350***"</f>
        <v>0.350***</v>
      </c>
      <c r="H11" s="1" t="str">
        <f>"0.277**"</f>
        <v>0.277**</v>
      </c>
      <c r="I11" s="1" t="str">
        <f>"0.336**"</f>
        <v>0.336**</v>
      </c>
    </row>
    <row r="12" spans="1:9" x14ac:dyDescent="0.2">
      <c r="A12" s="1" t="str">
        <f>""</f>
        <v/>
      </c>
      <c r="B12" s="1" t="str">
        <f>""</f>
        <v/>
      </c>
      <c r="C12" s="1" t="str">
        <f>"(0.083)"</f>
        <v>(0.083)</v>
      </c>
      <c r="D12" s="1" t="str">
        <f>""</f>
        <v/>
      </c>
      <c r="E12" s="1" t="str">
        <f>""</f>
        <v/>
      </c>
      <c r="F12" s="1" t="str">
        <f>""</f>
        <v/>
      </c>
      <c r="G12" s="1" t="str">
        <f>"(0.105)"</f>
        <v>(0.105)</v>
      </c>
      <c r="H12" s="1" t="str">
        <f>"(0.122)"</f>
        <v>(0.122)</v>
      </c>
      <c r="I12" s="1" t="str">
        <f>"(0.138)"</f>
        <v>(0.138)</v>
      </c>
    </row>
    <row r="13" spans="1:9" x14ac:dyDescent="0.2">
      <c r="A13" s="1" t="s">
        <v>6</v>
      </c>
      <c r="B13" s="1" t="str">
        <f>""</f>
        <v/>
      </c>
      <c r="C13" s="1" t="str">
        <f>""</f>
        <v/>
      </c>
      <c r="D13" s="1" t="str">
        <f>""</f>
        <v/>
      </c>
      <c r="E13" s="1" t="str">
        <f>"-0.996"</f>
        <v>-0.996</v>
      </c>
      <c r="F13" s="1" t="str">
        <f>"-1.367"</f>
        <v>-1.367</v>
      </c>
      <c r="G13" s="1" t="str">
        <f>"-1.283*"</f>
        <v>-1.283*</v>
      </c>
      <c r="H13" s="1" t="str">
        <f>""</f>
        <v/>
      </c>
      <c r="I13" s="1" t="str">
        <f>"-1.303*"</f>
        <v>-1.303*</v>
      </c>
    </row>
    <row r="14" spans="1:9" x14ac:dyDescent="0.2">
      <c r="A14" s="1" t="str">
        <f>""</f>
        <v/>
      </c>
      <c r="B14" s="1" t="str">
        <f>""</f>
        <v/>
      </c>
      <c r="C14" s="1" t="str">
        <f>""</f>
        <v/>
      </c>
      <c r="D14" s="1" t="str">
        <f>""</f>
        <v/>
      </c>
      <c r="E14" s="1" t="str">
        <f>"(0.772)"</f>
        <v>(0.772)</v>
      </c>
      <c r="F14" s="1" t="str">
        <f>"(0.890)"</f>
        <v>(0.890)</v>
      </c>
      <c r="G14" s="1" t="str">
        <f>"(0.698)"</f>
        <v>(0.698)</v>
      </c>
      <c r="H14" s="1" t="str">
        <f>""</f>
        <v/>
      </c>
      <c r="I14" s="1" t="str">
        <f>"(0.720)"</f>
        <v>(0.720)</v>
      </c>
    </row>
    <row r="15" spans="1:9" x14ac:dyDescent="0.2">
      <c r="A15" s="1" t="s">
        <v>5</v>
      </c>
      <c r="B15" s="1" t="str">
        <f>""</f>
        <v/>
      </c>
      <c r="C15" s="1" t="str">
        <f>""</f>
        <v/>
      </c>
      <c r="D15" s="1" t="str">
        <f>""</f>
        <v/>
      </c>
      <c r="E15" s="1" t="str">
        <f>"0.534**"</f>
        <v>0.534**</v>
      </c>
      <c r="F15" s="1" t="str">
        <f>"0.384"</f>
        <v>0.384</v>
      </c>
      <c r="G15" s="1" t="str">
        <f>"0.292"</f>
        <v>0.292</v>
      </c>
      <c r="H15" s="1" t="str">
        <f>""</f>
        <v/>
      </c>
      <c r="I15" s="1" t="str">
        <f>"0.300"</f>
        <v>0.300</v>
      </c>
    </row>
    <row r="16" spans="1:9" x14ac:dyDescent="0.2">
      <c r="A16" s="1" t="str">
        <f>""</f>
        <v/>
      </c>
      <c r="B16" s="1" t="str">
        <f>""</f>
        <v/>
      </c>
      <c r="C16" s="1" t="str">
        <f>""</f>
        <v/>
      </c>
      <c r="D16" s="1" t="str">
        <f>""</f>
        <v/>
      </c>
      <c r="E16" s="1" t="str">
        <f>"(0.261)"</f>
        <v>(0.261)</v>
      </c>
      <c r="F16" s="1" t="str">
        <f>"(0.323)"</f>
        <v>(0.323)</v>
      </c>
      <c r="G16" s="1" t="str">
        <f>"(0.245)"</f>
        <v>(0.245)</v>
      </c>
      <c r="H16" s="1" t="str">
        <f>""</f>
        <v/>
      </c>
      <c r="I16" s="1" t="str">
        <f>"(0.254)"</f>
        <v>(0.254)</v>
      </c>
    </row>
    <row r="17" spans="1:9" x14ac:dyDescent="0.2">
      <c r="A17" s="1" t="s">
        <v>7</v>
      </c>
      <c r="B17" s="1" t="str">
        <f>""</f>
        <v/>
      </c>
      <c r="C17" s="1" t="str">
        <f>""</f>
        <v/>
      </c>
      <c r="D17" s="1" t="str">
        <f>"0.742***"</f>
        <v>0.742***</v>
      </c>
      <c r="E17" s="1" t="str">
        <f>""</f>
        <v/>
      </c>
      <c r="F17" s="1" t="str">
        <f>"0.754***"</f>
        <v>0.754***</v>
      </c>
      <c r="G17" s="1" t="str">
        <f>""</f>
        <v/>
      </c>
      <c r="H17" s="1" t="str">
        <f>"0.107"</f>
        <v>0.107</v>
      </c>
      <c r="I17" s="1" t="str">
        <f>"0.072"</f>
        <v>0.072</v>
      </c>
    </row>
    <row r="18" spans="1:9" x14ac:dyDescent="0.2">
      <c r="A18" s="1" t="str">
        <f>""</f>
        <v/>
      </c>
      <c r="B18" s="1" t="str">
        <f>""</f>
        <v/>
      </c>
      <c r="C18" s="1" t="str">
        <f>""</f>
        <v/>
      </c>
      <c r="D18" s="1" t="str">
        <f>"(0.145)"</f>
        <v>(0.145)</v>
      </c>
      <c r="E18" s="1" t="str">
        <f>""</f>
        <v/>
      </c>
      <c r="F18" s="1" t="str">
        <f>"(0.179)"</f>
        <v>(0.179)</v>
      </c>
      <c r="G18" s="1" t="str">
        <f>""</f>
        <v/>
      </c>
      <c r="H18" s="1" t="str">
        <f>"(0.441)"</f>
        <v>(0.441)</v>
      </c>
      <c r="I18" s="1" t="str">
        <f>"(0.419)"</f>
        <v>(0.419)</v>
      </c>
    </row>
    <row r="19" spans="1:9" x14ac:dyDescent="0.2">
      <c r="A19" s="1" t="str">
        <f>"Observations"</f>
        <v>Observations</v>
      </c>
      <c r="B19" s="5" t="str">
        <f t="shared" ref="B19:K19" si="0">"49"</f>
        <v>49</v>
      </c>
      <c r="C19" s="5" t="str">
        <f t="shared" si="0"/>
        <v>49</v>
      </c>
      <c r="D19" s="5" t="str">
        <f t="shared" si="0"/>
        <v>49</v>
      </c>
      <c r="E19" s="5" t="str">
        <f t="shared" si="0"/>
        <v>49</v>
      </c>
      <c r="F19" s="5" t="str">
        <f t="shared" si="0"/>
        <v>49</v>
      </c>
      <c r="G19" s="5" t="str">
        <f t="shared" si="0"/>
        <v>49</v>
      </c>
      <c r="H19" s="5" t="str">
        <f t="shared" si="0"/>
        <v>49</v>
      </c>
      <c r="I19" s="5" t="str">
        <f t="shared" si="0"/>
        <v>49</v>
      </c>
    </row>
    <row r="20" spans="1:9" x14ac:dyDescent="0.2">
      <c r="A20" s="1" t="str">
        <f>"Log-Likelihood"</f>
        <v>Log-Likelihood</v>
      </c>
      <c r="B20" s="5" t="str">
        <f>"-187.377"</f>
        <v>-187.377</v>
      </c>
      <c r="C20" s="5" t="str">
        <f>"-181.711"</f>
        <v>-181.711</v>
      </c>
      <c r="D20" s="5" t="str">
        <f>"-182.555"</f>
        <v>-182.555</v>
      </c>
      <c r="E20" s="5" t="str">
        <f>"-184.920"</f>
        <v>-184.920</v>
      </c>
      <c r="F20" s="5" t="str">
        <f>"-181.389"</f>
        <v>-181.389</v>
      </c>
      <c r="G20" s="5" t="str">
        <f>"-180.000"</f>
        <v>-180.000</v>
      </c>
      <c r="H20" s="5" t="str">
        <f>"-181.682"</f>
        <v>-181.682</v>
      </c>
      <c r="I20" s="5" t="str">
        <f>"-179.985"</f>
        <v>-179.985</v>
      </c>
    </row>
    <row r="21" spans="1:9" x14ac:dyDescent="0.2">
      <c r="A21" s="1" t="str">
        <f>"AIC"</f>
        <v>AIC</v>
      </c>
      <c r="B21" s="5" t="str">
        <f>"380.754"</f>
        <v>380.754</v>
      </c>
      <c r="C21" s="5" t="str">
        <f>"373.422"</f>
        <v>373.422</v>
      </c>
      <c r="D21" s="5" t="str">
        <f>"375.111"</f>
        <v>375.111</v>
      </c>
      <c r="E21" s="5" t="str">
        <f>"381.840"</f>
        <v>381.840</v>
      </c>
      <c r="F21" s="5" t="str">
        <f>"376.778"</f>
        <v>376.778</v>
      </c>
      <c r="G21" s="5" t="str">
        <f>"373.999"</f>
        <v>373.999</v>
      </c>
      <c r="H21" s="5" t="str">
        <f>"375.363"</f>
        <v>375.363</v>
      </c>
      <c r="I21" s="5" t="str">
        <f>"375.970"</f>
        <v>375.970</v>
      </c>
    </row>
    <row r="22" spans="1:9" x14ac:dyDescent="0.2">
      <c r="A22" s="3" t="str">
        <f>"BIC"</f>
        <v>BIC</v>
      </c>
      <c r="B22" s="6" t="str">
        <f>"386.430"</f>
        <v>386.430</v>
      </c>
      <c r="C22" s="6" t="str">
        <f>"382.881"</f>
        <v>382.881</v>
      </c>
      <c r="D22" s="6" t="str">
        <f>"384.570"</f>
        <v>384.570</v>
      </c>
      <c r="E22" s="6" t="str">
        <f>"393.191"</f>
        <v>393.191</v>
      </c>
      <c r="F22" s="6" t="str">
        <f>"390.021"</f>
        <v>390.021</v>
      </c>
      <c r="G22" s="6" t="str">
        <f>"387.242"</f>
        <v>387.242</v>
      </c>
      <c r="H22" s="6" t="str">
        <f>"386.714"</f>
        <v>386.714</v>
      </c>
      <c r="I22" s="6" t="str">
        <f>"391.105"</f>
        <v>391.105</v>
      </c>
    </row>
    <row r="23" spans="1:9" x14ac:dyDescent="0.2">
      <c r="A23" s="2" t="str">
        <f>"Standard errors in parentheses - ME: SE computed using Delta Method"</f>
        <v>Standard errors in parentheses - ME: SE computed using Delta Method</v>
      </c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 t="s">
        <v>1</v>
      </c>
      <c r="B24" s="2"/>
      <c r="C24" s="2"/>
      <c r="D24" s="2"/>
      <c r="E24" s="2"/>
      <c r="F24" s="2"/>
      <c r="G24" s="2"/>
      <c r="H24" s="2"/>
      <c r="I24" s="2"/>
    </row>
  </sheetData>
  <mergeCells count="3">
    <mergeCell ref="A23:I23"/>
    <mergeCell ref="A1:I1"/>
    <mergeCell ref="A2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6B09-26C9-0E4E-AFC7-78EF2FF32C3F}">
  <dimension ref="A1:I37"/>
  <sheetViews>
    <sheetView workbookViewId="0">
      <selection sqref="A1:I17"/>
    </sheetView>
  </sheetViews>
  <sheetFormatPr baseColWidth="10" defaultRowHeight="16" x14ac:dyDescent="0.2"/>
  <cols>
    <col min="1" max="1" width="15.6640625" style="1" bestFit="1" customWidth="1"/>
    <col min="2" max="3" width="9.33203125" style="1" bestFit="1" customWidth="1"/>
    <col min="4" max="4" width="9.33203125" style="1" customWidth="1"/>
    <col min="5" max="6" width="9.33203125" style="1" bestFit="1" customWidth="1"/>
    <col min="7" max="16384" width="10.83203125" style="1"/>
  </cols>
  <sheetData>
    <row r="1" spans="1:9" ht="24" x14ac:dyDescent="0.3">
      <c r="A1" s="11" t="s">
        <v>92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A2" s="3"/>
      <c r="B2" s="3" t="s">
        <v>90</v>
      </c>
      <c r="C2" s="6" t="s">
        <v>24</v>
      </c>
      <c r="D2" s="6" t="s">
        <v>85</v>
      </c>
      <c r="E2" s="6" t="s">
        <v>28</v>
      </c>
      <c r="F2" s="6" t="s">
        <v>25</v>
      </c>
      <c r="G2" s="6" t="s">
        <v>26</v>
      </c>
      <c r="H2" s="6" t="s">
        <v>27</v>
      </c>
      <c r="I2" s="6" t="s">
        <v>91</v>
      </c>
    </row>
    <row r="3" spans="1:9" x14ac:dyDescent="0.2">
      <c r="A3" s="4" t="s">
        <v>8</v>
      </c>
      <c r="B3" s="4"/>
      <c r="C3" s="5"/>
      <c r="D3" s="5"/>
      <c r="E3" s="5"/>
      <c r="F3" s="5"/>
      <c r="G3" s="5"/>
      <c r="H3" s="5"/>
      <c r="I3" s="5"/>
    </row>
    <row r="4" spans="1:9" x14ac:dyDescent="0.2">
      <c r="A4" s="1" t="s">
        <v>12</v>
      </c>
      <c r="B4" s="1" t="str">
        <f>"-1.597***"</f>
        <v>-1.597***</v>
      </c>
      <c r="C4" s="7" t="s">
        <v>11</v>
      </c>
      <c r="D4" s="7" t="s">
        <v>86</v>
      </c>
      <c r="E4" s="7" t="s">
        <v>63</v>
      </c>
      <c r="F4" s="7" t="s">
        <v>29</v>
      </c>
      <c r="G4" s="7" t="s">
        <v>40</v>
      </c>
      <c r="H4" s="7" t="s">
        <v>52</v>
      </c>
      <c r="I4" s="7" t="s">
        <v>74</v>
      </c>
    </row>
    <row r="5" spans="1:9" x14ac:dyDescent="0.2">
      <c r="B5" s="1" t="str">
        <f>"(0.334)"</f>
        <v>(0.334)</v>
      </c>
      <c r="C5" s="7" t="s">
        <v>15</v>
      </c>
      <c r="D5" s="7" t="s">
        <v>87</v>
      </c>
      <c r="E5" s="7" t="s">
        <v>64</v>
      </c>
      <c r="F5" s="7" t="s">
        <v>30</v>
      </c>
      <c r="G5" s="7" t="s">
        <v>41</v>
      </c>
      <c r="H5" s="7" t="s">
        <v>15</v>
      </c>
      <c r="I5" s="7" t="s">
        <v>75</v>
      </c>
    </row>
    <row r="6" spans="1:9" x14ac:dyDescent="0.2">
      <c r="A6" s="1" t="s">
        <v>2</v>
      </c>
      <c r="B6" s="1" t="str">
        <f>"-0.274**"</f>
        <v>-0.274**</v>
      </c>
      <c r="C6" s="7" t="s">
        <v>13</v>
      </c>
      <c r="D6" s="7" t="s">
        <v>88</v>
      </c>
      <c r="E6" s="7" t="s">
        <v>65</v>
      </c>
      <c r="F6" s="7" t="s">
        <v>31</v>
      </c>
      <c r="G6" s="7" t="s">
        <v>42</v>
      </c>
      <c r="H6" s="7" t="s">
        <v>53</v>
      </c>
      <c r="I6" s="7" t="s">
        <v>76</v>
      </c>
    </row>
    <row r="7" spans="1:9" x14ac:dyDescent="0.2">
      <c r="A7" s="3"/>
      <c r="B7" s="3" t="str">
        <f>"(0.103)"</f>
        <v>(0.103)</v>
      </c>
      <c r="C7" s="9" t="s">
        <v>14</v>
      </c>
      <c r="D7" s="9" t="s">
        <v>89</v>
      </c>
      <c r="E7" s="9" t="s">
        <v>66</v>
      </c>
      <c r="F7" s="9" t="s">
        <v>32</v>
      </c>
      <c r="G7" s="9" t="s">
        <v>43</v>
      </c>
      <c r="H7" s="9" t="s">
        <v>54</v>
      </c>
      <c r="I7" s="9" t="s">
        <v>77</v>
      </c>
    </row>
    <row r="8" spans="1:9" x14ac:dyDescent="0.2">
      <c r="A8" s="4" t="s">
        <v>9</v>
      </c>
      <c r="B8" s="4"/>
      <c r="C8" s="5"/>
      <c r="D8" s="5"/>
      <c r="E8" s="5"/>
      <c r="F8" s="5"/>
      <c r="G8" s="5"/>
      <c r="H8" s="5"/>
      <c r="I8" s="5"/>
    </row>
    <row r="9" spans="1:9" x14ac:dyDescent="0.2">
      <c r="A9" s="1" t="s">
        <v>12</v>
      </c>
      <c r="C9" s="7" t="s">
        <v>16</v>
      </c>
      <c r="D9" s="5"/>
      <c r="E9" s="7" t="s">
        <v>67</v>
      </c>
      <c r="F9" s="7" t="s">
        <v>33</v>
      </c>
      <c r="G9" s="7" t="s">
        <v>44</v>
      </c>
      <c r="H9" s="7" t="s">
        <v>55</v>
      </c>
      <c r="I9" s="7" t="s">
        <v>78</v>
      </c>
    </row>
    <row r="10" spans="1:9" x14ac:dyDescent="0.2">
      <c r="C10" s="7" t="s">
        <v>17</v>
      </c>
      <c r="D10" s="5"/>
      <c r="E10" s="7" t="s">
        <v>36</v>
      </c>
      <c r="F10" s="7" t="s">
        <v>34</v>
      </c>
      <c r="G10" s="7" t="s">
        <v>45</v>
      </c>
      <c r="H10" s="7" t="s">
        <v>56</v>
      </c>
      <c r="I10" s="7" t="s">
        <v>79</v>
      </c>
    </row>
    <row r="11" spans="1:9" x14ac:dyDescent="0.2">
      <c r="A11" s="1" t="s">
        <v>2</v>
      </c>
      <c r="C11" s="7" t="s">
        <v>18</v>
      </c>
      <c r="D11" s="5"/>
      <c r="E11" s="7" t="s">
        <v>68</v>
      </c>
      <c r="F11" s="7" t="s">
        <v>35</v>
      </c>
      <c r="G11" s="7" t="s">
        <v>46</v>
      </c>
      <c r="H11" s="7" t="s">
        <v>57</v>
      </c>
      <c r="I11" s="7" t="s">
        <v>80</v>
      </c>
    </row>
    <row r="12" spans="1:9" x14ac:dyDescent="0.2">
      <c r="A12" s="3"/>
      <c r="B12" s="3"/>
      <c r="C12" s="9" t="s">
        <v>19</v>
      </c>
      <c r="D12" s="6"/>
      <c r="E12" s="9" t="s">
        <v>69</v>
      </c>
      <c r="F12" s="9" t="s">
        <v>36</v>
      </c>
      <c r="G12" s="9" t="s">
        <v>47</v>
      </c>
      <c r="H12" s="9" t="s">
        <v>58</v>
      </c>
      <c r="I12" s="9" t="s">
        <v>81</v>
      </c>
    </row>
    <row r="13" spans="1:9" x14ac:dyDescent="0.2">
      <c r="A13" s="4" t="s">
        <v>10</v>
      </c>
      <c r="B13" s="4"/>
      <c r="C13" s="5"/>
      <c r="D13" s="5"/>
      <c r="E13" s="5"/>
      <c r="F13" s="5"/>
      <c r="G13" s="5"/>
      <c r="H13" s="5"/>
      <c r="I13" s="5"/>
    </row>
    <row r="14" spans="1:9" x14ac:dyDescent="0.2">
      <c r="A14" s="1" t="s">
        <v>12</v>
      </c>
      <c r="C14" s="7" t="s">
        <v>20</v>
      </c>
      <c r="D14" s="7" t="s">
        <v>86</v>
      </c>
      <c r="E14" s="7" t="s">
        <v>70</v>
      </c>
      <c r="F14" s="7" t="s">
        <v>37</v>
      </c>
      <c r="G14" s="7" t="s">
        <v>48</v>
      </c>
      <c r="H14" s="7" t="s">
        <v>59</v>
      </c>
      <c r="I14" s="7" t="s">
        <v>82</v>
      </c>
    </row>
    <row r="15" spans="1:9" x14ac:dyDescent="0.2">
      <c r="C15" s="7" t="s">
        <v>21</v>
      </c>
      <c r="D15" s="7" t="s">
        <v>87</v>
      </c>
      <c r="E15" s="7" t="s">
        <v>71</v>
      </c>
      <c r="F15" s="7" t="s">
        <v>21</v>
      </c>
      <c r="G15" s="7" t="s">
        <v>49</v>
      </c>
      <c r="H15" s="7" t="s">
        <v>60</v>
      </c>
      <c r="I15" s="7" t="s">
        <v>60</v>
      </c>
    </row>
    <row r="16" spans="1:9" x14ac:dyDescent="0.2">
      <c r="A16" s="1" t="s">
        <v>2</v>
      </c>
      <c r="C16" s="7" t="s">
        <v>22</v>
      </c>
      <c r="D16" s="7" t="s">
        <v>88</v>
      </c>
      <c r="E16" s="7" t="s">
        <v>72</v>
      </c>
      <c r="F16" s="7" t="s">
        <v>38</v>
      </c>
      <c r="G16" s="7" t="s">
        <v>50</v>
      </c>
      <c r="H16" s="7" t="s">
        <v>61</v>
      </c>
      <c r="I16" s="7" t="s">
        <v>83</v>
      </c>
    </row>
    <row r="17" spans="1:9" x14ac:dyDescent="0.2">
      <c r="A17" s="3"/>
      <c r="B17" s="3"/>
      <c r="C17" s="9" t="s">
        <v>23</v>
      </c>
      <c r="D17" s="9" t="s">
        <v>89</v>
      </c>
      <c r="E17" s="9" t="s">
        <v>73</v>
      </c>
      <c r="F17" s="9" t="s">
        <v>39</v>
      </c>
      <c r="G17" s="9" t="s">
        <v>51</v>
      </c>
      <c r="H17" s="9" t="s">
        <v>62</v>
      </c>
      <c r="I17" s="9" t="s">
        <v>84</v>
      </c>
    </row>
    <row r="18" spans="1:9" x14ac:dyDescent="0.2">
      <c r="C18" s="8"/>
      <c r="D18" s="8"/>
      <c r="E18" s="8"/>
    </row>
    <row r="19" spans="1:9" x14ac:dyDescent="0.2">
      <c r="C19" s="8"/>
      <c r="D19" s="8"/>
      <c r="E19" s="8"/>
    </row>
    <row r="21" spans="1:9" x14ac:dyDescent="0.2">
      <c r="C21" s="8"/>
      <c r="D21" s="8"/>
      <c r="E21" s="8"/>
    </row>
    <row r="22" spans="1:9" x14ac:dyDescent="0.2">
      <c r="C22" s="8"/>
      <c r="D22" s="8"/>
    </row>
    <row r="24" spans="1:9" x14ac:dyDescent="0.2">
      <c r="C24" s="8"/>
      <c r="D24" s="8"/>
    </row>
    <row r="25" spans="1:9" x14ac:dyDescent="0.2">
      <c r="C25" s="8"/>
      <c r="D25" s="8"/>
    </row>
    <row r="28" spans="1:9" x14ac:dyDescent="0.2">
      <c r="F28" s="8"/>
      <c r="G28" s="8"/>
    </row>
    <row r="29" spans="1:9" x14ac:dyDescent="0.2">
      <c r="F29" s="8"/>
      <c r="G29" s="8"/>
    </row>
    <row r="30" spans="1:9" x14ac:dyDescent="0.2">
      <c r="F30" s="8"/>
      <c r="G30" s="8"/>
    </row>
    <row r="31" spans="1:9" x14ac:dyDescent="0.2">
      <c r="E31" s="8"/>
      <c r="F31" s="8"/>
      <c r="G31" s="8"/>
    </row>
    <row r="32" spans="1:9" x14ac:dyDescent="0.2">
      <c r="E32" s="8"/>
      <c r="F32" s="8"/>
      <c r="G32" s="8"/>
    </row>
    <row r="33" spans="5:7" x14ac:dyDescent="0.2">
      <c r="E33" s="8"/>
      <c r="F33" s="8"/>
      <c r="G33" s="8"/>
    </row>
    <row r="34" spans="5:7" x14ac:dyDescent="0.2">
      <c r="E34" s="8"/>
      <c r="F34" s="8"/>
      <c r="G34" s="8"/>
    </row>
    <row r="35" spans="5:7" x14ac:dyDescent="0.2">
      <c r="E35" s="8"/>
      <c r="F35" s="8"/>
      <c r="G35" s="8"/>
    </row>
    <row r="36" spans="5:7" x14ac:dyDescent="0.2">
      <c r="E36" s="8"/>
      <c r="F36" s="8"/>
      <c r="G36" s="8"/>
    </row>
    <row r="37" spans="5:7" x14ac:dyDescent="0.2">
      <c r="E37" s="8"/>
      <c r="F37" s="8"/>
      <c r="G37" s="8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Coeficientes</vt:lpstr>
      <vt:lpstr>Efectos Directos - Indirectos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 Palomino Huapaya</dc:creator>
  <cp:lastModifiedBy>Juan Alberto Palomino Huapaya</cp:lastModifiedBy>
  <dcterms:created xsi:type="dcterms:W3CDTF">2020-12-04T00:14:19Z</dcterms:created>
  <dcterms:modified xsi:type="dcterms:W3CDTF">2020-12-04T01:02:10Z</dcterms:modified>
</cp:coreProperties>
</file>