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Laboratorio de Stata/Capitulo 11/Resultados/"/>
    </mc:Choice>
  </mc:AlternateContent>
  <xr:revisionPtr revIDLastSave="0" documentId="13_ncr:40009_{77F7732E-2E67-3D42-8F73-89CE8FF735EB}" xr6:coauthVersionLast="47" xr6:coauthVersionMax="47" xr10:uidLastSave="{00000000-0000-0000-0000-000000000000}"/>
  <bookViews>
    <workbookView xWindow="820" yWindow="500" windowWidth="24700" windowHeight="14900"/>
  </bookViews>
  <sheets>
    <sheet name="Estimaciones Panel ENA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A3" i="1"/>
  <c r="B3" i="1"/>
  <c r="C3" i="1"/>
  <c r="D3" i="1"/>
  <c r="E3" i="1"/>
  <c r="B4" i="1"/>
  <c r="C4" i="1"/>
  <c r="D4" i="1"/>
  <c r="E4" i="1"/>
  <c r="A5" i="1"/>
  <c r="B5" i="1"/>
  <c r="C5" i="1"/>
  <c r="D5" i="1"/>
  <c r="E5" i="1"/>
  <c r="B6" i="1"/>
  <c r="C6" i="1"/>
  <c r="D6" i="1"/>
  <c r="E6" i="1"/>
  <c r="A7" i="1"/>
  <c r="B7" i="1"/>
  <c r="C7" i="1"/>
  <c r="D7" i="1"/>
  <c r="E7" i="1"/>
  <c r="B8" i="1"/>
  <c r="C8" i="1"/>
  <c r="E8" i="1"/>
  <c r="A9" i="1"/>
  <c r="B9" i="1"/>
  <c r="C9" i="1"/>
  <c r="E9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B17" i="1"/>
  <c r="C17" i="1"/>
  <c r="D17" i="1"/>
  <c r="E17" i="1"/>
  <c r="A18" i="1"/>
  <c r="B18" i="1"/>
  <c r="C18" i="1"/>
  <c r="D18" i="1"/>
  <c r="E18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B32" i="1"/>
  <c r="C32" i="1"/>
  <c r="D32" i="1"/>
  <c r="E32" i="1"/>
  <c r="A33" i="1"/>
  <c r="B33" i="1"/>
  <c r="C33" i="1"/>
  <c r="D33" i="1"/>
  <c r="E33" i="1"/>
  <c r="A35" i="1"/>
  <c r="B35" i="1"/>
  <c r="C35" i="1"/>
  <c r="E35" i="1"/>
  <c r="A36" i="1"/>
  <c r="B36" i="1"/>
  <c r="C36" i="1"/>
  <c r="E36" i="1"/>
  <c r="A37" i="1"/>
  <c r="B37" i="1"/>
  <c r="C37" i="1"/>
  <c r="E37" i="1"/>
  <c r="A38" i="1"/>
  <c r="B38" i="1"/>
  <c r="C38" i="1"/>
  <c r="E38" i="1"/>
  <c r="A39" i="1"/>
  <c r="B39" i="1"/>
  <c r="C39" i="1"/>
  <c r="E39" i="1"/>
  <c r="A40" i="1"/>
  <c r="B40" i="1"/>
  <c r="C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9" i="1"/>
</calcChain>
</file>

<file path=xl/sharedStrings.xml><?xml version="1.0" encoding="utf-8"?>
<sst xmlns="http://schemas.openxmlformats.org/spreadsheetml/2006/main" count="12" uniqueCount="12">
  <si>
    <t>="* p&lt;0.10</t>
  </si>
  <si>
    <t xml:space="preserve"> ** p&lt;0.05</t>
  </si>
  <si>
    <t xml:space="preserve"> *** p&lt;0.01"</t>
  </si>
  <si>
    <t>Jefe de Hogar</t>
  </si>
  <si>
    <t>Edad</t>
  </si>
  <si>
    <t>Mujer</t>
  </si>
  <si>
    <t>Estado Civil (Base: Casada/Conviviente)</t>
  </si>
  <si>
    <t>Indigena</t>
  </si>
  <si>
    <t>Nota: Categoría base para nivel educativo es sin nivel, categoría para estado civil es casada.</t>
  </si>
  <si>
    <t>Zona Geográfica (Categoría base: Lima Metropolitana)</t>
  </si>
  <si>
    <t>Permanencia Laboral (años)</t>
  </si>
  <si>
    <t>Nivel Educativo (Base: Sin Nivel)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</si>
</sst>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vertical="center" wrapText="1"/>
    </xf>
    <xf numFmtId="0" fontId="16" fillId="33" borderId="0" xfId="0" applyFont="1" applyFill="1"/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33" borderId="12" xfId="0" applyFill="1" applyBorder="1"/>
    <xf numFmtId="0" fontId="0" fillId="33" borderId="0" xfId="0" applyFill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topLeftCell="A12" workbookViewId="0">
      <selection activeCell="C18" sqref="C18"/>
    </sheetView>
  </sheetViews>
  <sheetFormatPr baseColWidth="10" defaultRowHeight="16" x14ac:dyDescent="0.2"/>
  <cols>
    <col min="1" max="1" width="26.83203125" style="1" bestFit="1" customWidth="1"/>
    <col min="2" max="2" width="10.83203125" style="1"/>
    <col min="3" max="3" width="11.5" style="1" bestFit="1" customWidth="1"/>
    <col min="4" max="5" width="9.33203125" style="1" bestFit="1" customWidth="1"/>
    <col min="6" max="16384" width="10.83203125" style="1"/>
  </cols>
  <sheetData>
    <row r="2" spans="1:5" x14ac:dyDescent="0.2">
      <c r="A2" s="7" t="str">
        <f>""</f>
        <v/>
      </c>
      <c r="B2" s="7" t="str">
        <f>"(1)"</f>
        <v>(1)</v>
      </c>
      <c r="C2" s="7" t="str">
        <f>"(2)"</f>
        <v>(2)</v>
      </c>
      <c r="D2" s="7" t="str">
        <f>"(3)"</f>
        <v>(3)</v>
      </c>
      <c r="E2" s="7" t="str">
        <f>"(4)"</f>
        <v>(4)</v>
      </c>
    </row>
    <row r="3" spans="1:5" ht="17" thickBot="1" x14ac:dyDescent="0.25">
      <c r="A3" s="8" t="str">
        <f>""</f>
        <v/>
      </c>
      <c r="B3" s="8" t="str">
        <f>"Pooling OLS"</f>
        <v>Pooling OLS</v>
      </c>
      <c r="C3" s="8" t="str">
        <f>"Between"</f>
        <v>Between</v>
      </c>
      <c r="D3" s="8" t="str">
        <f>"Within"</f>
        <v>Within</v>
      </c>
      <c r="E3" s="8" t="str">
        <f>"Random"</f>
        <v>Random</v>
      </c>
    </row>
    <row r="4" spans="1:5" ht="17" thickTop="1" x14ac:dyDescent="0.2">
      <c r="A4" s="1" t="s">
        <v>3</v>
      </c>
      <c r="B4" s="10" t="str">
        <f>"0.177***"</f>
        <v>0.177***</v>
      </c>
      <c r="C4" s="10" t="str">
        <f>"0.244***"</f>
        <v>0.244***</v>
      </c>
      <c r="D4" s="10" t="str">
        <f>"0.124*"</f>
        <v>0.124*</v>
      </c>
      <c r="E4" s="10" t="str">
        <f>"0.207***"</f>
        <v>0.207***</v>
      </c>
    </row>
    <row r="5" spans="1:5" x14ac:dyDescent="0.2">
      <c r="A5" s="1" t="str">
        <f>""</f>
        <v/>
      </c>
      <c r="B5" s="10" t="str">
        <f>"(0.025)"</f>
        <v>(0.025)</v>
      </c>
      <c r="C5" s="10" t="str">
        <f>"(0.044)"</f>
        <v>(0.044)</v>
      </c>
      <c r="D5" s="10" t="str">
        <f>"(0.063)"</f>
        <v>(0.063)</v>
      </c>
      <c r="E5" s="10" t="str">
        <f>"(0.035)"</f>
        <v>(0.035)</v>
      </c>
    </row>
    <row r="6" spans="1:5" x14ac:dyDescent="0.2">
      <c r="A6" s="1" t="s">
        <v>4</v>
      </c>
      <c r="B6" s="10" t="str">
        <f>"-0.001"</f>
        <v>-0.001</v>
      </c>
      <c r="C6" s="10" t="str">
        <f>"-0.004**"</f>
        <v>-0.004**</v>
      </c>
      <c r="D6" s="10" t="str">
        <f>"0.048***"</f>
        <v>0.048***</v>
      </c>
      <c r="E6" s="10" t="str">
        <f>"0.002*"</f>
        <v>0.002*</v>
      </c>
    </row>
    <row r="7" spans="1:5" x14ac:dyDescent="0.2">
      <c r="A7" s="1" t="str">
        <f>""</f>
        <v/>
      </c>
      <c r="B7" s="10" t="str">
        <f>"(0.001)"</f>
        <v>(0.001)</v>
      </c>
      <c r="C7" s="10" t="str">
        <f>"(0.002)"</f>
        <v>(0.002)</v>
      </c>
      <c r="D7" s="10" t="str">
        <f>"(0.005)"</f>
        <v>(0.005)</v>
      </c>
      <c r="E7" s="10" t="str">
        <f>"(0.001)"</f>
        <v>(0.001)</v>
      </c>
    </row>
    <row r="8" spans="1:5" x14ac:dyDescent="0.2">
      <c r="A8" s="1" t="s">
        <v>5</v>
      </c>
      <c r="B8" s="10" t="str">
        <f>"-0.431***"</f>
        <v>-0.431***</v>
      </c>
      <c r="C8" s="10" t="str">
        <f>"-0.446***"</f>
        <v>-0.446***</v>
      </c>
      <c r="D8" s="10"/>
      <c r="E8" s="10" t="str">
        <f>"-0.466***"</f>
        <v>-0.466***</v>
      </c>
    </row>
    <row r="9" spans="1:5" x14ac:dyDescent="0.2">
      <c r="A9" s="1" t="str">
        <f>""</f>
        <v/>
      </c>
      <c r="B9" s="10" t="str">
        <f>"(0.023)"</f>
        <v>(0.023)</v>
      </c>
      <c r="C9" s="10" t="str">
        <f>"(0.038)"</f>
        <v>(0.038)</v>
      </c>
      <c r="D9" s="10"/>
      <c r="E9" s="10" t="str">
        <f>"(0.035)"</f>
        <v>(0.035)</v>
      </c>
    </row>
    <row r="10" spans="1:5" ht="34" x14ac:dyDescent="0.2">
      <c r="A10" s="3" t="s">
        <v>6</v>
      </c>
      <c r="B10" s="10"/>
      <c r="C10" s="10"/>
      <c r="D10" s="10"/>
      <c r="E10" s="10"/>
    </row>
    <row r="11" spans="1:5" x14ac:dyDescent="0.2">
      <c r="A11" s="1" t="str">
        <f>"Viuda"</f>
        <v>Viuda</v>
      </c>
      <c r="B11" s="10" t="str">
        <f>"0.007"</f>
        <v>0.007</v>
      </c>
      <c r="C11" s="10" t="str">
        <f>"-0.010"</f>
        <v>-0.010</v>
      </c>
      <c r="D11" s="10" t="str">
        <f>"0.150"</f>
        <v>0.150</v>
      </c>
      <c r="E11" s="10" t="str">
        <f>"0.015"</f>
        <v>0.015</v>
      </c>
    </row>
    <row r="12" spans="1:5" x14ac:dyDescent="0.2">
      <c r="A12" s="1" t="str">
        <f>""</f>
        <v/>
      </c>
      <c r="B12" s="10" t="str">
        <f>"(0.054)"</f>
        <v>(0.054)</v>
      </c>
      <c r="C12" s="10" t="str">
        <f>"(0.097)"</f>
        <v>(0.097)</v>
      </c>
      <c r="D12" s="10" t="str">
        <f>"(0.111)"</f>
        <v>(0.111)</v>
      </c>
      <c r="E12" s="10" t="str">
        <f>"(0.072)"</f>
        <v>(0.072)</v>
      </c>
    </row>
    <row r="13" spans="1:5" x14ac:dyDescent="0.2">
      <c r="A13" s="1" t="str">
        <f>"Divorciada/Separada"</f>
        <v>Divorciada/Separada</v>
      </c>
      <c r="B13" s="10" t="str">
        <f>"0.027"</f>
        <v>0.027</v>
      </c>
      <c r="C13" s="10" t="str">
        <f>"0.084"</f>
        <v>0.084</v>
      </c>
      <c r="D13" s="10" t="str">
        <f>"0.056"</f>
        <v>0.056</v>
      </c>
      <c r="E13" s="10" t="str">
        <f>"0.032"</f>
        <v>0.032</v>
      </c>
    </row>
    <row r="14" spans="1:5" x14ac:dyDescent="0.2">
      <c r="A14" s="1" t="str">
        <f>""</f>
        <v/>
      </c>
      <c r="B14" s="10" t="str">
        <f>"(0.033)"</f>
        <v>(0.033)</v>
      </c>
      <c r="C14" s="10" t="str">
        <f>"(0.062)"</f>
        <v>(0.062)</v>
      </c>
      <c r="D14" s="10" t="str">
        <f>"(0.063)"</f>
        <v>(0.063)</v>
      </c>
      <c r="E14" s="10" t="str">
        <f>"(0.041)"</f>
        <v>(0.041)</v>
      </c>
    </row>
    <row r="15" spans="1:5" x14ac:dyDescent="0.2">
      <c r="A15" s="1" t="str">
        <f>"Soltera"</f>
        <v>Soltera</v>
      </c>
      <c r="B15" s="10" t="str">
        <f>"-0.222***"</f>
        <v>-0.222***</v>
      </c>
      <c r="C15" s="10" t="str">
        <f>"-0.212***"</f>
        <v>-0.212***</v>
      </c>
      <c r="D15" s="10" t="str">
        <f>"-0.020"</f>
        <v>-0.020</v>
      </c>
      <c r="E15" s="10" t="str">
        <f>"-0.157***"</f>
        <v>-0.157***</v>
      </c>
    </row>
    <row r="16" spans="1:5" x14ac:dyDescent="0.2">
      <c r="A16" s="1" t="str">
        <f>""</f>
        <v/>
      </c>
      <c r="B16" s="10" t="str">
        <f>"(0.028)"</f>
        <v>(0.028)</v>
      </c>
      <c r="C16" s="10" t="str">
        <f>"(0.048)"</f>
        <v>(0.048)</v>
      </c>
      <c r="D16" s="10" t="str">
        <f>"(0.084)"</f>
        <v>(0.084)</v>
      </c>
      <c r="E16" s="10" t="str">
        <f>"(0.040)"</f>
        <v>(0.040)</v>
      </c>
    </row>
    <row r="17" spans="1:5" x14ac:dyDescent="0.2">
      <c r="A17" s="1" t="s">
        <v>7</v>
      </c>
      <c r="B17" s="10" t="str">
        <f>"0.029"</f>
        <v>0.029</v>
      </c>
      <c r="C17" s="10" t="str">
        <f>"0.066"</f>
        <v>0.066</v>
      </c>
      <c r="D17" s="10" t="str">
        <f>"-0.003"</f>
        <v>-0.003</v>
      </c>
      <c r="E17" s="10" t="str">
        <f>"0.022"</f>
        <v>0.022</v>
      </c>
    </row>
    <row r="18" spans="1:5" x14ac:dyDescent="0.2">
      <c r="A18" s="1" t="str">
        <f>""</f>
        <v/>
      </c>
      <c r="B18" s="10" t="str">
        <f>"(0.027)"</f>
        <v>(0.027)</v>
      </c>
      <c r="C18" s="10" t="str">
        <f>"(0.062)"</f>
        <v>(0.062)</v>
      </c>
      <c r="D18" s="10" t="str">
        <f>"(0.027)"</f>
        <v>(0.027)</v>
      </c>
      <c r="E18" s="10" t="str">
        <f>"(0.024)"</f>
        <v>(0.024)</v>
      </c>
    </row>
    <row r="19" spans="1:5" x14ac:dyDescent="0.2">
      <c r="A19" s="4" t="s">
        <v>11</v>
      </c>
      <c r="B19" s="10"/>
      <c r="C19" s="10"/>
      <c r="D19" s="10"/>
      <c r="E19" s="10"/>
    </row>
    <row r="20" spans="1:5" x14ac:dyDescent="0.2">
      <c r="A20" s="1" t="str">
        <f>"Primaria"</f>
        <v>Primaria</v>
      </c>
      <c r="B20" s="10" t="str">
        <f>"0.252***"</f>
        <v>0.252***</v>
      </c>
      <c r="C20" s="10" t="str">
        <f>"0.262***"</f>
        <v>0.262***</v>
      </c>
      <c r="D20" s="10" t="str">
        <f>"0.062"</f>
        <v>0.062</v>
      </c>
      <c r="E20" s="10" t="str">
        <f>"0.193***"</f>
        <v>0.193***</v>
      </c>
    </row>
    <row r="21" spans="1:5" x14ac:dyDescent="0.2">
      <c r="A21" s="1" t="str">
        <f>""</f>
        <v/>
      </c>
      <c r="B21" s="10" t="str">
        <f>"(0.052)"</f>
        <v>(0.052)</v>
      </c>
      <c r="C21" s="10" t="str">
        <f>"(0.091)"</f>
        <v>(0.091)</v>
      </c>
      <c r="D21" s="10" t="str">
        <f>"(0.089)"</f>
        <v>(0.089)</v>
      </c>
      <c r="E21" s="10" t="str">
        <f>"(0.064)"</f>
        <v>(0.064)</v>
      </c>
    </row>
    <row r="22" spans="1:5" x14ac:dyDescent="0.2">
      <c r="A22" s="1" t="str">
        <f>"Secundaria"</f>
        <v>Secundaria</v>
      </c>
      <c r="B22" s="10" t="str">
        <f>"0.504***"</f>
        <v>0.504***</v>
      </c>
      <c r="C22" s="10" t="str">
        <f>"0.503***"</f>
        <v>0.503***</v>
      </c>
      <c r="D22" s="10" t="str">
        <f>"0.196*"</f>
        <v>0.196*</v>
      </c>
      <c r="E22" s="10" t="str">
        <f>"0.466***"</f>
        <v>0.466***</v>
      </c>
    </row>
    <row r="23" spans="1:5" x14ac:dyDescent="0.2">
      <c r="A23" s="1" t="str">
        <f>""</f>
        <v/>
      </c>
      <c r="B23" s="10" t="str">
        <f>"(0.053)"</f>
        <v>(0.053)</v>
      </c>
      <c r="C23" s="10" t="str">
        <f>"(0.092)"</f>
        <v>(0.092)</v>
      </c>
      <c r="D23" s="10" t="str">
        <f>"(0.102)"</f>
        <v>(0.102)</v>
      </c>
      <c r="E23" s="10" t="str">
        <f>"(0.067)"</f>
        <v>(0.067)</v>
      </c>
    </row>
    <row r="24" spans="1:5" x14ac:dyDescent="0.2">
      <c r="A24" s="1" t="str">
        <f>"Superior no universitaria"</f>
        <v>Superior no universitaria</v>
      </c>
      <c r="B24" s="10" t="str">
        <f>"0.758***"</f>
        <v>0.758***</v>
      </c>
      <c r="C24" s="10" t="str">
        <f>"0.682***"</f>
        <v>0.682***</v>
      </c>
      <c r="D24" s="10" t="str">
        <f>"0.313***"</f>
        <v>0.313***</v>
      </c>
      <c r="E24" s="10" t="str">
        <f>"0.711***"</f>
        <v>0.711***</v>
      </c>
    </row>
    <row r="25" spans="1:5" x14ac:dyDescent="0.2">
      <c r="A25" s="1" t="str">
        <f>""</f>
        <v/>
      </c>
      <c r="B25" s="10" t="str">
        <f>"(0.057)"</f>
        <v>(0.057)</v>
      </c>
      <c r="C25" s="10" t="str">
        <f>"(0.102)"</f>
        <v>(0.102)</v>
      </c>
      <c r="D25" s="10" t="str">
        <f>"(0.113)"</f>
        <v>(0.113)</v>
      </c>
      <c r="E25" s="10" t="str">
        <f>"(0.073)"</f>
        <v>(0.073)</v>
      </c>
    </row>
    <row r="26" spans="1:5" x14ac:dyDescent="0.2">
      <c r="A26" s="12" t="str">
        <f>"Superior universitaria"</f>
        <v>Superior universitaria</v>
      </c>
      <c r="B26" s="13" t="str">
        <f>"0.839***"</f>
        <v>0.839***</v>
      </c>
      <c r="C26" s="13" t="str">
        <f>"0.687***"</f>
        <v>0.687***</v>
      </c>
      <c r="D26" s="13" t="str">
        <f>"0.307**"</f>
        <v>0.307**</v>
      </c>
      <c r="E26" s="13" t="str">
        <f>"0.778***"</f>
        <v>0.778***</v>
      </c>
    </row>
    <row r="27" spans="1:5" x14ac:dyDescent="0.2">
      <c r="A27" s="12" t="str">
        <f>""</f>
        <v/>
      </c>
      <c r="B27" s="13" t="str">
        <f>"(0.058)"</f>
        <v>(0.058)</v>
      </c>
      <c r="C27" s="13" t="str">
        <f>"(0.102)"</f>
        <v>(0.102)</v>
      </c>
      <c r="D27" s="13" t="str">
        <f>"(0.120)"</f>
        <v>(0.120)</v>
      </c>
      <c r="E27" s="13" t="str">
        <f>"(0.075)"</f>
        <v>(0.075)</v>
      </c>
    </row>
    <row r="28" spans="1:5" x14ac:dyDescent="0.2">
      <c r="A28" s="1" t="str">
        <f>"Maestria/Doctorado"</f>
        <v>Maestria/Doctorado</v>
      </c>
      <c r="B28" s="10" t="str">
        <f>"1.358***"</f>
        <v>1.358***</v>
      </c>
      <c r="C28" s="10" t="str">
        <f>"1.559***"</f>
        <v>1.559***</v>
      </c>
      <c r="D28" s="10" t="str">
        <f>"0.358**"</f>
        <v>0.358**</v>
      </c>
      <c r="E28" s="10" t="str">
        <f>"1.065***"</f>
        <v>1.065***</v>
      </c>
    </row>
    <row r="29" spans="1:5" x14ac:dyDescent="0.2">
      <c r="A29" s="1" t="str">
        <f>""</f>
        <v/>
      </c>
      <c r="B29" s="10" t="str">
        <f>"(0.084)"</f>
        <v>(0.084)</v>
      </c>
      <c r="C29" s="10" t="str">
        <f>"(0.179)"</f>
        <v>(0.179)</v>
      </c>
      <c r="D29" s="10" t="str">
        <f>"(0.142)"</f>
        <v>(0.142)</v>
      </c>
      <c r="E29" s="10" t="str">
        <f>"(0.099)"</f>
        <v>(0.099)</v>
      </c>
    </row>
    <row r="30" spans="1:5" x14ac:dyDescent="0.2">
      <c r="A30" s="1" t="str">
        <f>"informal"</f>
        <v>informal</v>
      </c>
      <c r="B30" s="10" t="str">
        <f>"-0.831***"</f>
        <v>-0.831***</v>
      </c>
      <c r="C30" s="10" t="str">
        <f>"-1.046***"</f>
        <v>-1.046***</v>
      </c>
      <c r="D30" s="10" t="str">
        <f>"-0.432***"</f>
        <v>-0.432***</v>
      </c>
      <c r="E30" s="10" t="str">
        <f>"-0.673***"</f>
        <v>-0.673***</v>
      </c>
    </row>
    <row r="31" spans="1:5" x14ac:dyDescent="0.2">
      <c r="A31" s="1" t="str">
        <f>""</f>
        <v/>
      </c>
      <c r="B31" s="10" t="str">
        <f>"(0.023)"</f>
        <v>(0.023)</v>
      </c>
      <c r="C31" s="10" t="str">
        <f>"(0.047)"</f>
        <v>(0.047)</v>
      </c>
      <c r="D31" s="10" t="str">
        <f>"(0.033)"</f>
        <v>(0.033)</v>
      </c>
      <c r="E31" s="10" t="str">
        <f>"(0.026)"</f>
        <v>(0.026)</v>
      </c>
    </row>
    <row r="32" spans="1:5" x14ac:dyDescent="0.2">
      <c r="A32" s="1" t="s">
        <v>10</v>
      </c>
      <c r="B32" s="10" t="str">
        <f>"0.002*"</f>
        <v>0.002*</v>
      </c>
      <c r="C32" s="10" t="str">
        <f>"0.003*"</f>
        <v>0.003*</v>
      </c>
      <c r="D32" s="10" t="str">
        <f>"-0.001"</f>
        <v>-0.001</v>
      </c>
      <c r="E32" s="10" t="str">
        <f>"0.001"</f>
        <v>0.001</v>
      </c>
    </row>
    <row r="33" spans="1:5" x14ac:dyDescent="0.2">
      <c r="A33" s="1" t="str">
        <f>""</f>
        <v/>
      </c>
      <c r="B33" s="10" t="str">
        <f>"(0.001)"</f>
        <v>(0.001)</v>
      </c>
      <c r="C33" s="10" t="str">
        <f>"(0.002)"</f>
        <v>(0.002)</v>
      </c>
      <c r="D33" s="10" t="str">
        <f>"(0.001)"</f>
        <v>(0.001)</v>
      </c>
      <c r="E33" s="10" t="str">
        <f>"(0.001)"</f>
        <v>(0.001)</v>
      </c>
    </row>
    <row r="34" spans="1:5" ht="34" x14ac:dyDescent="0.2">
      <c r="A34" s="2" t="s">
        <v>9</v>
      </c>
      <c r="B34" s="10"/>
      <c r="C34" s="10"/>
      <c r="D34" s="10"/>
      <c r="E34" s="10"/>
    </row>
    <row r="35" spans="1:5" x14ac:dyDescent="0.2">
      <c r="A35" s="1" t="str">
        <f>"Costa"</f>
        <v>Costa</v>
      </c>
      <c r="B35" s="10" t="str">
        <f>"-0.137***"</f>
        <v>-0.137***</v>
      </c>
      <c r="C35" s="10" t="str">
        <f>"-0.140***"</f>
        <v>-0.140***</v>
      </c>
      <c r="D35" s="10"/>
      <c r="E35" s="10" t="str">
        <f>"-0.156***"</f>
        <v>-0.156***</v>
      </c>
    </row>
    <row r="36" spans="1:5" x14ac:dyDescent="0.2">
      <c r="A36" s="1" t="str">
        <f>""</f>
        <v/>
      </c>
      <c r="B36" s="10" t="str">
        <f>"(0.031)"</f>
        <v>(0.031)</v>
      </c>
      <c r="C36" s="10" t="str">
        <f>"(0.051)"</f>
        <v>(0.051)</v>
      </c>
      <c r="D36" s="10"/>
      <c r="E36" s="10" t="str">
        <f>"(0.050)"</f>
        <v>(0.050)</v>
      </c>
    </row>
    <row r="37" spans="1:5" x14ac:dyDescent="0.2">
      <c r="A37" s="1" t="str">
        <f>"Sierra"</f>
        <v>Sierra</v>
      </c>
      <c r="B37" s="10" t="str">
        <f>"-0.302***"</f>
        <v>-0.302***</v>
      </c>
      <c r="C37" s="10" t="str">
        <f>"-0.284***"</f>
        <v>-0.284***</v>
      </c>
      <c r="D37" s="10"/>
      <c r="E37" s="10" t="str">
        <f>"-0.318***"</f>
        <v>-0.318***</v>
      </c>
    </row>
    <row r="38" spans="1:5" x14ac:dyDescent="0.2">
      <c r="A38" s="1" t="str">
        <f>""</f>
        <v/>
      </c>
      <c r="B38" s="10" t="str">
        <f>"(0.033)"</f>
        <v>(0.033)</v>
      </c>
      <c r="C38" s="10" t="str">
        <f>"(0.054)"</f>
        <v>(0.054)</v>
      </c>
      <c r="D38" s="10"/>
      <c r="E38" s="10" t="str">
        <f>"(0.053)"</f>
        <v>(0.053)</v>
      </c>
    </row>
    <row r="39" spans="1:5" x14ac:dyDescent="0.2">
      <c r="A39" s="1" t="str">
        <f>"Selva"</f>
        <v>Selva</v>
      </c>
      <c r="B39" s="10" t="str">
        <f>"-0.223***"</f>
        <v>-0.223***</v>
      </c>
      <c r="C39" s="10" t="str">
        <f>"-0.199***"</f>
        <v>-0.199***</v>
      </c>
      <c r="D39" s="10"/>
      <c r="E39" s="10" t="str">
        <f>"-0.219***"</f>
        <v>-0.219***</v>
      </c>
    </row>
    <row r="40" spans="1:5" x14ac:dyDescent="0.2">
      <c r="A40" s="1" t="str">
        <f>""</f>
        <v/>
      </c>
      <c r="B40" s="10" t="str">
        <f>"(0.034)"</f>
        <v>(0.034)</v>
      </c>
      <c r="C40" s="10" t="str">
        <f>"(0.057)"</f>
        <v>(0.057)</v>
      </c>
      <c r="D40" s="10"/>
      <c r="E40" s="10" t="str">
        <f>"(0.056)"</f>
        <v>(0.056)</v>
      </c>
    </row>
    <row r="41" spans="1:5" x14ac:dyDescent="0.2">
      <c r="A41" s="1" t="str">
        <f>"urbana"</f>
        <v>urbana</v>
      </c>
      <c r="B41" s="10" t="str">
        <f>"0.289***"</f>
        <v>0.289***</v>
      </c>
      <c r="C41" s="10" t="str">
        <f>"0.256***"</f>
        <v>0.256***</v>
      </c>
      <c r="D41" s="10" t="str">
        <f>"0.000"</f>
        <v>0.000</v>
      </c>
      <c r="E41" s="10" t="str">
        <f>"0.325***"</f>
        <v>0.325***</v>
      </c>
    </row>
    <row r="42" spans="1:5" x14ac:dyDescent="0.2">
      <c r="A42" s="1" t="str">
        <f>""</f>
        <v/>
      </c>
      <c r="B42" s="10" t="str">
        <f>"(0.022)"</f>
        <v>(0.022)</v>
      </c>
      <c r="C42" s="10" t="str">
        <f>"(0.037)"</f>
        <v>(0.037)</v>
      </c>
      <c r="D42" s="10" t="str">
        <f>"(.)"</f>
        <v>(.)</v>
      </c>
      <c r="E42" s="10" t="str">
        <f>"(0.035)"</f>
        <v>(0.035)</v>
      </c>
    </row>
    <row r="43" spans="1:5" x14ac:dyDescent="0.2">
      <c r="A43" s="1" t="str">
        <f>"Constant"</f>
        <v>Constant</v>
      </c>
      <c r="B43" s="10" t="str">
        <f>"6.873***"</f>
        <v>6.873***</v>
      </c>
      <c r="C43" s="10" t="str">
        <f>"7.051***"</f>
        <v>7.051***</v>
      </c>
      <c r="D43" s="10" t="str">
        <f>"4.618***"</f>
        <v>4.618***</v>
      </c>
      <c r="E43" s="10" t="str">
        <f>"6.599***"</f>
        <v>6.599***</v>
      </c>
    </row>
    <row r="44" spans="1:5" x14ac:dyDescent="0.2">
      <c r="A44" s="9" t="str">
        <f>""</f>
        <v/>
      </c>
      <c r="B44" s="11" t="str">
        <f>"(0.083)"</f>
        <v>(0.083)</v>
      </c>
      <c r="C44" s="11" t="str">
        <f>"(0.147)"</f>
        <v>(0.147)</v>
      </c>
      <c r="D44" s="11" t="str">
        <f>"(0.239)"</f>
        <v>(0.239)</v>
      </c>
      <c r="E44" s="11" t="str">
        <f>"(0.113)"</f>
        <v>(0.113)</v>
      </c>
    </row>
    <row r="45" spans="1:5" x14ac:dyDescent="0.2">
      <c r="A45" s="1" t="str">
        <f>"N"</f>
        <v>N</v>
      </c>
      <c r="B45" s="10" t="str">
        <f>"9969"</f>
        <v>9969</v>
      </c>
      <c r="C45" s="10" t="str">
        <f>"9969"</f>
        <v>9969</v>
      </c>
      <c r="D45" s="10" t="str">
        <f>"9969"</f>
        <v>9969</v>
      </c>
      <c r="E45" s="10" t="str">
        <f>"9969"</f>
        <v>9969</v>
      </c>
    </row>
    <row r="46" spans="1:5" x14ac:dyDescent="0.2">
      <c r="A46" s="1" t="str">
        <f>"ll"</f>
        <v>ll</v>
      </c>
      <c r="B46" s="10" t="str">
        <f>"-12727.244"</f>
        <v>-12727.244</v>
      </c>
      <c r="C46" s="10" t="str">
        <f>"-3335.525"</f>
        <v>-3335.525</v>
      </c>
      <c r="D46" s="10" t="str">
        <f>"-8130.846"</f>
        <v>-8130.846</v>
      </c>
      <c r="E46" s="10" t="str">
        <f>""</f>
        <v/>
      </c>
    </row>
    <row r="47" spans="1:5" x14ac:dyDescent="0.2">
      <c r="A47" s="1" t="str">
        <f>"r2"</f>
        <v>r2</v>
      </c>
      <c r="B47" s="10" t="str">
        <f>"0.379"</f>
        <v>0.379</v>
      </c>
      <c r="C47" s="10" t="str">
        <f>"0.449"</f>
        <v>0.449</v>
      </c>
      <c r="D47" s="10" t="str">
        <f>"0.043"</f>
        <v>0.043</v>
      </c>
      <c r="E47" s="10" t="str">
        <f>""</f>
        <v/>
      </c>
    </row>
    <row r="48" spans="1:5" x14ac:dyDescent="0.2">
      <c r="A48" s="1" t="str">
        <f>"r2_w"</f>
        <v>r2_w</v>
      </c>
      <c r="B48" s="10" t="str">
        <f>""</f>
        <v/>
      </c>
      <c r="C48" s="10" t="str">
        <f>"0.027"</f>
        <v>0.027</v>
      </c>
      <c r="D48" s="10" t="str">
        <f>"0.043"</f>
        <v>0.043</v>
      </c>
      <c r="E48" s="10" t="str">
        <f>"0.030"</f>
        <v>0.030</v>
      </c>
    </row>
    <row r="49" spans="1:5" x14ac:dyDescent="0.2">
      <c r="A49" s="1" t="str">
        <f>"r2_o"</f>
        <v>r2_o</v>
      </c>
      <c r="B49" s="10" t="str">
        <f>""</f>
        <v/>
      </c>
      <c r="C49" s="10" t="str">
        <f>"0.373"</f>
        <v>0.373</v>
      </c>
      <c r="D49" s="10" t="str">
        <f>"0.061"</f>
        <v>0.061</v>
      </c>
      <c r="E49" s="10" t="str">
        <f>"0.374"</f>
        <v>0.374</v>
      </c>
    </row>
    <row r="50" spans="1:5" x14ac:dyDescent="0.2">
      <c r="A50" s="1" t="str">
        <f>"r2_b"</f>
        <v>r2_b</v>
      </c>
      <c r="B50" s="10" t="str">
        <f>""</f>
        <v/>
      </c>
      <c r="C50" s="10" t="str">
        <f>"0.449"</f>
        <v>0.449</v>
      </c>
      <c r="D50" s="10" t="str">
        <f>"0.057"</f>
        <v>0.057</v>
      </c>
      <c r="E50" s="10" t="str">
        <f>"0.432"</f>
        <v>0.432</v>
      </c>
    </row>
    <row r="51" spans="1:5" x14ac:dyDescent="0.2">
      <c r="A51" s="1" t="str">
        <f>"sigma"</f>
        <v>sigma</v>
      </c>
      <c r="B51" s="10" t="str">
        <f>""</f>
        <v/>
      </c>
      <c r="C51" s="10" t="str">
        <f>""</f>
        <v/>
      </c>
      <c r="D51" s="10" t="str">
        <f>"1.282"</f>
        <v>1.282</v>
      </c>
      <c r="E51" s="10" t="str">
        <f>"0.930"</f>
        <v>0.930</v>
      </c>
    </row>
    <row r="52" spans="1:5" x14ac:dyDescent="0.2">
      <c r="A52" s="1" t="str">
        <f>"sigma_u"</f>
        <v>sigma_u</v>
      </c>
      <c r="B52" s="10" t="str">
        <f>""</f>
        <v/>
      </c>
      <c r="C52" s="10" t="str">
        <f>""</f>
        <v/>
      </c>
      <c r="D52" s="10" t="str">
        <f>"1.106"</f>
        <v>1.106</v>
      </c>
      <c r="E52" s="10" t="str">
        <f>"0.666"</f>
        <v>0.666</v>
      </c>
    </row>
    <row r="53" spans="1:5" x14ac:dyDescent="0.2">
      <c r="A53" s="1" t="str">
        <f>"sigma_e"</f>
        <v>sigma_e</v>
      </c>
      <c r="B53" s="10" t="str">
        <f>""</f>
        <v/>
      </c>
      <c r="C53" s="10" t="str">
        <f>""</f>
        <v/>
      </c>
      <c r="D53" s="10" t="str">
        <f>"0.649"</f>
        <v>0.649</v>
      </c>
      <c r="E53" s="10" t="str">
        <f>"0.649"</f>
        <v>0.649</v>
      </c>
    </row>
    <row r="54" spans="1:5" x14ac:dyDescent="0.2">
      <c r="A54" s="1" t="str">
        <f>"rho"</f>
        <v>rho</v>
      </c>
      <c r="B54" s="10" t="str">
        <f>""</f>
        <v/>
      </c>
      <c r="C54" s="10" t="str">
        <f>""</f>
        <v/>
      </c>
      <c r="D54" s="10" t="str">
        <f>"0.744"</f>
        <v>0.744</v>
      </c>
      <c r="E54" s="10" t="str">
        <f>"0.513"</f>
        <v>0.513</v>
      </c>
    </row>
    <row r="55" spans="1:5" x14ac:dyDescent="0.2">
      <c r="A55" s="1" t="str">
        <f>"theta"</f>
        <v>theta</v>
      </c>
      <c r="B55" s="10" t="str">
        <f>""</f>
        <v/>
      </c>
      <c r="C55" s="10" t="str">
        <f>""</f>
        <v/>
      </c>
      <c r="D55" s="10" t="str">
        <f>""</f>
        <v/>
      </c>
      <c r="E55" s="10" t="str">
        <f>""</f>
        <v/>
      </c>
    </row>
    <row r="56" spans="1:5" x14ac:dyDescent="0.2">
      <c r="A56" s="1" t="str">
        <f>"aic0"</f>
        <v>aic0</v>
      </c>
      <c r="B56" s="10" t="str">
        <f>"25492.488"</f>
        <v>25492.488</v>
      </c>
      <c r="C56" s="10" t="str">
        <f>""</f>
        <v/>
      </c>
      <c r="D56" s="10" t="str">
        <f>""</f>
        <v/>
      </c>
      <c r="E56" s="10" t="str">
        <f>""</f>
        <v/>
      </c>
    </row>
    <row r="57" spans="1:5" ht="17" thickBot="1" x14ac:dyDescent="0.25">
      <c r="A57" s="5" t="str">
        <f>"bic0"</f>
        <v>bic0</v>
      </c>
      <c r="B57" s="6" t="str">
        <f>"25629.425"</f>
        <v>25629.425</v>
      </c>
      <c r="C57" s="6" t="str">
        <f>""</f>
        <v/>
      </c>
      <c r="D57" s="6" t="str">
        <f>""</f>
        <v/>
      </c>
      <c r="E57" s="6" t="str">
        <f>""</f>
        <v/>
      </c>
    </row>
    <row r="58" spans="1:5" ht="17" thickTop="1" x14ac:dyDescent="0.2"/>
    <row r="59" spans="1:5" x14ac:dyDescent="0.2">
      <c r="A59" s="1" t="str">
        <f>"Standard errors in parentheses"</f>
        <v>Standard errors in parentheses</v>
      </c>
    </row>
    <row r="60" spans="1:5" x14ac:dyDescent="0.2">
      <c r="A60" s="1" t="s">
        <v>0</v>
      </c>
      <c r="B60" s="1" t="s">
        <v>1</v>
      </c>
      <c r="C60" s="1" t="s">
        <v>2</v>
      </c>
    </row>
    <row r="61" spans="1:5" x14ac:dyDescent="0.2">
      <c r="A6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Estimaciones Panel ENAHO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Palomino Huapaya</dc:creator>
  <cp:lastModifiedBy>Juan Alberto Palomino Huapaya</cp:lastModifiedBy>
  <dcterms:created xsi:type="dcterms:W3CDTF">2022-02-24T00:32:37Z</dcterms:created>
  <dcterms:modified xsi:type="dcterms:W3CDTF">2022-02-24T01:05:33Z</dcterms:modified>
</cp:coreProperties>
</file>