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<sst xmlns="http://schemas.openxmlformats.org/spreadsheetml/2006/main" count="685" uniqueCount="100">
  <si>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</si>
  <si>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</si>
  <si>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</si>
  <si>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</si>
  <si>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</si>
  <si>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</si>
  <si>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</si>
  <si>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</si>
  <si>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</si>
  <si>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</si>
  <si>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</si>
  <si>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</si>
  <si>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</si>
  <si>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</si>
  <si>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</si>
  <si>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</si>
  <si>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</si>
  <si>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</si>
  <si>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</si>
  <si>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</si>
  <si>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</si>
  <si>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Renatão</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</si>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</sst>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
      <fill>
        <patternFill patternType="solid">
          <fgColor rgb="FFFFFB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LH</c:v>
                </c:pt>
                <c:pt idx="2">
                  <c:v>Coimbra</c:v>
                </c:pt>
                <c:pt idx="3">
                  <c:v>BZK</c:v>
                </c:pt>
                <c:pt idx="4">
                  <c:v>Zanoni</c:v>
                </c:pt>
                <c:pt idx="5">
                  <c:v>Gerentão</c:v>
                </c:pt>
                <c:pt idx="6">
                  <c:v>Duclerc</c:v>
                </c:pt>
                <c:pt idx="7">
                  <c:v>Magritto</c:v>
                </c:pt>
                <c:pt idx="8">
                  <c:v>Persio</c:v>
                </c:pt>
                <c:pt idx="9">
                  <c:v>Flavio</c:v>
                </c:pt>
                <c:pt idx="10">
                  <c:v>Carlao</c:v>
                </c:pt>
                <c:pt idx="11">
                  <c:v>Pedrao</c:v>
                </c:pt>
                <c:pt idx="12">
                  <c:v>Rubens</c:v>
                </c:pt>
                <c:pt idx="13">
                  <c:v>Caio</c:v>
                </c:pt>
                <c:pt idx="14">
                  <c:v>Paulo</c:v>
                </c:pt>
                <c:pt idx="15">
                  <c:v>Bruno</c:v>
                </c:pt>
                <c:pt idx="16">
                  <c:v>Pitch</c:v>
                </c:pt>
                <c:pt idx="17">
                  <c:v>Fabio Chuck</c:v>
                </c:pt>
                <c:pt idx="18">
                  <c:v>Oswald</c:v>
                </c:pt>
                <c:pt idx="19">
                  <c:v>Pedro</c:v>
                </c:pt>
                <c:pt idx="20">
                  <c:v>Heitor</c:v>
                </c:pt>
                <c:pt idx="21">
                  <c:v>Leo</c:v>
                </c:pt>
                <c:pt idx="22">
                  <c:v>Fabinho</c:v>
                </c:pt>
                <c:pt idx="23">
                  <c:v>Ivan (Campeao Copa Band)</c:v>
                </c:pt>
                <c:pt idx="24">
                  <c:v>Juan</c:v>
                </c:pt>
                <c:pt idx="25">
                  <c:v>Palazzo</c:v>
                </c:pt>
                <c:pt idx="26">
                  <c:v>Lucca</c:v>
                </c:pt>
                <c:pt idx="27">
                  <c:v>Salgado</c:v>
                </c:pt>
                <c:pt idx="28">
                  <c:v>Elias Xaropinho</c:v>
                </c:pt>
                <c:pt idx="29">
                  <c:v>Sergiao</c:v>
                </c:pt>
                <c:pt idx="30">
                  <c:v>Fontalvinho</c:v>
                </c:pt>
                <c:pt idx="31">
                  <c:v>Xuru</c:v>
                </c:pt>
                <c:pt idx="32">
                  <c:v>Vinicius</c:v>
                </c:pt>
                <c:pt idx="33">
                  <c:v>Danilo</c:v>
                </c:pt>
                <c:pt idx="34">
                  <c:v>Pinga</c:v>
                </c:pt>
                <c:pt idx="35">
                  <c:v>Renatão</c:v>
                </c:pt>
                <c:pt idx="36">
                  <c:v>Tulio</c:v>
                </c:pt>
                <c:pt idx="37">
                  <c:v>Costinha</c:v>
                </c:pt>
                <c:pt idx="38">
                  <c:v>Yokota</c:v>
                </c:pt>
                <c:pt idx="39">
                  <c:v>Bernardo</c:v>
                </c:pt>
                <c:pt idx="40">
                  <c:v>Walderi</c:v>
                </c:pt>
                <c:pt idx="41">
                  <c:v>Fernando Bio</c:v>
                </c:pt>
                <c:pt idx="42">
                  <c:v>Fontalvo</c:v>
                </c:pt>
                <c:pt idx="43">
                  <c:v>Marcelo</c:v>
                </c:pt>
                <c:pt idx="44">
                  <c:v>Reinaldo</c:v>
                </c:pt>
                <c:pt idx="45">
                  <c:v>Andrea</c:v>
                </c:pt>
                <c:pt idx="46">
                  <c:v>Rogerio</c:v>
                </c:pt>
                <c:pt idx="47">
                  <c:v>Andre Bruni</c:v>
                </c:pt>
                <c:pt idx="48">
                  <c:v>Guto</c:v>
                </c:pt>
              </c:strCache>
            </c:strRef>
          </c:cat>
          <c:val>
            <c:numRef>
              <c:f>CLASSIF!$I$3:$I$51</c:f>
              <c:numCache>
                <c:formatCode>General</c:formatCode>
                <c:ptCount val="49"/>
                <c:pt idx="0">
                  <c:v>647.000840445615</c:v>
                </c:pt>
                <c:pt idx="1">
                  <c:v>616.000707217857</c:v>
                </c:pt>
                <c:pt idx="2">
                  <c:v>433.000790719</c:v>
                </c:pt>
                <c:pt idx="3">
                  <c:v>332.000828643429</c:v>
                </c:pt>
                <c:pt idx="4">
                  <c:v>328.000646209846</c:v>
                </c:pt>
                <c:pt idx="5">
                  <c:v>324.000707778308</c:v>
                </c:pt>
                <c:pt idx="6">
                  <c:v>269.000817946143</c:v>
                </c:pt>
                <c:pt idx="7">
                  <c:v>253.000865074</c:v>
                </c:pt>
                <c:pt idx="8">
                  <c:v>248.000885780286</c:v>
                </c:pt>
                <c:pt idx="9">
                  <c:v>241.000465467615</c:v>
                </c:pt>
                <c:pt idx="10">
                  <c:v>207.000519520444</c:v>
                </c:pt>
                <c:pt idx="11">
                  <c:v>205.000437568</c:v>
                </c:pt>
                <c:pt idx="12">
                  <c:v>160.000857199857</c:v>
                </c:pt>
                <c:pt idx="13">
                  <c:v>159.000883428333</c:v>
                </c:pt>
                <c:pt idx="14">
                  <c:v>150.000477341727</c:v>
                </c:pt>
                <c:pt idx="15">
                  <c:v>110.000687596</c:v>
                </c:pt>
                <c:pt idx="16">
                  <c:v>105.000875064</c:v>
                </c:pt>
                <c:pt idx="17">
                  <c:v>105.000531304</c:v>
                </c:pt>
                <c:pt idx="18">
                  <c:v>91.000910071</c:v>
                </c:pt>
                <c:pt idx="19">
                  <c:v>87.000870081</c:v>
                </c:pt>
                <c:pt idx="20">
                  <c:v>81.0005786634286</c:v>
                </c:pt>
                <c:pt idx="21">
                  <c:v>80.001000084</c:v>
                </c:pt>
                <c:pt idx="22">
                  <c:v>77.000550087</c:v>
                </c:pt>
                <c:pt idx="23">
                  <c:v>66.000825078</c:v>
                </c:pt>
                <c:pt idx="24">
                  <c:v>61.0003417436667</c:v>
                </c:pt>
                <c:pt idx="25">
                  <c:v>60.00100007</c:v>
                </c:pt>
                <c:pt idx="26">
                  <c:v>59.000590079</c:v>
                </c:pt>
                <c:pt idx="27">
                  <c:v>54.0005667256667</c:v>
                </c:pt>
                <c:pt idx="28">
                  <c:v>49.000450088</c:v>
                </c:pt>
                <c:pt idx="29">
                  <c:v>45.000312558</c:v>
                </c:pt>
                <c:pt idx="30">
                  <c:v>44.0007334323333</c:v>
                </c:pt>
                <c:pt idx="31">
                  <c:v>42.000220052</c:v>
                </c:pt>
                <c:pt idx="32">
                  <c:v>40.000000098</c:v>
                </c:pt>
                <c:pt idx="33">
                  <c:v>39.000390091</c:v>
                </c:pt>
                <c:pt idx="34">
                  <c:v>17.0002833983333</c:v>
                </c:pt>
                <c:pt idx="35">
                  <c:v>16.00020008</c:v>
                </c:pt>
                <c:pt idx="36">
                  <c:v>16.000200067</c:v>
                </c:pt>
                <c:pt idx="37">
                  <c:v>14.0002334263333</c:v>
                </c:pt>
                <c:pt idx="38">
                  <c:v>12.000200051</c:v>
                </c:pt>
                <c:pt idx="39">
                  <c:v>9.7E-008</c:v>
                </c:pt>
                <c:pt idx="40">
                  <c:v>9E-008</c:v>
                </c:pt>
                <c:pt idx="41">
                  <c:v>8.5E-008</c:v>
                </c:pt>
                <c:pt idx="42">
                  <c:v>8.2E-008</c:v>
                </c:pt>
                <c:pt idx="43">
                  <c:v>7.3E-008</c:v>
                </c:pt>
                <c:pt idx="44">
                  <c:v>6.3E-008</c:v>
                </c:pt>
                <c:pt idx="45">
                  <c:v>6.2E-008</c:v>
                </c:pt>
                <c:pt idx="46">
                  <c:v>6E-008</c:v>
                </c:pt>
                <c:pt idx="47">
                  <c:v>5.5E-008</c:v>
                </c:pt>
                <c:pt idx="48">
                  <c:v>5.3E-008</c:v>
                </c:pt>
              </c:numCache>
            </c:numRef>
          </c:val>
        </c:ser>
        <c:gapWidth val="100"/>
        <c:overlap val="-24"/>
        <c:axId val="37162435"/>
        <c:axId val="63158019"/>
      </c:barChart>
      <c:catAx>
        <c:axId val="37162435"/>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3158019"/>
        <c:crosses val="autoZero"/>
        <c:auto val="1"/>
        <c:lblAlgn val="ctr"/>
        <c:lblOffset val="100"/>
        <c:noMultiLvlLbl val="0"/>
      </c:catAx>
      <c:valAx>
        <c:axId val="6315801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37162435"/>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261720</xdr:colOff>
      <xdr:row>42</xdr:row>
      <xdr:rowOff>129240</xdr:rowOff>
    </xdr:to>
    <xdr:graphicFrame>
      <xdr:nvGraphicFramePr>
        <xdr:cNvPr id="0" name="Chart 1"/>
        <xdr:cNvGraphicFramePr/>
      </xdr:nvGraphicFramePr>
      <xdr:xfrm>
        <a:off x="0" y="0"/>
        <a:ext cx="8260920" cy="8130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26</v>
      </c>
      <c r="D3" s="25" t="str">
        <f aca="false">VLOOKUP($A3,$N:$Z,R$1,0)&amp;"-"&amp;VLOOKUP($A3,$N:$Z,S$1,0)</f>
        <v>18-8</v>
      </c>
      <c r="E3" s="24" t="n">
        <f aca="false">VLOOKUP($A3,$N:$Z,X$1,0)</f>
        <v>437</v>
      </c>
      <c r="F3" s="24" t="n">
        <f aca="false">VLOOKUP($A3,$N:$Z,V$1,0)</f>
        <v>0</v>
      </c>
      <c r="G3" s="24" t="n">
        <f aca="false">VLOOKUP($A3,$N:$Z,W$1,0)</f>
        <v>60</v>
      </c>
      <c r="H3" s="24" t="n">
        <f aca="false">VLOOKUP($A3,$N:$Z,Y$1,0)</f>
        <v>150</v>
      </c>
      <c r="I3" s="26" t="n">
        <f aca="false">VLOOKUP($A3,$N:$Z,13,0)</f>
        <v>647.000840445615</v>
      </c>
      <c r="J3" s="27" t="s">
        <v>75</v>
      </c>
      <c r="K3" s="28" t="n">
        <f aca="false">VLOOKUP($A3,$N:$Z,R$1,0)</f>
        <v>18</v>
      </c>
      <c r="L3" s="28" t="n">
        <f aca="false">VLOOKUP($A3,$N:$Z,S$1,0)</f>
        <v>8</v>
      </c>
      <c r="M3" s="28"/>
      <c r="N3" s="29" t="n">
        <f aca="false">RANK(Z3,Z:Z)</f>
        <v>31</v>
      </c>
      <c r="O3" s="28" t="n">
        <v>1</v>
      </c>
      <c r="P3" s="29" t="s">
        <v>2</v>
      </c>
      <c r="Q3" s="29" t="n">
        <f aca="false">COUNTIF(CORRIDA!G:G,CLASSIF!P3)+COUNTIF(CORRIDA!I:I,CLASSIF!P3)</f>
        <v>3</v>
      </c>
      <c r="R3" s="29" t="n">
        <f aca="false">COUNTIF(CORRIDA!G:G,CLASSIF!$P3)</f>
        <v>2</v>
      </c>
      <c r="S3" s="29" t="n">
        <f aca="false">COUNTIF(CORRIDA!I:I,CLASSIF!P3)</f>
        <v>1</v>
      </c>
      <c r="T3" s="30" t="n">
        <f aca="false">IF(Q3=0,0,U3/(Q3*20))</f>
        <v>0.733333333333333</v>
      </c>
      <c r="U3" s="29" t="n">
        <f aca="false">SUMIF(CORRIDA!G:G,CLASSIF!P3,CORRIDA!H:H)+SUMIF(CORRIDA!I:I,CLASSIF!P3,CORRIDA!J:J)</f>
        <v>44</v>
      </c>
      <c r="V3" s="29" t="n">
        <f aca="false">SUMIF(WOs!G:G,CLASSIF!P3,WOs!H:H)+SUMIF(WOs!I:I,CLASSIF!P3,WOs!J:J)</f>
        <v>0</v>
      </c>
      <c r="W3" s="29" t="n">
        <f aca="false">SUMIF(TORNEIO!G:G,CLASSIF!P3,TORNEIO!H:H)+SUMIF(TORNEIO!I:I,CLASSIF!P3,TORNEIO!J:J)+SUMIF(TORNEIO!S:S,CLASSIF!P3,TORNEIO!T:T)</f>
        <v>0</v>
      </c>
      <c r="X3" s="29" t="n">
        <f aca="false">SUM(U3:V3)</f>
        <v>44</v>
      </c>
      <c r="Y3" s="29" t="n">
        <f aca="false">VLOOKUP(P3,STATS!$B$2:$DF$52,109,0)</f>
        <v>0</v>
      </c>
      <c r="Z3" s="31" t="n">
        <f aca="false">SUM(W3:Y3)+T3/1000+(100-O3)/1000000000</f>
        <v>44.0007334323333</v>
      </c>
      <c r="AA3" s="29"/>
      <c r="AB3" s="32" t="n">
        <v>42919</v>
      </c>
      <c r="AC3" s="32" t="n">
        <v>43069</v>
      </c>
      <c r="AD3" s="2" t="n">
        <f aca="true">TODAY()-AB3</f>
        <v>1966</v>
      </c>
      <c r="AE3" s="2" t="n">
        <f aca="false">AC3-AB3</f>
        <v>150</v>
      </c>
      <c r="AF3" s="2" t="n">
        <f aca="false">AD3/AE3</f>
        <v>13.1066666666667</v>
      </c>
      <c r="AG3" s="33" t="n">
        <f aca="false">E3/$AF$3</f>
        <v>33.3418107833164</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LH</v>
      </c>
      <c r="C4" s="36" t="n">
        <f aca="false">VLOOKUP($A4,$N:$Z,Q$1,0)</f>
        <v>28</v>
      </c>
      <c r="D4" s="37" t="str">
        <f aca="false">VLOOKUP($A4,$N:$Z,R$1,0)&amp;"-"&amp;VLOOKUP($A4,$N:$Z,S$1,0)</f>
        <v>17-11</v>
      </c>
      <c r="E4" s="36" t="n">
        <f aca="false">VLOOKUP($A4,$N:$Z,X$1,0)</f>
        <v>396</v>
      </c>
      <c r="F4" s="36" t="n">
        <f aca="false">VLOOKUP($A4,$N:$Z,V$1,0)</f>
        <v>0</v>
      </c>
      <c r="G4" s="36" t="n">
        <f aca="false">VLOOKUP($A4,$N:$Z,W$1,0)</f>
        <v>20</v>
      </c>
      <c r="H4" s="36" t="n">
        <f aca="false">VLOOKUP($A4,$N:$Z,Y$1,0)</f>
        <v>200</v>
      </c>
      <c r="I4" s="38" t="n">
        <f aca="false">VLOOKUP($A4,$N:$Z,13,0)</f>
        <v>616.000707217857</v>
      </c>
      <c r="J4" s="27"/>
      <c r="K4" s="39" t="n">
        <f aca="false">VLOOKUP($A4,$N:$Z,R$1,0)</f>
        <v>17</v>
      </c>
      <c r="L4" s="39" t="n">
        <f aca="false">VLOOKUP($A4,$N:$Z,S$1,0)</f>
        <v>11</v>
      </c>
      <c r="M4" s="39"/>
      <c r="N4" s="40" t="n">
        <f aca="false">RANK(Z4,Z:Z)</f>
        <v>33</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30.2136317395727</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Coimbra</v>
      </c>
      <c r="C5" s="36" t="n">
        <f aca="false">VLOOKUP($A5,$N:$Z,Q$1,0)</f>
        <v>16</v>
      </c>
      <c r="D5" s="37" t="str">
        <f aca="false">VLOOKUP($A5,$N:$Z,R$1,0)&amp;"-"&amp;VLOOKUP($A5,$N:$Z,S$1,0)</f>
        <v>9-7</v>
      </c>
      <c r="E5" s="36" t="n">
        <f aca="false">VLOOKUP($A5,$N:$Z,X$1,0)</f>
        <v>253</v>
      </c>
      <c r="F5" s="36" t="n">
        <f aca="false">VLOOKUP($A5,$N:$Z,V$1,0)</f>
        <v>0</v>
      </c>
      <c r="G5" s="36" t="n">
        <f aca="false">VLOOKUP($A5,$N:$Z,W$1,0)</f>
        <v>80</v>
      </c>
      <c r="H5" s="36" t="n">
        <f aca="false">VLOOKUP($A5,$N:$Z,Y$1,0)</f>
        <v>100</v>
      </c>
      <c r="I5" s="38" t="n">
        <f aca="false">VLOOKUP($A5,$N:$Z,13,0)</f>
        <v>433.000790719</v>
      </c>
      <c r="J5" s="27"/>
      <c r="K5" s="39" t="n">
        <f aca="false">VLOOKUP($A5,$N:$Z,R$1,0)</f>
        <v>9</v>
      </c>
      <c r="L5" s="39" t="n">
        <f aca="false">VLOOKUP($A5,$N:$Z,S$1,0)</f>
        <v>7</v>
      </c>
      <c r="M5" s="39"/>
      <c r="N5" s="40" t="n">
        <f aca="false">RANK(Z5,Z:Z)</f>
        <v>40</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19.3031536113937</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BZK</v>
      </c>
      <c r="C6" s="36" t="n">
        <f aca="false">VLOOKUP($A6,$N:$Z,Q$1,0)</f>
        <v>14</v>
      </c>
      <c r="D6" s="37" t="str">
        <f aca="false">VLOOKUP($A6,$N:$Z,R$1,0)&amp;"-"&amp;VLOOKUP($A6,$N:$Z,S$1,0)</f>
        <v>10-4</v>
      </c>
      <c r="E6" s="36" t="n">
        <f aca="false">VLOOKUP($A6,$N:$Z,X$1,0)</f>
        <v>232</v>
      </c>
      <c r="F6" s="36" t="n">
        <f aca="false">VLOOKUP($A6,$N:$Z,V$1,0)</f>
        <v>0</v>
      </c>
      <c r="G6" s="36" t="n">
        <f aca="false">VLOOKUP($A6,$N:$Z,W$1,0)</f>
        <v>0</v>
      </c>
      <c r="H6" s="36" t="n">
        <f aca="false">VLOOKUP($A6,$N:$Z,Y$1,0)</f>
        <v>100</v>
      </c>
      <c r="I6" s="38" t="n">
        <f aca="false">VLOOKUP($A6,$N:$Z,13,0)</f>
        <v>332.000828643429</v>
      </c>
      <c r="J6" s="27"/>
      <c r="K6" s="39" t="n">
        <f aca="false">VLOOKUP($A6,$N:$Z,R$1,0)</f>
        <v>10</v>
      </c>
      <c r="L6" s="39" t="n">
        <f aca="false">VLOOKUP($A6,$N:$Z,S$1,0)</f>
        <v>4</v>
      </c>
      <c r="M6" s="39"/>
      <c r="N6" s="40" t="n">
        <f aca="false">RANK(Z6,Z:Z)</f>
        <v>16</v>
      </c>
      <c r="O6" s="39" t="n">
        <v>4</v>
      </c>
      <c r="P6" s="40" t="s">
        <v>5</v>
      </c>
      <c r="Q6" s="40" t="n">
        <f aca="false">COUNTIF(CORRIDA!G:G,CLASSIF!P6)+COUNTIF(CORRIDA!I:I,CLASSIF!P6)</f>
        <v>8</v>
      </c>
      <c r="R6" s="40" t="n">
        <f aca="false">COUNTIF(CORRIDA!G:G,CLASSIF!$P6)</f>
        <v>4</v>
      </c>
      <c r="S6" s="40" t="n">
        <f aca="false">COUNTIF(CORRIDA!I:I,CLASSIF!P6)</f>
        <v>4</v>
      </c>
      <c r="T6" s="41" t="n">
        <f aca="false">IF(Q6=0,0,U6/(Q6*20))</f>
        <v>0.6875</v>
      </c>
      <c r="U6" s="40" t="n">
        <f aca="false">SUMIF(CORRIDA!G:G,CLASSIF!P6,CORRIDA!H:H)+SUMIF(CORRIDA!I:I,CLASSIF!P6,CORRIDA!J:J)</f>
        <v>110</v>
      </c>
      <c r="V6" s="40" t="n">
        <f aca="false">SUMIF(WOs!G:G,CLASSIF!P6,WOs!H:H)+SUMIF(WOs!I:I,CLASSIF!P6,WOs!J:J)</f>
        <v>0</v>
      </c>
      <c r="W6" s="40" t="n">
        <f aca="false">SUMIF(TORNEIO!G:G,CLASSIF!P6,TORNEIO!H:H)+SUMIF(TORNEIO!I:I,CLASSIF!P6,TORNEIO!J:J)+SUMIF(TORNEIO!S:S,CLASSIF!P6,TORNEIO!T:T)</f>
        <v>0</v>
      </c>
      <c r="X6" s="40" t="n">
        <f aca="false">SUM(U6:V6)</f>
        <v>110</v>
      </c>
      <c r="Y6" s="40" t="n">
        <f aca="false">VLOOKUP(P6,STATS!$B$2:$DF$52,109,0)</f>
        <v>0</v>
      </c>
      <c r="Z6" s="42" t="n">
        <f aca="false">SUM(W6:Y6)+T6/1000+(100-O6)/1000000000</f>
        <v>110.000687596</v>
      </c>
      <c r="AA6" s="40"/>
      <c r="AG6" s="33" t="n">
        <f aca="false">E6/$AF$3</f>
        <v>17.7009155645982</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Zanoni</v>
      </c>
      <c r="C7" s="36" t="n">
        <f aca="false">VLOOKUP($A7,$N:$Z,Q$1,0)</f>
        <v>13</v>
      </c>
      <c r="D7" s="37" t="str">
        <f aca="false">VLOOKUP($A7,$N:$Z,R$1,0)&amp;"-"&amp;VLOOKUP($A7,$N:$Z,S$1,0)</f>
        <v>6-7</v>
      </c>
      <c r="E7" s="36" t="n">
        <f aca="false">VLOOKUP($A7,$N:$Z,X$1,0)</f>
        <v>168</v>
      </c>
      <c r="F7" s="36" t="n">
        <f aca="false">VLOOKUP($A7,$N:$Z,V$1,0)</f>
        <v>0</v>
      </c>
      <c r="G7" s="36" t="n">
        <f aca="false">VLOOKUP($A7,$N:$Z,W$1,0)</f>
        <v>60</v>
      </c>
      <c r="H7" s="36" t="n">
        <f aca="false">VLOOKUP($A7,$N:$Z,Y$1,0)</f>
        <v>100</v>
      </c>
      <c r="I7" s="38" t="n">
        <f aca="false">VLOOKUP($A7,$N:$Z,13,0)</f>
        <v>328.000646209846</v>
      </c>
      <c r="J7" s="27"/>
      <c r="K7" s="39" t="n">
        <f aca="false">VLOOKUP($A7,$N:$Z,R$1,0)</f>
        <v>6</v>
      </c>
      <c r="L7" s="39" t="n">
        <f aca="false">VLOOKUP($A7,$N:$Z,S$1,0)</f>
        <v>7</v>
      </c>
      <c r="M7" s="39"/>
      <c r="N7" s="40" t="n">
        <f aca="false">RANK(Z7,Z:Z)</f>
        <v>14</v>
      </c>
      <c r="O7" s="39" t="n">
        <v>5</v>
      </c>
      <c r="P7" s="40" t="s">
        <v>6</v>
      </c>
      <c r="Q7" s="40" t="n">
        <f aca="false">COUNTIF(CORRIDA!G:G,CLASSIF!P7)+COUNTIF(CORRIDA!I:I,CLASSIF!P7)</f>
        <v>9</v>
      </c>
      <c r="R7" s="40" t="n">
        <f aca="false">COUNTIF(CORRIDA!G:G,CLASSIF!$P7)</f>
        <v>7</v>
      </c>
      <c r="S7" s="40" t="n">
        <f aca="false">COUNTIF(CORRIDA!I:I,CLASSIF!P7)</f>
        <v>2</v>
      </c>
      <c r="T7" s="41" t="n">
        <f aca="false">IF(Q7=0,0,U7/(Q7*20))</f>
        <v>0.883333333333333</v>
      </c>
      <c r="U7" s="40" t="n">
        <f aca="false">SUMIF(CORRIDA!G:G,CLASSIF!P7,CORRIDA!H:H)+SUMIF(CORRIDA!I:I,CLASSIF!P7,CORRIDA!J:J)</f>
        <v>159</v>
      </c>
      <c r="V7" s="40" t="n">
        <f aca="false">SUMIF(WOs!G:G,CLASSIF!P7,WOs!H:H)+SUMIF(WOs!I:I,CLASSIF!P7,WOs!J:J)</f>
        <v>0</v>
      </c>
      <c r="W7" s="40" t="n">
        <f aca="false">SUMIF(TORNEIO!G:G,CLASSIF!P7,TORNEIO!H:H)+SUMIF(TORNEIO!I:I,CLASSIF!P7,TORNEIO!J:J)+SUMIF(TORNEIO!S:S,CLASSIF!P7,TORNEIO!T:T)</f>
        <v>0</v>
      </c>
      <c r="X7" s="40" t="n">
        <f aca="false">SUM(U7:V7)</f>
        <v>159</v>
      </c>
      <c r="Y7" s="40" t="n">
        <f aca="false">VLOOKUP(P7,STATS!$B$2:$DF$52,109,0)</f>
        <v>0</v>
      </c>
      <c r="Z7" s="42" t="n">
        <f aca="false">SUM(W7:Y7)+T7/1000+(100-O7)/1000000000</f>
        <v>159.000883428333</v>
      </c>
      <c r="AA7" s="40"/>
      <c r="AG7" s="33" t="n">
        <f aca="false">E7/$AF$3</f>
        <v>12.8179043743642</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Gerentão</v>
      </c>
      <c r="C8" s="36" t="n">
        <f aca="false">VLOOKUP($A8,$N:$Z,Q$1,0)</f>
        <v>13</v>
      </c>
      <c r="D8" s="37" t="str">
        <f aca="false">VLOOKUP($A8,$N:$Z,R$1,0)&amp;"-"&amp;VLOOKUP($A8,$N:$Z,S$1,0)</f>
        <v>7-6</v>
      </c>
      <c r="E8" s="36" t="n">
        <f aca="false">VLOOKUP($A8,$N:$Z,X$1,0)</f>
        <v>184</v>
      </c>
      <c r="F8" s="36" t="n">
        <f aca="false">VLOOKUP($A8,$N:$Z,V$1,0)</f>
        <v>0</v>
      </c>
      <c r="G8" s="36" t="n">
        <f aca="false">VLOOKUP($A8,$N:$Z,W$1,0)</f>
        <v>40</v>
      </c>
      <c r="H8" s="36" t="n">
        <f aca="false">VLOOKUP($A8,$N:$Z,Y$1,0)</f>
        <v>100</v>
      </c>
      <c r="I8" s="38" t="n">
        <f aca="false">VLOOKUP($A8,$N:$Z,13,0)</f>
        <v>324.000707778308</v>
      </c>
      <c r="J8" s="27"/>
      <c r="K8" s="39" t="n">
        <f aca="false">VLOOKUP($A8,$N:$Z,R$1,0)</f>
        <v>7</v>
      </c>
      <c r="L8" s="39" t="n">
        <f aca="false">VLOOKUP($A8,$N:$Z,S$1,0)</f>
        <v>6</v>
      </c>
      <c r="M8" s="39"/>
      <c r="N8" s="40" t="n">
        <f aca="false">RANK(Z8,Z:Z)</f>
        <v>3</v>
      </c>
      <c r="O8" s="39" t="n">
        <v>6</v>
      </c>
      <c r="P8" s="40" t="s">
        <v>7</v>
      </c>
      <c r="Q8" s="40" t="n">
        <f aca="false">COUNTIF(CORRIDA!G:G,CLASSIF!P8)+COUNTIF(CORRIDA!I:I,CLASSIF!P8)</f>
        <v>16</v>
      </c>
      <c r="R8" s="40" t="n">
        <f aca="false">COUNTIF(CORRIDA!G:G,CLASSIF!$P8)</f>
        <v>9</v>
      </c>
      <c r="S8" s="40" t="n">
        <f aca="false">COUNTIF(CORRIDA!I:I,CLASSIF!P8)</f>
        <v>7</v>
      </c>
      <c r="T8" s="41" t="n">
        <f aca="false">IF(Q8=0,0,U8/(Q8*20))</f>
        <v>0.790625</v>
      </c>
      <c r="U8" s="40" t="n">
        <f aca="false">SUMIF(CORRIDA!G:G,CLASSIF!P8,CORRIDA!H:H)+SUMIF(CORRIDA!I:I,CLASSIF!P8,CORRIDA!J:J)</f>
        <v>253</v>
      </c>
      <c r="V8" s="40" t="n">
        <f aca="false">SUMIF(WOs!G:G,CLASSIF!P8,WOs!H:H)+SUMIF(WOs!I:I,CLASSIF!P8,WOs!J:J)</f>
        <v>0</v>
      </c>
      <c r="W8" s="40" t="n">
        <f aca="false">SUMIF(TORNEIO!G:G,CLASSIF!P8,TORNEIO!H:H)+SUMIF(TORNEIO!I:I,CLASSIF!P8,TORNEIO!J:J)+SUMIF(TORNEIO!S:S,CLASSIF!P8,TORNEIO!T:T)</f>
        <v>80</v>
      </c>
      <c r="X8" s="40" t="n">
        <f aca="false">SUM(U8:V8)</f>
        <v>253</v>
      </c>
      <c r="Y8" s="40" t="n">
        <f aca="false">VLOOKUP(P8,STATS!$B$2:$DF$52,109,0)</f>
        <v>100</v>
      </c>
      <c r="Z8" s="42" t="n">
        <f aca="false">SUM(W8:Y8)+T8/1000+(100-O8)/1000000000</f>
        <v>433.000790719</v>
      </c>
      <c r="AA8" s="40"/>
      <c r="AG8" s="33" t="n">
        <f aca="false">E8/$AF$3</f>
        <v>14.0386571719227</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Duclerc</v>
      </c>
      <c r="C9" s="36" t="n">
        <f aca="false">VLOOKUP($A9,$N:$Z,Q$1,0)</f>
        <v>14</v>
      </c>
      <c r="D9" s="37" t="str">
        <f aca="false">VLOOKUP($A9,$N:$Z,R$1,0)&amp;"-"&amp;VLOOKUP($A9,$N:$Z,S$1,0)</f>
        <v>10-4</v>
      </c>
      <c r="E9" s="36" t="n">
        <f aca="false">VLOOKUP($A9,$N:$Z,X$1,0)</f>
        <v>229</v>
      </c>
      <c r="F9" s="36" t="n">
        <f aca="false">VLOOKUP($A9,$N:$Z,V$1,0)</f>
        <v>0</v>
      </c>
      <c r="G9" s="36" t="n">
        <f aca="false">VLOOKUP($A9,$N:$Z,W$1,0)</f>
        <v>40</v>
      </c>
      <c r="H9" s="36" t="n">
        <f aca="false">VLOOKUP($A9,$N:$Z,Y$1,0)</f>
        <v>0</v>
      </c>
      <c r="I9" s="38" t="n">
        <f aca="false">VLOOKUP($A9,$N:$Z,13,0)</f>
        <v>269.000817946143</v>
      </c>
      <c r="J9" s="27"/>
      <c r="K9" s="39" t="n">
        <f aca="false">VLOOKUP($A9,$N:$Z,R$1,0)</f>
        <v>10</v>
      </c>
      <c r="L9" s="39" t="n">
        <f aca="false">VLOOKUP($A9,$N:$Z,S$1,0)</f>
        <v>4</v>
      </c>
      <c r="M9" s="39"/>
      <c r="N9" s="40" t="n">
        <f aca="false">RANK(Z9,Z:Z)</f>
        <v>38</v>
      </c>
      <c r="O9" s="39" t="n">
        <v>7</v>
      </c>
      <c r="P9" s="40" t="s">
        <v>8</v>
      </c>
      <c r="Q9" s="40" t="n">
        <f aca="false">COUNTIF(CORRIDA!G:G,CLASSIF!P9)+COUNTIF(CORRIDA!I:I,CLASSIF!P9)</f>
        <v>3</v>
      </c>
      <c r="R9" s="40" t="n">
        <f aca="false">COUNTIF(CORRIDA!G:G,CLASSIF!$P9)</f>
        <v>0</v>
      </c>
      <c r="S9" s="40" t="n">
        <f aca="false">COUNTIF(CORRIDA!I:I,CLASSIF!P9)</f>
        <v>3</v>
      </c>
      <c r="T9" s="41" t="n">
        <f aca="false">IF(Q9=0,0,U9/(Q9*20))</f>
        <v>0.233333333333333</v>
      </c>
      <c r="U9" s="40" t="n">
        <f aca="false">SUMIF(CORRIDA!G:G,CLASSIF!P9,CORRIDA!H:H)+SUMIF(CORRIDA!I:I,CLASSIF!P9,CORRIDA!J:J)</f>
        <v>14</v>
      </c>
      <c r="V9" s="40" t="n">
        <f aca="false">SUMIF(WOs!G:G,CLASSIF!P9,WOs!H:H)+SUMIF(WOs!I:I,CLASSIF!P9,WOs!J:J)</f>
        <v>0</v>
      </c>
      <c r="W9" s="40" t="n">
        <f aca="false">SUMIF(TORNEIO!G:G,CLASSIF!P9,TORNEIO!H:H)+SUMIF(TORNEIO!I:I,CLASSIF!P9,TORNEIO!J:J)+SUMIF(TORNEIO!S:S,CLASSIF!P9,TORNEIO!T:T)</f>
        <v>0</v>
      </c>
      <c r="X9" s="40" t="n">
        <f aca="false">SUM(U9:V9)</f>
        <v>14</v>
      </c>
      <c r="Y9" s="40" t="n">
        <f aca="false">VLOOKUP(P9,STATS!$B$2:$DF$52,109,0)</f>
        <v>0</v>
      </c>
      <c r="Z9" s="42" t="n">
        <f aca="false">SUM(W9:Y9)+T9/1000+(100-O9)/1000000000</f>
        <v>14.0002334263333</v>
      </c>
      <c r="AA9" s="40"/>
      <c r="AG9" s="33" t="n">
        <f aca="false">E9/$AF$3</f>
        <v>17.472024415056</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Magritto</v>
      </c>
      <c r="C10" s="36" t="n">
        <f aca="false">VLOOKUP($A10,$N:$Z,Q$1,0)</f>
        <v>10</v>
      </c>
      <c r="D10" s="37" t="str">
        <f aca="false">VLOOKUP($A10,$N:$Z,R$1,0)&amp;"-"&amp;VLOOKUP($A10,$N:$Z,S$1,0)</f>
        <v>8-2</v>
      </c>
      <c r="E10" s="36" t="n">
        <f aca="false">VLOOKUP($A10,$N:$Z,X$1,0)</f>
        <v>173</v>
      </c>
      <c r="F10" s="36" t="n">
        <f aca="false">VLOOKUP($A10,$N:$Z,V$1,0)</f>
        <v>0</v>
      </c>
      <c r="G10" s="36" t="n">
        <f aca="false">VLOOKUP($A10,$N:$Z,W$1,0)</f>
        <v>80</v>
      </c>
      <c r="H10" s="36" t="n">
        <f aca="false">VLOOKUP($A10,$N:$Z,Y$1,0)</f>
        <v>0</v>
      </c>
      <c r="I10" s="38" t="n">
        <f aca="false">VLOOKUP($A10,$N:$Z,13,0)</f>
        <v>253.000865074</v>
      </c>
      <c r="J10" s="27"/>
      <c r="K10" s="39" t="n">
        <f aca="false">VLOOKUP($A10,$N:$Z,R$1,0)</f>
        <v>8</v>
      </c>
      <c r="L10" s="39" t="n">
        <f aca="false">VLOOKUP($A10,$N:$Z,S$1,0)</f>
        <v>2</v>
      </c>
      <c r="M10" s="39"/>
      <c r="N10" s="40" t="n">
        <f aca="false">RANK(Z10,Z:Z)</f>
        <v>21</v>
      </c>
      <c r="O10" s="39" t="n">
        <v>8</v>
      </c>
      <c r="P10" s="40" t="s">
        <v>9</v>
      </c>
      <c r="Q10" s="40" t="n">
        <f aca="false">COUNTIF(CORRIDA!G:G,CLASSIF!P10)+COUNTIF(CORRIDA!I:I,CLASSIF!P10)</f>
        <v>7</v>
      </c>
      <c r="R10" s="40" t="n">
        <f aca="false">COUNTIF(CORRIDA!G:G,CLASSIF!$P10)</f>
        <v>3</v>
      </c>
      <c r="S10" s="40" t="n">
        <f aca="false">COUNTIF(CORRIDA!I:I,CLASSIF!P10)</f>
        <v>4</v>
      </c>
      <c r="T10" s="41" t="n">
        <f aca="false">IF(Q10=0,0,U10/(Q10*20))</f>
        <v>0.578571428571429</v>
      </c>
      <c r="U10" s="40" t="n">
        <f aca="false">SUMIF(CORRIDA!G:G,CLASSIF!P10,CORRIDA!H:H)+SUMIF(CORRIDA!I:I,CLASSIF!P10,CORRIDA!J:J)</f>
        <v>81</v>
      </c>
      <c r="V10" s="40" t="n">
        <f aca="false">SUMIF(WOs!G:G,CLASSIF!P10,WOs!H:H)+SUMIF(WOs!I:I,CLASSIF!P10,WOs!J:J)</f>
        <v>0</v>
      </c>
      <c r="W10" s="40" t="n">
        <f aca="false">SUMIF(TORNEIO!G:G,CLASSIF!P10,TORNEIO!H:H)+SUMIF(TORNEIO!I:I,CLASSIF!P10,TORNEIO!J:J)+SUMIF(TORNEIO!S:S,CLASSIF!P10,TORNEIO!T:T)</f>
        <v>0</v>
      </c>
      <c r="X10" s="40" t="n">
        <f aca="false">SUM(U10:V10)</f>
        <v>81</v>
      </c>
      <c r="Y10" s="40" t="n">
        <f aca="false">VLOOKUP(P10,STATS!$B$2:$DF$52,109,0)</f>
        <v>0</v>
      </c>
      <c r="Z10" s="42" t="n">
        <f aca="false">SUM(W10:Y10)+T10/1000+(100-O10)/1000000000</f>
        <v>81.0005786634286</v>
      </c>
      <c r="AA10" s="40"/>
      <c r="AG10" s="33" t="n">
        <f aca="false">E10/$AF$3</f>
        <v>13.1993896236012</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Persio</v>
      </c>
      <c r="C11" s="45" t="n">
        <f aca="false">VLOOKUP($A11,$N:$Z,Q$1,0)</f>
        <v>14</v>
      </c>
      <c r="D11" s="46" t="str">
        <f aca="false">VLOOKUP($A11,$N:$Z,R$1,0)&amp;"-"&amp;VLOOKUP($A11,$N:$Z,S$1,0)</f>
        <v>11-3</v>
      </c>
      <c r="E11" s="45" t="n">
        <f aca="false">VLOOKUP($A11,$N:$Z,X$1,0)</f>
        <v>248</v>
      </c>
      <c r="F11" s="45" t="n">
        <f aca="false">VLOOKUP($A11,$N:$Z,V$1,0)</f>
        <v>0</v>
      </c>
      <c r="G11" s="45" t="n">
        <f aca="false">VLOOKUP($A11,$N:$Z,W$1,0)</f>
        <v>0</v>
      </c>
      <c r="H11" s="45" t="n">
        <f aca="false">VLOOKUP($A11,$N:$Z,Y$1,0)</f>
        <v>0</v>
      </c>
      <c r="I11" s="47" t="n">
        <f aca="false">VLOOKUP($A11,$N:$Z,13,0)</f>
        <v>248.000885780286</v>
      </c>
      <c r="J11" s="48" t="s">
        <v>76</v>
      </c>
      <c r="K11" s="39" t="n">
        <f aca="false">VLOOKUP($A11,$N:$Z,R$1,0)</f>
        <v>11</v>
      </c>
      <c r="L11" s="39" t="n">
        <f aca="false">VLOOKUP($A11,$N:$Z,S$1,0)</f>
        <v>3</v>
      </c>
      <c r="M11" s="39"/>
      <c r="N11" s="40" t="n">
        <f aca="false">RANK(Z11,Z:Z)</f>
        <v>34</v>
      </c>
      <c r="O11" s="39" t="n">
        <v>9</v>
      </c>
      <c r="P11" s="40" t="s">
        <v>10</v>
      </c>
      <c r="Q11" s="40" t="n">
        <f aca="false">COUNTIF(CORRIDA!G:G,CLASSIF!P11)+COUNTIF(CORRIDA!I:I,CLASSIF!P11)</f>
        <v>5</v>
      </c>
      <c r="R11" s="40" t="n">
        <f aca="false">COUNTIF(CORRIDA!G:G,CLASSIF!$P11)</f>
        <v>1</v>
      </c>
      <c r="S11" s="40" t="n">
        <f aca="false">COUNTIF(CORRIDA!I:I,CLASSIF!P11)</f>
        <v>4</v>
      </c>
      <c r="T11" s="41" t="n">
        <f aca="false">IF(Q11=0,0,U11/(Q11*20))</f>
        <v>0.39</v>
      </c>
      <c r="U11" s="40" t="n">
        <f aca="false">SUMIF(CORRIDA!G:G,CLASSIF!P11,CORRIDA!H:H)+SUMIF(CORRIDA!I:I,CLASSIF!P11,CORRIDA!J:J)</f>
        <v>39</v>
      </c>
      <c r="V11" s="40" t="n">
        <f aca="false">SUMIF(WOs!G:G,CLASSIF!P11,WOs!H:H)+SUMIF(WOs!I:I,CLASSIF!P11,WOs!J:J)</f>
        <v>0</v>
      </c>
      <c r="W11" s="40" t="n">
        <f aca="false">SUMIF(TORNEIO!G:G,CLASSIF!P11,TORNEIO!H:H)+SUMIF(TORNEIO!I:I,CLASSIF!P11,TORNEIO!J:J)+SUMIF(TORNEIO!S:S,CLASSIF!P11,TORNEIO!T:T)</f>
        <v>0</v>
      </c>
      <c r="X11" s="40" t="n">
        <f aca="false">SUM(U11:V11)</f>
        <v>39</v>
      </c>
      <c r="Y11" s="40" t="n">
        <f aca="false">VLOOKUP(P11,STATS!$B$2:$DF$52,109,0)</f>
        <v>0</v>
      </c>
      <c r="Z11" s="42" t="n">
        <f aca="false">SUM(W11:Y11)+T11/1000+(100-O11)/1000000000</f>
        <v>39.000390091</v>
      </c>
      <c r="AA11" s="40"/>
      <c r="AG11" s="33" t="n">
        <f aca="false">E11/$AF$3</f>
        <v>18.9216683621567</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Flavio</v>
      </c>
      <c r="C12" s="45" t="n">
        <f aca="false">VLOOKUP($A12,$N:$Z,Q$1,0)</f>
        <v>13</v>
      </c>
      <c r="D12" s="46" t="str">
        <f aca="false">VLOOKUP($A12,$N:$Z,R$1,0)&amp;"-"&amp;VLOOKUP($A12,$N:$Z,S$1,0)</f>
        <v>3-10</v>
      </c>
      <c r="E12" s="45" t="n">
        <f aca="false">VLOOKUP($A12,$N:$Z,X$1,0)</f>
        <v>121</v>
      </c>
      <c r="F12" s="45" t="n">
        <f aca="false">VLOOKUP($A12,$N:$Z,V$1,0)</f>
        <v>0</v>
      </c>
      <c r="G12" s="45" t="n">
        <f aca="false">VLOOKUP($A12,$N:$Z,W$1,0)</f>
        <v>20</v>
      </c>
      <c r="H12" s="45" t="n">
        <f aca="false">VLOOKUP($A12,$N:$Z,Y$1,0)</f>
        <v>100</v>
      </c>
      <c r="I12" s="47" t="n">
        <f aca="false">VLOOKUP($A12,$N:$Z,13,0)</f>
        <v>241.000465467615</v>
      </c>
      <c r="J12" s="48"/>
      <c r="K12" s="39" t="n">
        <f aca="false">VLOOKUP($A12,$N:$Z,R$1,0)</f>
        <v>3</v>
      </c>
      <c r="L12" s="39" t="n">
        <f aca="false">VLOOKUP($A12,$N:$Z,S$1,0)</f>
        <v>10</v>
      </c>
      <c r="M12" s="39"/>
      <c r="N12" s="40" t="n">
        <f aca="false">RANK(Z12,Z:Z)</f>
        <v>41</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9.23194303153611</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Carlao</v>
      </c>
      <c r="C13" s="45" t="n">
        <f aca="false">VLOOKUP($A13,$N:$Z,Q$1,0)</f>
        <v>18</v>
      </c>
      <c r="D13" s="46" t="str">
        <f aca="false">VLOOKUP($A13,$N:$Z,R$1,0)&amp;"-"&amp;VLOOKUP($A13,$N:$Z,S$1,0)</f>
        <v>6-12</v>
      </c>
      <c r="E13" s="45" t="n">
        <f aca="false">VLOOKUP($A13,$N:$Z,X$1,0)</f>
        <v>187</v>
      </c>
      <c r="F13" s="45" t="n">
        <f aca="false">VLOOKUP($A13,$N:$Z,V$1,0)</f>
        <v>0</v>
      </c>
      <c r="G13" s="45" t="n">
        <f aca="false">VLOOKUP($A13,$N:$Z,W$1,0)</f>
        <v>20</v>
      </c>
      <c r="H13" s="45" t="n">
        <f aca="false">VLOOKUP($A13,$N:$Z,Y$1,0)</f>
        <v>0</v>
      </c>
      <c r="I13" s="47" t="n">
        <f aca="false">VLOOKUP($A13,$N:$Z,13,0)</f>
        <v>207.000519520444</v>
      </c>
      <c r="J13" s="48"/>
      <c r="K13" s="39" t="n">
        <f aca="false">VLOOKUP($A13,$N:$Z,R$1,0)</f>
        <v>6</v>
      </c>
      <c r="L13" s="39" t="n">
        <f aca="false">VLOOKUP($A13,$N:$Z,S$1,0)</f>
        <v>12</v>
      </c>
      <c r="M13" s="39"/>
      <c r="N13" s="40" t="n">
        <f aca="false">RANK(Z13,Z:Z)</f>
        <v>7</v>
      </c>
      <c r="O13" s="39" t="n">
        <v>11</v>
      </c>
      <c r="P13" s="40" t="s">
        <v>12</v>
      </c>
      <c r="Q13" s="40" t="n">
        <f aca="false">COUNTIF(CORRIDA!G:G,CLASSIF!P13)+COUNTIF(CORRIDA!I:I,CLASSIF!P13)</f>
        <v>14</v>
      </c>
      <c r="R13" s="40" t="n">
        <f aca="false">COUNTIF(CORRIDA!G:G,CLASSIF!$P13)</f>
        <v>10</v>
      </c>
      <c r="S13" s="40" t="n">
        <f aca="false">COUNTIF(CORRIDA!I:I,CLASSIF!P13)</f>
        <v>4</v>
      </c>
      <c r="T13" s="41" t="n">
        <f aca="false">IF(Q13=0,0,U13/(Q13*20))</f>
        <v>0.817857142857143</v>
      </c>
      <c r="U13" s="40" t="n">
        <f aca="false">SUMIF(CORRIDA!G:G,CLASSIF!P13,CORRIDA!H:H)+SUMIF(CORRIDA!I:I,CLASSIF!P13,CORRIDA!J:J)</f>
        <v>229</v>
      </c>
      <c r="V13" s="40" t="n">
        <f aca="false">SUMIF(WOs!G:G,CLASSIF!P13,WOs!H:H)+SUMIF(WOs!I:I,CLASSIF!P13,WOs!J:J)</f>
        <v>0</v>
      </c>
      <c r="W13" s="40" t="n">
        <f aca="false">SUMIF(TORNEIO!G:G,CLASSIF!P13,TORNEIO!H:H)+SUMIF(TORNEIO!I:I,CLASSIF!P13,TORNEIO!J:J)+SUMIF(TORNEIO!S:S,CLASSIF!P13,TORNEIO!T:T)</f>
        <v>40</v>
      </c>
      <c r="X13" s="40" t="n">
        <f aca="false">SUM(U13:V13)</f>
        <v>229</v>
      </c>
      <c r="Y13" s="40" t="n">
        <f aca="false">VLOOKUP(P13,STATS!$B$2:$DF$52,109,0)</f>
        <v>0</v>
      </c>
      <c r="Z13" s="42" t="n">
        <f aca="false">SUM(W13:Y13)+T13/1000+(100-O13)/1000000000</f>
        <v>269.000817946143</v>
      </c>
      <c r="AA13" s="40"/>
      <c r="AG13" s="33" t="n">
        <f aca="false">E13/$AF$3</f>
        <v>14.2675483214649</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Pedrao</v>
      </c>
      <c r="C14" s="45" t="n">
        <f aca="false">VLOOKUP($A14,$N:$Z,Q$1,0)</f>
        <v>12</v>
      </c>
      <c r="D14" s="46" t="str">
        <f aca="false">VLOOKUP($A14,$N:$Z,R$1,0)&amp;"-"&amp;VLOOKUP($A14,$N:$Z,S$1,0)</f>
        <v>3-9</v>
      </c>
      <c r="E14" s="45" t="n">
        <f aca="false">VLOOKUP($A14,$N:$Z,X$1,0)</f>
        <v>105</v>
      </c>
      <c r="F14" s="45" t="n">
        <f aca="false">VLOOKUP($A14,$N:$Z,V$1,0)</f>
        <v>0</v>
      </c>
      <c r="G14" s="45" t="n">
        <f aca="false">VLOOKUP($A14,$N:$Z,W$1,0)</f>
        <v>0</v>
      </c>
      <c r="H14" s="45" t="n">
        <f aca="false">VLOOKUP($A14,$N:$Z,Y$1,0)</f>
        <v>100</v>
      </c>
      <c r="I14" s="47" t="n">
        <f aca="false">VLOOKUP($A14,$N:$Z,13,0)</f>
        <v>205.000437568</v>
      </c>
      <c r="J14" s="48"/>
      <c r="K14" s="39" t="n">
        <f aca="false">VLOOKUP($A14,$N:$Z,R$1,0)</f>
        <v>3</v>
      </c>
      <c r="L14" s="39" t="n">
        <f aca="false">VLOOKUP($A14,$N:$Z,S$1,0)</f>
        <v>9</v>
      </c>
      <c r="M14" s="39"/>
      <c r="N14" s="40" t="n">
        <f aca="false">RANK(Z14,Z:Z)</f>
        <v>29</v>
      </c>
      <c r="O14" s="39" t="n">
        <v>12</v>
      </c>
      <c r="P14" s="40" t="s">
        <v>13</v>
      </c>
      <c r="Q14" s="40" t="n">
        <f aca="false">COUNTIF(CORRIDA!G:G,CLASSIF!P14)+COUNTIF(CORRIDA!I:I,CLASSIF!P14)</f>
        <v>5</v>
      </c>
      <c r="R14" s="40" t="n">
        <f aca="false">COUNTIF(CORRIDA!G:G,CLASSIF!$P14)</f>
        <v>1</v>
      </c>
      <c r="S14" s="40" t="n">
        <f aca="false">COUNTIF(CORRIDA!I:I,CLASSIF!P14)</f>
        <v>4</v>
      </c>
      <c r="T14" s="41" t="n">
        <f aca="false">IF(Q14=0,0,U14/(Q14*20))</f>
        <v>0.45</v>
      </c>
      <c r="U14" s="40" t="n">
        <f aca="false">SUMIF(CORRIDA!G:G,CLASSIF!P14,CORRIDA!H:H)+SUMIF(CORRIDA!I:I,CLASSIF!P14,CORRIDA!J:J)</f>
        <v>45</v>
      </c>
      <c r="V14" s="40" t="n">
        <f aca="false">SUMIF(WOs!G:G,CLASSIF!P14,WOs!H:H)+SUMIF(WOs!I:I,CLASSIF!P14,WOs!J:J)</f>
        <v>4</v>
      </c>
      <c r="W14" s="40" t="n">
        <f aca="false">SUMIF(TORNEIO!G:G,CLASSIF!P14,TORNEIO!H:H)+SUMIF(TORNEIO!I:I,CLASSIF!P14,TORNEIO!J:J)+SUMIF(TORNEIO!S:S,CLASSIF!P14,TORNEIO!T:T)</f>
        <v>0</v>
      </c>
      <c r="X14" s="40" t="n">
        <f aca="false">SUM(U14:V14)</f>
        <v>49</v>
      </c>
      <c r="Y14" s="40" t="n">
        <f aca="false">VLOOKUP(P14,STATS!$B$2:$DF$52,109,0)</f>
        <v>0</v>
      </c>
      <c r="Z14" s="42" t="n">
        <f aca="false">SUM(W14:Y14)+T14/1000+(100-O14)/1000000000</f>
        <v>49.000450088</v>
      </c>
      <c r="AA14" s="40"/>
      <c r="AG14" s="33" t="n">
        <f aca="false">E14/$AF$3</f>
        <v>8.01119023397762</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Rubens</v>
      </c>
      <c r="C15" s="45" t="n">
        <f aca="false">VLOOKUP($A15,$N:$Z,Q$1,0)</f>
        <v>7</v>
      </c>
      <c r="D15" s="46" t="str">
        <f aca="false">VLOOKUP($A15,$N:$Z,R$1,0)&amp;"-"&amp;VLOOKUP($A15,$N:$Z,S$1,0)</f>
        <v>5-2</v>
      </c>
      <c r="E15" s="45" t="n">
        <f aca="false">VLOOKUP($A15,$N:$Z,X$1,0)</f>
        <v>120</v>
      </c>
      <c r="F15" s="45" t="n">
        <f aca="false">VLOOKUP($A15,$N:$Z,V$1,0)</f>
        <v>0</v>
      </c>
      <c r="G15" s="45" t="n">
        <f aca="false">VLOOKUP($A15,$N:$Z,W$1,0)</f>
        <v>40</v>
      </c>
      <c r="H15" s="45" t="n">
        <f aca="false">VLOOKUP($A15,$N:$Z,Y$1,0)</f>
        <v>0</v>
      </c>
      <c r="I15" s="47" t="n">
        <f aca="false">VLOOKUP($A15,$N:$Z,13,0)</f>
        <v>160.000857199857</v>
      </c>
      <c r="J15" s="48"/>
      <c r="K15" s="39" t="n">
        <f aca="false">VLOOKUP($A15,$N:$Z,R$1,0)</f>
        <v>5</v>
      </c>
      <c r="L15" s="39" t="n">
        <f aca="false">VLOOKUP($A15,$N:$Z,S$1,0)</f>
        <v>2</v>
      </c>
      <c r="M15" s="39"/>
      <c r="N15" s="40" t="n">
        <f aca="false">RANK(Z15,Z:Z)</f>
        <v>23</v>
      </c>
      <c r="O15" s="39" t="n">
        <v>13</v>
      </c>
      <c r="P15" s="40" t="s">
        <v>14</v>
      </c>
      <c r="Q15" s="40" t="n">
        <f aca="false">COUNTIF(CORRIDA!G:G,CLASSIF!P15)+COUNTIF(CORRIDA!I:I,CLASSIF!P15)</f>
        <v>7</v>
      </c>
      <c r="R15" s="40" t="n">
        <f aca="false">COUNTIF(CORRIDA!G:G,CLASSIF!$P15)</f>
        <v>2</v>
      </c>
      <c r="S15" s="40" t="n">
        <f aca="false">COUNTIF(CORRIDA!I:I,CLASSIF!P15)</f>
        <v>5</v>
      </c>
      <c r="T15" s="41" t="n">
        <f aca="false">IF(Q15=0,0,U15/(Q15*20))</f>
        <v>0.55</v>
      </c>
      <c r="U15" s="40" t="n">
        <f aca="false">SUMIF(CORRIDA!G:G,CLASSIF!P15,CORRIDA!H:H)+SUMIF(CORRIDA!I:I,CLASSIF!P15,CORRIDA!J:J)</f>
        <v>77</v>
      </c>
      <c r="V15" s="40" t="n">
        <f aca="false">SUMIF(WOs!G:G,CLASSIF!P15,WOs!H:H)+SUMIF(WOs!I:I,CLASSIF!P15,WOs!J:J)</f>
        <v>0</v>
      </c>
      <c r="W15" s="40" t="n">
        <f aca="false">SUMIF(TORNEIO!G:G,CLASSIF!P15,TORNEIO!H:H)+SUMIF(TORNEIO!I:I,CLASSIF!P15,TORNEIO!J:J)+SUMIF(TORNEIO!S:S,CLASSIF!P15,TORNEIO!T:T)</f>
        <v>0</v>
      </c>
      <c r="X15" s="40" t="n">
        <f aca="false">SUM(U15:V15)</f>
        <v>77</v>
      </c>
      <c r="Y15" s="40" t="n">
        <f aca="false">VLOOKUP(P15,STATS!$B$2:$DF$52,109,0)</f>
        <v>0</v>
      </c>
      <c r="Z15" s="42" t="n">
        <f aca="false">SUM(W15:Y15)+T15/1000+(100-O15)/1000000000</f>
        <v>77.000550087</v>
      </c>
      <c r="AA15" s="40"/>
      <c r="AG15" s="33" t="n">
        <f aca="false">E15/$AF$3</f>
        <v>9.15564598168871</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Caio</v>
      </c>
      <c r="C16" s="45" t="n">
        <f aca="false">VLOOKUP($A16,$N:$Z,Q$1,0)</f>
        <v>9</v>
      </c>
      <c r="D16" s="46" t="str">
        <f aca="false">VLOOKUP($A16,$N:$Z,R$1,0)&amp;"-"&amp;VLOOKUP($A16,$N:$Z,S$1,0)</f>
        <v>7-2</v>
      </c>
      <c r="E16" s="45" t="n">
        <f aca="false">VLOOKUP($A16,$N:$Z,X$1,0)</f>
        <v>159</v>
      </c>
      <c r="F16" s="45" t="n">
        <f aca="false">VLOOKUP($A16,$N:$Z,V$1,0)</f>
        <v>0</v>
      </c>
      <c r="G16" s="45" t="n">
        <f aca="false">VLOOKUP($A16,$N:$Z,W$1,0)</f>
        <v>0</v>
      </c>
      <c r="H16" s="45" t="n">
        <f aca="false">VLOOKUP($A16,$N:$Z,Y$1,0)</f>
        <v>0</v>
      </c>
      <c r="I16" s="47" t="n">
        <f aca="false">VLOOKUP($A16,$N:$Z,13,0)</f>
        <v>159.000883428333</v>
      </c>
      <c r="J16" s="48"/>
      <c r="K16" s="39" t="n">
        <f aca="false">VLOOKUP($A16,$N:$Z,R$1,0)</f>
        <v>7</v>
      </c>
      <c r="L16" s="39" t="n">
        <f aca="false">VLOOKUP($A16,$N:$Z,S$1,0)</f>
        <v>2</v>
      </c>
      <c r="M16" s="40"/>
      <c r="N16" s="40" t="n">
        <f aca="false">RANK(Z16,Z:Z)</f>
        <v>6</v>
      </c>
      <c r="O16" s="39" t="n">
        <v>14</v>
      </c>
      <c r="P16" s="40" t="s">
        <v>15</v>
      </c>
      <c r="Q16" s="40" t="n">
        <f aca="false">COUNTIF(CORRIDA!G:G,CLASSIF!P16)+COUNTIF(CORRIDA!I:I,CLASSIF!P16)</f>
        <v>13</v>
      </c>
      <c r="R16" s="40" t="n">
        <f aca="false">COUNTIF(CORRIDA!G:G,CLASSIF!$P16)</f>
        <v>7</v>
      </c>
      <c r="S16" s="40" t="n">
        <f aca="false">COUNTIF(CORRIDA!I:I,CLASSIF!P16)</f>
        <v>6</v>
      </c>
      <c r="T16" s="41" t="n">
        <f aca="false">IF(Q16=0,0,U16/(Q16*20))</f>
        <v>0.707692307692308</v>
      </c>
      <c r="U16" s="40" t="n">
        <f aca="false">SUMIF(CORRIDA!G:G,CLASSIF!P16,CORRIDA!H:H)+SUMIF(CORRIDA!I:I,CLASSIF!P16,CORRIDA!J:J)</f>
        <v>184</v>
      </c>
      <c r="V16" s="40" t="n">
        <f aca="false">SUMIF(WOs!G:G,CLASSIF!P16,WOs!H:H)+SUMIF(WOs!I:I,CLASSIF!P16,WOs!J:J)</f>
        <v>0</v>
      </c>
      <c r="W16" s="40" t="n">
        <f aca="false">SUMIF(TORNEIO!G:G,CLASSIF!P16,TORNEIO!H:H)+SUMIF(TORNEIO!I:I,CLASSIF!P16,TORNEIO!J:J)+SUMIF(TORNEIO!S:S,CLASSIF!P16,TORNEIO!T:T)</f>
        <v>40</v>
      </c>
      <c r="X16" s="40" t="n">
        <f aca="false">SUM(U16:V16)</f>
        <v>184</v>
      </c>
      <c r="Y16" s="40" t="n">
        <f aca="false">VLOOKUP(P16,STATS!$B$2:$DF$52,109,0)</f>
        <v>100</v>
      </c>
      <c r="Z16" s="42" t="n">
        <f aca="false">SUM(W16:Y16)+T16/1000+(100-O16)/1000000000</f>
        <v>324.000707778308</v>
      </c>
      <c r="AA16" s="40"/>
      <c r="AG16" s="33" t="n">
        <f aca="false">E16/$AF$3</f>
        <v>12.1312309257375</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Paulo</v>
      </c>
      <c r="C17" s="45" t="n">
        <f aca="false">VLOOKUP($A17,$N:$Z,Q$1,0)</f>
        <v>11</v>
      </c>
      <c r="D17" s="46" t="str">
        <f aca="false">VLOOKUP($A17,$N:$Z,R$1,0)&amp;"-"&amp;VLOOKUP($A17,$N:$Z,S$1,0)</f>
        <v>2-9</v>
      </c>
      <c r="E17" s="45" t="n">
        <f aca="false">VLOOKUP($A17,$N:$Z,X$1,0)</f>
        <v>130</v>
      </c>
      <c r="F17" s="45" t="n">
        <f aca="false">VLOOKUP($A17,$N:$Z,V$1,0)</f>
        <v>25</v>
      </c>
      <c r="G17" s="45" t="n">
        <f aca="false">VLOOKUP($A17,$N:$Z,W$1,0)</f>
        <v>20</v>
      </c>
      <c r="H17" s="45" t="n">
        <f aca="false">VLOOKUP($A17,$N:$Z,Y$1,0)</f>
        <v>0</v>
      </c>
      <c r="I17" s="47" t="n">
        <f aca="false">VLOOKUP($A17,$N:$Z,13,0)</f>
        <v>150.000477341727</v>
      </c>
      <c r="J17" s="48"/>
      <c r="K17" s="39" t="n">
        <f aca="false">VLOOKUP($A17,$N:$Z,R$1,0)</f>
        <v>2</v>
      </c>
      <c r="L17" s="39" t="n">
        <f aca="false">VLOOKUP($A17,$N:$Z,S$1,0)</f>
        <v>9</v>
      </c>
      <c r="M17" s="40"/>
      <c r="N17" s="40" t="n">
        <f aca="false">RANK(Z17,Z:Z)</f>
        <v>42</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9.91861648016277</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Bruno</v>
      </c>
      <c r="C18" s="45" t="n">
        <f aca="false">VLOOKUP($A18,$N:$Z,Q$1,0)</f>
        <v>8</v>
      </c>
      <c r="D18" s="46" t="str">
        <f aca="false">VLOOKUP($A18,$N:$Z,R$1,0)&amp;"-"&amp;VLOOKUP($A18,$N:$Z,S$1,0)</f>
        <v>4-4</v>
      </c>
      <c r="E18" s="45" t="n">
        <f aca="false">VLOOKUP($A18,$N:$Z,X$1,0)</f>
        <v>110</v>
      </c>
      <c r="F18" s="45" t="n">
        <f aca="false">VLOOKUP($A18,$N:$Z,V$1,0)</f>
        <v>0</v>
      </c>
      <c r="G18" s="45" t="n">
        <f aca="false">VLOOKUP($A18,$N:$Z,W$1,0)</f>
        <v>0</v>
      </c>
      <c r="H18" s="45" t="n">
        <f aca="false">VLOOKUP($A18,$N:$Z,Y$1,0)</f>
        <v>0</v>
      </c>
      <c r="I18" s="47" t="n">
        <f aca="false">VLOOKUP($A18,$N:$Z,13,0)</f>
        <v>110.000687596</v>
      </c>
      <c r="J18" s="48"/>
      <c r="K18" s="39" t="n">
        <f aca="false">VLOOKUP($A18,$N:$Z,R$1,0)</f>
        <v>4</v>
      </c>
      <c r="L18" s="39" t="n">
        <f aca="false">VLOOKUP($A18,$N:$Z,S$1,0)</f>
        <v>4</v>
      </c>
      <c r="M18" s="40"/>
      <c r="N18" s="40" t="n">
        <f aca="false">RANK(Z18,Z:Z)</f>
        <v>22</v>
      </c>
      <c r="O18" s="39" t="n">
        <v>16</v>
      </c>
      <c r="P18" s="40" t="s">
        <v>17</v>
      </c>
      <c r="Q18" s="40" t="n">
        <f aca="false">COUNTIF(CORRIDA!G:G,CLASSIF!P18)+COUNTIF(CORRIDA!I:I,CLASSIF!P18)</f>
        <v>4</v>
      </c>
      <c r="R18" s="40" t="n">
        <f aca="false">COUNTIF(CORRIDA!G:G,CLASSIF!$P18)</f>
        <v>4</v>
      </c>
      <c r="S18" s="40" t="n">
        <f aca="false">COUNTIF(CORRIDA!I:I,CLASSIF!P18)</f>
        <v>0</v>
      </c>
      <c r="T18" s="41" t="n">
        <f aca="false">IF(Q18=0,0,U18/(Q18*20))</f>
        <v>1</v>
      </c>
      <c r="U18" s="40" t="n">
        <f aca="false">SUMIF(CORRIDA!G:G,CLASSIF!P18,CORRIDA!H:H)+SUMIF(CORRIDA!I:I,CLASSIF!P18,CORRIDA!J:J)</f>
        <v>80</v>
      </c>
      <c r="V18" s="40" t="n">
        <f aca="false">SUMIF(WOs!G:G,CLASSIF!P18,WOs!H:H)+SUMIF(WOs!I:I,CLASSIF!P18,WOs!J:J)</f>
        <v>0</v>
      </c>
      <c r="W18" s="40" t="n">
        <f aca="false">SUMIF(TORNEIO!G:G,CLASSIF!P18,TORNEIO!H:H)+SUMIF(TORNEIO!I:I,CLASSIF!P18,TORNEIO!J:J)+SUMIF(TORNEIO!S:S,CLASSIF!P18,TORNEIO!T:T)</f>
        <v>0</v>
      </c>
      <c r="X18" s="40" t="n">
        <f aca="false">SUM(U18:V18)</f>
        <v>80</v>
      </c>
      <c r="Y18" s="40" t="n">
        <f aca="false">VLOOKUP(P18,STATS!$B$2:$DF$52,109,0)</f>
        <v>0</v>
      </c>
      <c r="Z18" s="42" t="n">
        <f aca="false">SUM(W18:Y18)+T18/1000+(100-O18)/1000000000</f>
        <v>80.001000084</v>
      </c>
      <c r="AA18" s="40"/>
      <c r="AG18" s="33" t="n">
        <f aca="false">E18/$AF$3</f>
        <v>8.39267548321465</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Pitch</v>
      </c>
      <c r="C19" s="51" t="n">
        <f aca="false">VLOOKUP($A19,$N:$Z,Q$1,0)</f>
        <v>6</v>
      </c>
      <c r="D19" s="52" t="str">
        <f aca="false">VLOOKUP($A19,$N:$Z,R$1,0)&amp;"-"&amp;VLOOKUP($A19,$N:$Z,S$1,0)</f>
        <v>5-1</v>
      </c>
      <c r="E19" s="51" t="n">
        <f aca="false">VLOOKUP($A19,$N:$Z,X$1,0)</f>
        <v>105</v>
      </c>
      <c r="F19" s="51" t="n">
        <f aca="false">VLOOKUP($A19,$N:$Z,V$1,0)</f>
        <v>0</v>
      </c>
      <c r="G19" s="51" t="n">
        <f aca="false">VLOOKUP($A19,$N:$Z,W$1,0)</f>
        <v>0</v>
      </c>
      <c r="H19" s="51" t="n">
        <f aca="false">VLOOKUP($A19,$N:$Z,Y$1,0)</f>
        <v>0</v>
      </c>
      <c r="I19" s="53" t="n">
        <f aca="false">VLOOKUP($A19,$N:$Z,13,0)</f>
        <v>105.000875064</v>
      </c>
      <c r="J19" s="54" t="s">
        <v>77</v>
      </c>
      <c r="K19" s="39" t="n">
        <f aca="false">VLOOKUP($A19,$N:$Z,R$1,0)</f>
        <v>5</v>
      </c>
      <c r="L19" s="39" t="n">
        <f aca="false">VLOOKUP($A19,$N:$Z,S$1,0)</f>
        <v>1</v>
      </c>
      <c r="M19" s="40"/>
      <c r="N19" s="40" t="n">
        <f aca="false">RANK(Z19,Z:Z)</f>
        <v>10</v>
      </c>
      <c r="O19" s="39" t="n">
        <v>17</v>
      </c>
      <c r="P19" s="40" t="s">
        <v>18</v>
      </c>
      <c r="Q19" s="40" t="n">
        <f aca="false">COUNTIF(CORRIDA!G:G,CLASSIF!P19)+COUNTIF(CORRIDA!I:I,CLASSIF!P19)</f>
        <v>13</v>
      </c>
      <c r="R19" s="40" t="n">
        <f aca="false">COUNTIF(CORRIDA!G:G,CLASSIF!$P19)</f>
        <v>3</v>
      </c>
      <c r="S19" s="40" t="n">
        <f aca="false">COUNTIF(CORRIDA!I:I,CLASSIF!P19)</f>
        <v>10</v>
      </c>
      <c r="T19" s="41" t="n">
        <f aca="false">IF(Q19=0,0,U19/(Q19*20))</f>
        <v>0.465384615384615</v>
      </c>
      <c r="U19" s="40" t="n">
        <f aca="false">SUMIF(CORRIDA!G:G,CLASSIF!P19,CORRIDA!H:H)+SUMIF(CORRIDA!I:I,CLASSIF!P19,CORRIDA!J:J)</f>
        <v>121</v>
      </c>
      <c r="V19" s="40" t="n">
        <f aca="false">SUMIF(WOs!G:G,CLASSIF!P19,WOs!H:H)+SUMIF(WOs!I:I,CLASSIF!P19,WOs!J:J)</f>
        <v>0</v>
      </c>
      <c r="W19" s="40" t="n">
        <f aca="false">SUMIF(TORNEIO!G:G,CLASSIF!P19,TORNEIO!H:H)+SUMIF(TORNEIO!I:I,CLASSIF!P19,TORNEIO!J:J)+SUMIF(TORNEIO!S:S,CLASSIF!P19,TORNEIO!T:T)</f>
        <v>20</v>
      </c>
      <c r="X19" s="40" t="n">
        <f aca="false">SUM(U19:V19)</f>
        <v>121</v>
      </c>
      <c r="Y19" s="40" t="n">
        <f aca="false">VLOOKUP(P19,STATS!$B$2:$DF$52,109,0)</f>
        <v>100</v>
      </c>
      <c r="Z19" s="42" t="n">
        <f aca="false">SUM(W19:Y19)+T19/1000+(100-O19)/1000000000</f>
        <v>241.000465467615</v>
      </c>
      <c r="AA19" s="40"/>
      <c r="AG19" s="33" t="n">
        <f aca="false">E19/$AF$3</f>
        <v>8.01119023397762</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Fabio Chuck</v>
      </c>
      <c r="C20" s="51" t="n">
        <f aca="false">VLOOKUP($A20,$N:$Z,Q$1,0)</f>
        <v>8</v>
      </c>
      <c r="D20" s="52" t="str">
        <f aca="false">VLOOKUP($A20,$N:$Z,R$1,0)&amp;"-"&amp;VLOOKUP($A20,$N:$Z,S$1,0)</f>
        <v>2-6</v>
      </c>
      <c r="E20" s="51" t="n">
        <f aca="false">VLOOKUP($A20,$N:$Z,X$1,0)</f>
        <v>85</v>
      </c>
      <c r="F20" s="51" t="n">
        <f aca="false">VLOOKUP($A20,$N:$Z,V$1,0)</f>
        <v>0</v>
      </c>
      <c r="G20" s="51" t="n">
        <f aca="false">VLOOKUP($A20,$N:$Z,W$1,0)</f>
        <v>20</v>
      </c>
      <c r="H20" s="51" t="n">
        <f aca="false">VLOOKUP($A20,$N:$Z,Y$1,0)</f>
        <v>0</v>
      </c>
      <c r="I20" s="53" t="n">
        <f aca="false">VLOOKUP($A20,$N:$Z,13,0)</f>
        <v>105.000531304</v>
      </c>
      <c r="J20" s="54"/>
      <c r="K20" s="39" t="n">
        <f aca="false">VLOOKUP($A20,$N:$Z,R$1,0)</f>
        <v>2</v>
      </c>
      <c r="L20" s="39" t="n">
        <f aca="false">VLOOKUP($A20,$N:$Z,S$1,0)</f>
        <v>6</v>
      </c>
      <c r="M20" s="40"/>
      <c r="N20" s="40" t="n">
        <f aca="false">RANK(Z20,Z:Z)</f>
        <v>43</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6.4852492370295</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Oswald</v>
      </c>
      <c r="C21" s="51" t="n">
        <f aca="false">VLOOKUP($A21,$N:$Z,Q$1,0)</f>
        <v>5</v>
      </c>
      <c r="D21" s="52" t="str">
        <f aca="false">VLOOKUP($A21,$N:$Z,R$1,0)&amp;"-"&amp;VLOOKUP($A21,$N:$Z,S$1,0)</f>
        <v>4-1</v>
      </c>
      <c r="E21" s="51" t="n">
        <f aca="false">VLOOKUP($A21,$N:$Z,X$1,0)</f>
        <v>91</v>
      </c>
      <c r="F21" s="51" t="n">
        <f aca="false">VLOOKUP($A21,$N:$Z,V$1,0)</f>
        <v>0</v>
      </c>
      <c r="G21" s="51" t="n">
        <f aca="false">VLOOKUP($A21,$N:$Z,W$1,0)</f>
        <v>0</v>
      </c>
      <c r="H21" s="51" t="n">
        <f aca="false">VLOOKUP($A21,$N:$Z,Y$1,0)</f>
        <v>0</v>
      </c>
      <c r="I21" s="53" t="n">
        <f aca="false">VLOOKUP($A21,$N:$Z,13,0)</f>
        <v>91.000910071</v>
      </c>
      <c r="J21" s="54"/>
      <c r="K21" s="39" t="n">
        <f aca="false">VLOOKUP($A21,$N:$Z,R$1,0)</f>
        <v>4</v>
      </c>
      <c r="L21" s="39" t="n">
        <f aca="false">VLOOKUP($A21,$N:$Z,S$1,0)</f>
        <v>1</v>
      </c>
      <c r="M21" s="40"/>
      <c r="N21" s="40" t="n">
        <f aca="false">RANK(Z21,Z:Z)</f>
        <v>20</v>
      </c>
      <c r="O21" s="39" t="n">
        <v>19</v>
      </c>
      <c r="P21" s="40" t="s">
        <v>20</v>
      </c>
      <c r="Q21" s="40" t="n">
        <f aca="false">COUNTIF(CORRIDA!G:G,CLASSIF!P21)+COUNTIF(CORRIDA!I:I,CLASSIF!P21)</f>
        <v>5</v>
      </c>
      <c r="R21" s="40" t="n">
        <f aca="false">COUNTIF(CORRIDA!G:G,CLASSIF!$P21)</f>
        <v>4</v>
      </c>
      <c r="S21" s="40" t="n">
        <f aca="false">COUNTIF(CORRIDA!I:I,CLASSIF!P21)</f>
        <v>1</v>
      </c>
      <c r="T21" s="41" t="n">
        <f aca="false">IF(Q21=0,0,U21/(Q21*20))</f>
        <v>0.87</v>
      </c>
      <c r="U21" s="40" t="n">
        <f aca="false">SUMIF(CORRIDA!G:G,CLASSIF!P21,CORRIDA!H:H)+SUMIF(CORRIDA!I:I,CLASSIF!P21,CORRIDA!J:J)</f>
        <v>87</v>
      </c>
      <c r="V21" s="40" t="n">
        <f aca="false">SUMIF(WOs!G:G,CLASSIF!P21,WOs!H:H)+SUMIF(WOs!I:I,CLASSIF!P21,WOs!J:J)</f>
        <v>0</v>
      </c>
      <c r="W21" s="40" t="n">
        <f aca="false">SUMIF(TORNEIO!G:G,CLASSIF!P21,TORNEIO!H:H)+SUMIF(TORNEIO!I:I,CLASSIF!P21,TORNEIO!J:J)+SUMIF(TORNEIO!S:S,CLASSIF!P21,TORNEIO!T:T)</f>
        <v>0</v>
      </c>
      <c r="X21" s="40" t="n">
        <f aca="false">SUM(U21:V21)</f>
        <v>87</v>
      </c>
      <c r="Y21" s="40" t="n">
        <f aca="false">VLOOKUP(P21,STATS!$B$2:$DF$52,109,0)</f>
        <v>0</v>
      </c>
      <c r="Z21" s="42" t="n">
        <f aca="false">SUM(W21:Y21)+T21/1000+(100-O21)/1000000000</f>
        <v>87.000870081</v>
      </c>
      <c r="AA21" s="40"/>
      <c r="AG21" s="33" t="n">
        <f aca="false">E21/$AF$3</f>
        <v>6.94303153611394</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Pedro</v>
      </c>
      <c r="C22" s="51" t="n">
        <f aca="false">VLOOKUP($A22,$N:$Z,Q$1,0)</f>
        <v>5</v>
      </c>
      <c r="D22" s="52" t="str">
        <f aca="false">VLOOKUP($A22,$N:$Z,R$1,0)&amp;"-"&amp;VLOOKUP($A22,$N:$Z,S$1,0)</f>
        <v>4-1</v>
      </c>
      <c r="E22" s="51" t="n">
        <f aca="false">VLOOKUP($A22,$N:$Z,X$1,0)</f>
        <v>87</v>
      </c>
      <c r="F22" s="51" t="n">
        <f aca="false">VLOOKUP($A22,$N:$Z,V$1,0)</f>
        <v>0</v>
      </c>
      <c r="G22" s="51" t="n">
        <f aca="false">VLOOKUP($A22,$N:$Z,W$1,0)</f>
        <v>0</v>
      </c>
      <c r="H22" s="51" t="n">
        <f aca="false">VLOOKUP($A22,$N:$Z,Y$1,0)</f>
        <v>0</v>
      </c>
      <c r="I22" s="53" t="n">
        <f aca="false">VLOOKUP($A22,$N:$Z,13,0)</f>
        <v>87.000870081</v>
      </c>
      <c r="J22" s="54"/>
      <c r="K22" s="39" t="n">
        <f aca="false">VLOOKUP($A22,$N:$Z,R$1,0)</f>
        <v>4</v>
      </c>
      <c r="L22" s="39" t="n">
        <f aca="false">VLOOKUP($A22,$N:$Z,S$1,0)</f>
        <v>1</v>
      </c>
      <c r="M22" s="40"/>
      <c r="N22" s="40" t="n">
        <f aca="false">RANK(Z22,Z:Z)</f>
        <v>36</v>
      </c>
      <c r="O22" s="39" t="n">
        <v>20</v>
      </c>
      <c r="P22" s="40" t="s">
        <v>21</v>
      </c>
      <c r="Q22" s="40" t="n">
        <f aca="false">COUNTIF(CORRIDA!G:G,CLASSIF!P22)+COUNTIF(CORRIDA!I:I,CLASSIF!P22)</f>
        <v>4</v>
      </c>
      <c r="R22" s="40" t="n">
        <f aca="false">COUNTIF(CORRIDA!G:G,CLASSIF!$P22)</f>
        <v>0</v>
      </c>
      <c r="S22" s="40" t="n">
        <f aca="false">COUNTIF(CORRIDA!I:I,CLASSIF!P22)</f>
        <v>4</v>
      </c>
      <c r="T22" s="41" t="n">
        <f aca="false">IF(Q22=0,0,U22/(Q22*20))</f>
        <v>0.2</v>
      </c>
      <c r="U22" s="40" t="n">
        <f aca="false">SUMIF(CORRIDA!G:G,CLASSIF!P22,CORRIDA!H:H)+SUMIF(CORRIDA!I:I,CLASSIF!P22,CORRIDA!J:J)</f>
        <v>16</v>
      </c>
      <c r="V22" s="40" t="n">
        <f aca="false">SUMIF(WOs!G:G,CLASSIF!P22,WOs!H:H)+SUMIF(WOs!I:I,CLASSIF!P22,WOs!J:J)</f>
        <v>0</v>
      </c>
      <c r="W22" s="40" t="n">
        <f aca="false">SUMIF(TORNEIO!G:G,CLASSIF!P22,TORNEIO!H:H)+SUMIF(TORNEIO!I:I,CLASSIF!P22,TORNEIO!J:J)+SUMIF(TORNEIO!S:S,CLASSIF!P22,TORNEIO!T:T)</f>
        <v>0</v>
      </c>
      <c r="X22" s="40" t="n">
        <f aca="false">SUM(U22:V22)</f>
        <v>16</v>
      </c>
      <c r="Y22" s="40" t="n">
        <f aca="false">VLOOKUP(P22,STATS!$B$2:$DF$52,109,0)</f>
        <v>0</v>
      </c>
      <c r="Z22" s="42" t="n">
        <f aca="false">SUM(W22:Y22)+T22/1000+(100-O22)/1000000000</f>
        <v>16.00020008</v>
      </c>
      <c r="AA22" s="40"/>
      <c r="AG22" s="33" t="n">
        <f aca="false">E22/$AF$3</f>
        <v>6.63784333672431</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Heitor</v>
      </c>
      <c r="C23" s="51" t="n">
        <f aca="false">VLOOKUP($A23,$N:$Z,Q$1,0)</f>
        <v>7</v>
      </c>
      <c r="D23" s="52" t="str">
        <f aca="false">VLOOKUP($A23,$N:$Z,R$1,0)&amp;"-"&amp;VLOOKUP($A23,$N:$Z,S$1,0)</f>
        <v>3-4</v>
      </c>
      <c r="E23" s="51" t="n">
        <f aca="false">VLOOKUP($A23,$N:$Z,X$1,0)</f>
        <v>81</v>
      </c>
      <c r="F23" s="51" t="n">
        <f aca="false">VLOOKUP($A23,$N:$Z,V$1,0)</f>
        <v>0</v>
      </c>
      <c r="G23" s="51" t="n">
        <f aca="false">VLOOKUP($A23,$N:$Z,W$1,0)</f>
        <v>0</v>
      </c>
      <c r="H23" s="51" t="n">
        <f aca="false">VLOOKUP($A23,$N:$Z,Y$1,0)</f>
        <v>0</v>
      </c>
      <c r="I23" s="53" t="n">
        <f aca="false">VLOOKUP($A23,$N:$Z,13,0)</f>
        <v>81.0005786634286</v>
      </c>
      <c r="J23" s="54"/>
      <c r="K23" s="39" t="n">
        <f aca="false">VLOOKUP($A23,$N:$Z,R$1,0)</f>
        <v>3</v>
      </c>
      <c r="L23" s="39" t="n">
        <f aca="false">VLOOKUP($A23,$N:$Z,S$1,0)</f>
        <v>4</v>
      </c>
      <c r="M23" s="40"/>
      <c r="N23" s="40" t="n">
        <f aca="false">RANK(Z23,Z:Z)</f>
        <v>27</v>
      </c>
      <c r="O23" s="39" t="n">
        <v>21</v>
      </c>
      <c r="P23" s="40" t="s">
        <v>22</v>
      </c>
      <c r="Q23" s="40" t="n">
        <f aca="false">COUNTIF(CORRIDA!G:G,CLASSIF!P23)+COUNTIF(CORRIDA!I:I,CLASSIF!P23)</f>
        <v>5</v>
      </c>
      <c r="R23" s="40" t="n">
        <f aca="false">COUNTIF(CORRIDA!G:G,CLASSIF!$P23)</f>
        <v>2</v>
      </c>
      <c r="S23" s="40" t="n">
        <f aca="false">COUNTIF(CORRIDA!I:I,CLASSIF!P23)</f>
        <v>3</v>
      </c>
      <c r="T23" s="41" t="n">
        <f aca="false">IF(Q23=0,0,U23/(Q23*20))</f>
        <v>0.59</v>
      </c>
      <c r="U23" s="40" t="n">
        <f aca="false">SUMIF(CORRIDA!G:G,CLASSIF!P23,CORRIDA!H:H)+SUMIF(CORRIDA!I:I,CLASSIF!P23,CORRIDA!J:J)</f>
        <v>59</v>
      </c>
      <c r="V23" s="40" t="n">
        <f aca="false">SUMIF(WOs!G:G,CLASSIF!P23,WOs!H:H)+SUMIF(WOs!I:I,CLASSIF!P23,WOs!J:J)</f>
        <v>0</v>
      </c>
      <c r="W23" s="40" t="n">
        <f aca="false">SUMIF(TORNEIO!G:G,CLASSIF!P23,TORNEIO!H:H)+SUMIF(TORNEIO!I:I,CLASSIF!P23,TORNEIO!J:J)+SUMIF(TORNEIO!S:S,CLASSIF!P23,TORNEIO!T:T)</f>
        <v>0</v>
      </c>
      <c r="X23" s="40" t="n">
        <f aca="false">SUM(U23:V23)</f>
        <v>59</v>
      </c>
      <c r="Y23" s="40" t="n">
        <f aca="false">VLOOKUP(P23,STATS!$B$2:$DF$52,109,0)</f>
        <v>0</v>
      </c>
      <c r="Z23" s="42" t="n">
        <f aca="false">SUM(W23:Y23)+T23/1000+(100-O23)/1000000000</f>
        <v>59.000590079</v>
      </c>
      <c r="AA23" s="40"/>
      <c r="AG23" s="33" t="n">
        <f aca="false">E23/$AF$3</f>
        <v>6.18006103763988</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Leo</v>
      </c>
      <c r="C24" s="51" t="n">
        <f aca="false">VLOOKUP($A24,$N:$Z,Q$1,0)</f>
        <v>4</v>
      </c>
      <c r="D24" s="52" t="str">
        <f aca="false">VLOOKUP($A24,$N:$Z,R$1,0)&amp;"-"&amp;VLOOKUP($A24,$N:$Z,S$1,0)</f>
        <v>4-0</v>
      </c>
      <c r="E24" s="51" t="n">
        <f aca="false">VLOOKUP($A24,$N:$Z,X$1,0)</f>
        <v>80</v>
      </c>
      <c r="F24" s="51" t="n">
        <f aca="false">VLOOKUP($A24,$N:$Z,V$1,0)</f>
        <v>0</v>
      </c>
      <c r="G24" s="51" t="n">
        <f aca="false">VLOOKUP($A24,$N:$Z,W$1,0)</f>
        <v>0</v>
      </c>
      <c r="H24" s="51" t="n">
        <f aca="false">VLOOKUP($A24,$N:$Z,Y$1,0)</f>
        <v>0</v>
      </c>
      <c r="I24" s="53" t="n">
        <f aca="false">VLOOKUP($A24,$N:$Z,13,0)</f>
        <v>80.001000084</v>
      </c>
      <c r="J24" s="54"/>
      <c r="K24" s="39" t="n">
        <f aca="false">VLOOKUP($A24,$N:$Z,R$1,0)</f>
        <v>4</v>
      </c>
      <c r="L24" s="39" t="n">
        <f aca="false">VLOOKUP($A24,$N:$Z,S$1,0)</f>
        <v>0</v>
      </c>
      <c r="M24" s="40"/>
      <c r="N24" s="40" t="n">
        <f aca="false">RANK(Z24,Z:Z)</f>
        <v>24</v>
      </c>
      <c r="O24" s="39" t="n">
        <v>22</v>
      </c>
      <c r="P24" s="40" t="s">
        <v>23</v>
      </c>
      <c r="Q24" s="40" t="n">
        <f aca="false">COUNTIF(CORRIDA!G:G,CLASSIF!P24)+COUNTIF(CORRIDA!I:I,CLASSIF!P24)</f>
        <v>4</v>
      </c>
      <c r="R24" s="40" t="n">
        <f aca="false">COUNTIF(CORRIDA!G:G,CLASSIF!$P24)</f>
        <v>3</v>
      </c>
      <c r="S24" s="40" t="n">
        <f aca="false">COUNTIF(CORRIDA!I:I,CLASSIF!P24)</f>
        <v>1</v>
      </c>
      <c r="T24" s="41" t="n">
        <f aca="false">IF(Q24=0,0,U24/(Q24*20))</f>
        <v>0.825</v>
      </c>
      <c r="U24" s="40" t="n">
        <f aca="false">SUMIF(CORRIDA!G:G,CLASSIF!P24,CORRIDA!H:H)+SUMIF(CORRIDA!I:I,CLASSIF!P24,CORRIDA!J:J)</f>
        <v>66</v>
      </c>
      <c r="V24" s="40" t="n">
        <f aca="false">SUMIF(WOs!G:G,CLASSIF!P24,WOs!H:H)+SUMIF(WOs!I:I,CLASSIF!P24,WOs!J:J)</f>
        <v>0</v>
      </c>
      <c r="W24" s="40" t="n">
        <f aca="false">SUMIF(TORNEIO!G:G,CLASSIF!P24,TORNEIO!H:H)+SUMIF(TORNEIO!I:I,CLASSIF!P24,TORNEIO!J:J)+SUMIF(TORNEIO!S:S,CLASSIF!P24,TORNEIO!T:T)</f>
        <v>0</v>
      </c>
      <c r="X24" s="40" t="n">
        <f aca="false">SUM(U24:V24)</f>
        <v>66</v>
      </c>
      <c r="Y24" s="40" t="n">
        <f aca="false">VLOOKUP(P24,STATS!$B$2:$DF$52,109,0)</f>
        <v>0</v>
      </c>
      <c r="Z24" s="42" t="n">
        <f aca="false">SUM(W24:Y24)+T24/1000+(100-O24)/1000000000</f>
        <v>66.000825078</v>
      </c>
      <c r="AA24" s="40"/>
      <c r="AG24" s="33" t="n">
        <f aca="false">E24/$AF$3</f>
        <v>6.10376398779247</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Fabinho</v>
      </c>
      <c r="C25" s="51" t="n">
        <f aca="false">VLOOKUP($A25,$N:$Z,Q$1,0)</f>
        <v>7</v>
      </c>
      <c r="D25" s="52" t="str">
        <f aca="false">VLOOKUP($A25,$N:$Z,R$1,0)&amp;"-"&amp;VLOOKUP($A25,$N:$Z,S$1,0)</f>
        <v>2-5</v>
      </c>
      <c r="E25" s="51" t="n">
        <f aca="false">VLOOKUP($A25,$N:$Z,X$1,0)</f>
        <v>77</v>
      </c>
      <c r="F25" s="51" t="n">
        <f aca="false">VLOOKUP($A25,$N:$Z,V$1,0)</f>
        <v>0</v>
      </c>
      <c r="G25" s="51" t="n">
        <f aca="false">VLOOKUP($A25,$N:$Z,W$1,0)</f>
        <v>0</v>
      </c>
      <c r="H25" s="51" t="n">
        <f aca="false">VLOOKUP($A25,$N:$Z,Y$1,0)</f>
        <v>0</v>
      </c>
      <c r="I25" s="53" t="n">
        <f aca="false">VLOOKUP($A25,$N:$Z,13,0)</f>
        <v>77.000550087</v>
      </c>
      <c r="J25" s="54"/>
      <c r="K25" s="39" t="n">
        <f aca="false">VLOOKUP($A25,$N:$Z,R$1,0)</f>
        <v>2</v>
      </c>
      <c r="L25" s="39" t="n">
        <f aca="false">VLOOKUP($A25,$N:$Z,S$1,0)</f>
        <v>5</v>
      </c>
      <c r="M25" s="40"/>
      <c r="N25" s="40" t="n">
        <f aca="false">RANK(Z25,Z:Z)</f>
        <v>25</v>
      </c>
      <c r="O25" s="39" t="n">
        <v>23</v>
      </c>
      <c r="P25" s="40" t="s">
        <v>24</v>
      </c>
      <c r="Q25" s="40" t="n">
        <f aca="false">COUNTIF(CORRIDA!G:G,CLASSIF!P25)+COUNTIF(CORRIDA!I:I,CLASSIF!P25)</f>
        <v>6</v>
      </c>
      <c r="R25" s="40" t="n">
        <f aca="false">COUNTIF(CORRIDA!G:G,CLASSIF!$P25)</f>
        <v>1</v>
      </c>
      <c r="S25" s="40" t="n">
        <f aca="false">COUNTIF(CORRIDA!I:I,CLASSIF!P25)</f>
        <v>5</v>
      </c>
      <c r="T25" s="41" t="n">
        <f aca="false">IF(Q25=0,0,U25/(Q25*20))</f>
        <v>0.341666666666667</v>
      </c>
      <c r="U25" s="40" t="n">
        <f aca="false">SUMIF(CORRIDA!G:G,CLASSIF!P25,CORRIDA!H:H)+SUMIF(CORRIDA!I:I,CLASSIF!P25,CORRIDA!J:J)</f>
        <v>41</v>
      </c>
      <c r="V25" s="40" t="n">
        <f aca="false">SUMIF(WOs!G:G,CLASSIF!P25,WOs!H:H)+SUMIF(WOs!I:I,CLASSIF!P25,WOs!J:J)</f>
        <v>0</v>
      </c>
      <c r="W25" s="40" t="n">
        <f aca="false">SUMIF(TORNEIO!G:G,CLASSIF!P25,TORNEIO!H:H)+SUMIF(TORNEIO!I:I,CLASSIF!P25,TORNEIO!J:J)+SUMIF(TORNEIO!S:S,CLASSIF!P25,TORNEIO!T:T)</f>
        <v>20</v>
      </c>
      <c r="X25" s="40" t="n">
        <f aca="false">SUM(U25:V25)</f>
        <v>41</v>
      </c>
      <c r="Y25" s="40" t="n">
        <f aca="false">VLOOKUP(P25,STATS!$B$2:$DF$52,109,0)</f>
        <v>0</v>
      </c>
      <c r="Z25" s="42" t="n">
        <f aca="false">SUM(W25:Y25)+T25/1000+(100-O25)/1000000000</f>
        <v>61.0003417436667</v>
      </c>
      <c r="AA25" s="40"/>
      <c r="AG25" s="33" t="n">
        <f aca="false">E25/$AF$3</f>
        <v>5.87487283825025</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Ivan (Campeao Copa Band)</v>
      </c>
      <c r="C26" s="51" t="n">
        <f aca="false">VLOOKUP($A26,$N:$Z,Q$1,0)</f>
        <v>4</v>
      </c>
      <c r="D26" s="52" t="str">
        <f aca="false">VLOOKUP($A26,$N:$Z,R$1,0)&amp;"-"&amp;VLOOKUP($A26,$N:$Z,S$1,0)</f>
        <v>3-1</v>
      </c>
      <c r="E26" s="51" t="n">
        <f aca="false">VLOOKUP($A26,$N:$Z,X$1,0)</f>
        <v>66</v>
      </c>
      <c r="F26" s="51" t="n">
        <f aca="false">VLOOKUP($A26,$N:$Z,V$1,0)</f>
        <v>0</v>
      </c>
      <c r="G26" s="51" t="n">
        <f aca="false">VLOOKUP($A26,$N:$Z,W$1,0)</f>
        <v>0</v>
      </c>
      <c r="H26" s="51" t="n">
        <f aca="false">VLOOKUP($A26,$N:$Z,Y$1,0)</f>
        <v>0</v>
      </c>
      <c r="I26" s="53" t="n">
        <f aca="false">VLOOKUP($A26,$N:$Z,13,0)</f>
        <v>66.000825078</v>
      </c>
      <c r="J26" s="54"/>
      <c r="K26" s="39" t="n">
        <f aca="false">VLOOKUP($A26,$N:$Z,R$1,0)</f>
        <v>3</v>
      </c>
      <c r="L26" s="39" t="n">
        <f aca="false">VLOOKUP($A26,$N:$Z,S$1,0)</f>
        <v>1</v>
      </c>
      <c r="M26" s="40"/>
      <c r="N26" s="40" t="n">
        <f aca="false">RANK(Z26,Z:Z)</f>
        <v>11</v>
      </c>
      <c r="O26" s="39" t="n">
        <v>24</v>
      </c>
      <c r="P26" s="40" t="s">
        <v>25</v>
      </c>
      <c r="Q26" s="40" t="n">
        <f aca="false">COUNTIF(CORRIDA!G:G,CLASSIF!P26)+COUNTIF(CORRIDA!I:I,CLASSIF!P26)</f>
        <v>18</v>
      </c>
      <c r="R26" s="40" t="n">
        <f aca="false">COUNTIF(CORRIDA!G:G,CLASSIF!$P26)</f>
        <v>6</v>
      </c>
      <c r="S26" s="40" t="n">
        <f aca="false">COUNTIF(CORRIDA!I:I,CLASSIF!P26)</f>
        <v>12</v>
      </c>
      <c r="T26" s="41" t="n">
        <f aca="false">IF(Q26=0,0,U26/(Q26*20))</f>
        <v>0.519444444444444</v>
      </c>
      <c r="U26" s="40" t="n">
        <f aca="false">SUMIF(CORRIDA!G:G,CLASSIF!P26,CORRIDA!H:H)+SUMIF(CORRIDA!I:I,CLASSIF!P26,CORRIDA!J:J)</f>
        <v>187</v>
      </c>
      <c r="V26" s="40" t="n">
        <f aca="false">SUMIF(WOs!G:G,CLASSIF!P26,WOs!H:H)+SUMIF(WOs!I:I,CLASSIF!P26,WOs!J:J)</f>
        <v>0</v>
      </c>
      <c r="W26" s="40" t="n">
        <f aca="false">SUMIF(TORNEIO!G:G,CLASSIF!P26,TORNEIO!H:H)+SUMIF(TORNEIO!I:I,CLASSIF!P26,TORNEIO!J:J)+SUMIF(TORNEIO!S:S,CLASSIF!P26,TORNEIO!T:T)</f>
        <v>20</v>
      </c>
      <c r="X26" s="40" t="n">
        <f aca="false">SUM(U26:V26)</f>
        <v>187</v>
      </c>
      <c r="Y26" s="40" t="n">
        <f aca="false">VLOOKUP(P26,STATS!$B$2:$DF$52,109,0)</f>
        <v>0</v>
      </c>
      <c r="Z26" s="42" t="n">
        <f aca="false">SUM(W26:Y26)+T26/1000+(100-O26)/1000000000</f>
        <v>207.000519520444</v>
      </c>
      <c r="AA26" s="40"/>
      <c r="AG26" s="33" t="n">
        <f aca="false">E26/$AF$3</f>
        <v>5.03560528992879</v>
      </c>
      <c r="AH26" s="33" t="e">
        <f aca="true">E26+AH$2*20*D26*(($AC$3-TODAY())/7)</f>
        <v>#VALUE!</v>
      </c>
      <c r="AJ26" s="1"/>
      <c r="AL26" s="1"/>
    </row>
    <row r="27" customFormat="false" ht="15" hidden="false" customHeight="false" outlineLevel="0" collapsed="false">
      <c r="A27" s="55" t="n">
        <v>25</v>
      </c>
      <c r="B27" s="56" t="str">
        <f aca="false">VLOOKUP($A27,$N:$Z,P$1,0)</f>
        <v>Juan</v>
      </c>
      <c r="C27" s="57" t="n">
        <f aca="false">VLOOKUP($A27,$N:$Z,Q$1,0)</f>
        <v>6</v>
      </c>
      <c r="D27" s="58" t="str">
        <f aca="false">VLOOKUP($A27,$N:$Z,R$1,0)&amp;"-"&amp;VLOOKUP($A27,$N:$Z,S$1,0)</f>
        <v>1-5</v>
      </c>
      <c r="E27" s="57" t="n">
        <f aca="false">VLOOKUP($A27,$N:$Z,X$1,0)</f>
        <v>41</v>
      </c>
      <c r="F27" s="57" t="n">
        <f aca="false">VLOOKUP($A27,$N:$Z,V$1,0)</f>
        <v>0</v>
      </c>
      <c r="G27" s="57" t="n">
        <f aca="false">VLOOKUP($A27,$N:$Z,W$1,0)</f>
        <v>20</v>
      </c>
      <c r="H27" s="57" t="n">
        <f aca="false">VLOOKUP($A27,$N:$Z,Y$1,0)</f>
        <v>0</v>
      </c>
      <c r="I27" s="59" t="n">
        <f aca="false">VLOOKUP($A27,$N:$Z,13,0)</f>
        <v>61.0003417436667</v>
      </c>
      <c r="J27" s="60"/>
      <c r="K27" s="39" t="n">
        <f aca="false">VLOOKUP($A27,$N:$Z,R$1,0)</f>
        <v>1</v>
      </c>
      <c r="L27" s="39" t="n">
        <f aca="false">VLOOKUP($A27,$N:$Z,S$1,0)</f>
        <v>5</v>
      </c>
      <c r="M27" s="40"/>
      <c r="N27" s="40" t="n">
        <f aca="false">RANK(Z27,Z:Z)</f>
        <v>2</v>
      </c>
      <c r="O27" s="39" t="n">
        <v>25</v>
      </c>
      <c r="P27" s="40" t="s">
        <v>26</v>
      </c>
      <c r="Q27" s="40" t="n">
        <f aca="false">COUNTIF(CORRIDA!G:G,CLASSIF!P27)+COUNTIF(CORRIDA!I:I,CLASSIF!P27)</f>
        <v>28</v>
      </c>
      <c r="R27" s="40" t="n">
        <f aca="false">COUNTIF(CORRIDA!G:G,CLASSIF!$P27)</f>
        <v>17</v>
      </c>
      <c r="S27" s="40" t="n">
        <f aca="false">COUNTIF(CORRIDA!I:I,CLASSIF!P27)</f>
        <v>11</v>
      </c>
      <c r="T27" s="41" t="n">
        <f aca="false">IF(Q27=0,0,U27/(Q27*20))</f>
        <v>0.707142857142857</v>
      </c>
      <c r="U27" s="40" t="n">
        <f aca="false">SUMIF(CORRIDA!G:G,CLASSIF!P27,CORRIDA!H:H)+SUMIF(CORRIDA!I:I,CLASSIF!P27,CORRIDA!J:J)</f>
        <v>396</v>
      </c>
      <c r="V27" s="40" t="n">
        <f aca="false">SUMIF(WOs!G:G,CLASSIF!P27,WOs!H:H)+SUMIF(WOs!I:I,CLASSIF!P27,WOs!J:J)</f>
        <v>0</v>
      </c>
      <c r="W27" s="40" t="n">
        <f aca="false">SUMIF(TORNEIO!G:G,CLASSIF!P27,TORNEIO!H:H)+SUMIF(TORNEIO!I:I,CLASSIF!P27,TORNEIO!J:J)+SUMIF(TORNEIO!S:S,CLASSIF!P27,TORNEIO!T:T)</f>
        <v>20</v>
      </c>
      <c r="X27" s="40" t="n">
        <f aca="false">SUM(U27:V27)</f>
        <v>396</v>
      </c>
      <c r="Y27" s="40" t="n">
        <f aca="false">VLOOKUP(P27,STATS!$B$2:$DF$52,109,0)</f>
        <v>200</v>
      </c>
      <c r="Z27" s="42" t="n">
        <f aca="false">SUM(W27:Y27)+T27/1000+(100-O27)/1000000000</f>
        <v>616.000707217857</v>
      </c>
      <c r="AA27" s="40"/>
      <c r="AG27" s="33" t="n">
        <f aca="false">E27/$AF$3</f>
        <v>3.12817904374364</v>
      </c>
      <c r="AH27" s="33" t="e">
        <f aca="true">E27+AH$2*20*D27*(($AC$3-TODAY())/7)</f>
        <v>#VALUE!</v>
      </c>
      <c r="AJ27" s="1"/>
      <c r="AL27" s="1"/>
    </row>
    <row r="28" customFormat="false" ht="15" hidden="false" customHeight="false" outlineLevel="0" collapsed="false">
      <c r="A28" s="55" t="n">
        <v>26</v>
      </c>
      <c r="B28" s="56" t="str">
        <f aca="false">VLOOKUP($A28,$N:$Z,P$1,0)</f>
        <v>Palazzo</v>
      </c>
      <c r="C28" s="57" t="n">
        <f aca="false">VLOOKUP($A28,$N:$Z,Q$1,0)</f>
        <v>3</v>
      </c>
      <c r="D28" s="58" t="str">
        <f aca="false">VLOOKUP($A28,$N:$Z,R$1,0)&amp;"-"&amp;VLOOKUP($A28,$N:$Z,S$1,0)</f>
        <v>3-0</v>
      </c>
      <c r="E28" s="57" t="n">
        <f aca="false">VLOOKUP($A28,$N:$Z,X$1,0)</f>
        <v>60</v>
      </c>
      <c r="F28" s="57" t="n">
        <f aca="false">VLOOKUP($A28,$N:$Z,V$1,0)</f>
        <v>0</v>
      </c>
      <c r="G28" s="57" t="n">
        <f aca="false">VLOOKUP($A28,$N:$Z,W$1,0)</f>
        <v>0</v>
      </c>
      <c r="H28" s="57" t="n">
        <f aca="false">VLOOKUP($A28,$N:$Z,Y$1,0)</f>
        <v>0</v>
      </c>
      <c r="I28" s="59" t="n">
        <f aca="false">VLOOKUP($A28,$N:$Z,13,0)</f>
        <v>60.00100007</v>
      </c>
      <c r="J28" s="60"/>
      <c r="K28" s="39" t="n">
        <f aca="false">VLOOKUP($A28,$N:$Z,R$1,0)</f>
        <v>3</v>
      </c>
      <c r="L28" s="39" t="n">
        <f aca="false">VLOOKUP($A28,$N:$Z,S$1,0)</f>
        <v>0</v>
      </c>
      <c r="M28" s="40"/>
      <c r="N28" s="40" t="n">
        <f aca="false">RANK(Z28,Z:Z)</f>
        <v>8</v>
      </c>
      <c r="O28" s="39" t="n">
        <v>26</v>
      </c>
      <c r="P28" s="40" t="s">
        <v>27</v>
      </c>
      <c r="Q28" s="40" t="n">
        <f aca="false">COUNTIF(CORRIDA!G:G,CLASSIF!P28)+COUNTIF(CORRIDA!I:I,CLASSIF!P28)</f>
        <v>10</v>
      </c>
      <c r="R28" s="40" t="n">
        <f aca="false">COUNTIF(CORRIDA!G:G,CLASSIF!$P28)</f>
        <v>8</v>
      </c>
      <c r="S28" s="40" t="n">
        <f aca="false">COUNTIF(CORRIDA!I:I,CLASSIF!P28)</f>
        <v>2</v>
      </c>
      <c r="T28" s="41" t="n">
        <f aca="false">IF(Q28=0,0,U28/(Q28*20))</f>
        <v>0.865</v>
      </c>
      <c r="U28" s="40" t="n">
        <f aca="false">SUMIF(CORRIDA!G:G,CLASSIF!P28,CORRIDA!H:H)+SUMIF(CORRIDA!I:I,CLASSIF!P28,CORRIDA!J:J)</f>
        <v>173</v>
      </c>
      <c r="V28" s="40" t="n">
        <f aca="false">SUMIF(WOs!G:G,CLASSIF!P28,WOs!H:H)+SUMIF(WOs!I:I,CLASSIF!P28,WOs!J:J)</f>
        <v>0</v>
      </c>
      <c r="W28" s="40" t="n">
        <f aca="false">SUMIF(TORNEIO!G:G,CLASSIF!P28,TORNEIO!H:H)+SUMIF(TORNEIO!I:I,CLASSIF!P28,TORNEIO!J:J)+SUMIF(TORNEIO!S:S,CLASSIF!P28,TORNEIO!T:T)</f>
        <v>80</v>
      </c>
      <c r="X28" s="40" t="n">
        <f aca="false">SUM(U28:V28)</f>
        <v>173</v>
      </c>
      <c r="Y28" s="40" t="n">
        <f aca="false">VLOOKUP(P28,STATS!$B$2:$DF$52,109,0)</f>
        <v>0</v>
      </c>
      <c r="Z28" s="42" t="n">
        <f aca="false">SUM(W28:Y28)+T28/1000+(100-O28)/1000000000</f>
        <v>253.000865074</v>
      </c>
      <c r="AA28" s="40"/>
      <c r="AG28" s="33" t="n">
        <f aca="false">E28/$AF$3</f>
        <v>4.57782299084435</v>
      </c>
      <c r="AH28" s="33" t="e">
        <f aca="true">E28+AH$2*20*D28*(($AC$3-TODAY())/7)</f>
        <v>#VALUE!</v>
      </c>
      <c r="AJ28" s="1"/>
      <c r="AL28" s="1"/>
    </row>
    <row r="29" customFormat="false" ht="15" hidden="false" customHeight="false" outlineLevel="0" collapsed="false">
      <c r="A29" s="55" t="n">
        <v>27</v>
      </c>
      <c r="B29" s="56" t="str">
        <f aca="false">VLOOKUP($A29,$N:$Z,P$1,0)</f>
        <v>Lucca</v>
      </c>
      <c r="C29" s="57" t="n">
        <f aca="false">VLOOKUP($A29,$N:$Z,Q$1,0)</f>
        <v>5</v>
      </c>
      <c r="D29" s="58" t="str">
        <f aca="false">VLOOKUP($A29,$N:$Z,R$1,0)&amp;"-"&amp;VLOOKUP($A29,$N:$Z,S$1,0)</f>
        <v>2-3</v>
      </c>
      <c r="E29" s="57" t="n">
        <f aca="false">VLOOKUP($A29,$N:$Z,X$1,0)</f>
        <v>59</v>
      </c>
      <c r="F29" s="57" t="n">
        <f aca="false">VLOOKUP($A29,$N:$Z,V$1,0)</f>
        <v>0</v>
      </c>
      <c r="G29" s="57" t="n">
        <f aca="false">VLOOKUP($A29,$N:$Z,W$1,0)</f>
        <v>0</v>
      </c>
      <c r="H29" s="57" t="n">
        <f aca="false">VLOOKUP($A29,$N:$Z,Y$1,0)</f>
        <v>0</v>
      </c>
      <c r="I29" s="59" t="n">
        <f aca="false">VLOOKUP($A29,$N:$Z,13,0)</f>
        <v>59.000590079</v>
      </c>
      <c r="J29" s="60"/>
      <c r="K29" s="39" t="n">
        <f aca="false">VLOOKUP($A29,$N:$Z,R$1,0)</f>
        <v>2</v>
      </c>
      <c r="L29" s="39" t="n">
        <f aca="false">VLOOKUP($A29,$N:$Z,S$1,0)</f>
        <v>3</v>
      </c>
      <c r="M29" s="40"/>
      <c r="N29" s="40" t="n">
        <f aca="false">RANK(Z29,Z:Z)</f>
        <v>44</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Salgado</v>
      </c>
      <c r="C30" s="57" t="n">
        <f aca="false">VLOOKUP($A30,$N:$Z,Q$1,0)</f>
        <v>3</v>
      </c>
      <c r="D30" s="58" t="str">
        <f aca="false">VLOOKUP($A30,$N:$Z,R$1,0)&amp;"-"&amp;VLOOKUP($A30,$N:$Z,S$1,0)</f>
        <v>1-2</v>
      </c>
      <c r="E30" s="57" t="n">
        <f aca="false">VLOOKUP($A30,$N:$Z,X$1,0)</f>
        <v>34</v>
      </c>
      <c r="F30" s="57" t="n">
        <f aca="false">VLOOKUP($A30,$N:$Z,V$1,0)</f>
        <v>0</v>
      </c>
      <c r="G30" s="57" t="n">
        <f aca="false">VLOOKUP($A30,$N:$Z,W$1,0)</f>
        <v>20</v>
      </c>
      <c r="H30" s="57" t="n">
        <f aca="false">VLOOKUP($A30,$N:$Z,Y$1,0)</f>
        <v>0</v>
      </c>
      <c r="I30" s="59" t="n">
        <f aca="false">VLOOKUP($A30,$N:$Z,13,0)</f>
        <v>54.0005667256667</v>
      </c>
      <c r="J30" s="60"/>
      <c r="K30" s="39" t="n">
        <f aca="false">VLOOKUP($A30,$N:$Z,R$1,0)</f>
        <v>1</v>
      </c>
      <c r="L30" s="39" t="n">
        <f aca="false">VLOOKUP($A30,$N:$Z,S$1,0)</f>
        <v>2</v>
      </c>
      <c r="M30" s="40"/>
      <c r="N30" s="40" t="n">
        <f aca="false">RANK(Z30,Z:Z)</f>
        <v>4</v>
      </c>
      <c r="O30" s="39" t="n">
        <v>28</v>
      </c>
      <c r="P30" s="40" t="s">
        <v>29</v>
      </c>
      <c r="Q30" s="40" t="n">
        <f aca="false">COUNTIF(CORRIDA!G:G,CLASSIF!P30)+COUNTIF(CORRIDA!I:I,CLASSIF!P30)</f>
        <v>14</v>
      </c>
      <c r="R30" s="40" t="n">
        <f aca="false">COUNTIF(CORRIDA!G:G,CLASSIF!$P30)</f>
        <v>10</v>
      </c>
      <c r="S30" s="40" t="n">
        <f aca="false">COUNTIF(CORRIDA!I:I,CLASSIF!P30)</f>
        <v>4</v>
      </c>
      <c r="T30" s="41" t="n">
        <f aca="false">IF(Q30=0,0,U30/(Q30*20))</f>
        <v>0.828571428571429</v>
      </c>
      <c r="U30" s="40" t="n">
        <f aca="false">SUMIF(CORRIDA!G:G,CLASSIF!P30,CORRIDA!H:H)+SUMIF(CORRIDA!I:I,CLASSIF!P30,CORRIDA!J:J)</f>
        <v>232</v>
      </c>
      <c r="V30" s="40" t="n">
        <f aca="false">SUMIF(WOs!G:G,CLASSIF!P30,WOs!H:H)+SUMIF(WOs!I:I,CLASSIF!P30,WOs!J:J)</f>
        <v>0</v>
      </c>
      <c r="W30" s="40" t="n">
        <f aca="false">SUMIF(TORNEIO!G:G,CLASSIF!P30,TORNEIO!H:H)+SUMIF(TORNEIO!I:I,CLASSIF!P30,TORNEIO!J:J)+SUMIF(TORNEIO!S:S,CLASSIF!P30,TORNEIO!T:T)</f>
        <v>0</v>
      </c>
      <c r="X30" s="40" t="n">
        <f aca="false">SUM(U30:V30)</f>
        <v>232</v>
      </c>
      <c r="Y30" s="40" t="n">
        <f aca="false">VLOOKUP(P30,STATS!$B$2:$DF$52,109,0)</f>
        <v>100</v>
      </c>
      <c r="Z30" s="42" t="n">
        <f aca="false">SUM(W30:Y30)+T30/1000+(100-O30)/1000000000</f>
        <v>332.000828643429</v>
      </c>
      <c r="AA30" s="40"/>
    </row>
    <row r="31" customFormat="false" ht="15" hidden="false" customHeight="false" outlineLevel="0" collapsed="false">
      <c r="A31" s="55" t="n">
        <v>29</v>
      </c>
      <c r="B31" s="56" t="str">
        <f aca="false">VLOOKUP($A31,$N:$Z,P$1,0)</f>
        <v>Elias Xaropinho</v>
      </c>
      <c r="C31" s="57" t="n">
        <f aca="false">VLOOKUP($A31,$N:$Z,Q$1,0)</f>
        <v>5</v>
      </c>
      <c r="D31" s="58" t="str">
        <f aca="false">VLOOKUP($A31,$N:$Z,R$1,0)&amp;"-"&amp;VLOOKUP($A31,$N:$Z,S$1,0)</f>
        <v>1-4</v>
      </c>
      <c r="E31" s="57" t="n">
        <f aca="false">VLOOKUP($A31,$N:$Z,X$1,0)</f>
        <v>49</v>
      </c>
      <c r="F31" s="57" t="n">
        <f aca="false">VLOOKUP($A31,$N:$Z,V$1,0)</f>
        <v>4</v>
      </c>
      <c r="G31" s="57" t="n">
        <f aca="false">VLOOKUP($A31,$N:$Z,W$1,0)</f>
        <v>0</v>
      </c>
      <c r="H31" s="57" t="n">
        <f aca="false">VLOOKUP($A31,$N:$Z,Y$1,0)</f>
        <v>0</v>
      </c>
      <c r="I31" s="59" t="n">
        <f aca="false">VLOOKUP($A31,$N:$Z,13,0)</f>
        <v>49.000450088</v>
      </c>
      <c r="J31" s="60"/>
      <c r="K31" s="39" t="n">
        <f aca="false">VLOOKUP($A31,$N:$Z,R$1,0)</f>
        <v>1</v>
      </c>
      <c r="L31" s="39" t="n">
        <f aca="false">VLOOKUP($A31,$N:$Z,S$1,0)</f>
        <v>4</v>
      </c>
      <c r="M31" s="40"/>
      <c r="N31" s="40" t="n">
        <f aca="false">RANK(Z31,Z:Z)</f>
        <v>19</v>
      </c>
      <c r="O31" s="39" t="n">
        <v>29</v>
      </c>
      <c r="P31" s="40" t="s">
        <v>30</v>
      </c>
      <c r="Q31" s="40" t="n">
        <f aca="false">COUNTIF(CORRIDA!G:G,CLASSIF!P31)+COUNTIF(CORRIDA!I:I,CLASSIF!P31)</f>
        <v>5</v>
      </c>
      <c r="R31" s="40" t="n">
        <f aca="false">COUNTIF(CORRIDA!G:G,CLASSIF!$P31)</f>
        <v>4</v>
      </c>
      <c r="S31" s="40" t="n">
        <f aca="false">COUNTIF(CORRIDA!I:I,CLASSIF!P31)</f>
        <v>1</v>
      </c>
      <c r="T31" s="41" t="n">
        <f aca="false">IF(Q31=0,0,U31/(Q31*20))</f>
        <v>0.91</v>
      </c>
      <c r="U31" s="40" t="n">
        <f aca="false">SUMIF(CORRIDA!G:G,CLASSIF!P31,CORRIDA!H:H)+SUMIF(CORRIDA!I:I,CLASSIF!P31,CORRIDA!J:J)</f>
        <v>91</v>
      </c>
      <c r="V31" s="40" t="n">
        <f aca="false">SUMIF(WOs!G:G,CLASSIF!P31,WOs!H:H)+SUMIF(WOs!I:I,CLASSIF!P31,WOs!J:J)</f>
        <v>0</v>
      </c>
      <c r="W31" s="40" t="n">
        <f aca="false">SUMIF(TORNEIO!G:G,CLASSIF!P31,TORNEIO!H:H)+SUMIF(TORNEIO!I:I,CLASSIF!P31,TORNEIO!J:J)+SUMIF(TORNEIO!S:S,CLASSIF!P31,TORNEIO!T:T)</f>
        <v>0</v>
      </c>
      <c r="X31" s="40" t="n">
        <f aca="false">SUM(U31:V31)</f>
        <v>91</v>
      </c>
      <c r="Y31" s="40" t="n">
        <f aca="false">VLOOKUP(P31,STATS!$B$2:$DF$52,109,0)</f>
        <v>0</v>
      </c>
      <c r="Z31" s="42" t="n">
        <f aca="false">SUM(W31:Y31)+T31/1000+(100-O31)/1000000000</f>
        <v>91.000910071</v>
      </c>
      <c r="AA31" s="40"/>
    </row>
    <row r="32" customFormat="false" ht="15" hidden="false" customHeight="false" outlineLevel="0" collapsed="false">
      <c r="A32" s="55" t="n">
        <v>30</v>
      </c>
      <c r="B32" s="56" t="str">
        <f aca="false">VLOOKUP($A32,$N:$Z,P$1,0)</f>
        <v>Sergiao</v>
      </c>
      <c r="C32" s="57" t="n">
        <f aca="false">VLOOKUP($A32,$N:$Z,Q$1,0)</f>
        <v>4</v>
      </c>
      <c r="D32" s="58" t="str">
        <f aca="false">VLOOKUP($A32,$N:$Z,R$1,0)&amp;"-"&amp;VLOOKUP($A32,$N:$Z,S$1,0)</f>
        <v>0-4</v>
      </c>
      <c r="E32" s="57" t="n">
        <f aca="false">VLOOKUP($A32,$N:$Z,X$1,0)</f>
        <v>25</v>
      </c>
      <c r="F32" s="57" t="n">
        <f aca="false">VLOOKUP($A32,$N:$Z,V$1,0)</f>
        <v>0</v>
      </c>
      <c r="G32" s="57" t="n">
        <f aca="false">VLOOKUP($A32,$N:$Z,W$1,0)</f>
        <v>20</v>
      </c>
      <c r="H32" s="57" t="n">
        <f aca="false">VLOOKUP($A32,$N:$Z,Y$1,0)</f>
        <v>0</v>
      </c>
      <c r="I32" s="59" t="n">
        <f aca="false">VLOOKUP($A32,$N:$Z,13,0)</f>
        <v>45.000312558</v>
      </c>
      <c r="J32" s="60"/>
      <c r="K32" s="39" t="n">
        <f aca="false">VLOOKUP($A32,$N:$Z,R$1,0)</f>
        <v>0</v>
      </c>
      <c r="L32" s="39" t="n">
        <f aca="false">VLOOKUP($A32,$N:$Z,S$1,0)</f>
        <v>4</v>
      </c>
      <c r="M32" s="40"/>
      <c r="N32" s="40" t="n">
        <f aca="false">RANK(Z32,Z:Z)</f>
        <v>26</v>
      </c>
      <c r="O32" s="39" t="n">
        <v>30</v>
      </c>
      <c r="P32" s="40" t="s">
        <v>31</v>
      </c>
      <c r="Q32" s="40" t="n">
        <f aca="false">COUNTIF(CORRIDA!G:G,CLASSIF!P32)+COUNTIF(CORRIDA!I:I,CLASSIF!P32)</f>
        <v>3</v>
      </c>
      <c r="R32" s="40" t="n">
        <f aca="false">COUNTIF(CORRIDA!G:G,CLASSIF!$P32)</f>
        <v>3</v>
      </c>
      <c r="S32" s="40" t="n">
        <f aca="false">COUNTIF(CORRIDA!I:I,CLASSIF!P32)</f>
        <v>0</v>
      </c>
      <c r="T32" s="41" t="n">
        <f aca="false">IF(Q32=0,0,U32/(Q32*20))</f>
        <v>1</v>
      </c>
      <c r="U32" s="40" t="n">
        <f aca="false">SUMIF(CORRIDA!G:G,CLASSIF!P32,CORRIDA!H:H)+SUMIF(CORRIDA!I:I,CLASSIF!P32,CORRIDA!J:J)</f>
        <v>60</v>
      </c>
      <c r="V32" s="40" t="n">
        <f aca="false">SUMIF(WOs!G:G,CLASSIF!P32,WOs!H:H)+SUMIF(WOs!I:I,CLASSIF!P32,WOs!J:J)</f>
        <v>0</v>
      </c>
      <c r="W32" s="40" t="n">
        <f aca="false">SUMIF(TORNEIO!G:G,CLASSIF!P32,TORNEIO!H:H)+SUMIF(TORNEIO!I:I,CLASSIF!P32,TORNEIO!J:J)+SUMIF(TORNEIO!S:S,CLASSIF!P32,TORNEIO!T:T)</f>
        <v>0</v>
      </c>
      <c r="X32" s="40" t="n">
        <f aca="false">SUM(U32:V32)</f>
        <v>60</v>
      </c>
      <c r="Y32" s="40" t="n">
        <f aca="false">VLOOKUP(P32,STATS!$B$2:$DF$52,109,0)</f>
        <v>0</v>
      </c>
      <c r="Z32" s="42" t="n">
        <f aca="false">SUM(W32:Y32)+T32/1000+(100-O32)/1000000000</f>
        <v>60.00100007</v>
      </c>
      <c r="AA32" s="40"/>
    </row>
    <row r="33" customFormat="false" ht="15" hidden="false" customHeight="false" outlineLevel="0" collapsed="false">
      <c r="A33" s="55" t="n">
        <v>31</v>
      </c>
      <c r="B33" s="56" t="str">
        <f aca="false">VLOOKUP($A33,$N:$Z,P$1,0)</f>
        <v>Fontalvinho</v>
      </c>
      <c r="C33" s="57" t="n">
        <f aca="false">VLOOKUP($A33,$N:$Z,Q$1,0)</f>
        <v>3</v>
      </c>
      <c r="D33" s="58" t="str">
        <f aca="false">VLOOKUP($A33,$N:$Z,R$1,0)&amp;"-"&amp;VLOOKUP($A33,$N:$Z,S$1,0)</f>
        <v>2-1</v>
      </c>
      <c r="E33" s="57" t="n">
        <f aca="false">VLOOKUP($A33,$N:$Z,X$1,0)</f>
        <v>44</v>
      </c>
      <c r="F33" s="57" t="n">
        <f aca="false">VLOOKUP($A33,$N:$Z,V$1,0)</f>
        <v>0</v>
      </c>
      <c r="G33" s="57" t="n">
        <f aca="false">VLOOKUP($A33,$N:$Z,W$1,0)</f>
        <v>0</v>
      </c>
      <c r="H33" s="57" t="n">
        <f aca="false">VLOOKUP($A33,$N:$Z,Y$1,0)</f>
        <v>0</v>
      </c>
      <c r="I33" s="59" t="n">
        <f aca="false">VLOOKUP($A33,$N:$Z,13,0)</f>
        <v>44.0007334323333</v>
      </c>
      <c r="J33" s="60"/>
      <c r="K33" s="39" t="n">
        <f aca="false">VLOOKUP($A33,$N:$Z,R$1,0)</f>
        <v>2</v>
      </c>
      <c r="L33" s="39" t="n">
        <f aca="false">VLOOKUP($A33,$N:$Z,S$1,0)</f>
        <v>1</v>
      </c>
      <c r="M33" s="40"/>
      <c r="N33" s="40" t="n">
        <f aca="false">RANK(Z33,Z:Z)</f>
        <v>15</v>
      </c>
      <c r="O33" s="39" t="n">
        <v>31</v>
      </c>
      <c r="P33" s="40" t="s">
        <v>32</v>
      </c>
      <c r="Q33" s="40" t="n">
        <f aca="false">COUNTIF(CORRIDA!G:G,CLASSIF!P33)+COUNTIF(CORRIDA!I:I,CLASSIF!P33)</f>
        <v>11</v>
      </c>
      <c r="R33" s="40" t="n">
        <f aca="false">COUNTIF(CORRIDA!G:G,CLASSIF!$P33)</f>
        <v>2</v>
      </c>
      <c r="S33" s="40" t="n">
        <f aca="false">COUNTIF(CORRIDA!I:I,CLASSIF!P33)</f>
        <v>9</v>
      </c>
      <c r="T33" s="41" t="n">
        <f aca="false">IF(Q33=0,0,U33/(Q33*20))</f>
        <v>0.477272727272727</v>
      </c>
      <c r="U33" s="40" t="n">
        <f aca="false">SUMIF(CORRIDA!G:G,CLASSIF!P33,CORRIDA!H:H)+SUMIF(CORRIDA!I:I,CLASSIF!P33,CORRIDA!J:J)</f>
        <v>105</v>
      </c>
      <c r="V33" s="40" t="n">
        <f aca="false">SUMIF(WOs!G:G,CLASSIF!P33,WOs!H:H)+SUMIF(WOs!I:I,CLASSIF!P33,WOs!J:J)</f>
        <v>25</v>
      </c>
      <c r="W33" s="40" t="n">
        <f aca="false">SUMIF(TORNEIO!G:G,CLASSIF!P33,TORNEIO!H:H)+SUMIF(TORNEIO!I:I,CLASSIF!P33,TORNEIO!J:J)+SUMIF(TORNEIO!S:S,CLASSIF!P33,TORNEIO!T:T)</f>
        <v>20</v>
      </c>
      <c r="X33" s="40" t="n">
        <f aca="false">SUM(U33:V33)</f>
        <v>130</v>
      </c>
      <c r="Y33" s="40" t="n">
        <f aca="false">VLOOKUP(P33,STATS!$B$2:$DF$52,109,0)</f>
        <v>0</v>
      </c>
      <c r="Z33" s="42" t="n">
        <f aca="false">SUM(W33:Y33)+T33/1000+(100-O33)/1000000000</f>
        <v>150.000477341727</v>
      </c>
      <c r="AA33" s="40"/>
    </row>
    <row r="34" customFormat="false" ht="15" hidden="false" customHeight="false" outlineLevel="0" collapsed="false">
      <c r="A34" s="55" t="n">
        <v>32</v>
      </c>
      <c r="B34" s="56" t="str">
        <f aca="false">VLOOKUP($A34,$N:$Z,P$1,0)</f>
        <v>Xuru</v>
      </c>
      <c r="C34" s="57" t="n">
        <f aca="false">VLOOKUP($A34,$N:$Z,Q$1,0)</f>
        <v>5</v>
      </c>
      <c r="D34" s="58" t="str">
        <f aca="false">VLOOKUP($A34,$N:$Z,R$1,0)&amp;"-"&amp;VLOOKUP($A34,$N:$Z,S$1,0)</f>
        <v>0-5</v>
      </c>
      <c r="E34" s="57" t="n">
        <f aca="false">VLOOKUP($A34,$N:$Z,X$1,0)</f>
        <v>22</v>
      </c>
      <c r="F34" s="57" t="n">
        <f aca="false">VLOOKUP($A34,$N:$Z,V$1,0)</f>
        <v>0</v>
      </c>
      <c r="G34" s="57" t="n">
        <f aca="false">VLOOKUP($A34,$N:$Z,W$1,0)</f>
        <v>20</v>
      </c>
      <c r="H34" s="57" t="n">
        <f aca="false">VLOOKUP($A34,$N:$Z,Y$1,0)</f>
        <v>0</v>
      </c>
      <c r="I34" s="59" t="n">
        <f aca="false">VLOOKUP($A34,$N:$Z,13,0)</f>
        <v>42.000220052</v>
      </c>
      <c r="J34" s="60"/>
      <c r="K34" s="39" t="n">
        <f aca="false">VLOOKUP($A34,$N:$Z,R$1,0)</f>
        <v>0</v>
      </c>
      <c r="L34" s="39" t="n">
        <f aca="false">VLOOKUP($A34,$N:$Z,S$1,0)</f>
        <v>5</v>
      </c>
      <c r="M34" s="40"/>
      <c r="N34" s="40" t="n">
        <f aca="false">RANK(Z34,Z:Z)</f>
        <v>12</v>
      </c>
      <c r="O34" s="39" t="n">
        <v>32</v>
      </c>
      <c r="P34" s="40" t="s">
        <v>33</v>
      </c>
      <c r="Q34" s="40" t="n">
        <f aca="false">COUNTIF(CORRIDA!G:G,CLASSIF!P34)+COUNTIF(CORRIDA!I:I,CLASSIF!P34)</f>
        <v>12</v>
      </c>
      <c r="R34" s="40" t="n">
        <f aca="false">COUNTIF(CORRIDA!G:G,CLASSIF!$P34)</f>
        <v>3</v>
      </c>
      <c r="S34" s="40" t="n">
        <f aca="false">COUNTIF(CORRIDA!I:I,CLASSIF!P34)</f>
        <v>9</v>
      </c>
      <c r="T34" s="41" t="n">
        <f aca="false">IF(Q34=0,0,U34/(Q34*20))</f>
        <v>0.4375</v>
      </c>
      <c r="U34" s="40" t="n">
        <f aca="false">SUMIF(CORRIDA!G:G,CLASSIF!P34,CORRIDA!H:H)+SUMIF(CORRIDA!I:I,CLASSIF!P34,CORRIDA!J:J)</f>
        <v>105</v>
      </c>
      <c r="V34" s="40" t="n">
        <f aca="false">SUMIF(WOs!G:G,CLASSIF!P34,WOs!H:H)+SUMIF(WOs!I:I,CLASSIF!P34,WOs!J:J)</f>
        <v>0</v>
      </c>
      <c r="W34" s="40" t="n">
        <f aca="false">SUMIF(TORNEIO!G:G,CLASSIF!P34,TORNEIO!H:H)+SUMIF(TORNEIO!I:I,CLASSIF!P34,TORNEIO!J:J)+SUMIF(TORNEIO!S:S,CLASSIF!P34,TORNEIO!T:T)</f>
        <v>0</v>
      </c>
      <c r="X34" s="40" t="n">
        <f aca="false">SUM(U34:V34)</f>
        <v>105</v>
      </c>
      <c r="Y34" s="40" t="n">
        <f aca="false">VLOOKUP(P34,STATS!$B$2:$DF$52,109,0)</f>
        <v>100</v>
      </c>
      <c r="Z34" s="42" t="n">
        <f aca="false">SUM(W34:Y34)+T34/1000+(100-O34)/1000000000</f>
        <v>205.000437568</v>
      </c>
      <c r="AA34" s="40"/>
    </row>
    <row r="35" customFormat="false" ht="15" hidden="false" customHeight="false" outlineLevel="0" collapsed="false">
      <c r="A35" s="55" t="n">
        <v>33</v>
      </c>
      <c r="B35" s="56" t="str">
        <f aca="false">VLOOKUP($A35,$N:$Z,P$1,0)</f>
        <v>Vinicius</v>
      </c>
      <c r="C35" s="57" t="n">
        <f aca="false">VLOOKUP($A35,$N:$Z,Q$1,0)</f>
        <v>0</v>
      </c>
      <c r="D35" s="58" t="str">
        <f aca="false">VLOOKUP($A35,$N:$Z,R$1,0)&amp;"-"&amp;VLOOKUP($A35,$N:$Z,S$1,0)</f>
        <v>0-0</v>
      </c>
      <c r="E35" s="57" t="n">
        <f aca="false">VLOOKUP($A35,$N:$Z,X$1,0)</f>
        <v>0</v>
      </c>
      <c r="F35" s="57" t="n">
        <f aca="false">VLOOKUP($A35,$N:$Z,V$1,0)</f>
        <v>0</v>
      </c>
      <c r="G35" s="57" t="n">
        <f aca="false">VLOOKUP($A35,$N:$Z,W$1,0)</f>
        <v>40</v>
      </c>
      <c r="H35" s="57" t="n">
        <f aca="false">VLOOKUP($A35,$N:$Z,Y$1,0)</f>
        <v>0</v>
      </c>
      <c r="I35" s="59" t="n">
        <f aca="false">VLOOKUP($A35,$N:$Z,13,0)</f>
        <v>40.000000098</v>
      </c>
      <c r="J35" s="60"/>
      <c r="K35" s="39" t="n">
        <f aca="false">VLOOKUP($A35,$N:$Z,R$1,0)</f>
        <v>0</v>
      </c>
      <c r="L35" s="39" t="n">
        <f aca="false">VLOOKUP($A35,$N:$Z,S$1,0)</f>
        <v>0</v>
      </c>
      <c r="M35" s="40"/>
      <c r="N35" s="40" t="n">
        <f aca="false">RANK(Z35,Z:Z)</f>
        <v>37</v>
      </c>
      <c r="O35" s="39" t="n">
        <v>33</v>
      </c>
      <c r="P35" s="40" t="s">
        <v>34</v>
      </c>
      <c r="Q35" s="40" t="n">
        <f aca="false">COUNTIF(CORRIDA!G:G,CLASSIF!P35)+COUNTIF(CORRIDA!I:I,CLASSIF!P35)</f>
        <v>4</v>
      </c>
      <c r="R35" s="40" t="n">
        <f aca="false">COUNTIF(CORRIDA!G:G,CLASSIF!$P35)</f>
        <v>0</v>
      </c>
      <c r="S35" s="40" t="n">
        <f aca="false">COUNTIF(CORRIDA!I:I,CLASSIF!P35)</f>
        <v>4</v>
      </c>
      <c r="T35" s="41" t="n">
        <f aca="false">IF(Q35=0,0,U35/(Q35*20))</f>
        <v>0.2</v>
      </c>
      <c r="U35" s="40" t="n">
        <f aca="false">SUMIF(CORRIDA!G:G,CLASSIF!P35,CORRIDA!H:H)+SUMIF(CORRIDA!I:I,CLASSIF!P35,CORRIDA!J:J)</f>
        <v>16</v>
      </c>
      <c r="V35" s="40" t="n">
        <f aca="false">SUMIF(WOs!G:G,CLASSIF!P35,WOs!H:H)+SUMIF(WOs!I:I,CLASSIF!P35,WOs!J:J)</f>
        <v>0</v>
      </c>
      <c r="W35" s="40" t="n">
        <f aca="false">SUMIF(TORNEIO!G:G,CLASSIF!P35,TORNEIO!H:H)+SUMIF(TORNEIO!I:I,CLASSIF!P35,TORNEIO!J:J)+SUMIF(TORNEIO!S:S,CLASSIF!P35,TORNEIO!T:T)</f>
        <v>0</v>
      </c>
      <c r="X35" s="40" t="n">
        <f aca="false">SUM(U35:V35)</f>
        <v>16</v>
      </c>
      <c r="Y35" s="40" t="n">
        <f aca="false">VLOOKUP(P35,STATS!$B$2:$DF$52,109,0)</f>
        <v>0</v>
      </c>
      <c r="Z35" s="42" t="n">
        <f aca="false">SUM(W35:Y35)+T35/1000+(100-O35)/1000000000</f>
        <v>16.000200067</v>
      </c>
      <c r="AA35" s="40"/>
    </row>
    <row r="36" customFormat="false" ht="15" hidden="false" customHeight="false" outlineLevel="0" collapsed="false">
      <c r="A36" s="55" t="n">
        <v>34</v>
      </c>
      <c r="B36" s="56" t="str">
        <f aca="false">VLOOKUP($A36,$N:$Z,P$1,0)</f>
        <v>Danilo</v>
      </c>
      <c r="C36" s="57" t="n">
        <f aca="false">VLOOKUP($A36,$N:$Z,Q$1,0)</f>
        <v>5</v>
      </c>
      <c r="D36" s="58" t="str">
        <f aca="false">VLOOKUP($A36,$N:$Z,R$1,0)&amp;"-"&amp;VLOOKUP($A36,$N:$Z,S$1,0)</f>
        <v>1-4</v>
      </c>
      <c r="E36" s="57" t="n">
        <f aca="false">VLOOKUP($A36,$N:$Z,X$1,0)</f>
        <v>39</v>
      </c>
      <c r="F36" s="57" t="n">
        <f aca="false">VLOOKUP($A36,$N:$Z,V$1,0)</f>
        <v>0</v>
      </c>
      <c r="G36" s="57" t="n">
        <f aca="false">VLOOKUP($A36,$N:$Z,W$1,0)</f>
        <v>0</v>
      </c>
      <c r="H36" s="57" t="n">
        <f aca="false">VLOOKUP($A36,$N:$Z,Y$1,0)</f>
        <v>0</v>
      </c>
      <c r="I36" s="59" t="n">
        <f aca="false">VLOOKUP($A36,$N:$Z,13,0)</f>
        <v>39.000390091</v>
      </c>
      <c r="J36" s="60"/>
      <c r="K36" s="39" t="n">
        <f aca="false">VLOOKUP($A36,$N:$Z,R$1,0)</f>
        <v>1</v>
      </c>
      <c r="L36" s="39" t="n">
        <f aca="false">VLOOKUP($A36,$N:$Z,S$1,0)</f>
        <v>4</v>
      </c>
      <c r="M36" s="40"/>
      <c r="N36" s="40" t="n">
        <f aca="false">RANK(Z36,Z:Z)</f>
        <v>9</v>
      </c>
      <c r="O36" s="39" t="n">
        <v>34</v>
      </c>
      <c r="P36" s="40" t="s">
        <v>35</v>
      </c>
      <c r="Q36" s="40" t="n">
        <f aca="false">COUNTIF(CORRIDA!G:G,CLASSIF!P36)+COUNTIF(CORRIDA!I:I,CLASSIF!P36)</f>
        <v>14</v>
      </c>
      <c r="R36" s="40" t="n">
        <f aca="false">COUNTIF(CORRIDA!G:G,CLASSIF!$P36)</f>
        <v>11</v>
      </c>
      <c r="S36" s="40" t="n">
        <f aca="false">COUNTIF(CORRIDA!I:I,CLASSIF!P36)</f>
        <v>3</v>
      </c>
      <c r="T36" s="41" t="n">
        <f aca="false">IF(Q36=0,0,U36/(Q36*20))</f>
        <v>0.885714285714286</v>
      </c>
      <c r="U36" s="40" t="n">
        <f aca="false">SUMIF(CORRIDA!G:G,CLASSIF!P36,CORRIDA!H:H)+SUMIF(CORRIDA!I:I,CLASSIF!P36,CORRIDA!J:J)</f>
        <v>248</v>
      </c>
      <c r="V36" s="40" t="n">
        <f aca="false">SUMIF(WOs!G:G,CLASSIF!P36,WOs!H:H)+SUMIF(WOs!I:I,CLASSIF!P36,WOs!J:J)</f>
        <v>0</v>
      </c>
      <c r="W36" s="40" t="n">
        <f aca="false">SUMIF(TORNEIO!G:G,CLASSIF!P36,TORNEIO!H:H)+SUMIF(TORNEIO!I:I,CLASSIF!P36,TORNEIO!J:J)+SUMIF(TORNEIO!S:S,CLASSIF!P36,TORNEIO!T:T)</f>
        <v>0</v>
      </c>
      <c r="X36" s="40" t="n">
        <f aca="false">SUM(U36:V36)</f>
        <v>248</v>
      </c>
      <c r="Y36" s="40" t="n">
        <f aca="false">VLOOKUP(P36,STATS!$B$2:$DF$52,109,0)</f>
        <v>0</v>
      </c>
      <c r="Z36" s="42" t="n">
        <f aca="false">SUM(W36:Y36)+T36/1000+(100-O36)/1000000000</f>
        <v>248.000885780286</v>
      </c>
      <c r="AA36" s="40"/>
    </row>
    <row r="37" customFormat="false" ht="15" hidden="false" customHeight="false" outlineLevel="0" collapsed="false">
      <c r="A37" s="55" t="n">
        <v>35</v>
      </c>
      <c r="B37" s="56" t="str">
        <f aca="false">VLOOKUP($A37,$N:$Z,P$1,0)</f>
        <v>Pinga</v>
      </c>
      <c r="C37" s="57" t="n">
        <f aca="false">VLOOKUP($A37,$N:$Z,Q$1,0)</f>
        <v>3</v>
      </c>
      <c r="D37" s="58" t="str">
        <f aca="false">VLOOKUP($A37,$N:$Z,R$1,0)&amp;"-"&amp;VLOOKUP($A37,$N:$Z,S$1,0)</f>
        <v>0-3</v>
      </c>
      <c r="E37" s="57" t="n">
        <f aca="false">VLOOKUP($A37,$N:$Z,X$1,0)</f>
        <v>17</v>
      </c>
      <c r="F37" s="57" t="n">
        <f aca="false">VLOOKUP($A37,$N:$Z,V$1,0)</f>
        <v>0</v>
      </c>
      <c r="G37" s="57" t="n">
        <f aca="false">VLOOKUP($A37,$N:$Z,W$1,0)</f>
        <v>0</v>
      </c>
      <c r="H37" s="57" t="n">
        <f aca="false">VLOOKUP($A37,$N:$Z,Y$1,0)</f>
        <v>0</v>
      </c>
      <c r="I37" s="59" t="n">
        <f aca="false">VLOOKUP($A37,$N:$Z,13,0)</f>
        <v>17.0002833983333</v>
      </c>
      <c r="J37" s="60"/>
      <c r="K37" s="39" t="n">
        <f aca="false">VLOOKUP($A37,$N:$Z,R$1,0)</f>
        <v>0</v>
      </c>
      <c r="L37" s="39" t="n">
        <f aca="false">VLOOKUP($A37,$N:$Z,S$1,0)</f>
        <v>3</v>
      </c>
      <c r="M37" s="40"/>
      <c r="N37" s="40" t="n">
        <f aca="false">RANK(Z37,Z:Z)</f>
        <v>35</v>
      </c>
      <c r="O37" s="39" t="n">
        <v>35</v>
      </c>
      <c r="P37" s="40" t="s">
        <v>36</v>
      </c>
      <c r="Q37" s="40" t="n">
        <f aca="false">COUNTIF(CORRIDA!G:G,CLASSIF!P37)+COUNTIF(CORRIDA!I:I,CLASSIF!P37)</f>
        <v>3</v>
      </c>
      <c r="R37" s="40" t="n">
        <f aca="false">COUNTIF(CORRIDA!G:G,CLASSIF!$P37)</f>
        <v>0</v>
      </c>
      <c r="S37" s="40" t="n">
        <f aca="false">COUNTIF(CORRIDA!I:I,CLASSIF!P37)</f>
        <v>3</v>
      </c>
      <c r="T37" s="41" t="n">
        <f aca="false">IF(Q37=0,0,U37/(Q37*20))</f>
        <v>0.283333333333333</v>
      </c>
      <c r="U37" s="40" t="n">
        <f aca="false">SUMIF(CORRIDA!G:G,CLASSIF!P37,CORRIDA!H:H)+SUMIF(CORRIDA!I:I,CLASSIF!P37,CORRIDA!J:J)</f>
        <v>17</v>
      </c>
      <c r="V37" s="40" t="n">
        <f aca="false">SUMIF(WOs!G:G,CLASSIF!P37,WOs!H:H)+SUMIF(WOs!I:I,CLASSIF!P37,WOs!J:J)</f>
        <v>0</v>
      </c>
      <c r="W37" s="40" t="n">
        <f aca="false">SUMIF(TORNEIO!G:G,CLASSIF!P37,TORNEIO!H:H)+SUMIF(TORNEIO!I:I,CLASSIF!P37,TORNEIO!J:J)+SUMIF(TORNEIO!S:S,CLASSIF!P37,TORNEIO!T:T)</f>
        <v>0</v>
      </c>
      <c r="X37" s="40" t="n">
        <f aca="false">SUM(U37:V37)</f>
        <v>17</v>
      </c>
      <c r="Y37" s="40" t="n">
        <f aca="false">VLOOKUP(P37,STATS!$B$2:$DF$52,109,0)</f>
        <v>0</v>
      </c>
      <c r="Z37" s="42" t="n">
        <f aca="false">SUM(W37:Y37)+T37/1000+(100-O37)/1000000000</f>
        <v>17.0002833983333</v>
      </c>
      <c r="AA37" s="40"/>
    </row>
    <row r="38" customFormat="false" ht="15" hidden="false" customHeight="false" outlineLevel="0" collapsed="false">
      <c r="A38" s="55" t="n">
        <v>36</v>
      </c>
      <c r="B38" s="56" t="str">
        <f aca="false">VLOOKUP($A38,$N:$Z,P$1,0)</f>
        <v>Renatão</v>
      </c>
      <c r="C38" s="57" t="n">
        <f aca="false">VLOOKUP($A38,$N:$Z,Q$1,0)</f>
        <v>4</v>
      </c>
      <c r="D38" s="58" t="str">
        <f aca="false">VLOOKUP($A38,$N:$Z,R$1,0)&amp;"-"&amp;VLOOKUP($A38,$N:$Z,S$1,0)</f>
        <v>0-4</v>
      </c>
      <c r="E38" s="57" t="n">
        <f aca="false">VLOOKUP($A38,$N:$Z,X$1,0)</f>
        <v>16</v>
      </c>
      <c r="F38" s="57" t="n">
        <f aca="false">VLOOKUP($A38,$N:$Z,V$1,0)</f>
        <v>0</v>
      </c>
      <c r="G38" s="57" t="n">
        <f aca="false">VLOOKUP($A38,$N:$Z,W$1,0)</f>
        <v>0</v>
      </c>
      <c r="H38" s="57" t="n">
        <f aca="false">VLOOKUP($A38,$N:$Z,Y$1,0)</f>
        <v>0</v>
      </c>
      <c r="I38" s="59" t="n">
        <f aca="false">VLOOKUP($A38,$N:$Z,13,0)</f>
        <v>16.00020008</v>
      </c>
      <c r="J38" s="60"/>
      <c r="K38" s="39" t="n">
        <f aca="false">VLOOKUP($A38,$N:$Z,R$1,0)</f>
        <v>0</v>
      </c>
      <c r="L38" s="39" t="n">
        <f aca="false">VLOOKUP($A38,$N:$Z,S$1,0)</f>
        <v>4</v>
      </c>
      <c r="M38" s="40"/>
      <c r="N38" s="40" t="n">
        <f aca="false">RANK(Z38,Z:Z)</f>
        <v>17</v>
      </c>
      <c r="O38" s="39" t="n">
        <v>36</v>
      </c>
      <c r="P38" s="40" t="s">
        <v>37</v>
      </c>
      <c r="Q38" s="40" t="n">
        <f aca="false">COUNTIF(CORRIDA!G:G,CLASSIF!P38)+COUNTIF(CORRIDA!I:I,CLASSIF!P38)</f>
        <v>6</v>
      </c>
      <c r="R38" s="40" t="n">
        <f aca="false">COUNTIF(CORRIDA!G:G,CLASSIF!$P38)</f>
        <v>5</v>
      </c>
      <c r="S38" s="40" t="n">
        <f aca="false">COUNTIF(CORRIDA!I:I,CLASSIF!P38)</f>
        <v>1</v>
      </c>
      <c r="T38" s="41" t="n">
        <f aca="false">IF(Q38=0,0,U38/(Q38*20))</f>
        <v>0.875</v>
      </c>
      <c r="U38" s="40" t="n">
        <f aca="false">SUMIF(CORRIDA!G:G,CLASSIF!P38,CORRIDA!H:H)+SUMIF(CORRIDA!I:I,CLASSIF!P38,CORRIDA!J:J)</f>
        <v>105</v>
      </c>
      <c r="V38" s="40" t="n">
        <f aca="false">SUMIF(WOs!G:G,CLASSIF!P38,WOs!H:H)+SUMIF(WOs!I:I,CLASSIF!P38,WOs!J:J)</f>
        <v>0</v>
      </c>
      <c r="W38" s="40" t="n">
        <f aca="false">SUMIF(TORNEIO!G:G,CLASSIF!P38,TORNEIO!H:H)+SUMIF(TORNEIO!I:I,CLASSIF!P38,TORNEIO!J:J)+SUMIF(TORNEIO!S:S,CLASSIF!P38,TORNEIO!T:T)</f>
        <v>0</v>
      </c>
      <c r="X38" s="40" t="n">
        <f aca="false">SUM(U38:V38)</f>
        <v>105</v>
      </c>
      <c r="Y38" s="40" t="n">
        <f aca="false">VLOOKUP(P38,STATS!$B$2:$DF$52,109,0)</f>
        <v>0</v>
      </c>
      <c r="Z38" s="42" t="n">
        <f aca="false">SUM(W38:Y38)+T38/1000+(100-O38)/1000000000</f>
        <v>105.000875064</v>
      </c>
      <c r="AA38" s="40"/>
    </row>
    <row r="39" customFormat="false" ht="15" hidden="false" customHeight="false" outlineLevel="0" collapsed="false">
      <c r="A39" s="55" t="n">
        <v>37</v>
      </c>
      <c r="B39" s="56" t="str">
        <f aca="false">VLOOKUP($A39,$N:$Z,P$1,0)</f>
        <v>Tulio</v>
      </c>
      <c r="C39" s="57" t="n">
        <f aca="false">VLOOKUP($A39,$N:$Z,Q$1,0)</f>
        <v>4</v>
      </c>
      <c r="D39" s="58" t="str">
        <f aca="false">VLOOKUP($A39,$N:$Z,R$1,0)&amp;"-"&amp;VLOOKUP($A39,$N:$Z,S$1,0)</f>
        <v>0-4</v>
      </c>
      <c r="E39" s="57" t="n">
        <f aca="false">VLOOKUP($A39,$N:$Z,X$1,0)</f>
        <v>16</v>
      </c>
      <c r="F39" s="57" t="n">
        <f aca="false">VLOOKUP($A39,$N:$Z,V$1,0)</f>
        <v>0</v>
      </c>
      <c r="G39" s="57" t="n">
        <f aca="false">VLOOKUP($A39,$N:$Z,W$1,0)</f>
        <v>0</v>
      </c>
      <c r="H39" s="57" t="n">
        <f aca="false">VLOOKUP($A39,$N:$Z,Y$1,0)</f>
        <v>0</v>
      </c>
      <c r="I39" s="59" t="n">
        <f aca="false">VLOOKUP($A39,$N:$Z,13,0)</f>
        <v>16.000200067</v>
      </c>
      <c r="J39" s="60"/>
      <c r="K39" s="39" t="n">
        <f aca="false">VLOOKUP($A39,$N:$Z,R$1,0)</f>
        <v>0</v>
      </c>
      <c r="L39" s="39" t="n">
        <f aca="false">VLOOKUP($A39,$N:$Z,S$1,0)</f>
        <v>4</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Costinha</v>
      </c>
      <c r="C40" s="57" t="n">
        <f aca="false">VLOOKUP($A40,$N:$Z,Q$1,0)</f>
        <v>3</v>
      </c>
      <c r="D40" s="58" t="str">
        <f aca="false">VLOOKUP($A40,$N:$Z,R$1,0)&amp;"-"&amp;VLOOKUP($A40,$N:$Z,S$1,0)</f>
        <v>0-3</v>
      </c>
      <c r="E40" s="57" t="n">
        <f aca="false">VLOOKUP($A40,$N:$Z,X$1,0)</f>
        <v>14</v>
      </c>
      <c r="F40" s="57" t="n">
        <f aca="false">VLOOKUP($A40,$N:$Z,V$1,0)</f>
        <v>0</v>
      </c>
      <c r="G40" s="57" t="n">
        <f aca="false">VLOOKUP($A40,$N:$Z,W$1,0)</f>
        <v>0</v>
      </c>
      <c r="H40" s="57" t="n">
        <f aca="false">VLOOKUP($A40,$N:$Z,Y$1,0)</f>
        <v>0</v>
      </c>
      <c r="I40" s="59" t="n">
        <f aca="false">VLOOKUP($A40,$N:$Z,13,0)</f>
        <v>14.0002334263333</v>
      </c>
      <c r="J40" s="60"/>
      <c r="K40" s="39" t="n">
        <f aca="false">VLOOKUP($A40,$N:$Z,R$1,0)</f>
        <v>0</v>
      </c>
      <c r="L40" s="39" t="n">
        <f aca="false">VLOOKUP($A40,$N:$Z,S$1,0)</f>
        <v>3</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Yokota</v>
      </c>
      <c r="C41" s="57" t="n">
        <f aca="false">VLOOKUP($A41,$N:$Z,Q$1,0)</f>
        <v>3</v>
      </c>
      <c r="D41" s="58" t="str">
        <f aca="false">VLOOKUP($A41,$N:$Z,R$1,0)&amp;"-"&amp;VLOOKUP($A41,$N:$Z,S$1,0)</f>
        <v>0-3</v>
      </c>
      <c r="E41" s="57" t="n">
        <f aca="false">VLOOKUP($A41,$N:$Z,X$1,0)</f>
        <v>12</v>
      </c>
      <c r="F41" s="57" t="n">
        <f aca="false">VLOOKUP($A41,$N:$Z,V$1,0)</f>
        <v>0</v>
      </c>
      <c r="G41" s="57" t="n">
        <f aca="false">VLOOKUP($A41,$N:$Z,W$1,0)</f>
        <v>0</v>
      </c>
      <c r="H41" s="57" t="n">
        <f aca="false">VLOOKUP($A41,$N:$Z,Y$1,0)</f>
        <v>0</v>
      </c>
      <c r="I41" s="59" t="n">
        <f aca="false">VLOOKUP($A41,$N:$Z,13,0)</f>
        <v>12.000200051</v>
      </c>
      <c r="J41" s="60"/>
      <c r="K41" s="39" t="n">
        <f aca="false">VLOOKUP($A41,$N:$Z,R$1,0)</f>
        <v>0</v>
      </c>
      <c r="L41" s="39" t="n">
        <f aca="false">VLOOKUP($A41,$N:$Z,S$1,0)</f>
        <v>3</v>
      </c>
      <c r="M41" s="40"/>
      <c r="N41" s="40" t="n">
        <f aca="false">RANK(Z41,Z:Z)</f>
        <v>1</v>
      </c>
      <c r="O41" s="39" t="n">
        <v>39</v>
      </c>
      <c r="P41" s="40" t="s">
        <v>40</v>
      </c>
      <c r="Q41" s="40" t="n">
        <f aca="false">COUNTIF(CORRIDA!G:G,CLASSIF!P41)+COUNTIF(CORRIDA!I:I,CLASSIF!P41)</f>
        <v>26</v>
      </c>
      <c r="R41" s="40" t="n">
        <f aca="false">COUNTIF(CORRIDA!G:G,CLASSIF!$P41)</f>
        <v>18</v>
      </c>
      <c r="S41" s="40" t="n">
        <f aca="false">COUNTIF(CORRIDA!I:I,CLASSIF!P41)</f>
        <v>8</v>
      </c>
      <c r="T41" s="41" t="n">
        <f aca="false">IF(Q41=0,0,U41/(Q41*20))</f>
        <v>0.840384615384615</v>
      </c>
      <c r="U41" s="40" t="n">
        <f aca="false">SUMIF(CORRIDA!G:G,CLASSIF!P41,CORRIDA!H:H)+SUMIF(CORRIDA!I:I,CLASSIF!P41,CORRIDA!J:J)</f>
        <v>437</v>
      </c>
      <c r="V41" s="40" t="n">
        <f aca="false">SUMIF(WOs!G:G,CLASSIF!P41,WOs!H:H)+SUMIF(WOs!I:I,CLASSIF!P41,WOs!J:J)</f>
        <v>0</v>
      </c>
      <c r="W41" s="40" t="n">
        <f aca="false">SUMIF(TORNEIO!G:G,CLASSIF!P41,TORNEIO!H:H)+SUMIF(TORNEIO!I:I,CLASSIF!P41,TORNEIO!J:J)+SUMIF(TORNEIO!S:S,CLASSIF!P41,TORNEIO!T:T)</f>
        <v>60</v>
      </c>
      <c r="X41" s="40" t="n">
        <f aca="false">SUM(U41:V41)</f>
        <v>437</v>
      </c>
      <c r="Y41" s="40" t="n">
        <f aca="false">VLOOKUP(P41,STATS!$B$2:$DF$52,109,0)</f>
        <v>150</v>
      </c>
      <c r="Z41" s="42" t="n">
        <f aca="false">SUM(W41:Y41)+T41/1000+(100-O41)/1000000000</f>
        <v>647.000840445615</v>
      </c>
      <c r="AA41" s="40"/>
    </row>
    <row r="42" customFormat="false" ht="15" hidden="false" customHeight="false" outlineLevel="0" collapsed="false">
      <c r="A42" s="55" t="n">
        <v>40</v>
      </c>
      <c r="B42" s="56" t="str">
        <f aca="false">VLOOKUP($A42,$N:$Z,P$1,0)</f>
        <v>Bernardo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9.7E-008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Walderi</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9E-008</v>
      </c>
      <c r="J43" s="60"/>
      <c r="K43" s="39" t="n">
        <f aca="false">VLOOKUP($A43,$N:$Z,R$1,0)</f>
        <v>0</v>
      </c>
      <c r="L43" s="39" t="n">
        <f aca="false">VLOOKUP($A43,$N:$Z,S$1,0)</f>
        <v>0</v>
      </c>
      <c r="M43" s="40"/>
      <c r="N43" s="40" t="n">
        <f aca="false">RANK(Z43,Z:Z)</f>
        <v>28</v>
      </c>
      <c r="O43" s="39" t="n">
        <v>41</v>
      </c>
      <c r="P43" s="40" t="s">
        <v>42</v>
      </c>
      <c r="Q43" s="40" t="n">
        <f aca="false">COUNTIF(CORRIDA!G:G,CLASSIF!P43)+COUNTIF(CORRIDA!I:I,CLASSIF!P43)</f>
        <v>3</v>
      </c>
      <c r="R43" s="40" t="n">
        <f aca="false">COUNTIF(CORRIDA!G:G,CLASSIF!$P43)</f>
        <v>1</v>
      </c>
      <c r="S43" s="40" t="n">
        <f aca="false">COUNTIF(CORRIDA!I:I,CLASSIF!P43)</f>
        <v>2</v>
      </c>
      <c r="T43" s="41" t="n">
        <f aca="false">IF(Q43=0,0,U43/(Q43*20))</f>
        <v>0.566666666666667</v>
      </c>
      <c r="U43" s="40" t="n">
        <f aca="false">SUMIF(CORRIDA!G:G,CLASSIF!P43,CORRIDA!H:H)+SUMIF(CORRIDA!I:I,CLASSIF!P43,CORRIDA!J:J)</f>
        <v>34</v>
      </c>
      <c r="V43" s="40" t="n">
        <f aca="false">SUMIF(WOs!G:G,CLASSIF!P43,WOs!H:H)+SUMIF(WOs!I:I,CLASSIF!P43,WOs!J:J)</f>
        <v>0</v>
      </c>
      <c r="W43" s="40" t="n">
        <f aca="false">SUMIF(TORNEIO!G:G,CLASSIF!P43,TORNEIO!H:H)+SUMIF(TORNEIO!I:I,CLASSIF!P43,TORNEIO!J:J)+SUMIF(TORNEIO!S:S,CLASSIF!P43,TORNEIO!T:T)</f>
        <v>20</v>
      </c>
      <c r="X43" s="40" t="n">
        <f aca="false">SUM(U43:V43)</f>
        <v>34</v>
      </c>
      <c r="Y43" s="40" t="n">
        <f aca="false">VLOOKUP(P43,STATS!$B$2:$DF$52,109,0)</f>
        <v>0</v>
      </c>
      <c r="Z43" s="42" t="n">
        <f aca="false">SUM(W43:Y43)+T43/1000+(100-O43)/1000000000</f>
        <v>54.0005667256667</v>
      </c>
      <c r="AA43" s="40"/>
    </row>
    <row r="44" customFormat="false" ht="15" hidden="false" customHeight="false" outlineLevel="0" collapsed="false">
      <c r="A44" s="55" t="n">
        <v>42</v>
      </c>
      <c r="B44" s="56" t="str">
        <f aca="false">VLOOKUP($A44,$N:$Z,P$1,0)</f>
        <v>Fernando Bio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8.5E-008</v>
      </c>
      <c r="J44" s="60"/>
      <c r="K44" s="39" t="n">
        <f aca="false">VLOOKUP($A44,$N:$Z,R$1,0)</f>
        <v>0</v>
      </c>
      <c r="L44" s="39" t="n">
        <f aca="false">VLOOKUP($A44,$N:$Z,S$1,0)</f>
        <v>0</v>
      </c>
      <c r="M44" s="40"/>
      <c r="N44" s="40" t="n">
        <f aca="false">RANK(Z44,Z:Z)</f>
        <v>30</v>
      </c>
      <c r="O44" s="39" t="n">
        <v>42</v>
      </c>
      <c r="P44" s="40" t="s">
        <v>43</v>
      </c>
      <c r="Q44" s="40" t="n">
        <f aca="false">COUNTIF(CORRIDA!G:G,CLASSIF!P44)+COUNTIF(CORRIDA!I:I,CLASSIF!P44)</f>
        <v>4</v>
      </c>
      <c r="R44" s="40" t="n">
        <f aca="false">COUNTIF(CORRIDA!G:G,CLASSIF!$P44)</f>
        <v>0</v>
      </c>
      <c r="S44" s="40" t="n">
        <f aca="false">COUNTIF(CORRIDA!I:I,CLASSIF!P44)</f>
        <v>4</v>
      </c>
      <c r="T44" s="41" t="n">
        <f aca="false">IF(Q44=0,0,U44/(Q44*20))</f>
        <v>0.3125</v>
      </c>
      <c r="U44" s="40" t="n">
        <f aca="false">SUMIF(CORRIDA!G:G,CLASSIF!P44,CORRIDA!H:H)+SUMIF(CORRIDA!I:I,CLASSIF!P44,CORRIDA!J:J)</f>
        <v>25</v>
      </c>
      <c r="V44" s="40" t="n">
        <f aca="false">SUMIF(WOs!G:G,CLASSIF!P44,WOs!H:H)+SUMIF(WOs!I:I,CLASSIF!P44,WOs!J:J)</f>
        <v>0</v>
      </c>
      <c r="W44" s="40" t="n">
        <f aca="false">SUMIF(TORNEIO!G:G,CLASSIF!P44,TORNEIO!H:H)+SUMIF(TORNEIO!I:I,CLASSIF!P44,TORNEIO!J:J)+SUMIF(TORNEIO!S:S,CLASSIF!P44,TORNEIO!T:T)</f>
        <v>20</v>
      </c>
      <c r="X44" s="40" t="n">
        <f aca="false">SUM(U44:V44)</f>
        <v>25</v>
      </c>
      <c r="Y44" s="40" t="n">
        <f aca="false">VLOOKUP(P44,STATS!$B$2:$DF$52,109,0)</f>
        <v>0</v>
      </c>
      <c r="Z44" s="42" t="n">
        <f aca="false">SUM(W44:Y44)+T44/1000+(100-O44)/1000000000</f>
        <v>45.000312558</v>
      </c>
      <c r="AA44" s="40"/>
    </row>
    <row r="45" customFormat="false" ht="15" hidden="false" customHeight="false" outlineLevel="0" collapsed="false">
      <c r="A45" s="55" t="n">
        <v>43</v>
      </c>
      <c r="B45" s="56" t="str">
        <f aca="false">VLOOKUP($A45,$N:$Z,P$1,0)</f>
        <v>Fontalvo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8.2E-008</v>
      </c>
      <c r="J45" s="60"/>
      <c r="K45" s="39" t="n">
        <f aca="false">VLOOKUP($A45,$N:$Z,R$1,0)</f>
        <v>0</v>
      </c>
      <c r="L45" s="39" t="n">
        <f aca="false">VLOOKUP($A45,$N:$Z,S$1,0)</f>
        <v>0</v>
      </c>
      <c r="M45" s="40"/>
      <c r="N45" s="40" t="n">
        <f aca="false">RANK(Z45,Z:Z)</f>
        <v>13</v>
      </c>
      <c r="O45" s="39" t="n">
        <v>43</v>
      </c>
      <c r="P45" s="40" t="s">
        <v>44</v>
      </c>
      <c r="Q45" s="40" t="n">
        <f aca="false">COUNTIF(CORRIDA!G:G,CLASSIF!P45)+COUNTIF(CORRIDA!I:I,CLASSIF!P45)</f>
        <v>7</v>
      </c>
      <c r="R45" s="40" t="n">
        <f aca="false">COUNTIF(CORRIDA!G:G,CLASSIF!$P45)</f>
        <v>5</v>
      </c>
      <c r="S45" s="40" t="n">
        <f aca="false">COUNTIF(CORRIDA!I:I,CLASSIF!P45)</f>
        <v>2</v>
      </c>
      <c r="T45" s="41" t="n">
        <f aca="false">IF(Q45=0,0,U45/(Q45*20))</f>
        <v>0.857142857142857</v>
      </c>
      <c r="U45" s="40" t="n">
        <f aca="false">SUMIF(CORRIDA!G:G,CLASSIF!P45,CORRIDA!H:H)+SUMIF(CORRIDA!I:I,CLASSIF!P45,CORRIDA!J:J)</f>
        <v>120</v>
      </c>
      <c r="V45" s="40" t="n">
        <f aca="false">SUMIF(WOs!G:G,CLASSIF!P45,WOs!H:H)+SUMIF(WOs!I:I,CLASSIF!P45,WOs!J:J)</f>
        <v>0</v>
      </c>
      <c r="W45" s="40" t="n">
        <f aca="false">SUMIF(TORNEIO!G:G,CLASSIF!P45,TORNEIO!H:H)+SUMIF(TORNEIO!I:I,CLASSIF!P45,TORNEIO!J:J)+SUMIF(TORNEIO!S:S,CLASSIF!P45,TORNEIO!T:T)</f>
        <v>40</v>
      </c>
      <c r="X45" s="40" t="n">
        <f aca="false">SUM(U45:V45)</f>
        <v>120</v>
      </c>
      <c r="Y45" s="40" t="n">
        <f aca="false">VLOOKUP(P45,STATS!$B$2:$DF$52,109,0)</f>
        <v>0</v>
      </c>
      <c r="Z45" s="42" t="n">
        <f aca="false">SUM(W45:Y45)+T45/1000+(100-O45)/1000000000</f>
        <v>160.000857199857</v>
      </c>
      <c r="AA45" s="40"/>
    </row>
    <row r="46" customFormat="false" ht="15" hidden="false" customHeight="false" outlineLevel="0" collapsed="false">
      <c r="A46" s="55" t="n">
        <v>44</v>
      </c>
      <c r="B46" s="56" t="str">
        <f aca="false">VLOOKUP($A46,$N:$Z,P$1,0)</f>
        <v>Marcelo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7.3E-008</v>
      </c>
      <c r="J46" s="60"/>
      <c r="K46" s="39" t="n">
        <f aca="false">VLOOKUP($A46,$N:$Z,R$1,0)</f>
        <v>0</v>
      </c>
      <c r="L46" s="39" t="n">
        <f aca="false">VLOOKUP($A46,$N:$Z,S$1,0)</f>
        <v>0</v>
      </c>
      <c r="M46" s="40"/>
      <c r="N46" s="40" t="n">
        <f aca="false">RANK(Z46,Z:Z)</f>
        <v>5</v>
      </c>
      <c r="O46" s="39" t="n">
        <v>44</v>
      </c>
      <c r="P46" s="40" t="s">
        <v>45</v>
      </c>
      <c r="Q46" s="40" t="n">
        <f aca="false">COUNTIF(CORRIDA!G:G,CLASSIF!P46)+COUNTIF(CORRIDA!I:I,CLASSIF!P46)</f>
        <v>13</v>
      </c>
      <c r="R46" s="40" t="n">
        <f aca="false">COUNTIF(CORRIDA!G:G,CLASSIF!$P46)</f>
        <v>6</v>
      </c>
      <c r="S46" s="40" t="n">
        <f aca="false">COUNTIF(CORRIDA!I:I,CLASSIF!P46)</f>
        <v>7</v>
      </c>
      <c r="T46" s="41" t="n">
        <f aca="false">IF(Q46=0,0,U46/(Q46*20))</f>
        <v>0.646153846153846</v>
      </c>
      <c r="U46" s="40" t="n">
        <f aca="false">SUMIF(CORRIDA!G:G,CLASSIF!P46,CORRIDA!H:H)+SUMIF(CORRIDA!I:I,CLASSIF!P46,CORRIDA!J:J)</f>
        <v>168</v>
      </c>
      <c r="V46" s="40" t="n">
        <f aca="false">SUMIF(WOs!G:G,CLASSIF!P46,WOs!H:H)+SUMIF(WOs!I:I,CLASSIF!P46,WOs!J:J)</f>
        <v>0</v>
      </c>
      <c r="W46" s="40" t="n">
        <f aca="false">SUMIF(TORNEIO!G:G,CLASSIF!P46,TORNEIO!H:H)+SUMIF(TORNEIO!I:I,CLASSIF!P46,TORNEIO!J:J)+SUMIF(TORNEIO!S:S,CLASSIF!P46,TORNEIO!T:T)</f>
        <v>60</v>
      </c>
      <c r="X46" s="40" t="n">
        <f aca="false">SUM(U46:V46)</f>
        <v>168</v>
      </c>
      <c r="Y46" s="40" t="n">
        <f aca="false">VLOOKUP(P46,STATS!$B$2:$DF$52,109,0)</f>
        <v>100</v>
      </c>
      <c r="Z46" s="42" t="n">
        <f aca="false">SUM(W46:Y46)+T46/1000+(100-O46)/1000000000</f>
        <v>328.000646209846</v>
      </c>
      <c r="AA46" s="40"/>
    </row>
    <row r="47" customFormat="false" ht="15"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Andrea</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18</v>
      </c>
      <c r="O48" s="39" t="n">
        <v>46</v>
      </c>
      <c r="P48" s="40" t="s">
        <v>47</v>
      </c>
      <c r="Q48" s="40" t="n">
        <f aca="false">COUNTIF(CORRIDA!G:G,CLASSIF!P48)+COUNTIF(CORRIDA!I:I,CLASSIF!P48)</f>
        <v>8</v>
      </c>
      <c r="R48" s="40" t="n">
        <f aca="false">COUNTIF(CORRIDA!G:G,CLASSIF!$P48)</f>
        <v>2</v>
      </c>
      <c r="S48" s="40" t="n">
        <f aca="false">COUNTIF(CORRIDA!I:I,CLASSIF!P48)</f>
        <v>6</v>
      </c>
      <c r="T48" s="41" t="n">
        <f aca="false">IF(Q48=0,0,U48/(Q48*20))</f>
        <v>0.53125</v>
      </c>
      <c r="U48" s="40" t="n">
        <f aca="false">SUMIF(CORRIDA!G:G,CLASSIF!P48,CORRIDA!H:H)+SUMIF(CORRIDA!I:I,CLASSIF!P48,CORRIDA!J:J)</f>
        <v>85</v>
      </c>
      <c r="V48" s="40" t="n">
        <f aca="false">SUMIF(WOs!G:G,CLASSIF!P48,WOs!H:H)+SUMIF(WOs!I:I,CLASSIF!P48,WOs!J:J)</f>
        <v>0</v>
      </c>
      <c r="W48" s="40" t="n">
        <f aca="false">SUMIF(TORNEIO!G:G,CLASSIF!P48,TORNEIO!H:H)+SUMIF(TORNEIO!I:I,CLASSIF!P48,TORNEIO!J:J)+SUMIF(TORNEIO!S:S,CLASSIF!P48,TORNEIO!T:T)</f>
        <v>20</v>
      </c>
      <c r="X48" s="40" t="n">
        <f aca="false">SUM(U48:V48)</f>
        <v>85</v>
      </c>
      <c r="Y48" s="40" t="n">
        <f aca="false">VLOOKUP(P48,STATS!$B$2:$DF$52,109,0)</f>
        <v>0</v>
      </c>
      <c r="Z48" s="42" t="n">
        <f aca="false">SUM(W48:Y48)+T48/1000+(100-O48)/1000000000</f>
        <v>105.000531304</v>
      </c>
      <c r="AA48" s="40"/>
    </row>
    <row r="49" customFormat="false" ht="15"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49</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32</v>
      </c>
      <c r="O50" s="39" t="n">
        <v>48</v>
      </c>
      <c r="P50" s="40" t="s">
        <v>49</v>
      </c>
      <c r="Q50" s="40" t="n">
        <f aca="false">COUNTIF(CORRIDA!G:G,CLASSIF!P50)+COUNTIF(CORRIDA!I:I,CLASSIF!P50)</f>
        <v>5</v>
      </c>
      <c r="R50" s="40" t="n">
        <f aca="false">COUNTIF(CORRIDA!G:G,CLASSIF!$P50)</f>
        <v>0</v>
      </c>
      <c r="S50" s="40" t="n">
        <f aca="false">COUNTIF(CORRIDA!I:I,CLASSIF!P50)</f>
        <v>5</v>
      </c>
      <c r="T50" s="41" t="n">
        <f aca="false">IF(Q50=0,0,U50/(Q50*20))</f>
        <v>0.22</v>
      </c>
      <c r="U50" s="40" t="n">
        <f aca="false">SUMIF(CORRIDA!G:G,CLASSIF!P50,CORRIDA!H:H)+SUMIF(CORRIDA!I:I,CLASSIF!P50,CORRIDA!J:J)</f>
        <v>22</v>
      </c>
      <c r="V50" s="40" t="n">
        <f aca="false">SUMIF(WOs!G:G,CLASSIF!P50,WOs!H:H)+SUMIF(WOs!I:I,CLASSIF!P50,WOs!J:J)</f>
        <v>0</v>
      </c>
      <c r="W50" s="40" t="n">
        <f aca="false">SUMIF(TORNEIO!G:G,CLASSIF!P50,TORNEIO!H:H)+SUMIF(TORNEIO!I:I,CLASSIF!P50,TORNEIO!J:J)+SUMIF(TORNEIO!S:S,CLASSIF!P50,TORNEIO!T:T)</f>
        <v>20</v>
      </c>
      <c r="X50" s="40" t="n">
        <f aca="false">SUM(U50:V50)</f>
        <v>22</v>
      </c>
      <c r="Y50" s="40" t="n">
        <f aca="false">VLOOKUP(P50,STATS!$B$2:$DF$52,109,0)</f>
        <v>0</v>
      </c>
      <c r="Z50" s="42" t="n">
        <f aca="false">SUM(W50:Y50)+T50/1000+(100-O50)/1000000000</f>
        <v>42.000220052</v>
      </c>
      <c r="AA50" s="40"/>
    </row>
    <row r="51" customFormat="false" ht="15" hidden="false" customHeight="false" outlineLevel="0" collapsed="false">
      <c r="A51" s="62" t="n">
        <v>49</v>
      </c>
      <c r="B51" s="63" t="str">
        <f aca="false">VLOOKUP($A51,$N:$Z,P$1,0)</f>
        <v>Guto</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5.3E-008</v>
      </c>
      <c r="J51" s="67"/>
      <c r="K51" s="39" t="n">
        <f aca="false">VLOOKUP($A51,$N:$Z,R$1,0)</f>
        <v>0</v>
      </c>
      <c r="L51" s="39" t="n">
        <f aca="false">VLOOKUP($A51,$N:$Z,S$1,0)</f>
        <v>0</v>
      </c>
      <c r="M51" s="40"/>
      <c r="N51" s="40" t="n">
        <f aca="false">RANK(Z51,Z:Z)</f>
        <v>39</v>
      </c>
      <c r="O51" s="39" t="n">
        <v>49</v>
      </c>
      <c r="P51" s="40" t="s">
        <v>50</v>
      </c>
      <c r="Q51" s="40" t="n">
        <f aca="false">COUNTIF(CORRIDA!G:G,CLASSIF!P51)+COUNTIF(CORRIDA!I:I,CLASSIF!P51)</f>
        <v>3</v>
      </c>
      <c r="R51" s="40" t="n">
        <f aca="false">COUNTIF(CORRIDA!G:G,CLASSIF!$P51)</f>
        <v>0</v>
      </c>
      <c r="S51" s="40" t="n">
        <f aca="false">COUNTIF(CORRIDA!I:I,CLASSIF!P51)</f>
        <v>3</v>
      </c>
      <c r="T51" s="41" t="n">
        <f aca="false">IF(Q51=0,0,U51/(Q51*20))</f>
        <v>0.2</v>
      </c>
      <c r="U51" s="40" t="n">
        <f aca="false">SUMIF(CORRIDA!G:G,CLASSIF!P51,CORRIDA!H:H)+SUMIF(CORRIDA!I:I,CLASSIF!P51,CORRIDA!J:J)</f>
        <v>12</v>
      </c>
      <c r="V51" s="40" t="n">
        <f aca="false">SUMIF(WOs!G:G,CLASSIF!P51,WOs!H:H)+SUMIF(WOs!I:I,CLASSIF!P51,WOs!J:J)</f>
        <v>0</v>
      </c>
      <c r="W51" s="40" t="n">
        <f aca="false">SUMIF(TORNEIO!G:G,CLASSIF!P51,TORNEIO!H:H)+SUMIF(TORNEIO!I:I,CLASSIF!P51,TORNEIO!J:J)+SUMIF(TORNEIO!S:S,CLASSIF!P51,TORNEIO!T:T)</f>
        <v>0</v>
      </c>
      <c r="X51" s="40" t="n">
        <f aca="false">SUM(U51:V51)</f>
        <v>12</v>
      </c>
      <c r="Y51" s="40" t="n">
        <f aca="false">VLOOKUP(P51,STATS!$B$2:$DF$52,109,0)</f>
        <v>0</v>
      </c>
      <c r="Z51" s="42" t="n">
        <f aca="false">SUM(W51:Y51)+T51/1000+(100-O51)/1000000000</f>
        <v>12.000200051</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Fontalvinho</v>
      </c>
      <c r="BG2" s="79" t="str">
        <f aca="false">D2</f>
        <v>Vinicius</v>
      </c>
      <c r="BH2" s="79" t="str">
        <f aca="false">E2</f>
        <v>Bernardo</v>
      </c>
      <c r="BI2" s="79" t="str">
        <f aca="false">F2</f>
        <v>Bruno</v>
      </c>
      <c r="BJ2" s="79" t="str">
        <f aca="false">G2</f>
        <v>Caio</v>
      </c>
      <c r="BK2" s="79" t="str">
        <f aca="false">H2</f>
        <v>Coimbra</v>
      </c>
      <c r="BL2" s="79" t="str">
        <f aca="false">I2</f>
        <v>Costinha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Renatão</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Pedrao</v>
      </c>
      <c r="CL2" s="79" t="str">
        <f aca="false">AI2</f>
        <v>Tulio</v>
      </c>
      <c r="CM2" s="79" t="str">
        <f aca="false">AJ2</f>
        <v>Persio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Fontalvinho</v>
      </c>
      <c r="DJ2" s="85" t="str">
        <f aca="false">BG2</f>
        <v>Vinicius</v>
      </c>
      <c r="DK2" s="85" t="str">
        <f aca="false">BH2</f>
        <v>Bernardo</v>
      </c>
      <c r="DL2" s="85" t="str">
        <f aca="false">BI2</f>
        <v>Bruno</v>
      </c>
      <c r="DM2" s="85" t="str">
        <f aca="false">BJ2</f>
        <v>Caio</v>
      </c>
      <c r="DN2" s="85" t="str">
        <f aca="false">BK2</f>
        <v>Coimbra</v>
      </c>
      <c r="DO2" s="85" t="str">
        <f aca="false">BL2</f>
        <v>Costinha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Renatão</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Pedrao</v>
      </c>
      <c r="EO2" s="85" t="str">
        <f aca="false">CL2</f>
        <v>Tulio</v>
      </c>
      <c r="EP2" s="85" t="str">
        <f aca="false">CM2</f>
        <v>Persio</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n">
        <f aca="false">IF($B3=AD$2,"-",IF(COUNTIF(CORRIDA!$M:$M,$B3&amp;" d. "&amp;AD$2)=0,"",COUNTIF(CORRIDA!$M:$M,$B3&amp;" d. "&amp;AD$2)))</f>
        <v>1</v>
      </c>
      <c r="AE3" s="89" t="str">
        <f aca="false">IF($B3=AE$2,"-",IF(COUNTIF(CORRIDA!$M:$M,$B3&amp;" d. "&amp;AE$2)=0,"",COUNTIF(CORRIDA!$M:$M,$B3&amp;" d. "&amp;AE$2)))</f>
        <v/>
      </c>
      <c r="AF3" s="89" t="str">
        <f aca="false">IF($B3=AF$2,"-",IF(COUNTIF(CORRIDA!$M:$M,$B3&amp;" d. "&amp;AF$2)=0,"",COUNTIF(CORRIDA!$M:$M,$B3&amp;" d. "&amp;AF$2)))</f>
        <v/>
      </c>
      <c r="AG3" s="89" t="n">
        <f aca="false">IF($B3=AG$2,"-",IF(COUNTIF(CORRIDA!$M:$M,$B3&amp;" d. "&amp;AG$2)=0,"",COUNTIF(CORRIDA!$M:$M,$B3&amp;" d. "&amp;AG$2)))</f>
        <v>1</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2</v>
      </c>
      <c r="BE3" s="88" t="str">
        <f aca="false">B3</f>
        <v>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n">
        <f aca="false">IF($B3=BK$2,"-",IF(COUNTIF(CORRIDA!$M:$M,$B3&amp;" d. "&amp;BK$2)+COUNTIF(CORRIDA!$M:$M,BK$2&amp;" d. "&amp;$B3)=0,"",COUNTIF(CORRIDA!$M:$M,$B3&amp;" d. "&amp;BK$2)+COUNTIF(CORRIDA!$M:$M,BK$2&amp;" d. "&amp;$B3)))</f>
        <v>1</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n">
        <f aca="false">IF($B3=CG$2,"-",IF(COUNTIF(CORRIDA!$M:$M,$B3&amp;" d. "&amp;CG$2)+COUNTIF(CORRIDA!$M:$M,CG$2&amp;" d. "&amp;$B3)=0,"",COUNTIF(CORRIDA!$M:$M,$B3&amp;" d. "&amp;CG$2)+COUNTIF(CORRIDA!$M:$M,CG$2&amp;" d. "&amp;$B3)))</f>
        <v>1</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n">
        <f aca="false">IF($B3=CJ$2,"-",IF(COUNTIF(CORRIDA!$M:$M,$B3&amp;" d. "&amp;CJ$2)+COUNTIF(CORRIDA!$M:$M,CJ$2&amp;" d. "&amp;$B3)=0,"",COUNTIF(CORRIDA!$M:$M,$B3&amp;" d. "&amp;CJ$2)+COUNTIF(CORRIDA!$M:$M,CJ$2&amp;" d. "&amp;$B3)))</f>
        <v>1</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3</v>
      </c>
      <c r="DE3" s="92" t="n">
        <f aca="false">COUNTIF(BF3:DC3,"&gt;0")</f>
        <v>3</v>
      </c>
      <c r="DF3" s="93" t="n">
        <f aca="false">IF(COUNTIF(BF3:DC3,"&gt;0")&lt;10,0,QUOTIENT(COUNTIF(BF3:DC3,"&gt;0"),5)*50)</f>
        <v>0</v>
      </c>
      <c r="DG3" s="94"/>
      <c r="DH3" s="88" t="str">
        <f aca="false">BE3</f>
        <v>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1</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1</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1</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3</v>
      </c>
      <c r="FH3" s="95"/>
      <c r="FI3" s="88" t="str">
        <f aca="false">BE3</f>
        <v>Fontalvinho</v>
      </c>
      <c r="FJ3" s="96" t="n">
        <f aca="false">COUNTIF(BF3:DC3,"&gt;0")</f>
        <v>3</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n">
        <f aca="false">IF($B6=P$2,"-",IF(COUNTIF(CORRIDA!$M:$M,$B6&amp;" d. "&amp;P$2)=0,"",COUNTIF(CORRIDA!$M:$M,$B6&amp;" d. "&amp;P$2)))</f>
        <v>1</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n">
        <f aca="false">IF($B6=AD$2,"-",IF(COUNTIF(CORRIDA!$M:$M,$B6&amp;" d. "&amp;AD$2)=0,"",COUNTIF(CORRIDA!$M:$M,$B6&amp;" d. "&amp;AD$2)))</f>
        <v>1</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n">
        <f aca="false">IF($B6=AX$2,"-",IF(COUNTIF(CORRIDA!$M:$M,$B6&amp;" d. "&amp;AX$2)=0,"",COUNTIF(CORRIDA!$M:$M,$B6&amp;" d. "&amp;AX$2)))</f>
        <v>1</v>
      </c>
      <c r="AY6" s="97" t="str">
        <f aca="false">IF($B6=AY$2,"-",IF(COUNTIF(CORRIDA!$M:$M,$B6&amp;" d. "&amp;AY$2)=0,"",COUNTIF(CORRIDA!$M:$M,$B6&amp;" d. "&amp;AY$2)))</f>
        <v/>
      </c>
      <c r="AZ6" s="97" t="str">
        <f aca="false">IF($B6=AZ$2,"-",IF(COUNTIF(CORRIDA!$M:$M,$B6&amp;" d. "&amp;AZ$2)=0,"",COUNTIF(CORRIDA!$M:$M,$B6&amp;" d. "&amp;AZ$2)))</f>
        <v/>
      </c>
      <c r="BA6" s="90" t="n">
        <f aca="false">SUM(C6:AZ6)</f>
        <v>4</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n">
        <f aca="false">IF($B6=BS$2,"-",IF(COUNTIF(CORRIDA!$M:$M,$B6&amp;" d. "&amp;BS$2)+COUNTIF(CORRIDA!$M:$M,BS$2&amp;" d. "&amp;$B6)=0,"",COUNTIF(CORRIDA!$M:$M,$B6&amp;" d. "&amp;BS$2)+COUNTIF(CORRIDA!$M:$M,BS$2&amp;" d. "&amp;$B6)))</f>
        <v>1</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n">
        <f aca="false">IF($B6=CE$2,"-",IF(COUNTIF(CORRIDA!$M:$M,$B6&amp;" d. "&amp;CE$2)+COUNTIF(CORRIDA!$M:$M,CE$2&amp;" d. "&amp;$B6)=0,"",COUNTIF(CORRIDA!$M:$M,$B6&amp;" d. "&amp;CE$2)+COUNTIF(CORRIDA!$M:$M,CE$2&amp;" d. "&amp;$B6)))</f>
        <v>1</v>
      </c>
      <c r="CF6" s="98" t="str">
        <f aca="false">IF($B6=CF$2,"-",IF(COUNTIF(CORRIDA!$M:$M,$B6&amp;" d. "&amp;CF$2)+COUNTIF(CORRIDA!$M:$M,CF$2&amp;" d. "&amp;$B6)=0,"",COUNTIF(CORRIDA!$M:$M,$B6&amp;" d. "&amp;CF$2)+COUNTIF(CORRIDA!$M:$M,CF$2&amp;" d. "&amp;$B6)))</f>
        <v/>
      </c>
      <c r="CG6" s="98" t="n">
        <f aca="false">IF($B6=CG$2,"-",IF(COUNTIF(CORRIDA!$M:$M,$B6&amp;" d. "&amp;CG$2)+COUNTIF(CORRIDA!$M:$M,CG$2&amp;" d. "&amp;$B6)=0,"",COUNTIF(CORRIDA!$M:$M,$B6&amp;" d. "&amp;CG$2)+COUNTIF(CORRIDA!$M:$M,CG$2&amp;" d. "&amp;$B6)))</f>
        <v>1</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n">
        <f aca="false">IF($B6=CO$2,"-",IF(COUNTIF(CORRIDA!$M:$M,$B6&amp;" d. "&amp;CO$2)+COUNTIF(CORRIDA!$M:$M,CO$2&amp;" d. "&amp;$B6)=0,"",COUNTIF(CORRIDA!$M:$M,$B6&amp;" d. "&amp;CO$2)+COUNTIF(CORRIDA!$M:$M,CO$2&amp;" d. "&amp;$B6)))</f>
        <v>1</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2</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n">
        <f aca="false">IF($B6=CW$2,"-",IF(COUNTIF(CORRIDA!$M:$M,$B6&amp;" d. "&amp;CW$2)+COUNTIF(CORRIDA!$M:$M,CW$2&amp;" d. "&amp;$B6)=0,"",COUNTIF(CORRIDA!$M:$M,$B6&amp;" d. "&amp;CW$2)+COUNTIF(CORRIDA!$M:$M,CW$2&amp;" d. "&amp;$B6)))</f>
        <v>1</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n">
        <f aca="false">IF($B6=DA$2,"-",IF(COUNTIF(CORRIDA!$M:$M,$B6&amp;" d. "&amp;DA$2)+COUNTIF(CORRIDA!$M:$M,DA$2&amp;" d. "&amp;$B6)=0,"",COUNTIF(CORRIDA!$M:$M,$B6&amp;" d. "&amp;DA$2)+COUNTIF(CORRIDA!$M:$M,DA$2&amp;" d. "&amp;$B6)))</f>
        <v>1</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8</v>
      </c>
      <c r="DE6" s="92" t="n">
        <f aca="false">COUNTIF(BF6:DC6,"&gt;0")</f>
        <v>7</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1</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1</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1</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1</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2</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1</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1</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6</v>
      </c>
      <c r="FH6" s="95"/>
      <c r="FI6" s="88" t="str">
        <f aca="false">BE6</f>
        <v>Bruno</v>
      </c>
      <c r="FJ6" s="96" t="n">
        <f aca="false">COUNTIF(BF6:DC6,"&gt;0")</f>
        <v>7</v>
      </c>
      <c r="FK6" s="96" t="n">
        <f aca="false">AVERAGE(BF6:DC6)</f>
        <v>1.14285714285714</v>
      </c>
      <c r="FL6" s="96" t="n">
        <f aca="false">_xlfn.STDEV.P(BF6:DC6)</f>
        <v>0.349927106111883</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n">
        <f aca="false">IF($B7=P$2,"-",IF(COUNTIF(CORRIDA!$M:$M,$B7&amp;" d. "&amp;P$2)=0,"",COUNTIF(CORRIDA!$M:$M,$B7&amp;" d. "&amp;P$2)))</f>
        <v>1</v>
      </c>
      <c r="Q7" s="89" t="str">
        <f aca="false">IF($B7=Q$2,"-",IF(COUNTIF(CORRIDA!$M:$M,$B7&amp;" d. "&amp;Q$2)=0,"",COUNTIF(CORRIDA!$M:$M,$B7&amp;" d. "&amp;Q$2)))</f>
        <v/>
      </c>
      <c r="R7" s="89" t="str">
        <f aca="false">IF($B7=R$2,"-",IF(COUNTIF(CORRIDA!$M:$M,$B7&amp;" d. "&amp;R$2)=0,"",COUNTIF(CORRIDA!$M:$M,$B7&amp;" d. "&amp;R$2)))</f>
        <v/>
      </c>
      <c r="S7" s="89" t="n">
        <f aca="false">IF($B7=S$2,"-",IF(COUNTIF(CORRIDA!$M:$M,$B7&amp;" d. "&amp;S$2)=0,"",COUNTIF(CORRIDA!$M:$M,$B7&amp;" d. "&amp;S$2)))</f>
        <v>1</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n">
        <f aca="false">IF($B7=Z$2,"-",IF(COUNTIF(CORRIDA!$M:$M,$B7&amp;" d. "&amp;Z$2)=0,"",COUNTIF(CORRIDA!$M:$M,$B7&amp;" d. "&amp;Z$2)))</f>
        <v>1</v>
      </c>
      <c r="AA7" s="89" t="n">
        <f aca="false">IF($B7=AA$2,"-",IF(COUNTIF(CORRIDA!$M:$M,$B7&amp;" d. "&amp;AA$2)=0,"",COUNTIF(CORRIDA!$M:$M,$B7&amp;" d. "&amp;AA$2)))</f>
        <v>1</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n">
        <f aca="false">IF($B7=AG$2,"-",IF(COUNTIF(CORRIDA!$M:$M,$B7&amp;" d. "&amp;AG$2)=0,"",COUNTIF(CORRIDA!$M:$M,$B7&amp;" d. "&amp;AG$2)))</f>
        <v>1</v>
      </c>
      <c r="AH7" s="89" t="n">
        <f aca="false">IF($B7=AH$2,"-",IF(COUNTIF(CORRIDA!$M:$M,$B7&amp;" d. "&amp;AH$2)=0,"",COUNTIF(CORRIDA!$M:$M,$B7&amp;" d. "&amp;AH$2)))</f>
        <v>1</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n">
        <f aca="false">IF($B7=AY$2,"-",IF(COUNTIF(CORRIDA!$M:$M,$B7&amp;" d. "&amp;AY$2)=0,"",COUNTIF(CORRIDA!$M:$M,$B7&amp;" d. "&amp;AY$2)))</f>
        <v>1</v>
      </c>
      <c r="AZ7" s="89" t="str">
        <f aca="false">IF($B7=AZ$2,"-",IF(COUNTIF(CORRIDA!$M:$M,$B7&amp;" d. "&amp;AZ$2)=0,"",COUNTIF(CORRIDA!$M:$M,$B7&amp;" d. "&amp;AZ$2)))</f>
        <v/>
      </c>
      <c r="BA7" s="90" t="n">
        <f aca="false">SUM(C7:AZ7)</f>
        <v>7</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n">
        <f aca="false">IF($B7=BS$2,"-",IF(COUNTIF(CORRIDA!$M:$M,$B7&amp;" d. "&amp;BS$2)+COUNTIF(CORRIDA!$M:$M,BS$2&amp;" d. "&amp;$B7)=0,"",COUNTIF(CORRIDA!$M:$M,$B7&amp;" d. "&amp;BS$2)+COUNTIF(CORRIDA!$M:$M,BS$2&amp;" d. "&amp;$B7)))</f>
        <v>1</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n">
        <f aca="false">IF($B7=BV$2,"-",IF(COUNTIF(CORRIDA!$M:$M,$B7&amp;" d. "&amp;BV$2)+COUNTIF(CORRIDA!$M:$M,BV$2&amp;" d. "&amp;$B7)=0,"",COUNTIF(CORRIDA!$M:$M,$B7&amp;" d. "&amp;BV$2)+COUNTIF(CORRIDA!$M:$M,BV$2&amp;" d. "&amp;$B7)))</f>
        <v>1</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n">
        <f aca="false">IF($B7=CC$2,"-",IF(COUNTIF(CORRIDA!$M:$M,$B7&amp;" d. "&amp;CC$2)+COUNTIF(CORRIDA!$M:$M,CC$2&amp;" d. "&amp;$B7)=0,"",COUNTIF(CORRIDA!$M:$M,$B7&amp;" d. "&amp;CC$2)+COUNTIF(CORRIDA!$M:$M,CC$2&amp;" d. "&amp;$B7)))</f>
        <v>1</v>
      </c>
      <c r="CD7" s="91" t="n">
        <f aca="false">IF($B7=CD$2,"-",IF(COUNTIF(CORRIDA!$M:$M,$B7&amp;" d. "&amp;CD$2)+COUNTIF(CORRIDA!$M:$M,CD$2&amp;" d. "&amp;$B7)=0,"",COUNTIF(CORRIDA!$M:$M,$B7&amp;" d. "&amp;CD$2)+COUNTIF(CORRIDA!$M:$M,CD$2&amp;" d. "&amp;$B7)))</f>
        <v>1</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n">
        <f aca="false">IF($B7=CJ$2,"-",IF(COUNTIF(CORRIDA!$M:$M,$B7&amp;" d. "&amp;CJ$2)+COUNTIF(CORRIDA!$M:$M,CJ$2&amp;" d. "&amp;$B7)=0,"",COUNTIF(CORRIDA!$M:$M,$B7&amp;" d. "&amp;CJ$2)+COUNTIF(CORRIDA!$M:$M,CJ$2&amp;" d. "&amp;$B7)))</f>
        <v>1</v>
      </c>
      <c r="CK7" s="91" t="n">
        <f aca="false">IF($B7=CK$2,"-",IF(COUNTIF(CORRIDA!$M:$M,$B7&amp;" d. "&amp;CK$2)+COUNTIF(CORRIDA!$M:$M,CK$2&amp;" d. "&amp;$B7)=0,"",COUNTIF(CORRIDA!$M:$M,$B7&amp;" d. "&amp;CK$2)+COUNTIF(CORRIDA!$M:$M,CK$2&amp;" d. "&amp;$B7)))</f>
        <v>1</v>
      </c>
      <c r="CL7" s="91" t="str">
        <f aca="false">IF($B7=CL$2,"-",IF(COUNTIF(CORRIDA!$M:$M,$B7&amp;" d. "&amp;CL$2)+COUNTIF(CORRIDA!$M:$M,CL$2&amp;" d. "&amp;$B7)=0,"",COUNTIF(CORRIDA!$M:$M,$B7&amp;" d. "&amp;CL$2)+COUNTIF(CORRIDA!$M:$M,CL$2&amp;" d. "&amp;$B7)))</f>
        <v/>
      </c>
      <c r="CM7" s="91" t="n">
        <f aca="false">IF($B7=CM$2,"-",IF(COUNTIF(CORRIDA!$M:$M,$B7&amp;" d. "&amp;CM$2)+COUNTIF(CORRIDA!$M:$M,CM$2&amp;" d. "&amp;$B7)=0,"",COUNTIF(CORRIDA!$M:$M,$B7&amp;" d. "&amp;CM$2)+COUNTIF(CORRIDA!$M:$M,CM$2&amp;" d. "&amp;$B7)))</f>
        <v>1</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n">
        <f aca="false">IF($B7=CV$2,"-",IF(COUNTIF(CORRIDA!$M:$M,$B7&amp;" d. "&amp;CV$2)+COUNTIF(CORRIDA!$M:$M,CV$2&amp;" d. "&amp;$B7)=0,"",COUNTIF(CORRIDA!$M:$M,$B7&amp;" d. "&amp;CV$2)+COUNTIF(CORRIDA!$M:$M,CV$2&amp;" d. "&amp;$B7)))</f>
        <v>1</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n">
        <f aca="false">IF($B7=DB$2,"-",IF(COUNTIF(CORRIDA!$M:$M,$B7&amp;" d. "&amp;DB$2)+COUNTIF(CORRIDA!$M:$M,DB$2&amp;" d. "&amp;$B7)=0,"",COUNTIF(CORRIDA!$M:$M,$B7&amp;" d. "&amp;DB$2)+COUNTIF(CORRIDA!$M:$M,DB$2&amp;" d. "&amp;$B7)))</f>
        <v>1</v>
      </c>
      <c r="DC7" s="91" t="str">
        <f aca="false">IF($B7=DC$2,"-",IF(COUNTIF(CORRIDA!$M:$M,$B7&amp;" d. "&amp;DC$2)+COUNTIF(CORRIDA!$M:$M,DC$2&amp;" d. "&amp;$B7)=0,"",COUNTIF(CORRIDA!$M:$M,$B7&amp;" d. "&amp;DC$2)+COUNTIF(CORRIDA!$M:$M,DC$2&amp;" d. "&amp;$B7)))</f>
        <v/>
      </c>
      <c r="DD7" s="90" t="n">
        <f aca="false">SUM(BF7:DC7)</f>
        <v>9</v>
      </c>
      <c r="DE7" s="92" t="n">
        <f aca="false">COUNTIF(BF7:DC7,"&gt;0")</f>
        <v>9</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1</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1</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1</v>
      </c>
      <c r="EG7" s="91" t="n">
        <f aca="false">IF($B7=EG$2,0,IF(COUNTIF(CORRIDA!$M:$M,$B7&amp;" d. "&amp;EG$2)+COUNTIF(CORRIDA!$M:$M,EG$2&amp;" d. "&amp;$B7)=0,0,COUNTIF(CORRIDA!$M:$M,$B7&amp;" d. "&amp;EG$2)+COUNTIF(CORRIDA!$M:$M,EG$2&amp;" d. "&amp;$B7)))</f>
        <v>1</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1</v>
      </c>
      <c r="EN7" s="91" t="n">
        <f aca="false">IF($B7=EN$2,0,IF(COUNTIF(CORRIDA!$M:$M,$B7&amp;" d. "&amp;EN$2)+COUNTIF(CORRIDA!$M:$M,EN$2&amp;" d. "&amp;$B7)=0,0,COUNTIF(CORRIDA!$M:$M,$B7&amp;" d. "&amp;EN$2)+COUNTIF(CORRIDA!$M:$M,EN$2&amp;" d. "&amp;$B7)))</f>
        <v>1</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1</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1</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1</v>
      </c>
      <c r="FF7" s="91" t="n">
        <f aca="false">IF($B7=FF$2,0,IF(COUNTIF(CORRIDA!$M:$M,$B7&amp;" d. "&amp;FF$2)+COUNTIF(CORRIDA!$M:$M,FF$2&amp;" d. "&amp;$B7)=0,0,COUNTIF(CORRIDA!$M:$M,$B7&amp;" d. "&amp;FF$2)+COUNTIF(CORRIDA!$M:$M,FF$2&amp;" d. "&amp;$B7)))</f>
        <v>0</v>
      </c>
      <c r="FG7" s="90" t="n">
        <f aca="false">SUM(DI7:EW7)</f>
        <v>7</v>
      </c>
      <c r="FH7" s="95"/>
      <c r="FI7" s="88" t="str">
        <f aca="false">BE7</f>
        <v>Caio</v>
      </c>
      <c r="FJ7" s="96" t="n">
        <f aca="false">COUNTIF(BF7:DC7,"&gt;0")</f>
        <v>9</v>
      </c>
      <c r="FK7" s="96" t="n">
        <f aca="false">AVERAGE(BF7:DC7)</f>
        <v>1</v>
      </c>
      <c r="FL7" s="96" t="n">
        <f aca="false">_xlfn.STDEV.P(BF7:DC7)</f>
        <v>0</v>
      </c>
    </row>
    <row r="8" customFormat="false" ht="15" hidden="false" customHeight="false" outlineLevel="0" collapsed="false">
      <c r="B8" s="88" t="str">
        <f aca="false">INTRO!B8</f>
        <v>Coimbra</v>
      </c>
      <c r="C8" s="97" t="n">
        <f aca="false">IF($B8=C$2,"-",IF(COUNTIF(CORRIDA!$M:$M,$B8&amp;" d. "&amp;C$2)=0,"",COUNTIF(CORRIDA!$M:$M,$B8&amp;" d. "&amp;C$2)))</f>
        <v>1</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n">
        <f aca="false">IF($B8=J$2,"-",IF(COUNTIF(CORRIDA!$M:$M,$B8&amp;" d. "&amp;J$2)=0,"",COUNTIF(CORRIDA!$M:$M,$B8&amp;" d. "&amp;J$2)))</f>
        <v>1</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n">
        <f aca="false">IF($B8=AA$2,"-",IF(COUNTIF(CORRIDA!$M:$M,$B8&amp;" d. "&amp;AA$2)=0,"",COUNTIF(CORRIDA!$M:$M,$B8&amp;" d. "&amp;AA$2)))</f>
        <v>1</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n">
        <f aca="false">IF($B8=AG$2,"-",IF(COUNTIF(CORRIDA!$M:$M,$B8&amp;" d. "&amp;AG$2)=0,"",COUNTIF(CORRIDA!$M:$M,$B8&amp;" d. "&amp;AG$2)))</f>
        <v>1</v>
      </c>
      <c r="AH8" s="97" t="n">
        <f aca="false">IF($B8=AH$2,"-",IF(COUNTIF(CORRIDA!$M:$M,$B8&amp;" d. "&amp;AH$2)=0,"",COUNTIF(CORRIDA!$M:$M,$B8&amp;" d. "&amp;AH$2)))</f>
        <v>1</v>
      </c>
      <c r="AI8" s="97" t="n">
        <f aca="false">IF($B8=AI$2,"-",IF(COUNTIF(CORRIDA!$M:$M,$B8&amp;" d. "&amp;AI$2)=0,"",COUNTIF(CORRIDA!$M:$M,$B8&amp;" d. "&amp;AI$2)))</f>
        <v>2</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n">
        <f aca="false">IF($B8=AS$2,"-",IF(COUNTIF(CORRIDA!$M:$M,$B8&amp;" d. "&amp;AS$2)=0,"",COUNTIF(CORRIDA!$M:$M,$B8&amp;" d. "&amp;AS$2)))</f>
        <v>1</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9</v>
      </c>
      <c r="BE8" s="88" t="str">
        <f aca="false">B8</f>
        <v>Coimbra</v>
      </c>
      <c r="BF8" s="98" t="n">
        <f aca="false">IF($B8=BF$2,"-",IF(COUNTIF(CORRIDA!$M:$M,$B8&amp;" d. "&amp;BF$2)+COUNTIF(CORRIDA!$M:$M,BF$2&amp;" d. "&amp;$B8)=0,"",COUNTIF(CORRIDA!$M:$M,$B8&amp;" d. "&amp;BF$2)+COUNTIF(CORRIDA!$M:$M,BF$2&amp;" d. "&amp;$B8)))</f>
        <v>1</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n">
        <f aca="false">IF($B8=BM$2,"-",IF(COUNTIF(CORRIDA!$M:$M,$B8&amp;" d. "&amp;BM$2)+COUNTIF(CORRIDA!$M:$M,BM$2&amp;" d. "&amp;$B8)=0,"",COUNTIF(CORRIDA!$M:$M,$B8&amp;" d. "&amp;BM$2)+COUNTIF(CORRIDA!$M:$M,BM$2&amp;" d. "&amp;$B8)))</f>
        <v>1</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n">
        <f aca="false">IF($B8=CD$2,"-",IF(COUNTIF(CORRIDA!$M:$M,$B8&amp;" d. "&amp;CD$2)+COUNTIF(CORRIDA!$M:$M,CD$2&amp;" d. "&amp;$B8)=0,"",COUNTIF(CORRIDA!$M:$M,$B8&amp;" d. "&amp;CD$2)+COUNTIF(CORRIDA!$M:$M,CD$2&amp;" d. "&amp;$B8)))</f>
        <v>1</v>
      </c>
      <c r="CE8" s="98" t="n">
        <f aca="false">IF($B8=CE$2,"-",IF(COUNTIF(CORRIDA!$M:$M,$B8&amp;" d. "&amp;CE$2)+COUNTIF(CORRIDA!$M:$M,CE$2&amp;" d. "&amp;$B8)=0,"",COUNTIF(CORRIDA!$M:$M,$B8&amp;" d. "&amp;CE$2)+COUNTIF(CORRIDA!$M:$M,CE$2&amp;" d. "&amp;$B8)))</f>
        <v>1</v>
      </c>
      <c r="CF8" s="98" t="str">
        <f aca="false">IF($B8=CF$2,"-",IF(COUNTIF(CORRIDA!$M:$M,$B8&amp;" d. "&amp;CF$2)+COUNTIF(CORRIDA!$M:$M,CF$2&amp;" d. "&amp;$B8)=0,"",COUNTIF(CORRIDA!$M:$M,$B8&amp;" d. "&amp;CF$2)+COUNTIF(CORRIDA!$M:$M,CF$2&amp;" d. "&amp;$B8)))</f>
        <v/>
      </c>
      <c r="CG8" s="98" t="n">
        <f aca="false">IF($B8=CG$2,"-",IF(COUNTIF(CORRIDA!$M:$M,$B8&amp;" d. "&amp;CG$2)+COUNTIF(CORRIDA!$M:$M,CG$2&amp;" d. "&amp;$B8)=0,"",COUNTIF(CORRIDA!$M:$M,$B8&amp;" d. "&amp;CG$2)+COUNTIF(CORRIDA!$M:$M,CG$2&amp;" d. "&amp;$B8)))</f>
        <v>1</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n">
        <f aca="false">IF($B8=CJ$2,"-",IF(COUNTIF(CORRIDA!$M:$M,$B8&amp;" d. "&amp;CJ$2)+COUNTIF(CORRIDA!$M:$M,CJ$2&amp;" d. "&amp;$B8)=0,"",COUNTIF(CORRIDA!$M:$M,$B8&amp;" d. "&amp;CJ$2)+COUNTIF(CORRIDA!$M:$M,CJ$2&amp;" d. "&amp;$B8)))</f>
        <v>1</v>
      </c>
      <c r="CK8" s="98" t="n">
        <f aca="false">IF($B8=CK$2,"-",IF(COUNTIF(CORRIDA!$M:$M,$B8&amp;" d. "&amp;CK$2)+COUNTIF(CORRIDA!$M:$M,CK$2&amp;" d. "&amp;$B8)=0,"",COUNTIF(CORRIDA!$M:$M,$B8&amp;" d. "&amp;CK$2)+COUNTIF(CORRIDA!$M:$M,CK$2&amp;" d. "&amp;$B8)))</f>
        <v>1</v>
      </c>
      <c r="CL8" s="98" t="n">
        <f aca="false">IF($B8=CL$2,"-",IF(COUNTIF(CORRIDA!$M:$M,$B8&amp;" d. "&amp;CL$2)+COUNTIF(CORRIDA!$M:$M,CL$2&amp;" d. "&amp;$B8)=0,"",COUNTIF(CORRIDA!$M:$M,$B8&amp;" d. "&amp;CL$2)+COUNTIF(CORRIDA!$M:$M,CL$2&amp;" d. "&amp;$B8)))</f>
        <v>2</v>
      </c>
      <c r="CM8" s="98" t="n">
        <f aca="false">IF($B8=CM$2,"-",IF(COUNTIF(CORRIDA!$M:$M,$B8&amp;" d. "&amp;CM$2)+COUNTIF(CORRIDA!$M:$M,CM$2&amp;" d. "&amp;$B8)=0,"",COUNTIF(CORRIDA!$M:$M,$B8&amp;" d. "&amp;CM$2)+COUNTIF(CORRIDA!$M:$M,CM$2&amp;" d. "&amp;$B8)))</f>
        <v>1</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n">
        <f aca="false">IF($B8=CR$2,"-",IF(COUNTIF(CORRIDA!$M:$M,$B8&amp;" d. "&amp;CR$2)+COUNTIF(CORRIDA!$M:$M,CR$2&amp;" d. "&amp;$B8)=0,"",COUNTIF(CORRIDA!$M:$M,$B8&amp;" d. "&amp;CR$2)+COUNTIF(CORRIDA!$M:$M,CR$2&amp;" d. "&amp;$B8)))</f>
        <v>3</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n">
        <f aca="false">IF($B8=CV$2,"-",IF(COUNTIF(CORRIDA!$M:$M,$B8&amp;" d. "&amp;CV$2)+COUNTIF(CORRIDA!$M:$M,CV$2&amp;" d. "&amp;$B8)=0,"",COUNTIF(CORRIDA!$M:$M,$B8&amp;" d. "&amp;CV$2)+COUNTIF(CORRIDA!$M:$M,CV$2&amp;" d. "&amp;$B8)))</f>
        <v>1</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16</v>
      </c>
      <c r="DE8" s="92" t="n">
        <f aca="false">COUNTIF(BF8:DC8,"&gt;0")</f>
        <v>13</v>
      </c>
      <c r="DF8" s="93" t="n">
        <f aca="false">IF(COUNTIF(BF8:DC8,"&gt;0")&lt;10,0,QUOTIENT(COUNTIF(BF8:DC8,"&gt;0"),5)*50)</f>
        <v>100</v>
      </c>
      <c r="DG8" s="94"/>
      <c r="DH8" s="88" t="str">
        <f aca="false">BE8</f>
        <v>Coimbra</v>
      </c>
      <c r="DI8" s="98" t="n">
        <f aca="false">IF($B8=DI$2,0,IF(COUNTIF(CORRIDA!$M:$M,$B8&amp;" d. "&amp;DI$2)+COUNTIF(CORRIDA!$M:$M,DI$2&amp;" d. "&amp;$B8)=0,0,COUNTIF(CORRIDA!$M:$M,$B8&amp;" d. "&amp;DI$2)+COUNTIF(CORRIDA!$M:$M,DI$2&amp;" d. "&amp;$B8)))</f>
        <v>1</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1</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1</v>
      </c>
      <c r="EH8" s="98" t="n">
        <f aca="false">IF($B8=EH$2,0,IF(COUNTIF(CORRIDA!$M:$M,$B8&amp;" d. "&amp;EH$2)+COUNTIF(CORRIDA!$M:$M,EH$2&amp;" d. "&amp;$B8)=0,0,COUNTIF(CORRIDA!$M:$M,$B8&amp;" d. "&amp;EH$2)+COUNTIF(CORRIDA!$M:$M,EH$2&amp;" d. "&amp;$B8)))</f>
        <v>1</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1</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1</v>
      </c>
      <c r="EN8" s="98" t="n">
        <f aca="false">IF($B8=EN$2,0,IF(COUNTIF(CORRIDA!$M:$M,$B8&amp;" d. "&amp;EN$2)+COUNTIF(CORRIDA!$M:$M,EN$2&amp;" d. "&amp;$B8)=0,0,COUNTIF(CORRIDA!$M:$M,$B8&amp;" d. "&amp;EN$2)+COUNTIF(CORRIDA!$M:$M,EN$2&amp;" d. "&amp;$B8)))</f>
        <v>1</v>
      </c>
      <c r="EO8" s="98" t="n">
        <f aca="false">IF($B8=EO$2,0,IF(COUNTIF(CORRIDA!$M:$M,$B8&amp;" d. "&amp;EO$2)+COUNTIF(CORRIDA!$M:$M,EO$2&amp;" d. "&amp;$B8)=0,0,COUNTIF(CORRIDA!$M:$M,$B8&amp;" d. "&amp;EO$2)+COUNTIF(CORRIDA!$M:$M,EO$2&amp;" d. "&amp;$B8)))</f>
        <v>2</v>
      </c>
      <c r="EP8" s="98" t="n">
        <f aca="false">IF($B8=EP$2,0,IF(COUNTIF(CORRIDA!$M:$M,$B8&amp;" d. "&amp;EP$2)+COUNTIF(CORRIDA!$M:$M,EP$2&amp;" d. "&amp;$B8)=0,0,COUNTIF(CORRIDA!$M:$M,$B8&amp;" d. "&amp;EP$2)+COUNTIF(CORRIDA!$M:$M,EP$2&amp;" d. "&amp;$B8)))</f>
        <v>1</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3</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1</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13</v>
      </c>
      <c r="FH8" s="95"/>
      <c r="FI8" s="88" t="str">
        <f aca="false">BE8</f>
        <v>Coimbra</v>
      </c>
      <c r="FJ8" s="96" t="n">
        <f aca="false">COUNTIF(BF8:DC8,"&gt;0")</f>
        <v>13</v>
      </c>
      <c r="FK8" s="96" t="n">
        <f aca="false">AVERAGE(BF8:DC8)</f>
        <v>1.23076923076923</v>
      </c>
      <c r="FL8" s="96" t="n">
        <f aca="false">_xlfn.STDEV.P(BF8:DC8)</f>
        <v>0.575639597965222</v>
      </c>
    </row>
    <row r="9" customFormat="false" ht="15" hidden="false" customHeight="false" outlineLevel="0" collapsed="false">
      <c r="B9" s="88" t="str">
        <f aca="false">INTRO!B9</f>
        <v>Costinha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n">
        <f aca="false">IF($B9=CB$2,"-",IF(COUNTIF(CORRIDA!$M:$M,$B9&amp;" d. "&amp;CB$2)+COUNTIF(CORRIDA!$M:$M,CB$2&amp;" d. "&amp;$B9)=0,"",COUNTIF(CORRIDA!$M:$M,$B9&amp;" d. "&amp;CB$2)+COUNTIF(CORRIDA!$M:$M,CB$2&amp;" d. "&amp;$B9)))</f>
        <v>1</v>
      </c>
      <c r="CC9" s="91" t="str">
        <f aca="false">IF($B9=CC$2,"-",IF(COUNTIF(CORRIDA!$M:$M,$B9&amp;" d. "&amp;CC$2)+COUNTIF(CORRIDA!$M:$M,CC$2&amp;" d. "&amp;$B9)=0,"",COUNTIF(CORRIDA!$M:$M,$B9&amp;" d. "&amp;CC$2)+COUNTIF(CORRIDA!$M:$M,CC$2&amp;" d. "&amp;$B9)))</f>
        <v/>
      </c>
      <c r="CD9" s="91" t="n">
        <f aca="false">IF($B9=CD$2,"-",IF(COUNTIF(CORRIDA!$M:$M,$B9&amp;" d. "&amp;CD$2)+COUNTIF(CORRIDA!$M:$M,CD$2&amp;" d. "&amp;$B9)=0,"",COUNTIF(CORRIDA!$M:$M,$B9&amp;" d. "&amp;CD$2)+COUNTIF(CORRIDA!$M:$M,CD$2&amp;" d. "&amp;$B9)))</f>
        <v>1</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1</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3</v>
      </c>
      <c r="DE9" s="92" t="n">
        <f aca="false">COUNTIF(BF9:DC9,"&gt;0")</f>
        <v>3</v>
      </c>
      <c r="DF9" s="93" t="n">
        <f aca="false">IF(COUNTIF(BF9:DC9,"&gt;0")&lt;10,0,QUOTIENT(COUNTIF(BF9:DC9,"&gt;0"),5)*50)</f>
        <v>0</v>
      </c>
      <c r="DG9" s="94"/>
      <c r="DH9" s="88" t="str">
        <f aca="false">BE9</f>
        <v>Costinha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1</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1</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1</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2</v>
      </c>
      <c r="FH9" s="95"/>
      <c r="FI9" s="88" t="str">
        <f aca="false">BE9</f>
        <v>Costinha</v>
      </c>
      <c r="FJ9" s="96" t="n">
        <f aca="false">COUNTIF(BF9:DC9,"&gt;0")</f>
        <v>3</v>
      </c>
      <c r="FK9" s="96" t="n">
        <f aca="false">AVERAGE(BF9:DC9)</f>
        <v>1</v>
      </c>
      <c r="FL9" s="96" t="n">
        <f aca="false">_xlfn.STDEV.P(BF9:DC9)</f>
        <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n">
        <f aca="false">IF($B10=O$2,"-",IF(COUNTIF(CORRIDA!$M:$M,$B10&amp;" d. "&amp;O$2)=0,"",COUNTIF(CORRIDA!$M:$M,$B10&amp;" d. "&amp;O$2)))</f>
        <v>1</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n">
        <f aca="false">IF($B10=S$2,"-",IF(COUNTIF(CORRIDA!$M:$M,$B10&amp;" d. "&amp;S$2)=0,"",COUNTIF(CORRIDA!$M:$M,$B10&amp;" d. "&amp;S$2)))</f>
        <v>1</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n">
        <f aca="false">IF($B10=AH$2,"-",IF(COUNTIF(CORRIDA!$M:$M,$B10&amp;" d. "&amp;AH$2)=0,"",COUNTIF(CORRIDA!$M:$M,$B10&amp;" d. "&amp;AH$2)))</f>
        <v>1</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3</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n">
        <f aca="false">IF($B10=BK$2,"-",IF(COUNTIF(CORRIDA!$M:$M,$B10&amp;" d. "&amp;BK$2)+COUNTIF(CORRIDA!$M:$M,BK$2&amp;" d. "&amp;$B10)=0,"",COUNTIF(CORRIDA!$M:$M,$B10&amp;" d. "&amp;BK$2)+COUNTIF(CORRIDA!$M:$M,BK$2&amp;" d. "&amp;$B10)))</f>
        <v>1</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n">
        <f aca="false">IF($B10=BR$2,"-",IF(COUNTIF(CORRIDA!$M:$M,$B10&amp;" d. "&amp;BR$2)+COUNTIF(CORRIDA!$M:$M,BR$2&amp;" d. "&amp;$B10)=0,"",COUNTIF(CORRIDA!$M:$M,$B10&amp;" d. "&amp;BR$2)+COUNTIF(CORRIDA!$M:$M,BR$2&amp;" d. "&amp;$B10)))</f>
        <v>1</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n">
        <f aca="false">IF($B10=BV$2,"-",IF(COUNTIF(CORRIDA!$M:$M,$B10&amp;" d. "&amp;BV$2)+COUNTIF(CORRIDA!$M:$M,BV$2&amp;" d. "&amp;$B10)=0,"",COUNTIF(CORRIDA!$M:$M,$B10&amp;" d. "&amp;BV$2)+COUNTIF(CORRIDA!$M:$M,BV$2&amp;" d. "&amp;$B10)))</f>
        <v>1</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n">
        <f aca="false">IF($B10=CD$2,"-",IF(COUNTIF(CORRIDA!$M:$M,$B10&amp;" d. "&amp;CD$2)+COUNTIF(CORRIDA!$M:$M,CD$2&amp;" d. "&amp;$B10)=0,"",COUNTIF(CORRIDA!$M:$M,$B10&amp;" d. "&amp;CD$2)+COUNTIF(CORRIDA!$M:$M,CD$2&amp;" d. "&amp;$B10)))</f>
        <v>1</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n">
        <f aca="false">IF($B10=CH$2,"-",IF(COUNTIF(CORRIDA!$M:$M,$B10&amp;" d. "&amp;CH$2)+COUNTIF(CORRIDA!$M:$M,CH$2&amp;" d. "&amp;$B10)=0,"",COUNTIF(CORRIDA!$M:$M,$B10&amp;" d. "&amp;CH$2)+COUNTIF(CORRIDA!$M:$M,CH$2&amp;" d. "&amp;$B10)))</f>
        <v>1</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n">
        <f aca="false">IF($B10=CK$2,"-",IF(COUNTIF(CORRIDA!$M:$M,$B10&amp;" d. "&amp;CK$2)+COUNTIF(CORRIDA!$M:$M,CK$2&amp;" d. "&amp;$B10)=0,"",COUNTIF(CORRIDA!$M:$M,$B10&amp;" d. "&amp;CK$2)+COUNTIF(CORRIDA!$M:$M,CK$2&amp;" d. "&amp;$B10)))</f>
        <v>1</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n">
        <f aca="false">IF($B10=CR$2,"-",IF(COUNTIF(CORRIDA!$M:$M,$B10&amp;" d. "&amp;CR$2)+COUNTIF(CORRIDA!$M:$M,CR$2&amp;" d. "&amp;$B10)=0,"",COUNTIF(CORRIDA!$M:$M,$B10&amp;" d. "&amp;CR$2)+COUNTIF(CORRIDA!$M:$M,CR$2&amp;" d. "&amp;$B10)))</f>
        <v>1</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7</v>
      </c>
      <c r="DE10" s="92" t="n">
        <f aca="false">COUNTIF(BF10:DC10,"&gt;0")</f>
        <v>7</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1</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1</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1</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1</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1</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1</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1</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7</v>
      </c>
      <c r="FH10" s="95"/>
      <c r="FI10" s="88" t="str">
        <f aca="false">BE10</f>
        <v>Heitor</v>
      </c>
      <c r="FJ10" s="96" t="n">
        <f aca="false">COUNTIF(BF10:DC10,"&gt;0")</f>
        <v>7</v>
      </c>
      <c r="FK10" s="96" t="n">
        <f aca="false">AVERAGE(BF10:DC10)</f>
        <v>1</v>
      </c>
      <c r="FL10" s="96" t="n">
        <f aca="false">_xlfn.STDEV.P(BF10:DC10)</f>
        <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n">
        <f aca="false">IF($B11=AQ$2,"-",IF(COUNTIF(CORRIDA!$M:$M,$B11&amp;" d. "&amp;AQ$2)=0,"",COUNTIF(CORRIDA!$M:$M,$B11&amp;" d. "&amp;AQ$2)))</f>
        <v>1</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1</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n">
        <f aca="false">IF($B11=BS$2,"-",IF(COUNTIF(CORRIDA!$M:$M,$B11&amp;" d. "&amp;BS$2)+COUNTIF(CORRIDA!$M:$M,BS$2&amp;" d. "&amp;$B11)=0,"",COUNTIF(CORRIDA!$M:$M,$B11&amp;" d. "&amp;BS$2)+COUNTIF(CORRIDA!$M:$M,BS$2&amp;" d. "&amp;$B11)))</f>
        <v>1</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n">
        <f aca="false">IF($B11=CG$2,"-",IF(COUNTIF(CORRIDA!$M:$M,$B11&amp;" d. "&amp;CG$2)+COUNTIF(CORRIDA!$M:$M,CG$2&amp;" d. "&amp;$B11)=0,"",COUNTIF(CORRIDA!$M:$M,$B11&amp;" d. "&amp;CG$2)+COUNTIF(CORRIDA!$M:$M,CG$2&amp;" d. "&amp;$B11)))</f>
        <v>2</v>
      </c>
      <c r="CH11" s="91" t="n">
        <f aca="false">IF($B11=CH$2,"-",IF(COUNTIF(CORRIDA!$M:$M,$B11&amp;" d. "&amp;CH$2)+COUNTIF(CORRIDA!$M:$M,CH$2&amp;" d. "&amp;$B11)=0,"",COUNTIF(CORRIDA!$M:$M,$B11&amp;" d. "&amp;CH$2)+COUNTIF(CORRIDA!$M:$M,CH$2&amp;" d. "&amp;$B11)))</f>
        <v>1</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n">
        <f aca="false">IF($B11=CT$2,"-",IF(COUNTIF(CORRIDA!$M:$M,$B11&amp;" d. "&amp;CT$2)+COUNTIF(CORRIDA!$M:$M,CT$2&amp;" d. "&amp;$B11)=0,"",COUNTIF(CORRIDA!$M:$M,$B11&amp;" d. "&amp;CT$2)+COUNTIF(CORRIDA!$M:$M,CT$2&amp;" d. "&amp;$B11)))</f>
        <v>1</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5</v>
      </c>
      <c r="DE11" s="92" t="n">
        <f aca="false">COUNTIF(BF11:DC11,"&gt;0")</f>
        <v>4</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1</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2</v>
      </c>
      <c r="EK11" s="91" t="n">
        <f aca="false">IF($B11=EK$2,0,IF(COUNTIF(CORRIDA!$M:$M,$B11&amp;" d. "&amp;EK$2)+COUNTIF(CORRIDA!$M:$M,EK$2&amp;" d. "&amp;$B11)=0,0,COUNTIF(CORRIDA!$M:$M,$B11&amp;" d. "&amp;EK$2)+COUNTIF(CORRIDA!$M:$M,EK$2&amp;" d. "&amp;$B11)))</f>
        <v>1</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1</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5</v>
      </c>
      <c r="FH11" s="95"/>
      <c r="FI11" s="88" t="str">
        <f aca="false">BE11</f>
        <v>Danilo</v>
      </c>
      <c r="FJ11" s="96" t="n">
        <f aca="false">COUNTIF(BF11:DC11,"&gt;0")</f>
        <v>4</v>
      </c>
      <c r="FK11" s="96" t="n">
        <f aca="false">AVERAGE(BF11:DC11)</f>
        <v>1.25</v>
      </c>
      <c r="FL11" s="96" t="n">
        <f aca="false">_xlfn.STDEV.P(BF11:DC11)</f>
        <v>0.433012701892219</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n">
        <f aca="false">IF($B13=N$2,"-",IF(COUNTIF(CORRIDA!$M:$M,$B13&amp;" d. "&amp;N$2)=0,"",COUNTIF(CORRIDA!$M:$M,$B13&amp;" d. "&amp;N$2)))</f>
        <v>1</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n">
        <f aca="false">IF($B13=Z$2,"-",IF(COUNTIF(CORRIDA!$M:$M,$B13&amp;" d. "&amp;Z$2)=0,"",COUNTIF(CORRIDA!$M:$M,$B13&amp;" d. "&amp;Z$2)))</f>
        <v>5</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2</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n">
        <f aca="false">IF($B13=AV$2,"-",IF(COUNTIF(CORRIDA!$M:$M,$B13&amp;" d. "&amp;AV$2)=0,"",COUNTIF(CORRIDA!$M:$M,$B13&amp;" d. "&amp;AV$2)))</f>
        <v>1</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10</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n">
        <f aca="false">IF($B13=BQ$2,"-",IF(COUNTIF(CORRIDA!$M:$M,$B13&amp;" d. "&amp;BQ$2)+COUNTIF(CORRIDA!$M:$M,BQ$2&amp;" d. "&amp;$B13)=0,"",COUNTIF(CORRIDA!$M:$M,$B13&amp;" d. "&amp;BQ$2)+COUNTIF(CORRIDA!$M:$M,BQ$2&amp;" d. "&amp;$B13)))</f>
        <v>1</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n">
        <f aca="false">IF($B13=CC$2,"-",IF(COUNTIF(CORRIDA!$M:$M,$B13&amp;" d. "&amp;CC$2)+COUNTIF(CORRIDA!$M:$M,CC$2&amp;" d. "&amp;$B13)=0,"",COUNTIF(CORRIDA!$M:$M,$B13&amp;" d. "&amp;CC$2)+COUNTIF(CORRIDA!$M:$M,CC$2&amp;" d. "&amp;$B13)))</f>
        <v>5</v>
      </c>
      <c r="CD13" s="91" t="n">
        <f aca="false">IF($B13=CD$2,"-",IF(COUNTIF(CORRIDA!$M:$M,$B13&amp;" d. "&amp;CD$2)+COUNTIF(CORRIDA!$M:$M,CD$2&amp;" d. "&amp;$B13)=0,"",COUNTIF(CORRIDA!$M:$M,$B13&amp;" d. "&amp;CD$2)+COUNTIF(CORRIDA!$M:$M,CD$2&amp;" d. "&amp;$B13)))</f>
        <v>1</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4</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n">
        <f aca="false">IF($B13=CR$2,"-",IF(COUNTIF(CORRIDA!$M:$M,$B13&amp;" d. "&amp;CR$2)+COUNTIF(CORRIDA!$M:$M,CR$2&amp;" d. "&amp;$B13)=0,"",COUNTIF(CORRIDA!$M:$M,$B13&amp;" d. "&amp;CR$2)+COUNTIF(CORRIDA!$M:$M,CR$2&amp;" d. "&amp;$B13)))</f>
        <v>1</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n">
        <f aca="false">IF($B13=CV$2,"-",IF(COUNTIF(CORRIDA!$M:$M,$B13&amp;" d. "&amp;CV$2)+COUNTIF(CORRIDA!$M:$M,CV$2&amp;" d. "&amp;$B13)=0,"",COUNTIF(CORRIDA!$M:$M,$B13&amp;" d. "&amp;CV$2)+COUNTIF(CORRIDA!$M:$M,CV$2&amp;" d. "&amp;$B13)))</f>
        <v>1</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14</v>
      </c>
      <c r="DE13" s="92" t="n">
        <f aca="false">COUNTIF(BF13:DC13,"&gt;0")</f>
        <v>7</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1</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5</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4</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1</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1</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12</v>
      </c>
      <c r="FH13" s="95"/>
      <c r="FI13" s="88" t="str">
        <f aca="false">BE13</f>
        <v>Duclerc</v>
      </c>
      <c r="FJ13" s="96" t="n">
        <f aca="false">COUNTIF(BF13:DC13,"&gt;0")</f>
        <v>7</v>
      </c>
      <c r="FK13" s="96" t="n">
        <f aca="false">AVERAGE(BF13:DC13)</f>
        <v>2</v>
      </c>
      <c r="FL13" s="96" t="n">
        <f aca="false">_xlfn.STDEV.P(BF13:DC13)</f>
        <v>1.60356745147455</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n">
        <f aca="false">IF($B14=AO$2,"-",IF(COUNTIF(CORRIDA!$M:$M,$B14&amp;" d. "&amp;AO$2)=0,"",COUNTIF(CORRIDA!$M:$M,$B14&amp;" d. "&amp;AO$2)))</f>
        <v>1</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1</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n">
        <f aca="false">IF($B14=BP$2,"-",IF(COUNTIF(CORRIDA!$M:$M,$B14&amp;" d. "&amp;BP$2)+COUNTIF(CORRIDA!$M:$M,BP$2&amp;" d. "&amp;$B14)=0,"",COUNTIF(CORRIDA!$M:$M,$B14&amp;" d. "&amp;BP$2)+COUNTIF(CORRIDA!$M:$M,BP$2&amp;" d. "&amp;$B14)))</f>
        <v>1</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n">
        <f aca="false">IF($B14=BV$2,"-",IF(COUNTIF(CORRIDA!$M:$M,$B14&amp;" d. "&amp;BV$2)+COUNTIF(CORRIDA!$M:$M,BV$2&amp;" d. "&amp;$B14)=0,"",COUNTIF(CORRIDA!$M:$M,$B14&amp;" d. "&amp;BV$2)+COUNTIF(CORRIDA!$M:$M,BV$2&amp;" d. "&amp;$B14)))</f>
        <v>1</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n">
        <f aca="false">IF($B14=CR$2,"-",IF(COUNTIF(CORRIDA!$M:$M,$B14&amp;" d. "&amp;CR$2)+COUNTIF(CORRIDA!$M:$M,CR$2&amp;" d. "&amp;$B14)=0,"",COUNTIF(CORRIDA!$M:$M,$B14&amp;" d. "&amp;CR$2)+COUNTIF(CORRIDA!$M:$M,CR$2&amp;" d. "&amp;$B14)))</f>
        <v>1</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5</v>
      </c>
      <c r="DE14" s="92" t="n">
        <f aca="false">COUNTIF(BF14:DC14,"&gt;0")</f>
        <v>5</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1</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1</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1</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5</v>
      </c>
      <c r="FH14" s="95"/>
      <c r="FI14" s="88" t="str">
        <f aca="false">BE14</f>
        <v>Elias Xaropinho</v>
      </c>
      <c r="FJ14" s="96" t="n">
        <f aca="false">COUNTIF(BF14:DC14,"&gt;0")</f>
        <v>5</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n">
        <f aca="false">IF($B15=P$2,"-",IF(COUNTIF(CORRIDA!$M:$M,$B15&amp;" d. "&amp;P$2)=0,"",COUNTIF(CORRIDA!$M:$M,$B15&amp;" d. "&amp;P$2)))</f>
        <v>1</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n">
        <f aca="false">IF($B15=AT$2,"-",IF(COUNTIF(CORRIDA!$M:$M,$B15&amp;" d. "&amp;AT$2)=0,"",COUNTIF(CORRIDA!$M:$M,$B15&amp;" d. "&amp;AT$2)))</f>
        <v>1</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2</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n">
        <f aca="false">IF($B15=BM$2,"-",IF(COUNTIF(CORRIDA!$M:$M,$B15&amp;" d. "&amp;BM$2)+COUNTIF(CORRIDA!$M:$M,BM$2&amp;" d. "&amp;$B15)=0,"",COUNTIF(CORRIDA!$M:$M,$B15&amp;" d. "&amp;BM$2)+COUNTIF(CORRIDA!$M:$M,BM$2&amp;" d. "&amp;$B15)))</f>
        <v>1</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n">
        <f aca="false">IF($B15=BS$2,"-",IF(COUNTIF(CORRIDA!$M:$M,$B15&amp;" d. "&amp;BS$2)+COUNTIF(CORRIDA!$M:$M,BS$2&amp;" d. "&amp;$B15)=0,"",COUNTIF(CORRIDA!$M:$M,$B15&amp;" d. "&amp;BS$2)+COUNTIF(CORRIDA!$M:$M,BS$2&amp;" d. "&amp;$B15)))</f>
        <v>1</v>
      </c>
      <c r="BT15" s="91" t="str">
        <f aca="false">IF($B15=BT$2,"-",IF(COUNTIF(CORRIDA!$M:$M,$B15&amp;" d. "&amp;BT$2)+COUNTIF(CORRIDA!$M:$M,BT$2&amp;" d. "&amp;$B15)=0,"",COUNTIF(CORRIDA!$M:$M,$B15&amp;" d. "&amp;BT$2)+COUNTIF(CORRIDA!$M:$M,BT$2&amp;" d. "&amp;$B15)))</f>
        <v/>
      </c>
      <c r="BU15" s="91" t="n">
        <f aca="false">IF($B15=BU$2,"-",IF(COUNTIF(CORRIDA!$M:$M,$B15&amp;" d. "&amp;BU$2)+COUNTIF(CORRIDA!$M:$M,BU$2&amp;" d. "&amp;$B15)=0,"",COUNTIF(CORRIDA!$M:$M,$B15&amp;" d. "&amp;BU$2)+COUNTIF(CORRIDA!$M:$M,BU$2&amp;" d. "&amp;$B15)))</f>
        <v>1</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n">
        <f aca="false">IF($B15=BX$2,"-",IF(COUNTIF(CORRIDA!$M:$M,$B15&amp;" d. "&amp;BX$2)+COUNTIF(CORRIDA!$M:$M,BX$2&amp;" d. "&amp;$B15)=0,"",COUNTIF(CORRIDA!$M:$M,$B15&amp;" d. "&amp;BX$2)+COUNTIF(CORRIDA!$M:$M,BX$2&amp;" d. "&amp;$B15)))</f>
        <v>1</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2</v>
      </c>
      <c r="CW15" s="91" t="n">
        <f aca="false">IF($B15=CW$2,"-",IF(COUNTIF(CORRIDA!$M:$M,$B15&amp;" d. "&amp;CW$2)+COUNTIF(CORRIDA!$M:$M,CW$2&amp;" d. "&amp;$B15)=0,"",COUNTIF(CORRIDA!$M:$M,$B15&amp;" d. "&amp;CW$2)+COUNTIF(CORRIDA!$M:$M,CW$2&amp;" d. "&amp;$B15)))</f>
        <v>1</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7</v>
      </c>
      <c r="DE15" s="92" t="n">
        <f aca="false">COUNTIF(BF15:DC15,"&gt;0")</f>
        <v>6</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1</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1</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1</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1</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2</v>
      </c>
      <c r="EZ15" s="91" t="n">
        <f aca="false">IF($B15=EZ$2,0,IF(COUNTIF(CORRIDA!$M:$M,$B15&amp;" d. "&amp;EZ$2)+COUNTIF(CORRIDA!$M:$M,EZ$2&amp;" d. "&amp;$B15)=0,0,COUNTIF(CORRIDA!$M:$M,$B15&amp;" d. "&amp;EZ$2)+COUNTIF(CORRIDA!$M:$M,EZ$2&amp;" d. "&amp;$B15)))</f>
        <v>1</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4</v>
      </c>
      <c r="FH15" s="95"/>
      <c r="FI15" s="88" t="str">
        <f aca="false">BE15</f>
        <v>Fabinho</v>
      </c>
      <c r="FJ15" s="96" t="n">
        <f aca="false">COUNTIF(BF15:DC15,"&gt;0")</f>
        <v>6</v>
      </c>
      <c r="FK15" s="96" t="n">
        <f aca="false">AVERAGE(BF15:DC15)</f>
        <v>1.16666666666667</v>
      </c>
      <c r="FL15" s="96" t="n">
        <f aca="false">_xlfn.STDEV.P(BF15:DC15)</f>
        <v>0.372677996249965</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n">
        <f aca="false">IF($B16=K$2,"-",IF(COUNTIF(CORRIDA!$M:$M,$B16&amp;" d. "&amp;K$2)=0,"",COUNTIF(CORRIDA!$M:$M,$B16&amp;" d. "&amp;K$2)))</f>
        <v>1</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n">
        <f aca="false">IF($B16=V$2,"-",IF(COUNTIF(CORRIDA!$M:$M,$B16&amp;" d. "&amp;V$2)=0,"",COUNTIF(CORRIDA!$M:$M,$B16&amp;" d. "&amp;V$2)))</f>
        <v>1</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n">
        <f aca="false">IF($B16=AA$2,"-",IF(COUNTIF(CORRIDA!$M:$M,$B16&amp;" d. "&amp;AA$2)=0,"",COUNTIF(CORRIDA!$M:$M,$B16&amp;" d. "&amp;AA$2)))</f>
        <v>1</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n">
        <f aca="false">IF($B16=AX$2,"-",IF(COUNTIF(CORRIDA!$M:$M,$B16&amp;" d. "&amp;AX$2)=0,"",COUNTIF(CORRIDA!$M:$M,$B16&amp;" d. "&amp;AX$2)))</f>
        <v>2</v>
      </c>
      <c r="AY16" s="97" t="n">
        <f aca="false">IF($B16=AY$2,"-",IF(COUNTIF(CORRIDA!$M:$M,$B16&amp;" d. "&amp;AY$2)=0,"",COUNTIF(CORRIDA!$M:$M,$B16&amp;" d. "&amp;AY$2)))</f>
        <v>1</v>
      </c>
      <c r="AZ16" s="97" t="str">
        <f aca="false">IF($B16=AZ$2,"-",IF(COUNTIF(CORRIDA!$M:$M,$B16&amp;" d. "&amp;AZ$2)=0,"",COUNTIF(CORRIDA!$M:$M,$B16&amp;" d. "&amp;AZ$2)))</f>
        <v/>
      </c>
      <c r="BA16" s="90" t="n">
        <f aca="false">SUM(C16:AZ16)</f>
        <v>7</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n">
        <f aca="false">IF($B16=BI$2,"-",IF(COUNTIF(CORRIDA!$M:$M,$B16&amp;" d. "&amp;BI$2)+COUNTIF(CORRIDA!$M:$M,BI$2&amp;" d. "&amp;$B16)=0,"",COUNTIF(CORRIDA!$M:$M,$B16&amp;" d. "&amp;BI$2)+COUNTIF(CORRIDA!$M:$M,BI$2&amp;" d. "&amp;$B16)))</f>
        <v>1</v>
      </c>
      <c r="BJ16" s="98" t="n">
        <f aca="false">IF($B16=BJ$2,"-",IF(COUNTIF(CORRIDA!$M:$M,$B16&amp;" d. "&amp;BJ$2)+COUNTIF(CORRIDA!$M:$M,BJ$2&amp;" d. "&amp;$B16)=0,"",COUNTIF(CORRIDA!$M:$M,$B16&amp;" d. "&amp;BJ$2)+COUNTIF(CORRIDA!$M:$M,BJ$2&amp;" d. "&amp;$B16)))</f>
        <v>1</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n">
        <f aca="false">IF($B16=BN$2,"-",IF(COUNTIF(CORRIDA!$M:$M,$B16&amp;" d. "&amp;BN$2)+COUNTIF(CORRIDA!$M:$M,BN$2&amp;" d. "&amp;$B16)=0,"",COUNTIF(CORRIDA!$M:$M,$B16&amp;" d. "&amp;BN$2)+COUNTIF(CORRIDA!$M:$M,BN$2&amp;" d. "&amp;$B16)))</f>
        <v>1</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n">
        <f aca="false">IF($B16=BR$2,"-",IF(COUNTIF(CORRIDA!$M:$M,$B16&amp;" d. "&amp;BR$2)+COUNTIF(CORRIDA!$M:$M,BR$2&amp;" d. "&amp;$B16)=0,"",COUNTIF(CORRIDA!$M:$M,$B16&amp;" d. "&amp;BR$2)+COUNTIF(CORRIDA!$M:$M,BR$2&amp;" d. "&amp;$B16)))</f>
        <v>1</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n">
        <f aca="false">IF($B16=BX$2,"-",IF(COUNTIF(CORRIDA!$M:$M,$B16&amp;" d. "&amp;BX$2)+COUNTIF(CORRIDA!$M:$M,BX$2&amp;" d. "&amp;$B16)=0,"",COUNTIF(CORRIDA!$M:$M,$B16&amp;" d. "&amp;BX$2)+COUNTIF(CORRIDA!$M:$M,BX$2&amp;" d. "&amp;$B16)))</f>
        <v>1</v>
      </c>
      <c r="BY16" s="98" t="n">
        <f aca="false">IF($B16=BY$2,"-",IF(COUNTIF(CORRIDA!$M:$M,$B16&amp;" d. "&amp;BY$2)+COUNTIF(CORRIDA!$M:$M,BY$2&amp;" d. "&amp;$B16)=0,"",COUNTIF(CORRIDA!$M:$M,$B16&amp;" d. "&amp;BY$2)+COUNTIF(CORRIDA!$M:$M,BY$2&amp;" d. "&amp;$B16)))</f>
        <v>1</v>
      </c>
      <c r="BZ16" s="98" t="n">
        <f aca="false">IF($B16=BZ$2,"-",IF(COUNTIF(CORRIDA!$M:$M,$B16&amp;" d. "&amp;BZ$2)+COUNTIF(CORRIDA!$M:$M,BZ$2&amp;" d. "&amp;$B16)=0,"",COUNTIF(CORRIDA!$M:$M,$B16&amp;" d. "&amp;BZ$2)+COUNTIF(CORRIDA!$M:$M,BZ$2&amp;" d. "&amp;$B16)))</f>
        <v>1</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n">
        <f aca="false">IF($B16=CD$2,"-",IF(COUNTIF(CORRIDA!$M:$M,$B16&amp;" d. "&amp;CD$2)+COUNTIF(CORRIDA!$M:$M,CD$2&amp;" d. "&amp;$B16)=0,"",COUNTIF(CORRIDA!$M:$M,$B16&amp;" d. "&amp;CD$2)+COUNTIF(CORRIDA!$M:$M,CD$2&amp;" d. "&amp;$B16)))</f>
        <v>1</v>
      </c>
      <c r="CE16" s="98" t="n">
        <f aca="false">IF($B16=CE$2,"-",IF(COUNTIF(CORRIDA!$M:$M,$B16&amp;" d. "&amp;CE$2)+COUNTIF(CORRIDA!$M:$M,CE$2&amp;" d. "&amp;$B16)=0,"",COUNTIF(CORRIDA!$M:$M,$B16&amp;" d. "&amp;CE$2)+COUNTIF(CORRIDA!$M:$M,CE$2&amp;" d. "&amp;$B16)))</f>
        <v>1</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n">
        <f aca="false">IF($B16=CW$2,"-",IF(COUNTIF(CORRIDA!$M:$M,$B16&amp;" d. "&amp;CW$2)+COUNTIF(CORRIDA!$M:$M,CW$2&amp;" d. "&amp;$B16)=0,"",COUNTIF(CORRIDA!$M:$M,$B16&amp;" d. "&amp;CW$2)+COUNTIF(CORRIDA!$M:$M,CW$2&amp;" d. "&amp;$B16)))</f>
        <v>1</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n">
        <f aca="false">IF($B16=DA$2,"-",IF(COUNTIF(CORRIDA!$M:$M,$B16&amp;" d. "&amp;DA$2)+COUNTIF(CORRIDA!$M:$M,DA$2&amp;" d. "&amp;$B16)=0,"",COUNTIF(CORRIDA!$M:$M,$B16&amp;" d. "&amp;DA$2)+COUNTIF(CORRIDA!$M:$M,DA$2&amp;" d. "&amp;$B16)))</f>
        <v>2</v>
      </c>
      <c r="DB16" s="98" t="n">
        <f aca="false">IF($B16=DB$2,"-",IF(COUNTIF(CORRIDA!$M:$M,$B16&amp;" d. "&amp;DB$2)+COUNTIF(CORRIDA!$M:$M,DB$2&amp;" d. "&amp;$B16)=0,"",COUNTIF(CORRIDA!$M:$M,$B16&amp;" d. "&amp;DB$2)+COUNTIF(CORRIDA!$M:$M,DB$2&amp;" d. "&amp;$B16)))</f>
        <v>1</v>
      </c>
      <c r="DC16" s="98" t="str">
        <f aca="false">IF($B16=DC$2,"-",IF(COUNTIF(CORRIDA!$M:$M,$B16&amp;" d. "&amp;DC$2)+COUNTIF(CORRIDA!$M:$M,DC$2&amp;" d. "&amp;$B16)=0,"",COUNTIF(CORRIDA!$M:$M,$B16&amp;" d. "&amp;DC$2)+COUNTIF(CORRIDA!$M:$M,DC$2&amp;" d. "&amp;$B16)))</f>
        <v/>
      </c>
      <c r="DD16" s="90" t="n">
        <f aca="false">SUM(BF16:DC16)</f>
        <v>13</v>
      </c>
      <c r="DE16" s="92" t="n">
        <f aca="false">COUNTIF(BF16:DC16,"&gt;0")</f>
        <v>12</v>
      </c>
      <c r="DF16" s="93" t="n">
        <f aca="false">IF(COUNTIF(BF16:DC16,"&gt;0")&lt;10,0,QUOTIENT(COUNTIF(BF16:DC16,"&gt;0"),5)*50)</f>
        <v>100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1</v>
      </c>
      <c r="DM16" s="98" t="n">
        <f aca="false">IF($B16=DM$2,0,IF(COUNTIF(CORRIDA!$M:$M,$B16&amp;" d. "&amp;DM$2)+COUNTIF(CORRIDA!$M:$M,DM$2&amp;" d. "&amp;$B16)=0,0,COUNTIF(CORRIDA!$M:$M,$B16&amp;" d. "&amp;DM$2)+COUNTIF(CORRIDA!$M:$M,DM$2&amp;" d. "&amp;$B16)))</f>
        <v>1</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1</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1</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1</v>
      </c>
      <c r="EB16" s="98" t="n">
        <f aca="false">IF($B16=EB$2,0,IF(COUNTIF(CORRIDA!$M:$M,$B16&amp;" d. "&amp;EB$2)+COUNTIF(CORRIDA!$M:$M,EB$2&amp;" d. "&amp;$B16)=0,0,COUNTIF(CORRIDA!$M:$M,$B16&amp;" d. "&amp;EB$2)+COUNTIF(CORRIDA!$M:$M,EB$2&amp;" d. "&amp;$B16)))</f>
        <v>1</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1</v>
      </c>
      <c r="EH16" s="98" t="n">
        <f aca="false">IF($B16=EH$2,0,IF(COUNTIF(CORRIDA!$M:$M,$B16&amp;" d. "&amp;EH$2)+COUNTIF(CORRIDA!$M:$M,EH$2&amp;" d. "&amp;$B16)=0,0,COUNTIF(CORRIDA!$M:$M,$B16&amp;" d. "&amp;EH$2)+COUNTIF(CORRIDA!$M:$M,EH$2&amp;" d. "&amp;$B16)))</f>
        <v>1</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1</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2</v>
      </c>
      <c r="FE16" s="98" t="n">
        <f aca="false">IF($B16=FE$2,0,IF(COUNTIF(CORRIDA!$M:$M,$B16&amp;" d. "&amp;FE$2)+COUNTIF(CORRIDA!$M:$M,FE$2&amp;" d. "&amp;$B16)=0,0,COUNTIF(CORRIDA!$M:$M,$B16&amp;" d. "&amp;FE$2)+COUNTIF(CORRIDA!$M:$M,FE$2&amp;" d. "&amp;$B16)))</f>
        <v>1</v>
      </c>
      <c r="FF16" s="98" t="n">
        <f aca="false">IF($B16=FF$2,0,IF(COUNTIF(CORRIDA!$M:$M,$B16&amp;" d. "&amp;FF$2)+COUNTIF(CORRIDA!$M:$M,FF$2&amp;" d. "&amp;$B16)=0,0,COUNTIF(CORRIDA!$M:$M,$B16&amp;" d. "&amp;FF$2)+COUNTIF(CORRIDA!$M:$M,FF$2&amp;" d. "&amp;$B16)))</f>
        <v>0</v>
      </c>
      <c r="FG16" s="90" t="n">
        <f aca="false">SUM(DI16:EW16)</f>
        <v>9</v>
      </c>
      <c r="FH16" s="95"/>
      <c r="FI16" s="88" t="str">
        <f aca="false">BE16</f>
        <v>Gerentão</v>
      </c>
      <c r="FJ16" s="96" t="n">
        <f aca="false">COUNTIF(BF16:DC16,"&gt;0")</f>
        <v>12</v>
      </c>
      <c r="FK16" s="96" t="n">
        <f aca="false">AVERAGE(BF16:DC16)</f>
        <v>1.08333333333333</v>
      </c>
      <c r="FL16" s="96" t="n">
        <f aca="false">_xlfn.STDEV.P(BF16:DC16)</f>
        <v>0.276385399196283</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n">
        <f aca="false">IF($B18=O$2,"-",IF(COUNTIF(CORRIDA!$M:$M,$B18&amp;" d. "&amp;O$2)=0,"",COUNTIF(CORRIDA!$M:$M,$B18&amp;" d. "&amp;O$2)))</f>
        <v>1</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n">
        <f aca="false">IF($B18=AG$2,"-",IF(COUNTIF(CORRIDA!$M:$M,$B18&amp;" d. "&amp;AG$2)=0,"",COUNTIF(CORRIDA!$M:$M,$B18&amp;" d. "&amp;AG$2)))</f>
        <v>1</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n">
        <f aca="false">IF($B18=AO$2,"-",IF(COUNTIF(CORRIDA!$M:$M,$B18&amp;" d. "&amp;AO$2)=0,"",COUNTIF(CORRIDA!$M:$M,$B18&amp;" d. "&amp;AO$2)))</f>
        <v>1</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n">
        <f aca="false">IF($B18=AV$2,"-",IF(COUNTIF(CORRIDA!$M:$M,$B18&amp;" d. "&amp;AV$2)=0,"",COUNTIF(CORRIDA!$M:$M,$B18&amp;" d. "&amp;AV$2)))</f>
        <v>1</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4</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n">
        <f aca="false">IF($B18=BR$2,"-",IF(COUNTIF(CORRIDA!$M:$M,$B18&amp;" d. "&amp;BR$2)+COUNTIF(CORRIDA!$M:$M,BR$2&amp;" d. "&amp;$B18)=0,"",COUNTIF(CORRIDA!$M:$M,$B18&amp;" d. "&amp;BR$2)+COUNTIF(CORRIDA!$M:$M,BR$2&amp;" d. "&amp;$B18)))</f>
        <v>1</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n">
        <f aca="false">IF($B18=CJ$2,"-",IF(COUNTIF(CORRIDA!$M:$M,$B18&amp;" d. "&amp;CJ$2)+COUNTIF(CORRIDA!$M:$M,CJ$2&amp;" d. "&amp;$B18)=0,"",COUNTIF(CORRIDA!$M:$M,$B18&amp;" d. "&amp;CJ$2)+COUNTIF(CORRIDA!$M:$M,CJ$2&amp;" d. "&amp;$B18)))</f>
        <v>1</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n">
        <f aca="false">IF($B18=CR$2,"-",IF(COUNTIF(CORRIDA!$M:$M,$B18&amp;" d. "&amp;CR$2)+COUNTIF(CORRIDA!$M:$M,CR$2&amp;" d. "&amp;$B18)=0,"",COUNTIF(CORRIDA!$M:$M,$B18&amp;" d. "&amp;CR$2)+COUNTIF(CORRIDA!$M:$M,CR$2&amp;" d. "&amp;$B18)))</f>
        <v>1</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n">
        <f aca="false">IF($B18=CY$2,"-",IF(COUNTIF(CORRIDA!$M:$M,$B18&amp;" d. "&amp;CY$2)+COUNTIF(CORRIDA!$M:$M,CY$2&amp;" d. "&amp;$B18)=0,"",COUNTIF(CORRIDA!$M:$M,$B18&amp;" d. "&amp;CY$2)+COUNTIF(CORRIDA!$M:$M,CY$2&amp;" d. "&amp;$B18)))</f>
        <v>1</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4</v>
      </c>
      <c r="DE18" s="92" t="n">
        <f aca="false">COUNTIF(BF18:DC18,"&gt;0")</f>
        <v>4</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1</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1</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1</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1</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3</v>
      </c>
      <c r="FH18" s="95"/>
      <c r="FI18" s="88" t="str">
        <f aca="false">BE18</f>
        <v>Leo</v>
      </c>
      <c r="FJ18" s="96" t="n">
        <f aca="false">COUNTIF(BF18:DC18,"&gt;0")</f>
        <v>4</v>
      </c>
      <c r="FK18" s="96" t="n">
        <f aca="false">AVERAGE(BF18:DC18)</f>
        <v>1</v>
      </c>
      <c r="FL18" s="96" t="n">
        <f aca="false">_xlfn.STDEV.P(BF18:DC18)</f>
        <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n">
        <f aca="false">IF($B19=N$2,"-",IF(COUNTIF(CORRIDA!$M:$M,$B19&amp;" d. "&amp;N$2)=0,"",COUNTIF(CORRIDA!$M:$M,$B19&amp;" d. "&amp;N$2)))</f>
        <v>1</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n">
        <f aca="false">IF($B19=Z$2,"-",IF(COUNTIF(CORRIDA!$M:$M,$B19&amp;" d. "&amp;Z$2)=0,"",COUNTIF(CORRIDA!$M:$M,$B19&amp;" d. "&amp;Z$2)))</f>
        <v>2</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3</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n">
        <f aca="false">IF($B19=BJ$2,"-",IF(COUNTIF(CORRIDA!$M:$M,$B19&amp;" d. "&amp;BJ$2)+COUNTIF(CORRIDA!$M:$M,BJ$2&amp;" d. "&amp;$B19)=0,"",COUNTIF(CORRIDA!$M:$M,$B19&amp;" d. "&amp;BJ$2)+COUNTIF(CORRIDA!$M:$M,BJ$2&amp;" d. "&amp;$B19)))</f>
        <v>1</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n">
        <f aca="false">IF($B19=BM$2,"-",IF(COUNTIF(CORRIDA!$M:$M,$B19&amp;" d. "&amp;BM$2)+COUNTIF(CORRIDA!$M:$M,BM$2&amp;" d. "&amp;$B19)=0,"",COUNTIF(CORRIDA!$M:$M,$B19&amp;" d. "&amp;BM$2)+COUNTIF(CORRIDA!$M:$M,BM$2&amp;" d. "&amp;$B19)))</f>
        <v>1</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n">
        <f aca="false">IF($B19=BQ$2,"-",IF(COUNTIF(CORRIDA!$M:$M,$B19&amp;" d. "&amp;BQ$2)+COUNTIF(CORRIDA!$M:$M,BQ$2&amp;" d. "&amp;$B19)=0,"",COUNTIF(CORRIDA!$M:$M,$B19&amp;" d. "&amp;BQ$2)+COUNTIF(CORRIDA!$M:$M,BQ$2&amp;" d. "&amp;$B19)))</f>
        <v>1</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n">
        <f aca="false">IF($B19=CC$2,"-",IF(COUNTIF(CORRIDA!$M:$M,$B19&amp;" d. "&amp;CC$2)+COUNTIF(CORRIDA!$M:$M,CC$2&amp;" d. "&amp;$B19)=0,"",COUNTIF(CORRIDA!$M:$M,$B19&amp;" d. "&amp;CC$2)+COUNTIF(CORRIDA!$M:$M,CC$2&amp;" d. "&amp;$B19)))</f>
        <v>3</v>
      </c>
      <c r="CD19" s="91" t="n">
        <f aca="false">IF($B19=CD$2,"-",IF(COUNTIF(CORRIDA!$M:$M,$B19&amp;" d. "&amp;CD$2)+COUNTIF(CORRIDA!$M:$M,CD$2&amp;" d. "&amp;$B19)=0,"",COUNTIF(CORRIDA!$M:$M,$B19&amp;" d. "&amp;CD$2)+COUNTIF(CORRIDA!$M:$M,CD$2&amp;" d. "&amp;$B19)))</f>
        <v>2</v>
      </c>
      <c r="CE19" s="91" t="n">
        <f aca="false">IF($B19=CE$2,"-",IF(COUNTIF(CORRIDA!$M:$M,$B19&amp;" d. "&amp;CE$2)+COUNTIF(CORRIDA!$M:$M,CE$2&amp;" d. "&amp;$B19)=0,"",COUNTIF(CORRIDA!$M:$M,$B19&amp;" d. "&amp;CE$2)+COUNTIF(CORRIDA!$M:$M,CE$2&amp;" d. "&amp;$B19)))</f>
        <v>1</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n">
        <f aca="false">IF($B19=CK$2,"-",IF(COUNTIF(CORRIDA!$M:$M,$B19&amp;" d. "&amp;CK$2)+COUNTIF(CORRIDA!$M:$M,CK$2&amp;" d. "&amp;$B19)=0,"",COUNTIF(CORRIDA!$M:$M,$B19&amp;" d. "&amp;CK$2)+COUNTIF(CORRIDA!$M:$M,CK$2&amp;" d. "&amp;$B19)))</f>
        <v>1</v>
      </c>
      <c r="CL19" s="91" t="str">
        <f aca="false">IF($B19=CL$2,"-",IF(COUNTIF(CORRIDA!$M:$M,$B19&amp;" d. "&amp;CL$2)+COUNTIF(CORRIDA!$M:$M,CL$2&amp;" d. "&amp;$B19)=0,"",COUNTIF(CORRIDA!$M:$M,$B19&amp;" d. "&amp;CL$2)+COUNTIF(CORRIDA!$M:$M,CL$2&amp;" d. "&amp;$B19)))</f>
        <v/>
      </c>
      <c r="CM19" s="91" t="n">
        <f aca="false">IF($B19=CM$2,"-",IF(COUNTIF(CORRIDA!$M:$M,$B19&amp;" d. "&amp;CM$2)+COUNTIF(CORRIDA!$M:$M,CM$2&amp;" d. "&amp;$B19)=0,"",COUNTIF(CORRIDA!$M:$M,$B19&amp;" d. "&amp;CM$2)+COUNTIF(CORRIDA!$M:$M,CM$2&amp;" d. "&amp;$B19)))</f>
        <v>1</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n">
        <f aca="false">IF($B19=CR$2,"-",IF(COUNTIF(CORRIDA!$M:$M,$B19&amp;" d. "&amp;CR$2)+COUNTIF(CORRIDA!$M:$M,CR$2&amp;" d. "&amp;$B19)=0,"",COUNTIF(CORRIDA!$M:$M,$B19&amp;" d. "&amp;CR$2)+COUNTIF(CORRIDA!$M:$M,CR$2&amp;" d. "&amp;$B19)))</f>
        <v>1</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n">
        <f aca="false">IF($B19=CW$2,"-",IF(COUNTIF(CORRIDA!$M:$M,$B19&amp;" d. "&amp;CW$2)+COUNTIF(CORRIDA!$M:$M,CW$2&amp;" d. "&amp;$B19)=0,"",COUNTIF(CORRIDA!$M:$M,$B19&amp;" d. "&amp;CW$2)+COUNTIF(CORRIDA!$M:$M,CW$2&amp;" d. "&amp;$B19)))</f>
        <v>1</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13</v>
      </c>
      <c r="DE19" s="92" t="n">
        <f aca="false">COUNTIF(BF19:DC19,"&gt;0")</f>
        <v>10</v>
      </c>
      <c r="DF19" s="93" t="n">
        <f aca="false">IF(COUNTIF(BF19:DC19,"&gt;0")&lt;10,0,QUOTIENT(COUNTIF(BF19:DC19,"&gt;0"),5)*50)</f>
        <v>100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1</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1</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1</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3</v>
      </c>
      <c r="EG19" s="91" t="n">
        <f aca="false">IF($B19=EG$2,0,IF(COUNTIF(CORRIDA!$M:$M,$B19&amp;" d. "&amp;EG$2)+COUNTIF(CORRIDA!$M:$M,EG$2&amp;" d. "&amp;$B19)=0,0,COUNTIF(CORRIDA!$M:$M,$B19&amp;" d. "&amp;EG$2)+COUNTIF(CORRIDA!$M:$M,EG$2&amp;" d. "&amp;$B19)))</f>
        <v>2</v>
      </c>
      <c r="EH19" s="91" t="n">
        <f aca="false">IF($B19=EH$2,0,IF(COUNTIF(CORRIDA!$M:$M,$B19&amp;" d. "&amp;EH$2)+COUNTIF(CORRIDA!$M:$M,EH$2&amp;" d. "&amp;$B19)=0,0,COUNTIF(CORRIDA!$M:$M,$B19&amp;" d. "&amp;EH$2)+COUNTIF(CORRIDA!$M:$M,EH$2&amp;" d. "&amp;$B19)))</f>
        <v>1</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1</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1</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1</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1</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12</v>
      </c>
      <c r="FH19" s="95"/>
      <c r="FI19" s="88" t="str">
        <f aca="false">BE19</f>
        <v>Flavio</v>
      </c>
      <c r="FJ19" s="96" t="n">
        <f aca="false">COUNTIF(BF19:DC19,"&gt;0")</f>
        <v>10</v>
      </c>
      <c r="FK19" s="96" t="n">
        <f aca="false">AVERAGE(BF19:DC19)</f>
        <v>1.3</v>
      </c>
      <c r="FL19" s="96" t="n">
        <f aca="false">_xlfn.STDEV.P(BF19:DC19)</f>
        <v>0.640312423743285</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n">
        <f aca="false">IF($B21=O$2,"-",IF(COUNTIF(CORRIDA!$M:$M,$B21&amp;" d. "&amp;O$2)=0,"",COUNTIF(CORRIDA!$M:$M,$B21&amp;" d. "&amp;O$2)))</f>
        <v>1</v>
      </c>
      <c r="P21" s="89" t="n">
        <f aca="false">IF($B21=P$2,"-",IF(COUNTIF(CORRIDA!$M:$M,$B21&amp;" d. "&amp;P$2)=0,"",COUNTIF(CORRIDA!$M:$M,$B21&amp;" d. "&amp;P$2)))</f>
        <v>1</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n">
        <f aca="false">IF($B21=AA$2,"-",IF(COUNTIF(CORRIDA!$M:$M,$B21&amp;" d. "&amp;AA$2)=0,"",COUNTIF(CORRIDA!$M:$M,$B21&amp;" d. "&amp;AA$2)))</f>
        <v>1</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n">
        <f aca="false">IF($B21=AO$2,"-",IF(COUNTIF(CORRIDA!$M:$M,$B21&amp;" d. "&amp;AO$2)=0,"",COUNTIF(CORRIDA!$M:$M,$B21&amp;" d. "&amp;AO$2)))</f>
        <v>1</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4</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n">
        <f aca="false">IF($B21=BR$2,"-",IF(COUNTIF(CORRIDA!$M:$M,$B21&amp;" d. "&amp;BR$2)+COUNTIF(CORRIDA!$M:$M,BR$2&amp;" d. "&amp;$B21)=0,"",COUNTIF(CORRIDA!$M:$M,$B21&amp;" d. "&amp;BR$2)+COUNTIF(CORRIDA!$M:$M,BR$2&amp;" d. "&amp;$B21)))</f>
        <v>1</v>
      </c>
      <c r="BS21" s="91" t="n">
        <f aca="false">IF($B21=BS$2,"-",IF(COUNTIF(CORRIDA!$M:$M,$B21&amp;" d. "&amp;BS$2)+COUNTIF(CORRIDA!$M:$M,BS$2&amp;" d. "&amp;$B21)=0,"",COUNTIF(CORRIDA!$M:$M,$B21&amp;" d. "&amp;BS$2)+COUNTIF(CORRIDA!$M:$M,BS$2&amp;" d. "&amp;$B21)))</f>
        <v>1</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n">
        <f aca="false">IF($B21=CD$2,"-",IF(COUNTIF(CORRIDA!$M:$M,$B21&amp;" d. "&amp;CD$2)+COUNTIF(CORRIDA!$M:$M,CD$2&amp;" d. "&amp;$B21)=0,"",COUNTIF(CORRIDA!$M:$M,$B21&amp;" d. "&amp;CD$2)+COUNTIF(CORRIDA!$M:$M,CD$2&amp;" d. "&amp;$B21)))</f>
        <v>1</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n">
        <f aca="false">IF($B21=CI$2,"-",IF(COUNTIF(CORRIDA!$M:$M,$B21&amp;" d. "&amp;CI$2)+COUNTIF(CORRIDA!$M:$M,CI$2&amp;" d. "&amp;$B21)=0,"",COUNTIF(CORRIDA!$M:$M,$B21&amp;" d. "&amp;CI$2)+COUNTIF(CORRIDA!$M:$M,CI$2&amp;" d. "&amp;$B21)))</f>
        <v>1</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n">
        <f aca="false">IF($B21=CR$2,"-",IF(COUNTIF(CORRIDA!$M:$M,$B21&amp;" d. "&amp;CR$2)+COUNTIF(CORRIDA!$M:$M,CR$2&amp;" d. "&amp;$B21)=0,"",COUNTIF(CORRIDA!$M:$M,$B21&amp;" d. "&amp;CR$2)+COUNTIF(CORRIDA!$M:$M,CR$2&amp;" d. "&amp;$B21)))</f>
        <v>1</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5</v>
      </c>
      <c r="DE21" s="92" t="n">
        <f aca="false">COUNTIF(BF21:DC21,"&gt;0")</f>
        <v>5</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1</v>
      </c>
      <c r="DV21" s="91" t="n">
        <f aca="false">IF($B21=DV$2,0,IF(COUNTIF(CORRIDA!$M:$M,$B21&amp;" d. "&amp;DV$2)+COUNTIF(CORRIDA!$M:$M,DV$2&amp;" d. "&amp;$B21)=0,0,COUNTIF(CORRIDA!$M:$M,$B21&amp;" d. "&amp;DV$2)+COUNTIF(CORRIDA!$M:$M,DV$2&amp;" d. "&amp;$B21)))</f>
        <v>1</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1</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1</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1</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5</v>
      </c>
      <c r="FH21" s="95"/>
      <c r="FI21" s="88" t="str">
        <f aca="false">BE21</f>
        <v>Pedro</v>
      </c>
      <c r="FJ21" s="96" t="n">
        <f aca="false">COUNTIF(BF21:DC21,"&gt;0")</f>
        <v>5</v>
      </c>
      <c r="FK21" s="96" t="n">
        <f aca="false">AVERAGE(BF21:DC21)</f>
        <v>1</v>
      </c>
      <c r="FL21" s="96" t="n">
        <f aca="false">_xlfn.STDEV.P(BF21:DC21)</f>
        <v>0</v>
      </c>
    </row>
    <row r="22" customFormat="false" ht="15" hidden="false" customHeight="false" outlineLevel="0" collapsed="false">
      <c r="B22" s="88" t="str">
        <f aca="false">INTRO!B22</f>
        <v>Renatão</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Renatão</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n">
        <f aca="false">IF($B22=BS$2,"-",IF(COUNTIF(CORRIDA!$M:$M,$B22&amp;" d. "&amp;BS$2)+COUNTIF(CORRIDA!$M:$M,BS$2&amp;" d. "&amp;$B22)=0,"",COUNTIF(CORRIDA!$M:$M,$B22&amp;" d. "&amp;BS$2)+COUNTIF(CORRIDA!$M:$M,BS$2&amp;" d. "&amp;$B22)))</f>
        <v>1</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n">
        <f aca="false">IF($B22=CE$2,"-",IF(COUNTIF(CORRIDA!$M:$M,$B22&amp;" d. "&amp;CE$2)+COUNTIF(CORRIDA!$M:$M,CE$2&amp;" d. "&amp;$B22)=0,"",COUNTIF(CORRIDA!$M:$M,$B22&amp;" d. "&amp;CE$2)+COUNTIF(CORRIDA!$M:$M,CE$2&amp;" d. "&amp;$B22)))</f>
        <v>1</v>
      </c>
      <c r="CF22" s="98" t="str">
        <f aca="false">IF($B22=CF$2,"-",IF(COUNTIF(CORRIDA!$M:$M,$B22&amp;" d. "&amp;CF$2)+COUNTIF(CORRIDA!$M:$M,CF$2&amp;" d. "&amp;$B22)=0,"",COUNTIF(CORRIDA!$M:$M,$B22&amp;" d. "&amp;CF$2)+COUNTIF(CORRIDA!$M:$M,CF$2&amp;" d. "&amp;$B22)))</f>
        <v/>
      </c>
      <c r="CG22" s="98" t="n">
        <f aca="false">IF($B22=CG$2,"-",IF(COUNTIF(CORRIDA!$M:$M,$B22&amp;" d. "&amp;CG$2)+COUNTIF(CORRIDA!$M:$M,CG$2&amp;" d. "&amp;$B22)=0,"",COUNTIF(CORRIDA!$M:$M,$B22&amp;" d. "&amp;CG$2)+COUNTIF(CORRIDA!$M:$M,CG$2&amp;" d. "&amp;$B22)))</f>
        <v>1</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n">
        <f aca="false">IF($B22=CM$2,"-",IF(COUNTIF(CORRIDA!$M:$M,$B22&amp;" d. "&amp;CM$2)+COUNTIF(CORRIDA!$M:$M,CM$2&amp;" d. "&amp;$B22)=0,"",COUNTIF(CORRIDA!$M:$M,$B22&amp;" d. "&amp;CM$2)+COUNTIF(CORRIDA!$M:$M,CM$2&amp;" d. "&amp;$B22)))</f>
        <v>1</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4</v>
      </c>
      <c r="DE22" s="92" t="n">
        <f aca="false">COUNTIF(BF22:DC22,"&gt;0")</f>
        <v>4</v>
      </c>
      <c r="DF22" s="93" t="n">
        <f aca="false">IF(COUNTIF(BF22:DC22,"&gt;0")&lt;10,0,QUOTIENT(COUNTIF(BF22:DC22,"&gt;0"),5)*50)</f>
        <v>0</v>
      </c>
      <c r="DG22" s="94"/>
      <c r="DH22" s="88" t="str">
        <f aca="false">BE22</f>
        <v>Renatão</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1</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1</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1</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1</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4</v>
      </c>
      <c r="FH22" s="95"/>
      <c r="FI22" s="88" t="str">
        <f aca="false">BE22</f>
        <v>Renatão</v>
      </c>
      <c r="FJ22" s="96" t="n">
        <f aca="false">COUNTIF(BF22:DC22,"&gt;0")</f>
        <v>4</v>
      </c>
      <c r="FK22" s="96" t="n">
        <f aca="false">AVERAGE(BF22:DC22)</f>
        <v>1</v>
      </c>
      <c r="FL22" s="96" t="n">
        <f aca="false">_xlfn.STDEV.P(BF22:DC22)</f>
        <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n">
        <f aca="false">IF($B23=N$2,"-",IF(COUNTIF(CORRIDA!$M:$M,$B23&amp;" d. "&amp;N$2)=0,"",COUNTIF(CORRIDA!$M:$M,$B23&amp;" d. "&amp;N$2)))</f>
        <v>1</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n">
        <f aca="false">IF($B23=AE$2,"-",IF(COUNTIF(CORRIDA!$M:$M,$B23&amp;" d. "&amp;AE$2)=0,"",COUNTIF(CORRIDA!$M:$M,$B23&amp;" d. "&amp;AE$2)))</f>
        <v>1</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n">
        <f aca="false">IF($B23=CC$2,"-",IF(COUNTIF(CORRIDA!$M:$M,$B23&amp;" d. "&amp;CC$2)+COUNTIF(CORRIDA!$M:$M,CC$2&amp;" d. "&amp;$B23)=0,"",COUNTIF(CORRIDA!$M:$M,$B23&amp;" d. "&amp;CC$2)+COUNTIF(CORRIDA!$M:$M,CC$2&amp;" d. "&amp;$B23)))</f>
        <v>1</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n">
        <f aca="false">IF($B23=CH$2,"-",IF(COUNTIF(CORRIDA!$M:$M,$B23&amp;" d. "&amp;CH$2)+COUNTIF(CORRIDA!$M:$M,CH$2&amp;" d. "&amp;$B23)=0,"",COUNTIF(CORRIDA!$M:$M,$B23&amp;" d. "&amp;CH$2)+COUNTIF(CORRIDA!$M:$M,CH$2&amp;" d. "&amp;$B23)))</f>
        <v>1</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n">
        <f aca="false">IF($B23=CO$2,"-",IF(COUNTIF(CORRIDA!$M:$M,$B23&amp;" d. "&amp;CO$2)+COUNTIF(CORRIDA!$M:$M,CO$2&amp;" d. "&amp;$B23)=0,"",COUNTIF(CORRIDA!$M:$M,$B23&amp;" d. "&amp;CO$2)+COUNTIF(CORRIDA!$M:$M,CO$2&amp;" d. "&amp;$B23)))</f>
        <v>1</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5</v>
      </c>
      <c r="DE23" s="92" t="n">
        <f aca="false">COUNTIF(BF23:DC23,"&gt;0")</f>
        <v>5</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1</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1</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1</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5</v>
      </c>
      <c r="FH23" s="95"/>
      <c r="FI23" s="88" t="str">
        <f aca="false">BE23</f>
        <v>Lucca</v>
      </c>
      <c r="FJ23" s="96" t="n">
        <f aca="false">COUNTIF(BF23:DC23,"&gt;0")</f>
        <v>5</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n">
        <f aca="false">IF($B24=Y$2,"-",IF(COUNTIF(CORRIDA!$M:$M,$B24&amp;" d. "&amp;Y$2)=0,"",COUNTIF(CORRIDA!$M:$M,$B24&amp;" d. "&amp;Y$2)))</f>
        <v>1</v>
      </c>
      <c r="Z24" s="97" t="str">
        <f aca="false">IF($B24=Z$2,"-",IF(COUNTIF(CORRIDA!$M:$M,$B24&amp;" d. "&amp;Z$2)=0,"",COUNTIF(CORRIDA!$M:$M,$B24&amp;" d. "&amp;Z$2)))</f>
        <v/>
      </c>
      <c r="AA24" s="97" t="n">
        <f aca="false">IF($B24=AA$2,"-",IF(COUNTIF(CORRIDA!$M:$M,$B24&amp;" d. "&amp;AA$2)=0,"",COUNTIF(CORRIDA!$M:$M,$B24&amp;" d. "&amp;AA$2)))</f>
        <v>1</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n">
        <f aca="false">IF($B24=AT$2,"-",IF(COUNTIF(CORRIDA!$M:$M,$B24&amp;" d. "&amp;AT$2)=0,"",COUNTIF(CORRIDA!$M:$M,$B24&amp;" d. "&amp;AT$2)))</f>
        <v>1</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3</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n">
        <f aca="false">IF($B24=CB$2,"-",IF(COUNTIF(CORRIDA!$M:$M,$B24&amp;" d. "&amp;CB$2)+COUNTIF(CORRIDA!$M:$M,CB$2&amp;" d. "&amp;$B24)=0,"",COUNTIF(CORRIDA!$M:$M,$B24&amp;" d. "&amp;CB$2)+COUNTIF(CORRIDA!$M:$M,CB$2&amp;" d. "&amp;$B24)))</f>
        <v>1</v>
      </c>
      <c r="CC24" s="98" t="str">
        <f aca="false">IF($B24=CC$2,"-",IF(COUNTIF(CORRIDA!$M:$M,$B24&amp;" d. "&amp;CC$2)+COUNTIF(CORRIDA!$M:$M,CC$2&amp;" d. "&amp;$B24)=0,"",COUNTIF(CORRIDA!$M:$M,$B24&amp;" d. "&amp;CC$2)+COUNTIF(CORRIDA!$M:$M,CC$2&amp;" d. "&amp;$B24)))</f>
        <v/>
      </c>
      <c r="CD24" s="98" t="n">
        <f aca="false">IF($B24=CD$2,"-",IF(COUNTIF(CORRIDA!$M:$M,$B24&amp;" d. "&amp;CD$2)+COUNTIF(CORRIDA!$M:$M,CD$2&amp;" d. "&amp;$B24)=0,"",COUNTIF(CORRIDA!$M:$M,$B24&amp;" d. "&amp;CD$2)+COUNTIF(CORRIDA!$M:$M,CD$2&amp;" d. "&amp;$B24)))</f>
        <v>1</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n">
        <f aca="false">IF($B24=CG$2,"-",IF(COUNTIF(CORRIDA!$M:$M,$B24&amp;" d. "&amp;CG$2)+COUNTIF(CORRIDA!$M:$M,CG$2&amp;" d. "&amp;$B24)=0,"",COUNTIF(CORRIDA!$M:$M,$B24&amp;" d. "&amp;CG$2)+COUNTIF(CORRIDA!$M:$M,CG$2&amp;" d. "&amp;$B24)))</f>
        <v>1</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n">
        <f aca="false">IF($B24=CW$2,"-",IF(COUNTIF(CORRIDA!$M:$M,$B24&amp;" d. "&amp;CW$2)+COUNTIF(CORRIDA!$M:$M,CW$2&amp;" d. "&amp;$B24)=0,"",COUNTIF(CORRIDA!$M:$M,$B24&amp;" d. "&amp;CW$2)+COUNTIF(CORRIDA!$M:$M,CW$2&amp;" d. "&amp;$B24)))</f>
        <v>1</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4</v>
      </c>
      <c r="DE24" s="92" t="n">
        <f aca="false">COUNTIF(BF24:DC24,"&gt;0")</f>
        <v>4</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1</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1</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1</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1</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3</v>
      </c>
      <c r="FH24" s="95"/>
      <c r="FI24" s="88" t="str">
        <f aca="false">BE24</f>
        <v>Ivan (Campeao Copa Band)</v>
      </c>
      <c r="FJ24" s="96" t="n">
        <f aca="false">COUNTIF(BF24:DC24,"&gt;0")</f>
        <v>4</v>
      </c>
      <c r="FK24" s="96" t="n">
        <f aca="false">AVERAGE(BF24:DC24)</f>
        <v>1</v>
      </c>
      <c r="FL24" s="96" t="n">
        <f aca="false">_xlfn.STDEV.P(BF24:DC24)</f>
        <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n">
        <f aca="false">IF($B25=I$2,"-",IF(COUNTIF(CORRIDA!$M:$M,$B25&amp;" d. "&amp;I$2)=0,"",COUNTIF(CORRIDA!$M:$M,$B25&amp;" d. "&amp;I$2)))</f>
        <v>1</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1</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n">
        <f aca="false">IF($B25=BL$2,"-",IF(COUNTIF(CORRIDA!$M:$M,$B25&amp;" d. "&amp;BL$2)+COUNTIF(CORRIDA!$M:$M,BL$2&amp;" d. "&amp;$B25)=0,"",COUNTIF(CORRIDA!$M:$M,$B25&amp;" d. "&amp;BL$2)+COUNTIF(CORRIDA!$M:$M,BL$2&amp;" d. "&amp;$B25)))</f>
        <v>1</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n">
        <f aca="false">IF($B25=CA$2,"-",IF(COUNTIF(CORRIDA!$M:$M,$B25&amp;" d. "&amp;CA$2)+COUNTIF(CORRIDA!$M:$M,CA$2&amp;" d. "&amp;$B25)=0,"",COUNTIF(CORRIDA!$M:$M,$B25&amp;" d. "&amp;CA$2)+COUNTIF(CORRIDA!$M:$M,CA$2&amp;" d. "&amp;$B25)))</f>
        <v>1</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n">
        <f aca="false">IF($B25=CD$2,"-",IF(COUNTIF(CORRIDA!$M:$M,$B25&amp;" d. "&amp;CD$2)+COUNTIF(CORRIDA!$M:$M,CD$2&amp;" d. "&amp;$B25)=0,"",COUNTIF(CORRIDA!$M:$M,$B25&amp;" d. "&amp;CD$2)+COUNTIF(CORRIDA!$M:$M,CD$2&amp;" d. "&amp;$B25)))</f>
        <v>2</v>
      </c>
      <c r="CE25" s="91" t="n">
        <f aca="false">IF($B25=CE$2,"-",IF(COUNTIF(CORRIDA!$M:$M,$B25&amp;" d. "&amp;CE$2)+COUNTIF(CORRIDA!$M:$M,CE$2&amp;" d. "&amp;$B25)=0,"",COUNTIF(CORRIDA!$M:$M,$B25&amp;" d. "&amp;CE$2)+COUNTIF(CORRIDA!$M:$M,CE$2&amp;" d. "&amp;$B25)))</f>
        <v>1</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n">
        <f aca="false">IF($B25=CK$2,"-",IF(COUNTIF(CORRIDA!$M:$M,$B25&amp;" d. "&amp;CK$2)+COUNTIF(CORRIDA!$M:$M,CK$2&amp;" d. "&amp;$B25)=0,"",COUNTIF(CORRIDA!$M:$M,$B25&amp;" d. "&amp;CK$2)+COUNTIF(CORRIDA!$M:$M,CK$2&amp;" d. "&amp;$B25)))</f>
        <v>1</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6</v>
      </c>
      <c r="DE25" s="92" t="n">
        <f aca="false">COUNTIF(BF25:DC25,"&gt;0")</f>
        <v>5</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1</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1</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2</v>
      </c>
      <c r="EH25" s="91" t="n">
        <f aca="false">IF($B25=EH$2,0,IF(COUNTIF(CORRIDA!$M:$M,$B25&amp;" d. "&amp;EH$2)+COUNTIF(CORRIDA!$M:$M,EH$2&amp;" d. "&amp;$B25)=0,0,COUNTIF(CORRIDA!$M:$M,$B25&amp;" d. "&amp;EH$2)+COUNTIF(CORRIDA!$M:$M,EH$2&amp;" d. "&amp;$B25)))</f>
        <v>1</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1</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6</v>
      </c>
      <c r="FH25" s="95"/>
      <c r="FI25" s="88" t="str">
        <f aca="false">BE25</f>
        <v>Juan</v>
      </c>
      <c r="FJ25" s="96" t="n">
        <f aca="false">COUNTIF(BF25:DC25,"&gt;0")</f>
        <v>5</v>
      </c>
      <c r="FK25" s="96" t="n">
        <f aca="false">AVERAGE(BF25:DC25)</f>
        <v>1.2</v>
      </c>
      <c r="FL25" s="96" t="n">
        <f aca="false">_xlfn.STDEV.P(BF25:DC25)</f>
        <v>0.4</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n">
        <f aca="false">IF($B26=S$2,"-",IF(COUNTIF(CORRIDA!$M:$M,$B26&amp;" d. "&amp;S$2)=0,"",COUNTIF(CORRIDA!$M:$M,$B26&amp;" d. "&amp;S$2)))</f>
        <v>1</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n">
        <f aca="false">IF($B26=W$2,"-",IF(COUNTIF(CORRIDA!$M:$M,$B26&amp;" d. "&amp;W$2)=0,"",COUNTIF(CORRIDA!$M:$M,$B26&amp;" d. "&amp;W$2)))</f>
        <v>1</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n">
        <f aca="false">IF($B26=AK$2,"-",IF(COUNTIF(CORRIDA!$M:$M,$B26&amp;" d. "&amp;AK$2)=0,"",COUNTIF(CORRIDA!$M:$M,$B26&amp;" d. "&amp;AK$2)))</f>
        <v>1</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3</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6</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n">
        <f aca="false">IF($B26=BJ$2,"-",IF(COUNTIF(CORRIDA!$M:$M,$B26&amp;" d. "&amp;BJ$2)+COUNTIF(CORRIDA!$M:$M,BJ$2&amp;" d. "&amp;$B26)=0,"",COUNTIF(CORRIDA!$M:$M,$B26&amp;" d. "&amp;BJ$2)+COUNTIF(CORRIDA!$M:$M,BJ$2&amp;" d. "&amp;$B26)))</f>
        <v>1</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5</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n">
        <f aca="false">IF($B26=BV$2,"-",IF(COUNTIF(CORRIDA!$M:$M,$B26&amp;" d. "&amp;BV$2)+COUNTIF(CORRIDA!$M:$M,BV$2&amp;" d. "&amp;$B26)=0,"",COUNTIF(CORRIDA!$M:$M,$B26&amp;" d. "&amp;BV$2)+COUNTIF(CORRIDA!$M:$M,BV$2&amp;" d. "&amp;$B26)))</f>
        <v>3</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n">
        <f aca="false">IF($B26=BZ$2,"-",IF(COUNTIF(CORRIDA!$M:$M,$B26&amp;" d. "&amp;BZ$2)+COUNTIF(CORRIDA!$M:$M,BZ$2&amp;" d. "&amp;$B26)=0,"",COUNTIF(CORRIDA!$M:$M,$B26&amp;" d. "&amp;BZ$2)+COUNTIF(CORRIDA!$M:$M,BZ$2&amp;" d. "&amp;$B26)))</f>
        <v>1</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3</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n">
        <f aca="false">IF($B26=CN$2,"-",IF(COUNTIF(CORRIDA!$M:$M,$B26&amp;" d. "&amp;CN$2)+COUNTIF(CORRIDA!$M:$M,CN$2&amp;" d. "&amp;$B26)=0,"",COUNTIF(CORRIDA!$M:$M,$B26&amp;" d. "&amp;CN$2)+COUNTIF(CORRIDA!$M:$M,CN$2&amp;" d. "&amp;$B26)))</f>
        <v>1</v>
      </c>
      <c r="CO26" s="98" t="n">
        <f aca="false">IF($B26=CO$2,"-",IF(COUNTIF(CORRIDA!$M:$M,$B26&amp;" d. "&amp;CO$2)+COUNTIF(CORRIDA!$M:$M,CO$2&amp;" d. "&amp;$B26)=0,"",COUNTIF(CORRIDA!$M:$M,$B26&amp;" d. "&amp;CO$2)+COUNTIF(CORRIDA!$M:$M,CO$2&amp;" d. "&amp;$B26)))</f>
        <v>1</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3</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18</v>
      </c>
      <c r="DE26" s="92" t="n">
        <f aca="false">COUNTIF(BF26:DC26,"&gt;0")</f>
        <v>8</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1</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5</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3</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1</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3</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1</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3</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15</v>
      </c>
      <c r="FH26" s="95"/>
      <c r="FI26" s="88" t="str">
        <f aca="false">BE26</f>
        <v>Carlao</v>
      </c>
      <c r="FJ26" s="96" t="n">
        <f aca="false">COUNTIF(BF26:DC26,"&gt;0")</f>
        <v>8</v>
      </c>
      <c r="FK26" s="96" t="n">
        <f aca="false">AVERAGE(BF26:DC26)</f>
        <v>2.25</v>
      </c>
      <c r="FL26" s="96" t="n">
        <f aca="false">_xlfn.STDEV.P(BF26:DC26)</f>
        <v>1.39194109070751</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n">
        <f aca="false">IF($B27=I$2,"-",IF(COUNTIF(CORRIDA!$M:$M,$B27&amp;" d. "&amp;I$2)=0,"",COUNTIF(CORRIDA!$M:$M,$B27&amp;" d. "&amp;I$2)))</f>
        <v>1</v>
      </c>
      <c r="J27" s="89" t="n">
        <f aca="false">IF($B27=J$2,"-",IF(COUNTIF(CORRIDA!$M:$M,$B27&amp;" d. "&amp;J$2)=0,"",COUNTIF(CORRIDA!$M:$M,$B27&amp;" d. "&amp;J$2)))</f>
        <v>1</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n">
        <f aca="false">IF($B27=S$2,"-",IF(COUNTIF(CORRIDA!$M:$M,$B27&amp;" d. "&amp;S$2)=0,"",COUNTIF(CORRIDA!$M:$M,$B27&amp;" d. "&amp;S$2)))</f>
        <v>2</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n">
        <f aca="false">IF($B27=Y$2,"-",IF(COUNTIF(CORRIDA!$M:$M,$B27&amp;" d. "&amp;Y$2)=0,"",COUNTIF(CORRIDA!$M:$M,$B27&amp;" d. "&amp;Y$2)))</f>
        <v>2</v>
      </c>
      <c r="Z27" s="89" t="n">
        <f aca="false">IF($B27=Z$2,"-",IF(COUNTIF(CORRIDA!$M:$M,$B27&amp;" d. "&amp;Z$2)=0,"",COUNTIF(CORRIDA!$M:$M,$B27&amp;" d. "&amp;Z$2)))</f>
        <v>3</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n">
        <f aca="false">IF($B27=AH$2,"-",IF(COUNTIF(CORRIDA!$M:$M,$B27&amp;" d. "&amp;AH$2)=0,"",COUNTIF(CORRIDA!$M:$M,$B27&amp;" d. "&amp;AH$2)))</f>
        <v>1</v>
      </c>
      <c r="AI27" s="89" t="n">
        <f aca="false">IF($B27=AI$2,"-",IF(COUNTIF(CORRIDA!$M:$M,$B27&amp;" d. "&amp;AI$2)=0,"",COUNTIF(CORRIDA!$M:$M,$B27&amp;" d. "&amp;AI$2)))</f>
        <v>1</v>
      </c>
      <c r="AJ27" s="89" t="str">
        <f aca="false">IF($B27=AJ$2,"-",IF(COUNTIF(CORRIDA!$M:$M,$B27&amp;" d. "&amp;AJ$2)=0,"",COUNTIF(CORRIDA!$M:$M,$B27&amp;" d. "&amp;AJ$2)))</f>
        <v/>
      </c>
      <c r="AK27" s="89" t="n">
        <f aca="false">IF($B27=AK$2,"-",IF(COUNTIF(CORRIDA!$M:$M,$B27&amp;" d. "&amp;AK$2)=0,"",COUNTIF(CORRIDA!$M:$M,$B27&amp;" d. "&amp;AK$2)))</f>
        <v>1</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n">
        <f aca="false">IF($B27=AQ$2,"-",IF(COUNTIF(CORRIDA!$M:$M,$B27&amp;" d. "&amp;AQ$2)=0,"",COUNTIF(CORRIDA!$M:$M,$B27&amp;" d. "&amp;AQ$2)))</f>
        <v>1</v>
      </c>
      <c r="AR27" s="89" t="n">
        <f aca="false">IF($B27=AR$2,"-",IF(COUNTIF(CORRIDA!$M:$M,$B27&amp;" d. "&amp;AR$2)=0,"",COUNTIF(CORRIDA!$M:$M,$B27&amp;" d. "&amp;AR$2)))</f>
        <v>1</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n">
        <f aca="false">IF($B27=AV$2,"-",IF(COUNTIF(CORRIDA!$M:$M,$B27&amp;" d. "&amp;AV$2)=0,"",COUNTIF(CORRIDA!$M:$M,$B27&amp;" d. "&amp;AV$2)))</f>
        <v>1</v>
      </c>
      <c r="AW27" s="89" t="str">
        <f aca="false">IF($B27=AW$2,"-",IF(COUNTIF(CORRIDA!$M:$M,$B27&amp;" d. "&amp;AW$2)=0,"",COUNTIF(CORRIDA!$M:$M,$B27&amp;" d. "&amp;AW$2)))</f>
        <v/>
      </c>
      <c r="AX27" s="89" t="n">
        <f aca="false">IF($B27=AX$2,"-",IF(COUNTIF(CORRIDA!$M:$M,$B27&amp;" d. "&amp;AX$2)=0,"",COUNTIF(CORRIDA!$M:$M,$B27&amp;" d. "&amp;AX$2)))</f>
        <v>1</v>
      </c>
      <c r="AY27" s="89" t="n">
        <f aca="false">IF($B27=AY$2,"-",IF(COUNTIF(CORRIDA!$M:$M,$B27&amp;" d. "&amp;AY$2)=0,"",COUNTIF(CORRIDA!$M:$M,$B27&amp;" d. "&amp;AY$2)))</f>
        <v>1</v>
      </c>
      <c r="AZ27" s="89" t="str">
        <f aca="false">IF($B27=AZ$2,"-",IF(COUNTIF(CORRIDA!$M:$M,$B27&amp;" d. "&amp;AZ$2)=0,"",COUNTIF(CORRIDA!$M:$M,$B27&amp;" d. "&amp;AZ$2)))</f>
        <v/>
      </c>
      <c r="BA27" s="90" t="n">
        <f aca="false">SUM(C27:AZ27)</f>
        <v>17</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n">
        <f aca="false">IF($B27=BJ$2,"-",IF(COUNTIF(CORRIDA!$M:$M,$B27&amp;" d. "&amp;BJ$2)+COUNTIF(CORRIDA!$M:$M,BJ$2&amp;" d. "&amp;$B27)=0,"",COUNTIF(CORRIDA!$M:$M,$B27&amp;" d. "&amp;BJ$2)+COUNTIF(CORRIDA!$M:$M,BJ$2&amp;" d. "&amp;$B27)))</f>
        <v>1</v>
      </c>
      <c r="BK27" s="91" t="n">
        <f aca="false">IF($B27=BK$2,"-",IF(COUNTIF(CORRIDA!$M:$M,$B27&amp;" d. "&amp;BK$2)+COUNTIF(CORRIDA!$M:$M,BK$2&amp;" d. "&amp;$B27)=0,"",COUNTIF(CORRIDA!$M:$M,$B27&amp;" d. "&amp;BK$2)+COUNTIF(CORRIDA!$M:$M,BK$2&amp;" d. "&amp;$B27)))</f>
        <v>1</v>
      </c>
      <c r="BL27" s="91" t="n">
        <f aca="false">IF($B27=BL$2,"-",IF(COUNTIF(CORRIDA!$M:$M,$B27&amp;" d. "&amp;BL$2)+COUNTIF(CORRIDA!$M:$M,BL$2&amp;" d. "&amp;$B27)=0,"",COUNTIF(CORRIDA!$M:$M,$B27&amp;" d. "&amp;BL$2)+COUNTIF(CORRIDA!$M:$M,BL$2&amp;" d. "&amp;$B27)))</f>
        <v>1</v>
      </c>
      <c r="BM27" s="91" t="n">
        <f aca="false">IF($B27=BM$2,"-",IF(COUNTIF(CORRIDA!$M:$M,$B27&amp;" d. "&amp;BM$2)+COUNTIF(CORRIDA!$M:$M,BM$2&amp;" d. "&amp;$B27)=0,"",COUNTIF(CORRIDA!$M:$M,$B27&amp;" d. "&amp;BM$2)+COUNTIF(CORRIDA!$M:$M,BM$2&amp;" d. "&amp;$B27)))</f>
        <v>1</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n">
        <f aca="false">IF($B27=BS$2,"-",IF(COUNTIF(CORRIDA!$M:$M,$B27&amp;" d. "&amp;BS$2)+COUNTIF(CORRIDA!$M:$M,BS$2&amp;" d. "&amp;$B27)=0,"",COUNTIF(CORRIDA!$M:$M,$B27&amp;" d. "&amp;BS$2)+COUNTIF(CORRIDA!$M:$M,BS$2&amp;" d. "&amp;$B27)))</f>
        <v>1</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n">
        <f aca="false">IF($B27=BV$2,"-",IF(COUNTIF(CORRIDA!$M:$M,$B27&amp;" d. "&amp;BV$2)+COUNTIF(CORRIDA!$M:$M,BV$2&amp;" d. "&amp;$B27)=0,"",COUNTIF(CORRIDA!$M:$M,$B27&amp;" d. "&amp;BV$2)+COUNTIF(CORRIDA!$M:$M,BV$2&amp;" d. "&amp;$B27)))</f>
        <v>2</v>
      </c>
      <c r="BW27" s="91" t="str">
        <f aca="false">IF($B27=BW$2,"-",IF(COUNTIF(CORRIDA!$M:$M,$B27&amp;" d. "&amp;BW$2)+COUNTIF(CORRIDA!$M:$M,BW$2&amp;" d. "&amp;$B27)=0,"",COUNTIF(CORRIDA!$M:$M,$B27&amp;" d. "&amp;BW$2)+COUNTIF(CORRIDA!$M:$M,BW$2&amp;" d. "&amp;$B27)))</f>
        <v/>
      </c>
      <c r="BX27" s="91" t="n">
        <f aca="false">IF($B27=BX$2,"-",IF(COUNTIF(CORRIDA!$M:$M,$B27&amp;" d. "&amp;BX$2)+COUNTIF(CORRIDA!$M:$M,BX$2&amp;" d. "&amp;$B27)=0,"",COUNTIF(CORRIDA!$M:$M,$B27&amp;" d. "&amp;BX$2)+COUNTIF(CORRIDA!$M:$M,BX$2&amp;" d. "&amp;$B27)))</f>
        <v>1</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n">
        <f aca="false">IF($B27=CA$2,"-",IF(COUNTIF(CORRIDA!$M:$M,$B27&amp;" d. "&amp;CA$2)+COUNTIF(CORRIDA!$M:$M,CA$2&amp;" d. "&amp;$B27)=0,"",COUNTIF(CORRIDA!$M:$M,$B27&amp;" d. "&amp;CA$2)+COUNTIF(CORRIDA!$M:$M,CA$2&amp;" d. "&amp;$B27)))</f>
        <v>1</v>
      </c>
      <c r="CB27" s="91" t="n">
        <f aca="false">IF($B27=CB$2,"-",IF(COUNTIF(CORRIDA!$M:$M,$B27&amp;" d. "&amp;CB$2)+COUNTIF(CORRIDA!$M:$M,CB$2&amp;" d. "&amp;$B27)=0,"",COUNTIF(CORRIDA!$M:$M,$B27&amp;" d. "&amp;CB$2)+COUNTIF(CORRIDA!$M:$M,CB$2&amp;" d. "&amp;$B27)))</f>
        <v>2</v>
      </c>
      <c r="CC27" s="91" t="n">
        <f aca="false">IF($B27=CC$2,"-",IF(COUNTIF(CORRIDA!$M:$M,$B27&amp;" d. "&amp;CC$2)+COUNTIF(CORRIDA!$M:$M,CC$2&amp;" d. "&amp;$B27)=0,"",COUNTIF(CORRIDA!$M:$M,$B27&amp;" d. "&amp;CC$2)+COUNTIF(CORRIDA!$M:$M,CC$2&amp;" d. "&amp;$B27)))</f>
        <v>3</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n">
        <f aca="false">IF($B27=CG$2,"-",IF(COUNTIF(CORRIDA!$M:$M,$B27&amp;" d. "&amp;CG$2)+COUNTIF(CORRIDA!$M:$M,CG$2&amp;" d. "&amp;$B27)=0,"",COUNTIF(CORRIDA!$M:$M,$B27&amp;" d. "&amp;CG$2)+COUNTIF(CORRIDA!$M:$M,CG$2&amp;" d. "&amp;$B27)))</f>
        <v>1</v>
      </c>
      <c r="CH27" s="91" t="n">
        <f aca="false">IF($B27=CH$2,"-",IF(COUNTIF(CORRIDA!$M:$M,$B27&amp;" d. "&amp;CH$2)+COUNTIF(CORRIDA!$M:$M,CH$2&amp;" d. "&amp;$B27)=0,"",COUNTIF(CORRIDA!$M:$M,$B27&amp;" d. "&amp;CH$2)+COUNTIF(CORRIDA!$M:$M,CH$2&amp;" d. "&amp;$B27)))</f>
        <v>1</v>
      </c>
      <c r="CI27" s="91" t="str">
        <f aca="false">IF($B27=CI$2,"-",IF(COUNTIF(CORRIDA!$M:$M,$B27&amp;" d. "&amp;CI$2)+COUNTIF(CORRIDA!$M:$M,CI$2&amp;" d. "&amp;$B27)=0,"",COUNTIF(CORRIDA!$M:$M,$B27&amp;" d. "&amp;CI$2)+COUNTIF(CORRIDA!$M:$M,CI$2&amp;" d. "&amp;$B27)))</f>
        <v/>
      </c>
      <c r="CJ27" s="91" t="n">
        <f aca="false">IF($B27=CJ$2,"-",IF(COUNTIF(CORRIDA!$M:$M,$B27&amp;" d. "&amp;CJ$2)+COUNTIF(CORRIDA!$M:$M,CJ$2&amp;" d. "&amp;$B27)=0,"",COUNTIF(CORRIDA!$M:$M,$B27&amp;" d. "&amp;CJ$2)+COUNTIF(CORRIDA!$M:$M,CJ$2&amp;" d. "&amp;$B27)))</f>
        <v>1</v>
      </c>
      <c r="CK27" s="91" t="n">
        <f aca="false">IF($B27=CK$2,"-",IF(COUNTIF(CORRIDA!$M:$M,$B27&amp;" d. "&amp;CK$2)+COUNTIF(CORRIDA!$M:$M,CK$2&amp;" d. "&amp;$B27)=0,"",COUNTIF(CORRIDA!$M:$M,$B27&amp;" d. "&amp;CK$2)+COUNTIF(CORRIDA!$M:$M,CK$2&amp;" d. "&amp;$B27)))</f>
        <v>1</v>
      </c>
      <c r="CL27" s="91" t="n">
        <f aca="false">IF($B27=CL$2,"-",IF(COUNTIF(CORRIDA!$M:$M,$B27&amp;" d. "&amp;CL$2)+COUNTIF(CORRIDA!$M:$M,CL$2&amp;" d. "&amp;$B27)=0,"",COUNTIF(CORRIDA!$M:$M,$B27&amp;" d. "&amp;CL$2)+COUNTIF(CORRIDA!$M:$M,CL$2&amp;" d. "&amp;$B27)))</f>
        <v>1</v>
      </c>
      <c r="CM27" s="91" t="str">
        <f aca="false">IF($B27=CM$2,"-",IF(COUNTIF(CORRIDA!$M:$M,$B27&amp;" d. "&amp;CM$2)+COUNTIF(CORRIDA!$M:$M,CM$2&amp;" d. "&amp;$B27)=0,"",COUNTIF(CORRIDA!$M:$M,$B27&amp;" d. "&amp;CM$2)+COUNTIF(CORRIDA!$M:$M,CM$2&amp;" d. "&amp;$B27)))</f>
        <v/>
      </c>
      <c r="CN27" s="91" t="n">
        <f aca="false">IF($B27=CN$2,"-",IF(COUNTIF(CORRIDA!$M:$M,$B27&amp;" d. "&amp;CN$2)+COUNTIF(CORRIDA!$M:$M,CN$2&amp;" d. "&amp;$B27)=0,"",COUNTIF(CORRIDA!$M:$M,$B27&amp;" d. "&amp;CN$2)+COUNTIF(CORRIDA!$M:$M,CN$2&amp;" d. "&amp;$B27)))</f>
        <v>1</v>
      </c>
      <c r="CO27" s="91" t="n">
        <f aca="false">IF($B27=CO$2,"-",IF(COUNTIF(CORRIDA!$M:$M,$B27&amp;" d. "&amp;CO$2)+COUNTIF(CORRIDA!$M:$M,CO$2&amp;" d. "&amp;$B27)=0,"",COUNTIF(CORRIDA!$M:$M,$B27&amp;" d. "&amp;CO$2)+COUNTIF(CORRIDA!$M:$M,CO$2&amp;" d. "&amp;$B27)))</f>
        <v>1</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n">
        <f aca="false">IF($B27=CR$2,"-",IF(COUNTIF(CORRIDA!$M:$M,$B27&amp;" d. "&amp;CR$2)+COUNTIF(CORRIDA!$M:$M,CR$2&amp;" d. "&amp;$B27)=0,"",COUNTIF(CORRIDA!$M:$M,$B27&amp;" d. "&amp;CR$2)+COUNTIF(CORRIDA!$M:$M,CR$2&amp;" d. "&amp;$B27)))</f>
        <v>1</v>
      </c>
      <c r="CS27" s="91" t="str">
        <f aca="false">IF($B27=CS$2,"-",IF(COUNTIF(CORRIDA!$M:$M,$B27&amp;" d. "&amp;CS$2)+COUNTIF(CORRIDA!$M:$M,CS$2&amp;" d. "&amp;$B27)=0,"",COUNTIF(CORRIDA!$M:$M,$B27&amp;" d. "&amp;CS$2)+COUNTIF(CORRIDA!$M:$M,CS$2&amp;" d. "&amp;$B27)))</f>
        <v/>
      </c>
      <c r="CT27" s="91" t="n">
        <f aca="false">IF($B27=CT$2,"-",IF(COUNTIF(CORRIDA!$M:$M,$B27&amp;" d. "&amp;CT$2)+COUNTIF(CORRIDA!$M:$M,CT$2&amp;" d. "&amp;$B27)=0,"",COUNTIF(CORRIDA!$M:$M,$B27&amp;" d. "&amp;CT$2)+COUNTIF(CORRIDA!$M:$M,CT$2&amp;" d. "&amp;$B27)))</f>
        <v>1</v>
      </c>
      <c r="CU27" s="91" t="n">
        <f aca="false">IF($B27=CU$2,"-",IF(COUNTIF(CORRIDA!$M:$M,$B27&amp;" d. "&amp;CU$2)+COUNTIF(CORRIDA!$M:$M,CU$2&amp;" d. "&amp;$B27)=0,"",COUNTIF(CORRIDA!$M:$M,$B27&amp;" d. "&amp;CU$2)+COUNTIF(CORRIDA!$M:$M,CU$2&amp;" d. "&amp;$B27)))</f>
        <v>1</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n">
        <f aca="false">IF($B27=CY$2,"-",IF(COUNTIF(CORRIDA!$M:$M,$B27&amp;" d. "&amp;CY$2)+COUNTIF(CORRIDA!$M:$M,CY$2&amp;" d. "&amp;$B27)=0,"",COUNTIF(CORRIDA!$M:$M,$B27&amp;" d. "&amp;CY$2)+COUNTIF(CORRIDA!$M:$M,CY$2&amp;" d. "&amp;$B27)))</f>
        <v>1</v>
      </c>
      <c r="CZ27" s="91" t="str">
        <f aca="false">IF($B27=CZ$2,"-",IF(COUNTIF(CORRIDA!$M:$M,$B27&amp;" d. "&amp;CZ$2)+COUNTIF(CORRIDA!$M:$M,CZ$2&amp;" d. "&amp;$B27)=0,"",COUNTIF(CORRIDA!$M:$M,$B27&amp;" d. "&amp;CZ$2)+COUNTIF(CORRIDA!$M:$M,CZ$2&amp;" d. "&amp;$B27)))</f>
        <v/>
      </c>
      <c r="DA27" s="91" t="n">
        <f aca="false">IF($B27=DA$2,"-",IF(COUNTIF(CORRIDA!$M:$M,$B27&amp;" d. "&amp;DA$2)+COUNTIF(CORRIDA!$M:$M,DA$2&amp;" d. "&amp;$B27)=0,"",COUNTIF(CORRIDA!$M:$M,$B27&amp;" d. "&amp;DA$2)+COUNTIF(CORRIDA!$M:$M,DA$2&amp;" d. "&amp;$B27)))</f>
        <v>1</v>
      </c>
      <c r="DB27" s="91" t="n">
        <f aca="false">IF($B27=DB$2,"-",IF(COUNTIF(CORRIDA!$M:$M,$B27&amp;" d. "&amp;DB$2)+COUNTIF(CORRIDA!$M:$M,DB$2&amp;" d. "&amp;$B27)=0,"",COUNTIF(CORRIDA!$M:$M,$B27&amp;" d. "&amp;DB$2)+COUNTIF(CORRIDA!$M:$M,DB$2&amp;" d. "&amp;$B27)))</f>
        <v>1</v>
      </c>
      <c r="DC27" s="91" t="str">
        <f aca="false">IF($B27=DC$2,"-",IF(COUNTIF(CORRIDA!$M:$M,$B27&amp;" d. "&amp;DC$2)+COUNTIF(CORRIDA!$M:$M,DC$2&amp;" d. "&amp;$B27)=0,"",COUNTIF(CORRIDA!$M:$M,$B27&amp;" d. "&amp;DC$2)+COUNTIF(CORRIDA!$M:$M,DC$2&amp;" d. "&amp;$B27)))</f>
        <v/>
      </c>
      <c r="DD27" s="90" t="n">
        <f aca="false">SUM(BF27:DC27)</f>
        <v>28</v>
      </c>
      <c r="DE27" s="92" t="n">
        <f aca="false">COUNTIF(BF27:DC27,"&gt;0")</f>
        <v>24</v>
      </c>
      <c r="DF27" s="93" t="n">
        <f aca="false">IF(COUNTIF(BF27:DC27,"&gt;0")&lt;10,0,QUOTIENT(COUNTIF(BF27:DC27,"&gt;0"),5)*50)</f>
        <v>200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1</v>
      </c>
      <c r="DN27" s="91" t="n">
        <f aca="false">IF($B27=DN$2,0,IF(COUNTIF(CORRIDA!$M:$M,$B27&amp;" d. "&amp;DN$2)+COUNTIF(CORRIDA!$M:$M,DN$2&amp;" d. "&amp;$B27)=0,0,COUNTIF(CORRIDA!$M:$M,$B27&amp;" d. "&amp;DN$2)+COUNTIF(CORRIDA!$M:$M,DN$2&amp;" d. "&amp;$B27)))</f>
        <v>1</v>
      </c>
      <c r="DO27" s="91" t="n">
        <f aca="false">IF($B27=DO$2,0,IF(COUNTIF(CORRIDA!$M:$M,$B27&amp;" d. "&amp;DO$2)+COUNTIF(CORRIDA!$M:$M,DO$2&amp;" d. "&amp;$B27)=0,0,COUNTIF(CORRIDA!$M:$M,$B27&amp;" d. "&amp;DO$2)+COUNTIF(CORRIDA!$M:$M,DO$2&amp;" d. "&amp;$B27)))</f>
        <v>1</v>
      </c>
      <c r="DP27" s="91" t="n">
        <f aca="false">IF($B27=DP$2,0,IF(COUNTIF(CORRIDA!$M:$M,$B27&amp;" d. "&amp;DP$2)+COUNTIF(CORRIDA!$M:$M,DP$2&amp;" d. "&amp;$B27)=0,0,COUNTIF(CORRIDA!$M:$M,$B27&amp;" d. "&amp;DP$2)+COUNTIF(CORRIDA!$M:$M,DP$2&amp;" d. "&amp;$B27)))</f>
        <v>1</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1</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2</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1</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1</v>
      </c>
      <c r="EE27" s="91" t="n">
        <f aca="false">IF($B27=EE$2,0,IF(COUNTIF(CORRIDA!$M:$M,$B27&amp;" d. "&amp;EE$2)+COUNTIF(CORRIDA!$M:$M,EE$2&amp;" d. "&amp;$B27)=0,0,COUNTIF(CORRIDA!$M:$M,$B27&amp;" d. "&amp;EE$2)+COUNTIF(CORRIDA!$M:$M,EE$2&amp;" d. "&amp;$B27)))</f>
        <v>2</v>
      </c>
      <c r="EF27" s="91" t="n">
        <f aca="false">IF($B27=EF$2,0,IF(COUNTIF(CORRIDA!$M:$M,$B27&amp;" d. "&amp;EF$2)+COUNTIF(CORRIDA!$M:$M,EF$2&amp;" d. "&amp;$B27)=0,0,COUNTIF(CORRIDA!$M:$M,$B27&amp;" d. "&amp;EF$2)+COUNTIF(CORRIDA!$M:$M,EF$2&amp;" d. "&amp;$B27)))</f>
        <v>3</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1</v>
      </c>
      <c r="EK27" s="91" t="n">
        <f aca="false">IF($B27=EK$2,0,IF(COUNTIF(CORRIDA!$M:$M,$B27&amp;" d. "&amp;EK$2)+COUNTIF(CORRIDA!$M:$M,EK$2&amp;" d. "&amp;$B27)=0,0,COUNTIF(CORRIDA!$M:$M,$B27&amp;" d. "&amp;EK$2)+COUNTIF(CORRIDA!$M:$M,EK$2&amp;" d. "&amp;$B27)))</f>
        <v>1</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1</v>
      </c>
      <c r="EN27" s="91" t="n">
        <f aca="false">IF($B27=EN$2,0,IF(COUNTIF(CORRIDA!$M:$M,$B27&amp;" d. "&amp;EN$2)+COUNTIF(CORRIDA!$M:$M,EN$2&amp;" d. "&amp;$B27)=0,0,COUNTIF(CORRIDA!$M:$M,$B27&amp;" d. "&amp;EN$2)+COUNTIF(CORRIDA!$M:$M,EN$2&amp;" d. "&amp;$B27)))</f>
        <v>1</v>
      </c>
      <c r="EO27" s="91" t="n">
        <f aca="false">IF($B27=EO$2,0,IF(COUNTIF(CORRIDA!$M:$M,$B27&amp;" d. "&amp;EO$2)+COUNTIF(CORRIDA!$M:$M,EO$2&amp;" d. "&amp;$B27)=0,0,COUNTIF(CORRIDA!$M:$M,$B27&amp;" d. "&amp;EO$2)+COUNTIF(CORRIDA!$M:$M,EO$2&amp;" d. "&amp;$B27)))</f>
        <v>1</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1</v>
      </c>
      <c r="ER27" s="91" t="n">
        <f aca="false">IF($B27=ER$2,0,IF(COUNTIF(CORRIDA!$M:$M,$B27&amp;" d. "&amp;ER$2)+COUNTIF(CORRIDA!$M:$M,ER$2&amp;" d. "&amp;$B27)=0,0,COUNTIF(CORRIDA!$M:$M,$B27&amp;" d. "&amp;ER$2)+COUNTIF(CORRIDA!$M:$M,ER$2&amp;" d. "&amp;$B27)))</f>
        <v>1</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1</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1</v>
      </c>
      <c r="EX27" s="91" t="n">
        <f aca="false">IF($B27=EX$2,0,IF(COUNTIF(CORRIDA!$M:$M,$B27&amp;" d. "&amp;EX$2)+COUNTIF(CORRIDA!$M:$M,EX$2&amp;" d. "&amp;$B27)=0,0,COUNTIF(CORRIDA!$M:$M,$B27&amp;" d. "&amp;EX$2)+COUNTIF(CORRIDA!$M:$M,EX$2&amp;" d. "&amp;$B27)))</f>
        <v>1</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1</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1</v>
      </c>
      <c r="FE27" s="91" t="n">
        <f aca="false">IF($B27=FE$2,0,IF(COUNTIF(CORRIDA!$M:$M,$B27&amp;" d. "&amp;FE$2)+COUNTIF(CORRIDA!$M:$M,FE$2&amp;" d. "&amp;$B27)=0,0,COUNTIF(CORRIDA!$M:$M,$B27&amp;" d. "&amp;FE$2)+COUNTIF(CORRIDA!$M:$M,FE$2&amp;" d. "&amp;$B27)))</f>
        <v>1</v>
      </c>
      <c r="FF27" s="91" t="n">
        <f aca="false">IF($B27=FF$2,0,IF(COUNTIF(CORRIDA!$M:$M,$B27&amp;" d. "&amp;FF$2)+COUNTIF(CORRIDA!$M:$M,FF$2&amp;" d. "&amp;$B27)=0,0,COUNTIF(CORRIDA!$M:$M,$B27&amp;" d. "&amp;FF$2)+COUNTIF(CORRIDA!$M:$M,FF$2&amp;" d. "&amp;$B27)))</f>
        <v>0</v>
      </c>
      <c r="FG27" s="90" t="n">
        <f aca="false">SUM(DI27:EW27)</f>
        <v>24</v>
      </c>
      <c r="FH27" s="95"/>
      <c r="FI27" s="88" t="str">
        <f aca="false">BE27</f>
        <v>LH</v>
      </c>
      <c r="FJ27" s="96" t="n">
        <f aca="false">COUNTIF(BF27:DC27,"&gt;0")</f>
        <v>24</v>
      </c>
      <c r="FK27" s="96" t="n">
        <f aca="false">AVERAGE(BF27:DC27)</f>
        <v>1.16666666666667</v>
      </c>
      <c r="FL27" s="96" t="n">
        <f aca="false">_xlfn.STDEV.P(BF27:DC27)</f>
        <v>0.471404520791032</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n">
        <f aca="false">IF($B28=F$2,"-",IF(COUNTIF(CORRIDA!$M:$M,$B28&amp;" d. "&amp;F$2)=0,"",COUNTIF(CORRIDA!$M:$M,$B28&amp;" d. "&amp;F$2)))</f>
        <v>1</v>
      </c>
      <c r="G28" s="97" t="str">
        <f aca="false">IF($B28=G$2,"-",IF(COUNTIF(CORRIDA!$M:$M,$B28&amp;" d. "&amp;G$2)=0,"",COUNTIF(CORRIDA!$M:$M,$B28&amp;" d. "&amp;G$2)))</f>
        <v/>
      </c>
      <c r="H28" s="97" t="n">
        <f aca="false">IF($B28=H$2,"-",IF(COUNTIF(CORRIDA!$M:$M,$B28&amp;" d. "&amp;H$2)=0,"",COUNTIF(CORRIDA!$M:$M,$B28&amp;" d. "&amp;H$2)))</f>
        <v>1</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n">
        <f aca="false">IF($B28=P$2,"-",IF(COUNTIF(CORRIDA!$M:$M,$B28&amp;" d. "&amp;P$2)=0,"",COUNTIF(CORRIDA!$M:$M,$B28&amp;" d. "&amp;P$2)))</f>
        <v>1</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1</v>
      </c>
      <c r="T28" s="97" t="str">
        <f aca="false">IF($B28=T$2,"-",IF(COUNTIF(CORRIDA!$M:$M,$B28&amp;" d. "&amp;T$2)=0,"",COUNTIF(CORRIDA!$M:$M,$B28&amp;" d. "&amp;T$2)))</f>
        <v/>
      </c>
      <c r="U28" s="97" t="str">
        <f aca="false">IF($B28=U$2,"-",IF(COUNTIF(CORRIDA!$M:$M,$B28&amp;" d. "&amp;U$2)=0,"",COUNTIF(CORRIDA!$M:$M,$B28&amp;" d. "&amp;U$2)))</f>
        <v/>
      </c>
      <c r="V28" s="97" t="n">
        <f aca="false">IF($B28=V$2,"-",IF(COUNTIF(CORRIDA!$M:$M,$B28&amp;" d. "&amp;V$2)=0,"",COUNTIF(CORRIDA!$M:$M,$B28&amp;" d. "&amp;V$2)))</f>
        <v>1</v>
      </c>
      <c r="W28" s="97" t="str">
        <f aca="false">IF($B28=W$2,"-",IF(COUNTIF(CORRIDA!$M:$M,$B28&amp;" d. "&amp;W$2)=0,"",COUNTIF(CORRIDA!$M:$M,$B28&amp;" d. "&amp;W$2)))</f>
        <v/>
      </c>
      <c r="X28" s="97" t="str">
        <f aca="false">IF($B28=X$2,"-",IF(COUNTIF(CORRIDA!$M:$M,$B28&amp;" d. "&amp;X$2)=0,"",COUNTIF(CORRIDA!$M:$M,$B28&amp;" d. "&amp;X$2)))</f>
        <v/>
      </c>
      <c r="Y28" s="97" t="n">
        <f aca="false">IF($B28=Y$2,"-",IF(COUNTIF(CORRIDA!$M:$M,$B28&amp;" d. "&amp;Y$2)=0,"",COUNTIF(CORRIDA!$M:$M,$B28&amp;" d. "&amp;Y$2)))</f>
        <v>1</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n">
        <f aca="false">IF($B28=AH$2,"-",IF(COUNTIF(CORRIDA!$M:$M,$B28&amp;" d. "&amp;AH$2)=0,"",COUNTIF(CORRIDA!$M:$M,$B28&amp;" d. "&amp;AH$2)))</f>
        <v>2</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8</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n">
        <f aca="false">IF($B28=BI$2,"-",IF(COUNTIF(CORRIDA!$M:$M,$B28&amp;" d. "&amp;BI$2)+COUNTIF(CORRIDA!$M:$M,BI$2&amp;" d. "&amp;$B28)=0,"",COUNTIF(CORRIDA!$M:$M,$B28&amp;" d. "&amp;BI$2)+COUNTIF(CORRIDA!$M:$M,BI$2&amp;" d. "&amp;$B28)))</f>
        <v>1</v>
      </c>
      <c r="BJ28" s="98" t="str">
        <f aca="false">IF($B28=BJ$2,"-",IF(COUNTIF(CORRIDA!$M:$M,$B28&amp;" d. "&amp;BJ$2)+COUNTIF(CORRIDA!$M:$M,BJ$2&amp;" d. "&amp;$B28)=0,"",COUNTIF(CORRIDA!$M:$M,$B28&amp;" d. "&amp;BJ$2)+COUNTIF(CORRIDA!$M:$M,BJ$2&amp;" d. "&amp;$B28)))</f>
        <v/>
      </c>
      <c r="BK28" s="98" t="n">
        <f aca="false">IF($B28=BK$2,"-",IF(COUNTIF(CORRIDA!$M:$M,$B28&amp;" d. "&amp;BK$2)+COUNTIF(CORRIDA!$M:$M,BK$2&amp;" d. "&amp;$B28)=0,"",COUNTIF(CORRIDA!$M:$M,$B28&amp;" d. "&amp;BK$2)+COUNTIF(CORRIDA!$M:$M,BK$2&amp;" d. "&amp;$B28)))</f>
        <v>1</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n">
        <f aca="false">IF($B28=BS$2,"-",IF(COUNTIF(CORRIDA!$M:$M,$B28&amp;" d. "&amp;BS$2)+COUNTIF(CORRIDA!$M:$M,BS$2&amp;" d. "&amp;$B28)=0,"",COUNTIF(CORRIDA!$M:$M,$B28&amp;" d. "&amp;BS$2)+COUNTIF(CORRIDA!$M:$M,BS$2&amp;" d. "&amp;$B28)))</f>
        <v>1</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1</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n">
        <f aca="false">IF($B28=BY$2,"-",IF(COUNTIF(CORRIDA!$M:$M,$B28&amp;" d. "&amp;BY$2)+COUNTIF(CORRIDA!$M:$M,BY$2&amp;" d. "&amp;$B28)=0,"",COUNTIF(CORRIDA!$M:$M,$B28&amp;" d. "&amp;BY$2)+COUNTIF(CORRIDA!$M:$M,BY$2&amp;" d. "&amp;$B28)))</f>
        <v>1</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n">
        <f aca="false">IF($B28=CB$2,"-",IF(COUNTIF(CORRIDA!$M:$M,$B28&amp;" d. "&amp;CB$2)+COUNTIF(CORRIDA!$M:$M,CB$2&amp;" d. "&amp;$B28)=0,"",COUNTIF(CORRIDA!$M:$M,$B28&amp;" d. "&amp;CB$2)+COUNTIF(CORRIDA!$M:$M,CB$2&amp;" d. "&amp;$B28)))</f>
        <v>1</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n">
        <f aca="false">IF($B28=CG$2,"-",IF(COUNTIF(CORRIDA!$M:$M,$B28&amp;" d. "&amp;CG$2)+COUNTIF(CORRIDA!$M:$M,CG$2&amp;" d. "&amp;$B28)=0,"",COUNTIF(CORRIDA!$M:$M,$B28&amp;" d. "&amp;CG$2)+COUNTIF(CORRIDA!$M:$M,CG$2&amp;" d. "&amp;$B28)))</f>
        <v>1</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n">
        <f aca="false">IF($B28=CK$2,"-",IF(COUNTIF(CORRIDA!$M:$M,$B28&amp;" d. "&amp;CK$2)+COUNTIF(CORRIDA!$M:$M,CK$2&amp;" d. "&amp;$B28)=0,"",COUNTIF(CORRIDA!$M:$M,$B28&amp;" d. "&amp;CK$2)+COUNTIF(CORRIDA!$M:$M,CK$2&amp;" d. "&amp;$B28)))</f>
        <v>2</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10</v>
      </c>
      <c r="DE28" s="92" t="n">
        <f aca="false">COUNTIF(BF28:DC28,"&gt;0")</f>
        <v>9</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1</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1</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1</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1</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1</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1</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1</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2</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10</v>
      </c>
      <c r="FH28" s="95"/>
      <c r="FI28" s="88" t="str">
        <f aca="false">BE28</f>
        <v>Magritto</v>
      </c>
      <c r="FJ28" s="96" t="n">
        <f aca="false">COUNTIF(BF28:DC28,"&gt;0")</f>
        <v>9</v>
      </c>
      <c r="FK28" s="96" t="n">
        <f aca="false">AVERAGE(BF28:DC28)</f>
        <v>1.11111111111111</v>
      </c>
      <c r="FL28" s="96" t="n">
        <f aca="false">_xlfn.STDEV.P(BF28:DC28)</f>
        <v>0.314269680527354</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n">
        <f aca="false">IF($B30=H$2,"-",IF(COUNTIF(CORRIDA!$M:$M,$B30&amp;" d. "&amp;H$2)=0,"",COUNTIF(CORRIDA!$M:$M,$B30&amp;" d. "&amp;H$2)))</f>
        <v>1</v>
      </c>
      <c r="I30" s="97" t="str">
        <f aca="false">IF($B30=I$2,"-",IF(COUNTIF(CORRIDA!$M:$M,$B30&amp;" d. "&amp;I$2)=0,"",COUNTIF(CORRIDA!$M:$M,$B30&amp;" d. "&amp;I$2)))</f>
        <v/>
      </c>
      <c r="J30" s="97" t="str">
        <f aca="false">IF($B30=J$2,"-",IF(COUNTIF(CORRIDA!$M:$M,$B30&amp;" d. "&amp;J$2)=0,"",COUNTIF(CORRIDA!$M:$M,$B30&amp;" d. "&amp;J$2)))</f>
        <v/>
      </c>
      <c r="K30" s="97" t="n">
        <f aca="false">IF($B30=K$2,"-",IF(COUNTIF(CORRIDA!$M:$M,$B30&amp;" d. "&amp;K$2)=0,"",COUNTIF(CORRIDA!$M:$M,$B30&amp;" d. "&amp;K$2)))</f>
        <v>2</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n">
        <f aca="false">IF($B30=V$2,"-",IF(COUNTIF(CORRIDA!$M:$M,$B30&amp;" d. "&amp;V$2)=0,"",COUNTIF(CORRIDA!$M:$M,$B30&amp;" d. "&amp;V$2)))</f>
        <v>1</v>
      </c>
      <c r="W30" s="97" t="str">
        <f aca="false">IF($B30=W$2,"-",IF(COUNTIF(CORRIDA!$M:$M,$B30&amp;" d. "&amp;W$2)=0,"",COUNTIF(CORRIDA!$M:$M,$B30&amp;" d. "&amp;W$2)))</f>
        <v/>
      </c>
      <c r="X30" s="97" t="n">
        <f aca="false">IF($B30=X$2,"-",IF(COUNTIF(CORRIDA!$M:$M,$B30&amp;" d. "&amp;X$2)=0,"",COUNTIF(CORRIDA!$M:$M,$B30&amp;" d. "&amp;X$2)))</f>
        <v>1</v>
      </c>
      <c r="Y30" s="97" t="str">
        <f aca="false">IF($B30=Y$2,"-",IF(COUNTIF(CORRIDA!$M:$M,$B30&amp;" d. "&amp;Y$2)=0,"",COUNTIF(CORRIDA!$M:$M,$B30&amp;" d. "&amp;Y$2)))</f>
        <v/>
      </c>
      <c r="Z30" s="97" t="str">
        <f aca="false">IF($B30=Z$2,"-",IF(COUNTIF(CORRIDA!$M:$M,$B30&amp;" d. "&amp;Z$2)=0,"",COUNTIF(CORRIDA!$M:$M,$B30&amp;" d. "&amp;Z$2)))</f>
        <v/>
      </c>
      <c r="AA30" s="97" t="n">
        <f aca="false">IF($B30=AA$2,"-",IF(COUNTIF(CORRIDA!$M:$M,$B30&amp;" d. "&amp;AA$2)=0,"",COUNTIF(CORRIDA!$M:$M,$B30&amp;" d. "&amp;AA$2)))</f>
        <v>1</v>
      </c>
      <c r="AB30" s="97" t="n">
        <f aca="false">IF($B30=AB$2,"-",IF(COUNTIF(CORRIDA!$M:$M,$B30&amp;" d. "&amp;AB$2)=0,"",COUNTIF(CORRIDA!$M:$M,$B30&amp;" d. "&amp;AB$2)))</f>
        <v>1</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n">
        <f aca="false">IF($B30=AG$2,"-",IF(COUNTIF(CORRIDA!$M:$M,$B30&amp;" d. "&amp;AG$2)=0,"",COUNTIF(CORRIDA!$M:$M,$B30&amp;" d. "&amp;AG$2)))</f>
        <v>1</v>
      </c>
      <c r="AH30" s="97" t="n">
        <f aca="false">IF($B30=AH$2,"-",IF(COUNTIF(CORRIDA!$M:$M,$B30&amp;" d. "&amp;AH$2)=0,"",COUNTIF(CORRIDA!$M:$M,$B30&amp;" d. "&amp;AH$2)))</f>
        <v>1</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n">
        <f aca="false">IF($B30=AV$2,"-",IF(COUNTIF(CORRIDA!$M:$M,$B30&amp;" d. "&amp;AV$2)=0,"",COUNTIF(CORRIDA!$M:$M,$B30&amp;" d. "&amp;AV$2)))</f>
        <v>1</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10</v>
      </c>
      <c r="BE30" s="88" t="str">
        <f aca="false">B30</f>
        <v>BZK</v>
      </c>
      <c r="BF30" s="98" t="n">
        <f aca="false">IF($B30=BF$2,"-",IF(COUNTIF(CORRIDA!$M:$M,$B30&amp;" d. "&amp;BF$2)+COUNTIF(CORRIDA!$M:$M,BF$2&amp;" d. "&amp;$B30)=0,"",COUNTIF(CORRIDA!$M:$M,$B30&amp;" d. "&amp;BF$2)+COUNTIF(CORRIDA!$M:$M,BF$2&amp;" d. "&amp;$B30)))</f>
        <v>1</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n">
        <f aca="false">IF($B30=BI$2,"-",IF(COUNTIF(CORRIDA!$M:$M,$B30&amp;" d. "&amp;BI$2)+COUNTIF(CORRIDA!$M:$M,BI$2&amp;" d. "&amp;$B30)=0,"",COUNTIF(CORRIDA!$M:$M,$B30&amp;" d. "&amp;BI$2)+COUNTIF(CORRIDA!$M:$M,BI$2&amp;" d. "&amp;$B30)))</f>
        <v>1</v>
      </c>
      <c r="BJ30" s="98" t="str">
        <f aca="false">IF($B30=BJ$2,"-",IF(COUNTIF(CORRIDA!$M:$M,$B30&amp;" d. "&amp;BJ$2)+COUNTIF(CORRIDA!$M:$M,BJ$2&amp;" d. "&amp;$B30)=0,"",COUNTIF(CORRIDA!$M:$M,$B30&amp;" d. "&amp;BJ$2)+COUNTIF(CORRIDA!$M:$M,BJ$2&amp;" d. "&amp;$B30)))</f>
        <v/>
      </c>
      <c r="BK30" s="98" t="n">
        <f aca="false">IF($B30=BK$2,"-",IF(COUNTIF(CORRIDA!$M:$M,$B30&amp;" d. "&amp;BK$2)+COUNTIF(CORRIDA!$M:$M,BK$2&amp;" d. "&amp;$B30)=0,"",COUNTIF(CORRIDA!$M:$M,$B30&amp;" d. "&amp;BK$2)+COUNTIF(CORRIDA!$M:$M,BK$2&amp;" d. "&amp;$B30)))</f>
        <v>1</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n">
        <f aca="false">IF($B30=BN$2,"-",IF(COUNTIF(CORRIDA!$M:$M,$B30&amp;" d. "&amp;BN$2)+COUNTIF(CORRIDA!$M:$M,BN$2&amp;" d. "&amp;$B30)=0,"",COUNTIF(CORRIDA!$M:$M,$B30&amp;" d. "&amp;BN$2)+COUNTIF(CORRIDA!$M:$M,BN$2&amp;" d. "&amp;$B30)))</f>
        <v>2</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n">
        <f aca="false">IF($B30=BY$2,"-",IF(COUNTIF(CORRIDA!$M:$M,$B30&amp;" d. "&amp;BY$2)+COUNTIF(CORRIDA!$M:$M,BY$2&amp;" d. "&amp;$B30)=0,"",COUNTIF(CORRIDA!$M:$M,$B30&amp;" d. "&amp;BY$2)+COUNTIF(CORRIDA!$M:$M,BY$2&amp;" d. "&amp;$B30)))</f>
        <v>1</v>
      </c>
      <c r="BZ30" s="98" t="str">
        <f aca="false">IF($B30=BZ$2,"-",IF(COUNTIF(CORRIDA!$M:$M,$B30&amp;" d. "&amp;BZ$2)+COUNTIF(CORRIDA!$M:$M,BZ$2&amp;" d. "&amp;$B30)=0,"",COUNTIF(CORRIDA!$M:$M,$B30&amp;" d. "&amp;BZ$2)+COUNTIF(CORRIDA!$M:$M,BZ$2&amp;" d. "&amp;$B30)))</f>
        <v/>
      </c>
      <c r="CA30" s="98" t="n">
        <f aca="false">IF($B30=CA$2,"-",IF(COUNTIF(CORRIDA!$M:$M,$B30&amp;" d. "&amp;CA$2)+COUNTIF(CORRIDA!$M:$M,CA$2&amp;" d. "&amp;$B30)=0,"",COUNTIF(CORRIDA!$M:$M,$B30&amp;" d. "&amp;CA$2)+COUNTIF(CORRIDA!$M:$M,CA$2&amp;" d. "&amp;$B30)))</f>
        <v>1</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n">
        <f aca="false">IF($B30=CD$2,"-",IF(COUNTIF(CORRIDA!$M:$M,$B30&amp;" d. "&amp;CD$2)+COUNTIF(CORRIDA!$M:$M,CD$2&amp;" d. "&amp;$B30)=0,"",COUNTIF(CORRIDA!$M:$M,$B30&amp;" d. "&amp;CD$2)+COUNTIF(CORRIDA!$M:$M,CD$2&amp;" d. "&amp;$B30)))</f>
        <v>1</v>
      </c>
      <c r="CE30" s="98" t="n">
        <f aca="false">IF($B30=CE$2,"-",IF(COUNTIF(CORRIDA!$M:$M,$B30&amp;" d. "&amp;CE$2)+COUNTIF(CORRIDA!$M:$M,CE$2&amp;" d. "&amp;$B30)=0,"",COUNTIF(CORRIDA!$M:$M,$B30&amp;" d. "&amp;CE$2)+COUNTIF(CORRIDA!$M:$M,CE$2&amp;" d. "&amp;$B30)))</f>
        <v>1</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n">
        <f aca="false">IF($B30=CJ$2,"-",IF(COUNTIF(CORRIDA!$M:$M,$B30&amp;" d. "&amp;CJ$2)+COUNTIF(CORRIDA!$M:$M,CJ$2&amp;" d. "&amp;$B30)=0,"",COUNTIF(CORRIDA!$M:$M,$B30&amp;" d. "&amp;CJ$2)+COUNTIF(CORRIDA!$M:$M,CJ$2&amp;" d. "&amp;$B30)))</f>
        <v>1</v>
      </c>
      <c r="CK30" s="98" t="n">
        <f aca="false">IF($B30=CK$2,"-",IF(COUNTIF(CORRIDA!$M:$M,$B30&amp;" d. "&amp;CK$2)+COUNTIF(CORRIDA!$M:$M,CK$2&amp;" d. "&amp;$B30)=0,"",COUNTIF(CORRIDA!$M:$M,$B30&amp;" d. "&amp;CK$2)+COUNTIF(CORRIDA!$M:$M,CK$2&amp;" d. "&amp;$B30)))</f>
        <v>1</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n">
        <f aca="false">IF($B30=CR$2,"-",IF(COUNTIF(CORRIDA!$M:$M,$B30&amp;" d. "&amp;CR$2)+COUNTIF(CORRIDA!$M:$M,CR$2&amp;" d. "&amp;$B30)=0,"",COUNTIF(CORRIDA!$M:$M,$B30&amp;" d. "&amp;CR$2)+COUNTIF(CORRIDA!$M:$M,CR$2&amp;" d. "&amp;$B30)))</f>
        <v>2</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n">
        <f aca="false">IF($B30=CY$2,"-",IF(COUNTIF(CORRIDA!$M:$M,$B30&amp;" d. "&amp;CY$2)+COUNTIF(CORRIDA!$M:$M,CY$2&amp;" d. "&amp;$B30)=0,"",COUNTIF(CORRIDA!$M:$M,$B30&amp;" d. "&amp;CY$2)+COUNTIF(CORRIDA!$M:$M,CY$2&amp;" d. "&amp;$B30)))</f>
        <v>1</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14</v>
      </c>
      <c r="DE30" s="92" t="n">
        <f aca="false">COUNTIF(BF30:DC30,"&gt;0")</f>
        <v>12</v>
      </c>
      <c r="DF30" s="93" t="n">
        <f aca="false">IF(COUNTIF(BF30:DC30,"&gt;0")&lt;10,0,QUOTIENT(COUNTIF(BF30:DC30,"&gt;0"),5)*50)</f>
        <v>100</v>
      </c>
      <c r="DG30" s="94"/>
      <c r="DH30" s="88" t="str">
        <f aca="false">BE30</f>
        <v>BZK</v>
      </c>
      <c r="DI30" s="98" t="n">
        <f aca="false">IF($B30=DI$2,0,IF(COUNTIF(CORRIDA!$M:$M,$B30&amp;" d. "&amp;DI$2)+COUNTIF(CORRIDA!$M:$M,DI$2&amp;" d. "&amp;$B30)=0,0,COUNTIF(CORRIDA!$M:$M,$B30&amp;" d. "&amp;DI$2)+COUNTIF(CORRIDA!$M:$M,DI$2&amp;" d. "&amp;$B30)))</f>
        <v>1</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1</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1</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2</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1</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1</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1</v>
      </c>
      <c r="EH30" s="98" t="n">
        <f aca="false">IF($B30=EH$2,0,IF(COUNTIF(CORRIDA!$M:$M,$B30&amp;" d. "&amp;EH$2)+COUNTIF(CORRIDA!$M:$M,EH$2&amp;" d. "&amp;$B30)=0,0,COUNTIF(CORRIDA!$M:$M,$B30&amp;" d. "&amp;EH$2)+COUNTIF(CORRIDA!$M:$M,EH$2&amp;" d. "&amp;$B30)))</f>
        <v>1</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1</v>
      </c>
      <c r="EN30" s="98" t="n">
        <f aca="false">IF($B30=EN$2,0,IF(COUNTIF(CORRIDA!$M:$M,$B30&amp;" d. "&amp;EN$2)+COUNTIF(CORRIDA!$M:$M,EN$2&amp;" d. "&amp;$B30)=0,0,COUNTIF(CORRIDA!$M:$M,$B30&amp;" d. "&amp;EN$2)+COUNTIF(CORRIDA!$M:$M,EN$2&amp;" d. "&amp;$B30)))</f>
        <v>1</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2</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1</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13</v>
      </c>
      <c r="FH30" s="95"/>
      <c r="FI30" s="88" t="str">
        <f aca="false">BE30</f>
        <v>BZK</v>
      </c>
      <c r="FJ30" s="96" t="n">
        <f aca="false">COUNTIF(BF30:DC30,"&gt;0")</f>
        <v>12</v>
      </c>
      <c r="FK30" s="96" t="n">
        <f aca="false">AVERAGE(BF30:DC30)</f>
        <v>1.16666666666667</v>
      </c>
      <c r="FL30" s="96" t="n">
        <f aca="false">_xlfn.STDEV.P(BF30:DC30)</f>
        <v>0.372677996249965</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n">
        <f aca="false">IF($B31=J$2,"-",IF(COUNTIF(CORRIDA!$M:$M,$B31&amp;" d. "&amp;J$2)=0,"",COUNTIF(CORRIDA!$M:$M,$B31&amp;" d. "&amp;J$2)))</f>
        <v>1</v>
      </c>
      <c r="K31" s="89" t="n">
        <f aca="false">IF($B31=K$2,"-",IF(COUNTIF(CORRIDA!$M:$M,$B31&amp;" d. "&amp;K$2)=0,"",COUNTIF(CORRIDA!$M:$M,$B31&amp;" d. "&amp;K$2)))</f>
        <v>1</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n">
        <f aca="false">IF($B31=AA$2,"-",IF(COUNTIF(CORRIDA!$M:$M,$B31&amp;" d. "&amp;AA$2)=0,"",COUNTIF(CORRIDA!$M:$M,$B31&amp;" d. "&amp;AA$2)))</f>
        <v>1</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n">
        <f aca="false">IF($B31=AH$2,"-",IF(COUNTIF(CORRIDA!$M:$M,$B31&amp;" d. "&amp;AH$2)=0,"",COUNTIF(CORRIDA!$M:$M,$B31&amp;" d. "&amp;AH$2)))</f>
        <v>1</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4</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n">
        <f aca="false">IF($B31=BM$2,"-",IF(COUNTIF(CORRIDA!$M:$M,$B31&amp;" d. "&amp;BM$2)+COUNTIF(CORRIDA!$M:$M,BM$2&amp;" d. "&amp;$B31)=0,"",COUNTIF(CORRIDA!$M:$M,$B31&amp;" d. "&amp;BM$2)+COUNTIF(CORRIDA!$M:$M,BM$2&amp;" d. "&amp;$B31)))</f>
        <v>1</v>
      </c>
      <c r="BN31" s="91" t="n">
        <f aca="false">IF($B31=BN$2,"-",IF(COUNTIF(CORRIDA!$M:$M,$B31&amp;" d. "&amp;BN$2)+COUNTIF(CORRIDA!$M:$M,BN$2&amp;" d. "&amp;$B31)=0,"",COUNTIF(CORRIDA!$M:$M,$B31&amp;" d. "&amp;BN$2)+COUNTIF(CORRIDA!$M:$M,BN$2&amp;" d. "&amp;$B31)))</f>
        <v>1</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n">
        <f aca="false">IF($B31=BZ$2,"-",IF(COUNTIF(CORRIDA!$M:$M,$B31&amp;" d. "&amp;BZ$2)+COUNTIF(CORRIDA!$M:$M,BZ$2&amp;" d. "&amp;$B31)=0,"",COUNTIF(CORRIDA!$M:$M,$B31&amp;" d. "&amp;BZ$2)+COUNTIF(CORRIDA!$M:$M,BZ$2&amp;" d. "&amp;$B31)))</f>
        <v>1</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n">
        <f aca="false">IF($B31=CD$2,"-",IF(COUNTIF(CORRIDA!$M:$M,$B31&amp;" d. "&amp;CD$2)+COUNTIF(CORRIDA!$M:$M,CD$2&amp;" d. "&amp;$B31)=0,"",COUNTIF(CORRIDA!$M:$M,$B31&amp;" d. "&amp;CD$2)+COUNTIF(CORRIDA!$M:$M,CD$2&amp;" d. "&amp;$B31)))</f>
        <v>1</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n">
        <f aca="false">IF($B31=CK$2,"-",IF(COUNTIF(CORRIDA!$M:$M,$B31&amp;" d. "&amp;CK$2)+COUNTIF(CORRIDA!$M:$M,CK$2&amp;" d. "&amp;$B31)=0,"",COUNTIF(CORRIDA!$M:$M,$B31&amp;" d. "&amp;CK$2)+COUNTIF(CORRIDA!$M:$M,CK$2&amp;" d. "&amp;$B31)))</f>
        <v>1</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5</v>
      </c>
      <c r="DE31" s="92" t="n">
        <f aca="false">COUNTIF(BF31:DC31,"&gt;0")</f>
        <v>5</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1</v>
      </c>
      <c r="DQ31" s="91" t="n">
        <f aca="false">IF($B31=DQ$2,0,IF(COUNTIF(CORRIDA!$M:$M,$B31&amp;" d. "&amp;DQ$2)+COUNTIF(CORRIDA!$M:$M,DQ$2&amp;" d. "&amp;$B31)=0,0,COUNTIF(CORRIDA!$M:$M,$B31&amp;" d. "&amp;DQ$2)+COUNTIF(CORRIDA!$M:$M,DQ$2&amp;" d. "&amp;$B31)))</f>
        <v>1</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1</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1</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5</v>
      </c>
      <c r="FH31" s="95"/>
      <c r="FI31" s="88" t="str">
        <f aca="false">BE31</f>
        <v>Oswald</v>
      </c>
      <c r="FJ31" s="96" t="n">
        <f aca="false">COUNTIF(BF31:DC31,"&gt;0")</f>
        <v>5</v>
      </c>
      <c r="FK31" s="96" t="n">
        <f aca="false">AVERAGE(BF31:DC31)</f>
        <v>1</v>
      </c>
      <c r="FL31" s="96" t="n">
        <f aca="false">_xlfn.STDEV.P(BF31:DC31)</f>
        <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n">
        <f aca="false">IF($B32=U$2,"-",IF(COUNTIF(CORRIDA!$M:$M,$B32&amp;" d. "&amp;U$2)=0,"",COUNTIF(CORRIDA!$M:$M,$B32&amp;" d. "&amp;U$2)))</f>
        <v>1</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n">
        <f aca="false">IF($B32=AO$2,"-",IF(COUNTIF(CORRIDA!$M:$M,$B32&amp;" d. "&amp;AO$2)=0,"",COUNTIF(CORRIDA!$M:$M,$B32&amp;" d. "&amp;AO$2)))</f>
        <v>1</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3</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n">
        <f aca="false">IF($B32=BX$2,"-",IF(COUNTIF(CORRIDA!$M:$M,$B32&amp;" d. "&amp;BX$2)+COUNTIF(CORRIDA!$M:$M,BX$2&amp;" d. "&amp;$B32)=0,"",COUNTIF(CORRIDA!$M:$M,$B32&amp;" d. "&amp;BX$2)+COUNTIF(CORRIDA!$M:$M,BX$2&amp;" d. "&amp;$B32)))</f>
        <v>1</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n">
        <f aca="false">IF($B32=CR$2,"-",IF(COUNTIF(CORRIDA!$M:$M,$B32&amp;" d. "&amp;CR$2)+COUNTIF(CORRIDA!$M:$M,CR$2&amp;" d. "&amp;$B32)=0,"",COUNTIF(CORRIDA!$M:$M,$B32&amp;" d. "&amp;CR$2)+COUNTIF(CORRIDA!$M:$M,CR$2&amp;" d. "&amp;$B32)))</f>
        <v>1</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3</v>
      </c>
      <c r="DE32" s="92" t="n">
        <f aca="false">COUNTIF(BF32:DC32,"&gt;0")</f>
        <v>3</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1</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1</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3</v>
      </c>
      <c r="FH32" s="95"/>
      <c r="FI32" s="88" t="str">
        <f aca="false">BE32</f>
        <v>Palazzo</v>
      </c>
      <c r="FJ32" s="96" t="n">
        <f aca="false">COUNTIF(BF32:DC32,"&gt;0")</f>
        <v>3</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n">
        <f aca="false">IF($B33=AA$2,"-",IF(COUNTIF(CORRIDA!$M:$M,$B33&amp;" d. "&amp;AA$2)=0,"",COUNTIF(CORRIDA!$M:$M,$B33&amp;" d. "&amp;AA$2)))</f>
        <v>1</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2</v>
      </c>
      <c r="BE33" s="88" t="str">
        <f aca="false">B33</f>
        <v>Paulo</v>
      </c>
      <c r="BF33" s="91" t="n">
        <f aca="false">IF($B33=BF$2,"-",IF(COUNTIF(CORRIDA!$M:$M,$B33&amp;" d. "&amp;BF$2)+COUNTIF(CORRIDA!$M:$M,BF$2&amp;" d. "&amp;$B33)=0,"",COUNTIF(CORRIDA!$M:$M,$B33&amp;" d. "&amp;BF$2)+COUNTIF(CORRIDA!$M:$M,BF$2&amp;" d. "&amp;$B33)))</f>
        <v>1</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n">
        <f aca="false">IF($B33=BJ$2,"-",IF(COUNTIF(CORRIDA!$M:$M,$B33&amp;" d. "&amp;BJ$2)+COUNTIF(CORRIDA!$M:$M,BJ$2&amp;" d. "&amp;$B33)=0,"",COUNTIF(CORRIDA!$M:$M,$B33&amp;" d. "&amp;BJ$2)+COUNTIF(CORRIDA!$M:$M,BJ$2&amp;" d. "&amp;$B33)))</f>
        <v>1</v>
      </c>
      <c r="BK33" s="91" t="n">
        <f aca="false">IF($B33=BK$2,"-",IF(COUNTIF(CORRIDA!$M:$M,$B33&amp;" d. "&amp;BK$2)+COUNTIF(CORRIDA!$M:$M,BK$2&amp;" d. "&amp;$B33)=0,"",COUNTIF(CORRIDA!$M:$M,$B33&amp;" d. "&amp;BK$2)+COUNTIF(CORRIDA!$M:$M,BK$2&amp;" d. "&amp;$B33)))</f>
        <v>1</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n">
        <f aca="false">IF($B33=BU$2,"-",IF(COUNTIF(CORRIDA!$M:$M,$B33&amp;" d. "&amp;BU$2)+COUNTIF(CORRIDA!$M:$M,BU$2&amp;" d. "&amp;$B33)=0,"",COUNTIF(CORRIDA!$M:$M,$B33&amp;" d. "&amp;BU$2)+COUNTIF(CORRIDA!$M:$M,BU$2&amp;" d. "&amp;$B33)))</f>
        <v>1</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n">
        <f aca="false">IF($B33=CD$2,"-",IF(COUNTIF(CORRIDA!$M:$M,$B33&amp;" d. "&amp;CD$2)+COUNTIF(CORRIDA!$M:$M,CD$2&amp;" d. "&amp;$B33)=0,"",COUNTIF(CORRIDA!$M:$M,$B33&amp;" d. "&amp;CD$2)+COUNTIF(CORRIDA!$M:$M,CD$2&amp;" d. "&amp;$B33)))</f>
        <v>1</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n">
        <f aca="false">IF($B33=CG$2,"-",IF(COUNTIF(CORRIDA!$M:$M,$B33&amp;" d. "&amp;CG$2)+COUNTIF(CORRIDA!$M:$M,CG$2&amp;" d. "&amp;$B33)=0,"",COUNTIF(CORRIDA!$M:$M,$B33&amp;" d. "&amp;CG$2)+COUNTIF(CORRIDA!$M:$M,CG$2&amp;" d. "&amp;$B33)))</f>
        <v>1</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n">
        <f aca="false">IF($B33=CM$2,"-",IF(COUNTIF(CORRIDA!$M:$M,$B33&amp;" d. "&amp;CM$2)+COUNTIF(CORRIDA!$M:$M,CM$2&amp;" d. "&amp;$B33)=0,"",COUNTIF(CORRIDA!$M:$M,$B33&amp;" d. "&amp;CM$2)+COUNTIF(CORRIDA!$M:$M,CM$2&amp;" d. "&amp;$B33)))</f>
        <v>1</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3</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11</v>
      </c>
      <c r="DE33" s="92" t="n">
        <f aca="false">COUNTIF(BF33:DC33,"&gt;0")</f>
        <v>9</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1</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1</v>
      </c>
      <c r="DN33" s="91" t="n">
        <f aca="false">IF($B33=DN$2,0,IF(COUNTIF(CORRIDA!$M:$M,$B33&amp;" d. "&amp;DN$2)+COUNTIF(CORRIDA!$M:$M,DN$2&amp;" d. "&amp;$B33)=0,0,COUNTIF(CORRIDA!$M:$M,$B33&amp;" d. "&amp;DN$2)+COUNTIF(CORRIDA!$M:$M,DN$2&amp;" d. "&amp;$B33)))</f>
        <v>1</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1</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1</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1</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1</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3</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11</v>
      </c>
      <c r="FH33" s="95"/>
      <c r="FI33" s="88" t="str">
        <f aca="false">BE33</f>
        <v>Paulo</v>
      </c>
      <c r="FJ33" s="96" t="n">
        <f aca="false">COUNTIF(BF33:DC33,"&gt;0")</f>
        <v>9</v>
      </c>
      <c r="FK33" s="96" t="n">
        <f aca="false">AVERAGE(BF33:DC33)</f>
        <v>1.22222222222222</v>
      </c>
      <c r="FL33" s="96" t="n">
        <f aca="false">_xlfn.STDEV.P(BF33:DC33)</f>
        <v>0.628539361054709</v>
      </c>
    </row>
    <row r="34" customFormat="false" ht="15" hidden="false" customHeight="false" outlineLevel="0" collapsed="false">
      <c r="B34" s="88" t="str">
        <f aca="false">INTRO!B34</f>
        <v>Pedrao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n">
        <f aca="false">IF($B34=S$2,"-",IF(COUNTIF(CORRIDA!$M:$M,$B34&amp;" d. "&amp;S$2)=0,"",COUNTIF(CORRIDA!$M:$M,$B34&amp;" d. "&amp;S$2)))</f>
        <v>1</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n">
        <f aca="false">IF($B34=Y$2,"-",IF(COUNTIF(CORRIDA!$M:$M,$B34&amp;" d. "&amp;Y$2)=0,"",COUNTIF(CORRIDA!$M:$M,$B34&amp;" d. "&amp;Y$2)))</f>
        <v>1</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n">
        <f aca="false">IF($B34=AK$2,"-",IF(COUNTIF(CORRIDA!$M:$M,$B34&amp;" d. "&amp;AK$2)=0,"",COUNTIF(CORRIDA!$M:$M,$B34&amp;" d. "&amp;AK$2)))</f>
        <v>1</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3</v>
      </c>
      <c r="BE34" s="88" t="str">
        <f aca="false">B34</f>
        <v>Pedrao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n">
        <f aca="false">IF($B34=BJ$2,"-",IF(COUNTIF(CORRIDA!$M:$M,$B34&amp;" d. "&amp;BJ$2)+COUNTIF(CORRIDA!$M:$M,BJ$2&amp;" d. "&amp;$B34)=0,"",COUNTIF(CORRIDA!$M:$M,$B34&amp;" d. "&amp;BJ$2)+COUNTIF(CORRIDA!$M:$M,BJ$2&amp;" d. "&amp;$B34)))</f>
        <v>1</v>
      </c>
      <c r="BK34" s="98" t="n">
        <f aca="false">IF($B34=BK$2,"-",IF(COUNTIF(CORRIDA!$M:$M,$B34&amp;" d. "&amp;BK$2)+COUNTIF(CORRIDA!$M:$M,BK$2&amp;" d. "&amp;$B34)=0,"",COUNTIF(CORRIDA!$M:$M,$B34&amp;" d. "&amp;BK$2)+COUNTIF(CORRIDA!$M:$M,BK$2&amp;" d. "&amp;$B34)))</f>
        <v>1</v>
      </c>
      <c r="BL34" s="98" t="str">
        <f aca="false">IF($B34=BL$2,"-",IF(COUNTIF(CORRIDA!$M:$M,$B34&amp;" d. "&amp;BL$2)+COUNTIF(CORRIDA!$M:$M,BL$2&amp;" d. "&amp;$B34)=0,"",COUNTIF(CORRIDA!$M:$M,$B34&amp;" d. "&amp;BL$2)+COUNTIF(CORRIDA!$M:$M,BL$2&amp;" d. "&amp;$B34)))</f>
        <v/>
      </c>
      <c r="BM34" s="98" t="n">
        <f aca="false">IF($B34=BM$2,"-",IF(COUNTIF(CORRIDA!$M:$M,$B34&amp;" d. "&amp;BM$2)+COUNTIF(CORRIDA!$M:$M,BM$2&amp;" d. "&amp;$B34)=0,"",COUNTIF(CORRIDA!$M:$M,$B34&amp;" d. "&amp;BM$2)+COUNTIF(CORRIDA!$M:$M,BM$2&amp;" d. "&amp;$B34)))</f>
        <v>1</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n">
        <f aca="false">IF($B34=BV$2,"-",IF(COUNTIF(CORRIDA!$M:$M,$B34&amp;" d. "&amp;BV$2)+COUNTIF(CORRIDA!$M:$M,BV$2&amp;" d. "&amp;$B34)=0,"",COUNTIF(CORRIDA!$M:$M,$B34&amp;" d. "&amp;BV$2)+COUNTIF(CORRIDA!$M:$M,BV$2&amp;" d. "&amp;$B34)))</f>
        <v>1</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n">
        <f aca="false">IF($B34=CB$2,"-",IF(COUNTIF(CORRIDA!$M:$M,$B34&amp;" d. "&amp;CB$2)+COUNTIF(CORRIDA!$M:$M,CB$2&amp;" d. "&amp;$B34)=0,"",COUNTIF(CORRIDA!$M:$M,$B34&amp;" d. "&amp;CB$2)+COUNTIF(CORRIDA!$M:$M,CB$2&amp;" d. "&amp;$B34)))</f>
        <v>1</v>
      </c>
      <c r="CC34" s="98" t="str">
        <f aca="false">IF($B34=CC$2,"-",IF(COUNTIF(CORRIDA!$M:$M,$B34&amp;" d. "&amp;CC$2)+COUNTIF(CORRIDA!$M:$M,CC$2&amp;" d. "&amp;$B34)=0,"",COUNTIF(CORRIDA!$M:$M,$B34&amp;" d. "&amp;CC$2)+COUNTIF(CORRIDA!$M:$M,CC$2&amp;" d. "&amp;$B34)))</f>
        <v/>
      </c>
      <c r="CD34" s="98" t="n">
        <f aca="false">IF($B34=CD$2,"-",IF(COUNTIF(CORRIDA!$M:$M,$B34&amp;" d. "&amp;CD$2)+COUNTIF(CORRIDA!$M:$M,CD$2&amp;" d. "&amp;$B34)=0,"",COUNTIF(CORRIDA!$M:$M,$B34&amp;" d. "&amp;CD$2)+COUNTIF(CORRIDA!$M:$M,CD$2&amp;" d. "&amp;$B34)))</f>
        <v>1</v>
      </c>
      <c r="CE34" s="98" t="n">
        <f aca="false">IF($B34=CE$2,"-",IF(COUNTIF(CORRIDA!$M:$M,$B34&amp;" d. "&amp;CE$2)+COUNTIF(CORRIDA!$M:$M,CE$2&amp;" d. "&amp;$B34)=0,"",COUNTIF(CORRIDA!$M:$M,$B34&amp;" d. "&amp;CE$2)+COUNTIF(CORRIDA!$M:$M,CE$2&amp;" d. "&amp;$B34)))</f>
        <v>2</v>
      </c>
      <c r="CF34" s="98" t="str">
        <f aca="false">IF($B34=CF$2,"-",IF(COUNTIF(CORRIDA!$M:$M,$B34&amp;" d. "&amp;CF$2)+COUNTIF(CORRIDA!$M:$M,CF$2&amp;" d. "&amp;$B34)=0,"",COUNTIF(CORRIDA!$M:$M,$B34&amp;" d. "&amp;CF$2)+COUNTIF(CORRIDA!$M:$M,CF$2&amp;" d. "&amp;$B34)))</f>
        <v/>
      </c>
      <c r="CG34" s="98" t="n">
        <f aca="false">IF($B34=CG$2,"-",IF(COUNTIF(CORRIDA!$M:$M,$B34&amp;" d. "&amp;CG$2)+COUNTIF(CORRIDA!$M:$M,CG$2&amp;" d. "&amp;$B34)=0,"",COUNTIF(CORRIDA!$M:$M,$B34&amp;" d. "&amp;CG$2)+COUNTIF(CORRIDA!$M:$M,CG$2&amp;" d. "&amp;$B34)))</f>
        <v>1</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n">
        <f aca="false">IF($B34=CN$2,"-",IF(COUNTIF(CORRIDA!$M:$M,$B34&amp;" d. "&amp;CN$2)+COUNTIF(CORRIDA!$M:$M,CN$2&amp;" d. "&amp;$B34)=0,"",COUNTIF(CORRIDA!$M:$M,$B34&amp;" d. "&amp;CN$2)+COUNTIF(CORRIDA!$M:$M,CN$2&amp;" d. "&amp;$B34)))</f>
        <v>1</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n">
        <f aca="false">IF($B34=CR$2,"-",IF(COUNTIF(CORRIDA!$M:$M,$B34&amp;" d. "&amp;CR$2)+COUNTIF(CORRIDA!$M:$M,CR$2&amp;" d. "&amp;$B34)=0,"",COUNTIF(CORRIDA!$M:$M,$B34&amp;" d. "&amp;CR$2)+COUNTIF(CORRIDA!$M:$M,CR$2&amp;" d. "&amp;$B34)))</f>
        <v>1</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12</v>
      </c>
      <c r="DE34" s="92" t="n">
        <f aca="false">COUNTIF(BF34:DC34,"&gt;0")</f>
        <v>11</v>
      </c>
      <c r="DF34" s="93" t="n">
        <f aca="false">IF(COUNTIF(BF34:DC34,"&gt;0")&lt;10,0,QUOTIENT(COUNTIF(BF34:DC34,"&gt;0"),5)*50)</f>
        <v>100</v>
      </c>
      <c r="DG34" s="94"/>
      <c r="DH34" s="88" t="str">
        <f aca="false">BE34</f>
        <v>Pedrao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1</v>
      </c>
      <c r="DN34" s="98" t="n">
        <f aca="false">IF($B34=DN$2,0,IF(COUNTIF(CORRIDA!$M:$M,$B34&amp;" d. "&amp;DN$2)+COUNTIF(CORRIDA!$M:$M,DN$2&amp;" d. "&amp;$B34)=0,0,COUNTIF(CORRIDA!$M:$M,$B34&amp;" d. "&amp;DN$2)+COUNTIF(CORRIDA!$M:$M,DN$2&amp;" d. "&amp;$B34)))</f>
        <v>1</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1</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1</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1</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1</v>
      </c>
      <c r="EH34" s="98" t="n">
        <f aca="false">IF($B34=EH$2,0,IF(COUNTIF(CORRIDA!$M:$M,$B34&amp;" d. "&amp;EH$2)+COUNTIF(CORRIDA!$M:$M,EH$2&amp;" d. "&amp;$B34)=0,0,COUNTIF(CORRIDA!$M:$M,$B34&amp;" d. "&amp;EH$2)+COUNTIF(CORRIDA!$M:$M,EH$2&amp;" d. "&amp;$B34)))</f>
        <v>2</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1</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1</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1</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12</v>
      </c>
      <c r="FH34" s="95"/>
      <c r="FI34" s="88" t="str">
        <f aca="false">BE34</f>
        <v>Pedrao</v>
      </c>
      <c r="FJ34" s="96" t="n">
        <f aca="false">COUNTIF(BF34:DC34,"&gt;0")</f>
        <v>11</v>
      </c>
      <c r="FK34" s="96" t="n">
        <f aca="false">AVERAGE(BF34:DC34)</f>
        <v>1.09090909090909</v>
      </c>
      <c r="FL34" s="96" t="n">
        <f aca="false">_xlfn.STDEV.P(BF34:DC34)</f>
        <v>0.287479787288034</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n">
        <f aca="false">IF($B35=BK$2,"-",IF(COUNTIF(CORRIDA!$M:$M,$B35&amp;" d. "&amp;BK$2)+COUNTIF(CORRIDA!$M:$M,BK$2&amp;" d. "&amp;$B35)=0,"",COUNTIF(CORRIDA!$M:$M,$B35&amp;" d. "&amp;BK$2)+COUNTIF(CORRIDA!$M:$M,BK$2&amp;" d. "&amp;$B35)))</f>
        <v>2</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n">
        <f aca="false">IF($B35=CD$2,"-",IF(COUNTIF(CORRIDA!$M:$M,$B35&amp;" d. "&amp;CD$2)+COUNTIF(CORRIDA!$M:$M,CD$2&amp;" d. "&amp;$B35)=0,"",COUNTIF(CORRIDA!$M:$M,$B35&amp;" d. "&amp;CD$2)+COUNTIF(CORRIDA!$M:$M,CD$2&amp;" d. "&amp;$B35)))</f>
        <v>1</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n">
        <f aca="false">IF($B35=CT$2,"-",IF(COUNTIF(CORRIDA!$M:$M,$B35&amp;" d. "&amp;CT$2)+COUNTIF(CORRIDA!$M:$M,CT$2&amp;" d. "&amp;$B35)=0,"",COUNTIF(CORRIDA!$M:$M,$B35&amp;" d. "&amp;CT$2)+COUNTIF(CORRIDA!$M:$M,CT$2&amp;" d. "&amp;$B35)))</f>
        <v>1</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4</v>
      </c>
      <c r="DE35" s="92" t="n">
        <f aca="false">COUNTIF(BF35:DC35,"&gt;0")</f>
        <v>3</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2</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1</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1</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4</v>
      </c>
      <c r="FH35" s="95"/>
      <c r="FI35" s="88" t="str">
        <f aca="false">BE35</f>
        <v>Tulio</v>
      </c>
      <c r="FJ35" s="96" t="n">
        <f aca="false">COUNTIF(BF35:DC35,"&gt;0")</f>
        <v>3</v>
      </c>
      <c r="FK35" s="96" t="n">
        <f aca="false">AVERAGE(BF35:DC35)</f>
        <v>1.33333333333333</v>
      </c>
      <c r="FL35" s="96" t="n">
        <f aca="false">_xlfn.STDEV.P(BF35:DC35)</f>
        <v>0.471404520791032</v>
      </c>
    </row>
    <row r="36" customFormat="false" ht="15" hidden="false" customHeight="false" outlineLevel="0" collapsed="false">
      <c r="B36" s="88" t="str">
        <f aca="false">INTRO!B36</f>
        <v>Persio</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n">
        <f aca="false">IF($B36=G$2,"-",IF(COUNTIF(CORRIDA!$M:$M,$B36&amp;" d. "&amp;G$2)=0,"",COUNTIF(CORRIDA!$M:$M,$B36&amp;" d. "&amp;G$2)))</f>
        <v>1</v>
      </c>
      <c r="H36" s="97" t="n">
        <f aca="false">IF($B36=H$2,"-",IF(COUNTIF(CORRIDA!$M:$M,$B36&amp;" d. "&amp;H$2)=0,"",COUNTIF(CORRIDA!$M:$M,$B36&amp;" d. "&amp;H$2)))</f>
        <v>1</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2</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n">
        <f aca="false">IF($B36=S$2,"-",IF(COUNTIF(CORRIDA!$M:$M,$B36&amp;" d. "&amp;S$2)=0,"",COUNTIF(CORRIDA!$M:$M,$B36&amp;" d. "&amp;S$2)))</f>
        <v>1</v>
      </c>
      <c r="T36" s="97" t="str">
        <f aca="false">IF($B36=T$2,"-",IF(COUNTIF(CORRIDA!$M:$M,$B36&amp;" d. "&amp;T$2)=0,"",COUNTIF(CORRIDA!$M:$M,$B36&amp;" d. "&amp;T$2)))</f>
        <v/>
      </c>
      <c r="U36" s="97" t="str">
        <f aca="false">IF($B36=U$2,"-",IF(COUNTIF(CORRIDA!$M:$M,$B36&amp;" d. "&amp;U$2)=0,"",COUNTIF(CORRIDA!$M:$M,$B36&amp;" d. "&amp;U$2)))</f>
        <v/>
      </c>
      <c r="V36" s="97" t="n">
        <f aca="false">IF($B36=V$2,"-",IF(COUNTIF(CORRIDA!$M:$M,$B36&amp;" d. "&amp;V$2)=0,"",COUNTIF(CORRIDA!$M:$M,$B36&amp;" d. "&amp;V$2)))</f>
        <v>1</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n">
        <f aca="false">IF($B36=AG$2,"-",IF(COUNTIF(CORRIDA!$M:$M,$B36&amp;" d. "&amp;AG$2)=0,"",COUNTIF(CORRIDA!$M:$M,$B36&amp;" d. "&amp;AG$2)))</f>
        <v>1</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n">
        <f aca="false">IF($B36=AL$2,"-",IF(COUNTIF(CORRIDA!$M:$M,$B36&amp;" d. "&amp;AL$2)=0,"",COUNTIF(CORRIDA!$M:$M,$B36&amp;" d. "&amp;AL$2)))</f>
        <v>1</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2</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n">
        <f aca="false">IF($B36=AT$2,"-",IF(COUNTIF(CORRIDA!$M:$M,$B36&amp;" d. "&amp;AT$2)=0,"",COUNTIF(CORRIDA!$M:$M,$B36&amp;" d. "&amp;AT$2)))</f>
        <v>1</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11</v>
      </c>
      <c r="BE36" s="88" t="str">
        <f aca="false">B36</f>
        <v>Persio</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n">
        <f aca="false">IF($B36=BJ$2,"-",IF(COUNTIF(CORRIDA!$M:$M,$B36&amp;" d. "&amp;BJ$2)+COUNTIF(CORRIDA!$M:$M,BJ$2&amp;" d. "&amp;$B36)=0,"",COUNTIF(CORRIDA!$M:$M,$B36&amp;" d. "&amp;BJ$2)+COUNTIF(CORRIDA!$M:$M,BJ$2&amp;" d. "&amp;$B36)))</f>
        <v>1</v>
      </c>
      <c r="BK36" s="98" t="n">
        <f aca="false">IF($B36=BK$2,"-",IF(COUNTIF(CORRIDA!$M:$M,$B36&amp;" d. "&amp;BK$2)+COUNTIF(CORRIDA!$M:$M,BK$2&amp;" d. "&amp;$B36)=0,"",COUNTIF(CORRIDA!$M:$M,$B36&amp;" d. "&amp;BK$2)+COUNTIF(CORRIDA!$M:$M,BK$2&amp;" d. "&amp;$B36)))</f>
        <v>1</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4</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n">
        <f aca="false">IF($B36=BV$2,"-",IF(COUNTIF(CORRIDA!$M:$M,$B36&amp;" d. "&amp;BV$2)+COUNTIF(CORRIDA!$M:$M,BV$2&amp;" d. "&amp;$B36)=0,"",COUNTIF(CORRIDA!$M:$M,$B36&amp;" d. "&amp;BV$2)+COUNTIF(CORRIDA!$M:$M,BV$2&amp;" d. "&amp;$B36)))</f>
        <v>1</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n">
        <f aca="false">IF($B36=BY$2,"-",IF(COUNTIF(CORRIDA!$M:$M,$B36&amp;" d. "&amp;BY$2)+COUNTIF(CORRIDA!$M:$M,BY$2&amp;" d. "&amp;$B36)=0,"",COUNTIF(CORRIDA!$M:$M,$B36&amp;" d. "&amp;BY$2)+COUNTIF(CORRIDA!$M:$M,BY$2&amp;" d. "&amp;$B36)))</f>
        <v>1</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n">
        <f aca="false">IF($B36=CJ$2,"-",IF(COUNTIF(CORRIDA!$M:$M,$B36&amp;" d. "&amp;CJ$2)+COUNTIF(CORRIDA!$M:$M,CJ$2&amp;" d. "&amp;$B36)=0,"",COUNTIF(CORRIDA!$M:$M,$B36&amp;" d. "&amp;CJ$2)+COUNTIF(CORRIDA!$M:$M,CJ$2&amp;" d. "&amp;$B36)))</f>
        <v>1</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n">
        <f aca="false">IF($B36=CO$2,"-",IF(COUNTIF(CORRIDA!$M:$M,$B36&amp;" d. "&amp;CO$2)+COUNTIF(CORRIDA!$M:$M,CO$2&amp;" d. "&amp;$B36)=0,"",COUNTIF(CORRIDA!$M:$M,$B36&amp;" d. "&amp;CO$2)+COUNTIF(CORRIDA!$M:$M,CO$2&amp;" d. "&amp;$B36)))</f>
        <v>1</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2</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n">
        <f aca="false">IF($B36=CW$2,"-",IF(COUNTIF(CORRIDA!$M:$M,$B36&amp;" d. "&amp;CW$2)+COUNTIF(CORRIDA!$M:$M,CW$2&amp;" d. "&amp;$B36)=0,"",COUNTIF(CORRIDA!$M:$M,$B36&amp;" d. "&amp;CW$2)+COUNTIF(CORRIDA!$M:$M,CW$2&amp;" d. "&amp;$B36)))</f>
        <v>2</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14</v>
      </c>
      <c r="DE36" s="92" t="n">
        <f aca="false">COUNTIF(BF36:DC36,"&gt;0")</f>
        <v>9</v>
      </c>
      <c r="DF36" s="93" t="n">
        <f aca="false">IF(COUNTIF(BF36:DC36,"&gt;0")&lt;10,0,QUOTIENT(COUNTIF(BF36:DC36,"&gt;0"),5)*50)</f>
        <v>0</v>
      </c>
      <c r="DG36" s="94"/>
      <c r="DH36" s="88" t="str">
        <f aca="false">BE36</f>
        <v>Persio</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1</v>
      </c>
      <c r="DN36" s="98" t="n">
        <f aca="false">IF($B36=DN$2,0,IF(COUNTIF(CORRIDA!$M:$M,$B36&amp;" d. "&amp;DN$2)+COUNTIF(CORRIDA!$M:$M,DN$2&amp;" d. "&amp;$B36)=0,0,COUNTIF(CORRIDA!$M:$M,$B36&amp;" d. "&amp;DN$2)+COUNTIF(CORRIDA!$M:$M,DN$2&amp;" d. "&amp;$B36)))</f>
        <v>1</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4</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1</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1</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1</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1</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2</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2</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12</v>
      </c>
      <c r="FH36" s="95"/>
      <c r="FI36" s="88" t="str">
        <f aca="false">BE36</f>
        <v>Persio</v>
      </c>
      <c r="FJ36" s="96" t="n">
        <f aca="false">COUNTIF(BF36:DC36,"&gt;0")</f>
        <v>9</v>
      </c>
      <c r="FK36" s="96" t="n">
        <f aca="false">AVERAGE(BF36:DC36)</f>
        <v>1.55555555555556</v>
      </c>
      <c r="FL36" s="96" t="n">
        <f aca="false">_xlfn.STDEV.P(BF36:DC36)</f>
        <v>0.955813918560292</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n">
        <f aca="false">IF($B37=CD$2,"-",IF(COUNTIF(CORRIDA!$M:$M,$B37&amp;" d. "&amp;CD$2)+COUNTIF(CORRIDA!$M:$M,CD$2&amp;" d. "&amp;$B37)=0,"",COUNTIF(CORRIDA!$M:$M,$B37&amp;" d. "&amp;CD$2)+COUNTIF(CORRIDA!$M:$M,CD$2&amp;" d. "&amp;$B37)))</f>
        <v>1</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n">
        <f aca="false">IF($B37=CK$2,"-",IF(COUNTIF(CORRIDA!$M:$M,$B37&amp;" d. "&amp;CK$2)+COUNTIF(CORRIDA!$M:$M,CK$2&amp;" d. "&amp;$B37)=0,"",COUNTIF(CORRIDA!$M:$M,$B37&amp;" d. "&amp;CK$2)+COUNTIF(CORRIDA!$M:$M,CK$2&amp;" d. "&amp;$B37)))</f>
        <v>1</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3</v>
      </c>
      <c r="DE37" s="92" t="n">
        <f aca="false">COUNTIF(BF37:DC37,"&gt;0")</f>
        <v>3</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1</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1</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3</v>
      </c>
      <c r="FH37" s="95"/>
      <c r="FI37" s="88" t="str">
        <f aca="false">BE37</f>
        <v>Pinga</v>
      </c>
      <c r="FJ37" s="96" t="n">
        <f aca="false">COUNTIF(BF37:DC37,"&gt;0")</f>
        <v>3</v>
      </c>
      <c r="FK37" s="96" t="n">
        <f aca="false">AVERAGE(BF37:DC37)</f>
        <v>1</v>
      </c>
      <c r="FL37" s="96" t="n">
        <f aca="false">_xlfn.STDEV.P(BF37:DC37)</f>
        <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n">
        <f aca="false">IF($B38=F$2,"-",IF(COUNTIF(CORRIDA!$M:$M,$B38&amp;" d. "&amp;F$2)=0,"",COUNTIF(CORRIDA!$M:$M,$B38&amp;" d. "&amp;F$2)))</f>
        <v>1</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n">
        <f aca="false">IF($B38=W$2,"-",IF(COUNTIF(CORRIDA!$M:$M,$B38&amp;" d. "&amp;W$2)=0,"",COUNTIF(CORRIDA!$M:$M,$B38&amp;" d. "&amp;W$2)))</f>
        <v>1</v>
      </c>
      <c r="X38" s="97" t="str">
        <f aca="false">IF($B38=X$2,"-",IF(COUNTIF(CORRIDA!$M:$M,$B38&amp;" d. "&amp;X$2)=0,"",COUNTIF(CORRIDA!$M:$M,$B38&amp;" d. "&amp;X$2)))</f>
        <v/>
      </c>
      <c r="Y38" s="97" t="str">
        <f aca="false">IF($B38=Y$2,"-",IF(COUNTIF(CORRIDA!$M:$M,$B38&amp;" d. "&amp;Y$2)=0,"",COUNTIF(CORRIDA!$M:$M,$B38&amp;" d. "&amp;Y$2)))</f>
        <v/>
      </c>
      <c r="Z38" s="97" t="n">
        <f aca="false">IF($B38=Z$2,"-",IF(COUNTIF(CORRIDA!$M:$M,$B38&amp;" d. "&amp;Z$2)=0,"",COUNTIF(CORRIDA!$M:$M,$B38&amp;" d. "&amp;Z$2)))</f>
        <v>1</v>
      </c>
      <c r="AA38" s="97" t="n">
        <f aca="false">IF($B38=AA$2,"-",IF(COUNTIF(CORRIDA!$M:$M,$B38&amp;" d. "&amp;AA$2)=0,"",COUNTIF(CORRIDA!$M:$M,$B38&amp;" d. "&amp;AA$2)))</f>
        <v>1</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n">
        <f aca="false">IF($B38=AT$2,"-",IF(COUNTIF(CORRIDA!$M:$M,$B38&amp;" d. "&amp;AT$2)=0,"",COUNTIF(CORRIDA!$M:$M,$B38&amp;" d. "&amp;AT$2)))</f>
        <v>1</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5</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n">
        <f aca="false">IF($B38=BI$2,"-",IF(COUNTIF(CORRIDA!$M:$M,$B38&amp;" d. "&amp;BI$2)+COUNTIF(CORRIDA!$M:$M,BI$2&amp;" d. "&amp;$B38)=0,"",COUNTIF(CORRIDA!$M:$M,$B38&amp;" d. "&amp;BI$2)+COUNTIF(CORRIDA!$M:$M,BI$2&amp;" d. "&amp;$B38)))</f>
        <v>1</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n">
        <f aca="false">IF($B38=BZ$2,"-",IF(COUNTIF(CORRIDA!$M:$M,$B38&amp;" d. "&amp;BZ$2)+COUNTIF(CORRIDA!$M:$M,BZ$2&amp;" d. "&amp;$B38)=0,"",COUNTIF(CORRIDA!$M:$M,$B38&amp;" d. "&amp;BZ$2)+COUNTIF(CORRIDA!$M:$M,BZ$2&amp;" d. "&amp;$B38)))</f>
        <v>1</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n">
        <f aca="false">IF($B38=CC$2,"-",IF(COUNTIF(CORRIDA!$M:$M,$B38&amp;" d. "&amp;CC$2)+COUNTIF(CORRIDA!$M:$M,CC$2&amp;" d. "&amp;$B38)=0,"",COUNTIF(CORRIDA!$M:$M,$B38&amp;" d. "&amp;CC$2)+COUNTIF(CORRIDA!$M:$M,CC$2&amp;" d. "&amp;$B38)))</f>
        <v>1</v>
      </c>
      <c r="CD38" s="98" t="n">
        <f aca="false">IF($B38=CD$2,"-",IF(COUNTIF(CORRIDA!$M:$M,$B38&amp;" d. "&amp;CD$2)+COUNTIF(CORRIDA!$M:$M,CD$2&amp;" d. "&amp;$B38)=0,"",COUNTIF(CORRIDA!$M:$M,$B38&amp;" d. "&amp;CD$2)+COUNTIF(CORRIDA!$M:$M,CD$2&amp;" d. "&amp;$B38)))</f>
        <v>1</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n">
        <f aca="false">IF($B38=CM$2,"-",IF(COUNTIF(CORRIDA!$M:$M,$B38&amp;" d. "&amp;CM$2)+COUNTIF(CORRIDA!$M:$M,CM$2&amp;" d. "&amp;$B38)=0,"",COUNTIF(CORRIDA!$M:$M,$B38&amp;" d. "&amp;CM$2)+COUNTIF(CORRIDA!$M:$M,CM$2&amp;" d. "&amp;$B38)))</f>
        <v>1</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n">
        <f aca="false">IF($B38=CW$2,"-",IF(COUNTIF(CORRIDA!$M:$M,$B38&amp;" d. "&amp;CW$2)+COUNTIF(CORRIDA!$M:$M,CW$2&amp;" d. "&amp;$B38)=0,"",COUNTIF(CORRIDA!$M:$M,$B38&amp;" d. "&amp;CW$2)+COUNTIF(CORRIDA!$M:$M,CW$2&amp;" d. "&amp;$B38)))</f>
        <v>1</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6</v>
      </c>
      <c r="DE38" s="92" t="n">
        <f aca="false">COUNTIF(BF38:DC38,"&gt;0")</f>
        <v>6</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1</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1</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1</v>
      </c>
      <c r="EG38" s="98" t="n">
        <f aca="false">IF($B38=EG$2,0,IF(COUNTIF(CORRIDA!$M:$M,$B38&amp;" d. "&amp;EG$2)+COUNTIF(CORRIDA!$M:$M,EG$2&amp;" d. "&amp;$B38)=0,0,COUNTIF(CORRIDA!$M:$M,$B38&amp;" d. "&amp;EG$2)+COUNTIF(CORRIDA!$M:$M,EG$2&amp;" d. "&amp;$B38)))</f>
        <v>1</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1</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1</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5</v>
      </c>
      <c r="FH38" s="95"/>
      <c r="FI38" s="88" t="str">
        <f aca="false">BE38</f>
        <v>Pitch</v>
      </c>
      <c r="FJ38" s="96" t="n">
        <f aca="false">COUNTIF(BF38:DC38,"&gt;0")</f>
        <v>6</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n">
        <f aca="false">IF($B41=F$2,"-",IF(COUNTIF(CORRIDA!$M:$M,$B41&amp;" d. "&amp;F$2)=0,"",COUNTIF(CORRIDA!$M:$M,$B41&amp;" d. "&amp;F$2)))</f>
        <v>1</v>
      </c>
      <c r="G41" s="89" t="str">
        <f aca="false">IF($B41=G$2,"-",IF(COUNTIF(CORRIDA!$M:$M,$B41&amp;" d. "&amp;G$2)=0,"",COUNTIF(CORRIDA!$M:$M,$B41&amp;" d. "&amp;G$2)))</f>
        <v/>
      </c>
      <c r="H41" s="89" t="n">
        <f aca="false">IF($B41=H$2,"-",IF(COUNTIF(CORRIDA!$M:$M,$B41&amp;" d. "&amp;H$2)=0,"",COUNTIF(CORRIDA!$M:$M,$B41&amp;" d. "&amp;H$2)))</f>
        <v>3</v>
      </c>
      <c r="I41" s="89" t="str">
        <f aca="false">IF($B41=I$2,"-",IF(COUNTIF(CORRIDA!$M:$M,$B41&amp;" d. "&amp;I$2)=0,"",COUNTIF(CORRIDA!$M:$M,$B41&amp;" d. "&amp;I$2)))</f>
        <v/>
      </c>
      <c r="J41" s="89" t="n">
        <f aca="false">IF($B41=J$2,"-",IF(COUNTIF(CORRIDA!$M:$M,$B41&amp;" d. "&amp;J$2)=0,"",COUNTIF(CORRIDA!$M:$M,$B41&amp;" d. "&amp;J$2)))</f>
        <v>1</v>
      </c>
      <c r="K41" s="89" t="str">
        <f aca="false">IF($B41=K$2,"-",IF(COUNTIF(CORRIDA!$M:$M,$B41&amp;" d. "&amp;K$2)=0,"",COUNTIF(CORRIDA!$M:$M,$B41&amp;" d. "&amp;K$2)))</f>
        <v/>
      </c>
      <c r="L41" s="89" t="str">
        <f aca="false">IF($B41=L$2,"-",IF(COUNTIF(CORRIDA!$M:$M,$B41&amp;" d. "&amp;L$2)=0,"",COUNTIF(CORRIDA!$M:$M,$B41&amp;" d. "&amp;L$2)))</f>
        <v/>
      </c>
      <c r="M41" s="89" t="n">
        <f aca="false">IF($B41=M$2,"-",IF(COUNTIF(CORRIDA!$M:$M,$B41&amp;" d. "&amp;M$2)=0,"",COUNTIF(CORRIDA!$M:$M,$B41&amp;" d. "&amp;M$2)))</f>
        <v>1</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n">
        <f aca="false">IF($B41=S$2,"-",IF(COUNTIF(CORRIDA!$M:$M,$B41&amp;" d. "&amp;S$2)=0,"",COUNTIF(CORRIDA!$M:$M,$B41&amp;" d. "&amp;S$2)))</f>
        <v>1</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n">
        <f aca="false">IF($B41=AA$2,"-",IF(COUNTIF(CORRIDA!$M:$M,$B41&amp;" d. "&amp;AA$2)=0,"",COUNTIF(CORRIDA!$M:$M,$B41&amp;" d. "&amp;AA$2)))</f>
        <v>1</v>
      </c>
      <c r="AB41" s="89" t="str">
        <f aca="false">IF($B41=AB$2,"-",IF(COUNTIF(CORRIDA!$M:$M,$B41&amp;" d. "&amp;AB$2)=0,"",COUNTIF(CORRIDA!$M:$M,$B41&amp;" d. "&amp;AB$2)))</f>
        <v/>
      </c>
      <c r="AC41" s="89" t="str">
        <f aca="false">IF($B41=AC$2,"-",IF(COUNTIF(CORRIDA!$M:$M,$B41&amp;" d. "&amp;AC$2)=0,"",COUNTIF(CORRIDA!$M:$M,$B41&amp;" d. "&amp;AC$2)))</f>
        <v/>
      </c>
      <c r="AD41" s="89" t="n">
        <f aca="false">IF($B41=AD$2,"-",IF(COUNTIF(CORRIDA!$M:$M,$B41&amp;" d. "&amp;AD$2)=0,"",COUNTIF(CORRIDA!$M:$M,$B41&amp;" d. "&amp;AD$2)))</f>
        <v>2</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3</v>
      </c>
      <c r="AH41" s="89" t="n">
        <f aca="false">IF($B41=AH$2,"-",IF(COUNTIF(CORRIDA!$M:$M,$B41&amp;" d. "&amp;AH$2)=0,"",COUNTIF(CORRIDA!$M:$M,$B41&amp;" d. "&amp;AH$2)))</f>
        <v>1</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1</v>
      </c>
      <c r="AU41" s="89" t="str">
        <f aca="false">IF($B41=AU$2,"-",IF(COUNTIF(CORRIDA!$M:$M,$B41&amp;" d. "&amp;AU$2)=0,"",COUNTIF(CORRIDA!$M:$M,$B41&amp;" d. "&amp;AU$2)))</f>
        <v/>
      </c>
      <c r="AV41" s="89" t="n">
        <f aca="false">IF($B41=AV$2,"-",IF(COUNTIF(CORRIDA!$M:$M,$B41&amp;" d. "&amp;AV$2)=0,"",COUNTIF(CORRIDA!$M:$M,$B41&amp;" d. "&amp;AV$2)))</f>
        <v>1</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18</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2</v>
      </c>
      <c r="BJ41" s="91" t="str">
        <f aca="false">IF($B41=BJ$2,"-",IF(COUNTIF(CORRIDA!$M:$M,$B41&amp;" d. "&amp;BJ$2)+COUNTIF(CORRIDA!$M:$M,BJ$2&amp;" d. "&amp;$B41)=0,"",COUNTIF(CORRIDA!$M:$M,$B41&amp;" d. "&amp;BJ$2)+COUNTIF(CORRIDA!$M:$M,BJ$2&amp;" d. "&amp;$B41)))</f>
        <v/>
      </c>
      <c r="BK41" s="91" t="n">
        <f aca="false">IF($B41=BK$2,"-",IF(COUNTIF(CORRIDA!$M:$M,$B41&amp;" d. "&amp;BK$2)+COUNTIF(CORRIDA!$M:$M,BK$2&amp;" d. "&amp;$B41)=0,"",COUNTIF(CORRIDA!$M:$M,$B41&amp;" d. "&amp;BK$2)+COUNTIF(CORRIDA!$M:$M,BK$2&amp;" d. "&amp;$B41)))</f>
        <v>3</v>
      </c>
      <c r="BL41" s="91" t="str">
        <f aca="false">IF($B41=BL$2,"-",IF(COUNTIF(CORRIDA!$M:$M,$B41&amp;" d. "&amp;BL$2)+COUNTIF(CORRIDA!$M:$M,BL$2&amp;" d. "&amp;$B41)=0,"",COUNTIF(CORRIDA!$M:$M,$B41&amp;" d. "&amp;BL$2)+COUNTIF(CORRIDA!$M:$M,BL$2&amp;" d. "&amp;$B41)))</f>
        <v/>
      </c>
      <c r="BM41" s="91" t="n">
        <f aca="false">IF($B41=BM$2,"-",IF(COUNTIF(CORRIDA!$M:$M,$B41&amp;" d. "&amp;BM$2)+COUNTIF(CORRIDA!$M:$M,BM$2&amp;" d. "&amp;$B41)=0,"",COUNTIF(CORRIDA!$M:$M,$B41&amp;" d. "&amp;BM$2)+COUNTIF(CORRIDA!$M:$M,BM$2&amp;" d. "&amp;$B41)))</f>
        <v>1</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n">
        <f aca="false">IF($B41=BP$2,"-",IF(COUNTIF(CORRIDA!$M:$M,$B41&amp;" d. "&amp;BP$2)+COUNTIF(CORRIDA!$M:$M,BP$2&amp;" d. "&amp;$B41)=0,"",COUNTIF(CORRIDA!$M:$M,$B41&amp;" d. "&amp;BP$2)+COUNTIF(CORRIDA!$M:$M,BP$2&amp;" d. "&amp;$B41)))</f>
        <v>1</v>
      </c>
      <c r="BQ41" s="91" t="n">
        <f aca="false">IF($B41=BQ$2,"-",IF(COUNTIF(CORRIDA!$M:$M,$B41&amp;" d. "&amp;BQ$2)+COUNTIF(CORRIDA!$M:$M,BQ$2&amp;" d. "&amp;$B41)=0,"",COUNTIF(CORRIDA!$M:$M,$B41&amp;" d. "&amp;BQ$2)+COUNTIF(CORRIDA!$M:$M,BQ$2&amp;" d. "&amp;$B41)))</f>
        <v>1</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n">
        <f aca="false">IF($B41=BU$2,"-",IF(COUNTIF(CORRIDA!$M:$M,$B41&amp;" d. "&amp;BU$2)+COUNTIF(CORRIDA!$M:$M,BU$2&amp;" d. "&amp;$B41)=0,"",COUNTIF(CORRIDA!$M:$M,$B41&amp;" d. "&amp;BU$2)+COUNTIF(CORRIDA!$M:$M,BU$2&amp;" d. "&amp;$B41)))</f>
        <v>1</v>
      </c>
      <c r="BV41" s="91" t="n">
        <f aca="false">IF($B41=BV$2,"-",IF(COUNTIF(CORRIDA!$M:$M,$B41&amp;" d. "&amp;BV$2)+COUNTIF(CORRIDA!$M:$M,BV$2&amp;" d. "&amp;$B41)=0,"",COUNTIF(CORRIDA!$M:$M,$B41&amp;" d. "&amp;BV$2)+COUNTIF(CORRIDA!$M:$M,BV$2&amp;" d. "&amp;$B41)))</f>
        <v>1</v>
      </c>
      <c r="BW41" s="91" t="str">
        <f aca="false">IF($B41=BW$2,"-",IF(COUNTIF(CORRIDA!$M:$M,$B41&amp;" d. "&amp;BW$2)+COUNTIF(CORRIDA!$M:$M,BW$2&amp;" d. "&amp;$B41)=0,"",COUNTIF(CORRIDA!$M:$M,$B41&amp;" d. "&amp;BW$2)+COUNTIF(CORRIDA!$M:$M,BW$2&amp;" d. "&amp;$B41)))</f>
        <v/>
      </c>
      <c r="BX41" s="91" t="n">
        <f aca="false">IF($B41=BX$2,"-",IF(COUNTIF(CORRIDA!$M:$M,$B41&amp;" d. "&amp;BX$2)+COUNTIF(CORRIDA!$M:$M,BX$2&amp;" d. "&amp;$B41)=0,"",COUNTIF(CORRIDA!$M:$M,$B41&amp;" d. "&amp;BX$2)+COUNTIF(CORRIDA!$M:$M,BX$2&amp;" d. "&amp;$B41)))</f>
        <v>1</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n">
        <f aca="false">IF($B41=CD$2,"-",IF(COUNTIF(CORRIDA!$M:$M,$B41&amp;" d. "&amp;CD$2)+COUNTIF(CORRIDA!$M:$M,CD$2&amp;" d. "&amp;$B41)=0,"",COUNTIF(CORRIDA!$M:$M,$B41&amp;" d. "&amp;CD$2)+COUNTIF(CORRIDA!$M:$M,CD$2&amp;" d. "&amp;$B41)))</f>
        <v>1</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n">
        <f aca="false">IF($B41=CG$2,"-",IF(COUNTIF(CORRIDA!$M:$M,$B41&amp;" d. "&amp;CG$2)+COUNTIF(CORRIDA!$M:$M,CG$2&amp;" d. "&amp;$B41)=0,"",COUNTIF(CORRIDA!$M:$M,$B41&amp;" d. "&amp;CG$2)+COUNTIF(CORRIDA!$M:$M,CG$2&amp;" d. "&amp;$B41)))</f>
        <v>2</v>
      </c>
      <c r="CH41" s="91" t="str">
        <f aca="false">IF($B41=CH$2,"-",IF(COUNTIF(CORRIDA!$M:$M,$B41&amp;" d. "&amp;CH$2)+COUNTIF(CORRIDA!$M:$M,CH$2&amp;" d. "&amp;$B41)=0,"",COUNTIF(CORRIDA!$M:$M,$B41&amp;" d. "&amp;CH$2)+COUNTIF(CORRIDA!$M:$M,CH$2&amp;" d. "&amp;$B41)))</f>
        <v/>
      </c>
      <c r="CI41" s="91" t="n">
        <f aca="false">IF($B41=CI$2,"-",IF(COUNTIF(CORRIDA!$M:$M,$B41&amp;" d. "&amp;CI$2)+COUNTIF(CORRIDA!$M:$M,CI$2&amp;" d. "&amp;$B41)=0,"",COUNTIF(CORRIDA!$M:$M,$B41&amp;" d. "&amp;CI$2)+COUNTIF(CORRIDA!$M:$M,CI$2&amp;" d. "&amp;$B41)))</f>
        <v>1</v>
      </c>
      <c r="CJ41" s="91" t="n">
        <f aca="false">IF($B41=CJ$2,"-",IF(COUNTIF(CORRIDA!$M:$M,$B41&amp;" d. "&amp;CJ$2)+COUNTIF(CORRIDA!$M:$M,CJ$2&amp;" d. "&amp;$B41)=0,"",COUNTIF(CORRIDA!$M:$M,$B41&amp;" d. "&amp;CJ$2)+COUNTIF(CORRIDA!$M:$M,CJ$2&amp;" d. "&amp;$B41)))</f>
        <v>3</v>
      </c>
      <c r="CK41" s="91" t="n">
        <f aca="false">IF($B41=CK$2,"-",IF(COUNTIF(CORRIDA!$M:$M,$B41&amp;" d. "&amp;CK$2)+COUNTIF(CORRIDA!$M:$M,CK$2&amp;" d. "&amp;$B41)=0,"",COUNTIF(CORRIDA!$M:$M,$B41&amp;" d. "&amp;CK$2)+COUNTIF(CORRIDA!$M:$M,CK$2&amp;" d. "&amp;$B41)))</f>
        <v>1</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2</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2</v>
      </c>
      <c r="CX41" s="91" t="str">
        <f aca="false">IF($B41=CX$2,"-",IF(COUNTIF(CORRIDA!$M:$M,$B41&amp;" d. "&amp;CX$2)+COUNTIF(CORRIDA!$M:$M,CX$2&amp;" d. "&amp;$B41)=0,"",COUNTIF(CORRIDA!$M:$M,$B41&amp;" d. "&amp;CX$2)+COUNTIF(CORRIDA!$M:$M,CX$2&amp;" d. "&amp;$B41)))</f>
        <v/>
      </c>
      <c r="CY41" s="91" t="n">
        <f aca="false">IF($B41=CY$2,"-",IF(COUNTIF(CORRIDA!$M:$M,$B41&amp;" d. "&amp;CY$2)+COUNTIF(CORRIDA!$M:$M,CY$2&amp;" d. "&amp;$B41)=0,"",COUNTIF(CORRIDA!$M:$M,$B41&amp;" d. "&amp;CY$2)+COUNTIF(CORRIDA!$M:$M,CY$2&amp;" d. "&amp;$B41)))</f>
        <v>1</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26</v>
      </c>
      <c r="DE41" s="92" t="n">
        <f aca="false">COUNTIF(BF41:DC41,"&gt;0")</f>
        <v>18</v>
      </c>
      <c r="DF41" s="93" t="n">
        <f aca="false">IF(COUNTIF(BF41:DC41,"&gt;0")&lt;10,0,QUOTIENT(COUNTIF(BF41:DC41,"&gt;0"),5)*50)</f>
        <v>150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2</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3</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1</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1</v>
      </c>
      <c r="DT41" s="91" t="n">
        <f aca="false">IF($B41=DT$2,0,IF(COUNTIF(CORRIDA!$M:$M,$B41&amp;" d. "&amp;DT$2)+COUNTIF(CORRIDA!$M:$M,DT$2&amp;" d. "&amp;$B41)=0,0,COUNTIF(CORRIDA!$M:$M,$B41&amp;" d. "&amp;DT$2)+COUNTIF(CORRIDA!$M:$M,DT$2&amp;" d. "&amp;$B41)))</f>
        <v>1</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1</v>
      </c>
      <c r="DY41" s="91" t="n">
        <f aca="false">IF($B41=DY$2,0,IF(COUNTIF(CORRIDA!$M:$M,$B41&amp;" d. "&amp;DY$2)+COUNTIF(CORRIDA!$M:$M,DY$2&amp;" d. "&amp;$B41)=0,0,COUNTIF(CORRIDA!$M:$M,$B41&amp;" d. "&amp;DY$2)+COUNTIF(CORRIDA!$M:$M,DY$2&amp;" d. "&amp;$B41)))</f>
        <v>1</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1</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1</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2</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1</v>
      </c>
      <c r="EM41" s="91" t="n">
        <f aca="false">IF($B41=EM$2,0,IF(COUNTIF(CORRIDA!$M:$M,$B41&amp;" d. "&amp;EM$2)+COUNTIF(CORRIDA!$M:$M,EM$2&amp;" d. "&amp;$B41)=0,0,COUNTIF(CORRIDA!$M:$M,$B41&amp;" d. "&amp;EM$2)+COUNTIF(CORRIDA!$M:$M,EM$2&amp;" d. "&amp;$B41)))</f>
        <v>3</v>
      </c>
      <c r="EN41" s="91" t="n">
        <f aca="false">IF($B41=EN$2,0,IF(COUNTIF(CORRIDA!$M:$M,$B41&amp;" d. "&amp;EN$2)+COUNTIF(CORRIDA!$M:$M,EN$2&amp;" d. "&amp;$B41)=0,0,COUNTIF(CORRIDA!$M:$M,$B41&amp;" d. "&amp;EN$2)+COUNTIF(CORRIDA!$M:$M,EN$2&amp;" d. "&amp;$B41)))</f>
        <v>1</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2</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2</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1</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21</v>
      </c>
      <c r="FH41" s="95"/>
      <c r="FI41" s="88" t="str">
        <f aca="false">BE41</f>
        <v>Robertinho</v>
      </c>
      <c r="FJ41" s="96" t="n">
        <f aca="false">COUNTIF(BF41:DC41,"&gt;0")</f>
        <v>18</v>
      </c>
      <c r="FK41" s="96" t="n">
        <f aca="false">AVERAGE(BF41:DC41)</f>
        <v>1.44444444444444</v>
      </c>
      <c r="FL41" s="96" t="n">
        <f aca="false">_xlfn.STDEV.P(BF41:DC41)</f>
        <v>0.684934889218775</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n">
        <f aca="false">IF($B43=AI$2,"-",IF(COUNTIF(CORRIDA!$M:$M,$B43&amp;" d. "&amp;AI$2)=0,"",COUNTIF(CORRIDA!$M:$M,$B43&amp;" d. "&amp;AI$2)))</f>
        <v>1</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1</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n">
        <f aca="false">IF($B43=BN$2,"-",IF(COUNTIF(CORRIDA!$M:$M,$B43&amp;" d. "&amp;BN$2)+COUNTIF(CORRIDA!$M:$M,BN$2&amp;" d. "&amp;$B43)=0,"",COUNTIF(CORRIDA!$M:$M,$B43&amp;" d. "&amp;BN$2)+COUNTIF(CORRIDA!$M:$M,BN$2&amp;" d. "&amp;$B43)))</f>
        <v>1</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n">
        <f aca="false">IF($B43=CD$2,"-",IF(COUNTIF(CORRIDA!$M:$M,$B43&amp;" d. "&amp;CD$2)+COUNTIF(CORRIDA!$M:$M,CD$2&amp;" d. "&amp;$B43)=0,"",COUNTIF(CORRIDA!$M:$M,$B43&amp;" d. "&amp;CD$2)+COUNTIF(CORRIDA!$M:$M,CD$2&amp;" d. "&amp;$B43)))</f>
        <v>1</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n">
        <f aca="false">IF($B43=CL$2,"-",IF(COUNTIF(CORRIDA!$M:$M,$B43&amp;" d. "&amp;CL$2)+COUNTIF(CORRIDA!$M:$M,CL$2&amp;" d. "&amp;$B43)=0,"",COUNTIF(CORRIDA!$M:$M,$B43&amp;" d. "&amp;CL$2)+COUNTIF(CORRIDA!$M:$M,CL$2&amp;" d. "&amp;$B43)))</f>
        <v>1</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3</v>
      </c>
      <c r="DE43" s="92" t="n">
        <f aca="false">COUNTIF(BF43:DC43,"&gt;0")</f>
        <v>3</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1</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1</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1</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3</v>
      </c>
      <c r="FH43" s="95"/>
      <c r="FI43" s="88" t="str">
        <f aca="false">BE43</f>
        <v>Salgado</v>
      </c>
      <c r="FJ43" s="96" t="n">
        <f aca="false">COUNTIF(BF43:DC43,"&gt;0")</f>
        <v>3</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n">
        <f aca="false">IF($B44=CC$2,"-",IF(COUNTIF(CORRIDA!$M:$M,$B44&amp;" d. "&amp;CC$2)+COUNTIF(CORRIDA!$M:$M,CC$2&amp;" d. "&amp;$B44)=0,"",COUNTIF(CORRIDA!$M:$M,$B44&amp;" d. "&amp;CC$2)+COUNTIF(CORRIDA!$M:$M,CC$2&amp;" d. "&amp;$B44)))</f>
        <v>3</v>
      </c>
      <c r="CD44" s="98" t="n">
        <f aca="false">IF($B44=CD$2,"-",IF(COUNTIF(CORRIDA!$M:$M,$B44&amp;" d. "&amp;CD$2)+COUNTIF(CORRIDA!$M:$M,CD$2&amp;" d. "&amp;$B44)=0,"",COUNTIF(CORRIDA!$M:$M,$B44&amp;" d. "&amp;CD$2)+COUNTIF(CORRIDA!$M:$M,CD$2&amp;" d. "&amp;$B44)))</f>
        <v>1</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4</v>
      </c>
      <c r="DE44" s="92" t="n">
        <f aca="false">COUNTIF(BF44:DC44,"&gt;0")</f>
        <v>2</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3</v>
      </c>
      <c r="EG44" s="98" t="n">
        <f aca="false">IF($B44=EG$2,0,IF(COUNTIF(CORRIDA!$M:$M,$B44&amp;" d. "&amp;EG$2)+COUNTIF(CORRIDA!$M:$M,EG$2&amp;" d. "&amp;$B44)=0,0,COUNTIF(CORRIDA!$M:$M,$B44&amp;" d. "&amp;EG$2)+COUNTIF(CORRIDA!$M:$M,EG$2&amp;" d. "&amp;$B44)))</f>
        <v>1</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4</v>
      </c>
      <c r="FH44" s="95"/>
      <c r="FI44" s="88" t="str">
        <f aca="false">BE44</f>
        <v>Sergiao</v>
      </c>
      <c r="FJ44" s="96" t="n">
        <f aca="false">COUNTIF(BF44:DC44,"&gt;0")</f>
        <v>2</v>
      </c>
      <c r="FK44" s="96" t="n">
        <f aca="false">AVERAGE(BF44:DC44)</f>
        <v>2</v>
      </c>
      <c r="FL44" s="96" t="n">
        <f aca="false">_xlfn.STDEV.P(BF44:DC44)</f>
        <v>1</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n">
        <f aca="false">IF($B45=G$2,"-",IF(COUNTIF(CORRIDA!$M:$M,$B45&amp;" d. "&amp;G$2)=0,"",COUNTIF(CORRIDA!$M:$M,$B45&amp;" d. "&amp;G$2)))</f>
        <v>1</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n">
        <f aca="false">IF($B45=M$2,"-",IF(COUNTIF(CORRIDA!$M:$M,$B45&amp;" d. "&amp;M$2)=0,"",COUNTIF(CORRIDA!$M:$M,$B45&amp;" d. "&amp;M$2)))</f>
        <v>1</v>
      </c>
      <c r="N45" s="89" t="str">
        <f aca="false">IF($B45=N$2,"-",IF(COUNTIF(CORRIDA!$M:$M,$B45&amp;" d. "&amp;N$2)=0,"",COUNTIF(CORRIDA!$M:$M,$B45&amp;" d. "&amp;N$2)))</f>
        <v/>
      </c>
      <c r="O45" s="89" t="n">
        <f aca="false">IF($B45=O$2,"-",IF(COUNTIF(CORRIDA!$M:$M,$B45&amp;" d. "&amp;O$2)=0,"",COUNTIF(CORRIDA!$M:$M,$B45&amp;" d. "&amp;O$2)))</f>
        <v>2</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n">
        <f aca="false">IF($B45=AT$2,"-",IF(COUNTIF(CORRIDA!$M:$M,$B45&amp;" d. "&amp;AT$2)=0,"",COUNTIF(CORRIDA!$M:$M,$B45&amp;" d. "&amp;AT$2)))</f>
        <v>1</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5</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n">
        <f aca="false">IF($B45=BJ$2,"-",IF(COUNTIF(CORRIDA!$M:$M,$B45&amp;" d. "&amp;BJ$2)+COUNTIF(CORRIDA!$M:$M,BJ$2&amp;" d. "&amp;$B45)=0,"",COUNTIF(CORRIDA!$M:$M,$B45&amp;" d. "&amp;BJ$2)+COUNTIF(CORRIDA!$M:$M,BJ$2&amp;" d. "&amp;$B45)))</f>
        <v>1</v>
      </c>
      <c r="BK45" s="91" t="n">
        <f aca="false">IF($B45=BK$2,"-",IF(COUNTIF(CORRIDA!$M:$M,$B45&amp;" d. "&amp;BK$2)+COUNTIF(CORRIDA!$M:$M,BK$2&amp;" d. "&amp;$B45)=0,"",COUNTIF(CORRIDA!$M:$M,$B45&amp;" d. "&amp;BK$2)+COUNTIF(CORRIDA!$M:$M,BK$2&amp;" d. "&amp;$B45)))</f>
        <v>1</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n">
        <f aca="false">IF($B45=BP$2,"-",IF(COUNTIF(CORRIDA!$M:$M,$B45&amp;" d. "&amp;BP$2)+COUNTIF(CORRIDA!$M:$M,BP$2&amp;" d. "&amp;$B45)=0,"",COUNTIF(CORRIDA!$M:$M,$B45&amp;" d. "&amp;BP$2)+COUNTIF(CORRIDA!$M:$M,BP$2&amp;" d. "&amp;$B45)))</f>
        <v>1</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2</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n">
        <f aca="false">IF($B45=CW$2,"-",IF(COUNTIF(CORRIDA!$M:$M,$B45&amp;" d. "&amp;CW$2)+COUNTIF(CORRIDA!$M:$M,CW$2&amp;" d. "&amp;$B45)=0,"",COUNTIF(CORRIDA!$M:$M,$B45&amp;" d. "&amp;CW$2)+COUNTIF(CORRIDA!$M:$M,CW$2&amp;" d. "&amp;$B45)))</f>
        <v>1</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7</v>
      </c>
      <c r="DE45" s="92" t="n">
        <f aca="false">COUNTIF(BF45:DC45,"&gt;0")</f>
        <v>6</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1</v>
      </c>
      <c r="DN45" s="91" t="n">
        <f aca="false">IF($B45=DN$2,0,IF(COUNTIF(CORRIDA!$M:$M,$B45&amp;" d. "&amp;DN$2)+COUNTIF(CORRIDA!$M:$M,DN$2&amp;" d. "&amp;$B45)=0,0,COUNTIF(CORRIDA!$M:$M,$B45&amp;" d. "&amp;DN$2)+COUNTIF(CORRIDA!$M:$M,DN$2&amp;" d. "&amp;$B45)))</f>
        <v>1</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1</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2</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1</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6</v>
      </c>
      <c r="FH45" s="95"/>
      <c r="FI45" s="88" t="str">
        <f aca="false">BE45</f>
        <v>Rubens</v>
      </c>
      <c r="FJ45" s="96" t="n">
        <f aca="false">COUNTIF(BF45:DC45,"&gt;0")</f>
        <v>6</v>
      </c>
      <c r="FK45" s="96" t="n">
        <f aca="false">AVERAGE(BF45:DC45)</f>
        <v>1.16666666666667</v>
      </c>
      <c r="FL45" s="96" t="n">
        <f aca="false">_xlfn.STDEV.P(BF45:DC45)</f>
        <v>0.372677996249965</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n">
        <f aca="false">IF($B46=F$2,"-",IF(COUNTIF(CORRIDA!$M:$M,$B46&amp;" d. "&amp;F$2)=0,"",COUNTIF(CORRIDA!$M:$M,$B46&amp;" d. "&amp;F$2)))</f>
        <v>1</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n">
        <f aca="false">IF($B46=P$2,"-",IF(COUNTIF(CORRIDA!$M:$M,$B46&amp;" d. "&amp;P$2)=0,"",COUNTIF(CORRIDA!$M:$M,$B46&amp;" d. "&amp;P$2)))</f>
        <v>1</v>
      </c>
      <c r="Q46" s="97" t="str">
        <f aca="false">IF($B46=Q$2,"-",IF(COUNTIF(CORRIDA!$M:$M,$B46&amp;" d. "&amp;Q$2)=0,"",COUNTIF(CORRIDA!$M:$M,$B46&amp;" d. "&amp;Q$2)))</f>
        <v/>
      </c>
      <c r="R46" s="97" t="str">
        <f aca="false">IF($B46=R$2,"-",IF(COUNTIF(CORRIDA!$M:$M,$B46&amp;" d. "&amp;R$2)=0,"",COUNTIF(CORRIDA!$M:$M,$B46&amp;" d. "&amp;R$2)))</f>
        <v/>
      </c>
      <c r="S46" s="97" t="n">
        <f aca="false">IF($B46=S$2,"-",IF(COUNTIF(CORRIDA!$M:$M,$B46&amp;" d. "&amp;S$2)=0,"",COUNTIF(CORRIDA!$M:$M,$B46&amp;" d. "&amp;S$2)))</f>
        <v>1</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n">
        <f aca="false">IF($B46=AJ$2,"-",IF(COUNTIF(CORRIDA!$M:$M,$B46&amp;" d. "&amp;AJ$2)=0,"",COUNTIF(CORRIDA!$M:$M,$B46&amp;" d. "&amp;AJ$2)))</f>
        <v>1</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n">
        <f aca="false">IF($B46=AO$2,"-",IF(COUNTIF(CORRIDA!$M:$M,$B46&amp;" d. "&amp;AO$2)=0,"",COUNTIF(CORRIDA!$M:$M,$B46&amp;" d. "&amp;AO$2)))</f>
        <v>1</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n">
        <f aca="false">IF($B46=AV$2,"-",IF(COUNTIF(CORRIDA!$M:$M,$B46&amp;" d. "&amp;AV$2)=0,"",COUNTIF(CORRIDA!$M:$M,$B46&amp;" d. "&amp;AV$2)))</f>
        <v>1</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6</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n">
        <f aca="false">IF($B46=BI$2,"-",IF(COUNTIF(CORRIDA!$M:$M,$B46&amp;" d. "&amp;BI$2)+COUNTIF(CORRIDA!$M:$M,BI$2&amp;" d. "&amp;$B46)=0,"",COUNTIF(CORRIDA!$M:$M,$B46&amp;" d. "&amp;BI$2)+COUNTIF(CORRIDA!$M:$M,BI$2&amp;" d. "&amp;$B46)))</f>
        <v>1</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n">
        <f aca="false">IF($B46=BR$2,"-",IF(COUNTIF(CORRIDA!$M:$M,$B46&amp;" d. "&amp;BR$2)+COUNTIF(CORRIDA!$M:$M,BR$2&amp;" d. "&amp;$B46)=0,"",COUNTIF(CORRIDA!$M:$M,$B46&amp;" d. "&amp;BR$2)+COUNTIF(CORRIDA!$M:$M,BR$2&amp;" d. "&amp;$B46)))</f>
        <v>1</v>
      </c>
      <c r="BS46" s="98" t="n">
        <f aca="false">IF($B46=BS$2,"-",IF(COUNTIF(CORRIDA!$M:$M,$B46&amp;" d. "&amp;BS$2)+COUNTIF(CORRIDA!$M:$M,BS$2&amp;" d. "&amp;$B46)=0,"",COUNTIF(CORRIDA!$M:$M,$B46&amp;" d. "&amp;BS$2)+COUNTIF(CORRIDA!$M:$M,BS$2&amp;" d. "&amp;$B46)))</f>
        <v>1</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n">
        <f aca="false">IF($B46=BV$2,"-",IF(COUNTIF(CORRIDA!$M:$M,$B46&amp;" d. "&amp;BV$2)+COUNTIF(CORRIDA!$M:$M,BV$2&amp;" d. "&amp;$B46)=0,"",COUNTIF(CORRIDA!$M:$M,$B46&amp;" d. "&amp;BV$2)+COUNTIF(CORRIDA!$M:$M,BV$2&amp;" d. "&amp;$B46)))</f>
        <v>1</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n">
        <f aca="false">IF($B46=CA$2,"-",IF(COUNTIF(CORRIDA!$M:$M,$B46&amp;" d. "&amp;CA$2)+COUNTIF(CORRIDA!$M:$M,CA$2&amp;" d. "&amp;$B46)=0,"",COUNTIF(CORRIDA!$M:$M,$B46&amp;" d. "&amp;CA$2)+COUNTIF(CORRIDA!$M:$M,CA$2&amp;" d. "&amp;$B46)))</f>
        <v>1</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2</v>
      </c>
      <c r="CN46" s="98" t="str">
        <f aca="false">IF($B46=CN$2,"-",IF(COUNTIF(CORRIDA!$M:$M,$B46&amp;" d. "&amp;CN$2)+COUNTIF(CORRIDA!$M:$M,CN$2&amp;" d. "&amp;$B46)=0,"",COUNTIF(CORRIDA!$M:$M,$B46&amp;" d. "&amp;CN$2)+COUNTIF(CORRIDA!$M:$M,CN$2&amp;" d. "&amp;$B46)))</f>
        <v/>
      </c>
      <c r="CO46" s="98" t="n">
        <f aca="false">IF($B46=CO$2,"-",IF(COUNTIF(CORRIDA!$M:$M,$B46&amp;" d. "&amp;CO$2)+COUNTIF(CORRIDA!$M:$M,CO$2&amp;" d. "&amp;$B46)=0,"",COUNTIF(CORRIDA!$M:$M,$B46&amp;" d. "&amp;CO$2)+COUNTIF(CORRIDA!$M:$M,CO$2&amp;" d. "&amp;$B46)))</f>
        <v>1</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2</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n">
        <f aca="false">IF($B46=CV$2,"-",IF(COUNTIF(CORRIDA!$M:$M,$B46&amp;" d. "&amp;CV$2)+COUNTIF(CORRIDA!$M:$M,CV$2&amp;" d. "&amp;$B46)=0,"",COUNTIF(CORRIDA!$M:$M,$B46&amp;" d. "&amp;CV$2)+COUNTIF(CORRIDA!$M:$M,CV$2&amp;" d. "&amp;$B46)))</f>
        <v>1</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n">
        <f aca="false">IF($B46=CY$2,"-",IF(COUNTIF(CORRIDA!$M:$M,$B46&amp;" d. "&amp;CY$2)+COUNTIF(CORRIDA!$M:$M,CY$2&amp;" d. "&amp;$B46)=0,"",COUNTIF(CORRIDA!$M:$M,$B46&amp;" d. "&amp;CY$2)+COUNTIF(CORRIDA!$M:$M,CY$2&amp;" d. "&amp;$B46)))</f>
        <v>1</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13</v>
      </c>
      <c r="DE46" s="92" t="n">
        <f aca="false">COUNTIF(BF46:DC46,"&gt;0")</f>
        <v>11</v>
      </c>
      <c r="DF46" s="93" t="n">
        <f aca="false">IF(COUNTIF(BF46:DC46,"&gt;0")&lt;10,0,QUOTIENT(COUNTIF(BF46:DC46,"&gt;0"),5)*50)</f>
        <v>100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1</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1</v>
      </c>
      <c r="DV46" s="98" t="n">
        <f aca="false">IF($B46=DV$2,0,IF(COUNTIF(CORRIDA!$M:$M,$B46&amp;" d. "&amp;DV$2)+COUNTIF(CORRIDA!$M:$M,DV$2&amp;" d. "&amp;$B46)=0,0,COUNTIF(CORRIDA!$M:$M,$B46&amp;" d. "&amp;DV$2)+COUNTIF(CORRIDA!$M:$M,DV$2&amp;" d. "&amp;$B46)))</f>
        <v>1</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1</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1</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2</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1</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2</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1</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1</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11</v>
      </c>
      <c r="FH46" s="95"/>
      <c r="FI46" s="88" t="str">
        <f aca="false">BE46</f>
        <v>Zanoni</v>
      </c>
      <c r="FJ46" s="96" t="n">
        <f aca="false">COUNTIF(BF46:DC46,"&gt;0")</f>
        <v>11</v>
      </c>
      <c r="FK46" s="96" t="n">
        <f aca="false">AVERAGE(BF46:DC46)</f>
        <v>1.18181818181818</v>
      </c>
      <c r="FL46" s="96" t="n">
        <f aca="false">_xlfn.STDEV.P(BF46:DC46)</f>
        <v>0.385694607919935</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n">
        <f aca="false">IF($B48=H$2,"-",IF(COUNTIF(CORRIDA!$M:$M,$B48&amp;" d. "&amp;H$2)=0,"",COUNTIF(CORRIDA!$M:$M,$B48&amp;" d. "&amp;H$2)))</f>
        <v>1</v>
      </c>
      <c r="I48" s="97" t="n">
        <f aca="false">IF($B48=I$2,"-",IF(COUNTIF(CORRIDA!$M:$M,$B48&amp;" d. "&amp;I$2)=0,"",COUNTIF(CORRIDA!$M:$M,$B48&amp;" d. "&amp;I$2)))</f>
        <v>1</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2</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1</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n">
        <f aca="false">IF($B48=BU$2,"-",IF(COUNTIF(CORRIDA!$M:$M,$B48&amp;" d. "&amp;BU$2)+COUNTIF(CORRIDA!$M:$M,BU$2&amp;" d. "&amp;$B48)=0,"",COUNTIF(CORRIDA!$M:$M,$B48&amp;" d. "&amp;BU$2)+COUNTIF(CORRIDA!$M:$M,BU$2&amp;" d. "&amp;$B48)))</f>
        <v>1</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n">
        <f aca="false">IF($B48=CD$2,"-",IF(COUNTIF(CORRIDA!$M:$M,$B48&amp;" d. "&amp;CD$2)+COUNTIF(CORRIDA!$M:$M,CD$2&amp;" d. "&amp;$B48)=0,"",COUNTIF(CORRIDA!$M:$M,$B48&amp;" d. "&amp;CD$2)+COUNTIF(CORRIDA!$M:$M,CD$2&amp;" d. "&amp;$B48)))</f>
        <v>1</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n">
        <f aca="false">IF($B48=CG$2,"-",IF(COUNTIF(CORRIDA!$M:$M,$B48&amp;" d. "&amp;CG$2)+COUNTIF(CORRIDA!$M:$M,CG$2&amp;" d. "&amp;$B48)=0,"",COUNTIF(CORRIDA!$M:$M,$B48&amp;" d. "&amp;CG$2)+COUNTIF(CORRIDA!$M:$M,CG$2&amp;" d. "&amp;$B48)))</f>
        <v>1</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n">
        <f aca="false">IF($B48=CR$2,"-",IF(COUNTIF(CORRIDA!$M:$M,$B48&amp;" d. "&amp;CR$2)+COUNTIF(CORRIDA!$M:$M,CR$2&amp;" d. "&amp;$B48)=0,"",COUNTIF(CORRIDA!$M:$M,$B48&amp;" d. "&amp;CR$2)+COUNTIF(CORRIDA!$M:$M,CR$2&amp;" d. "&amp;$B48)))</f>
        <v>1</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n">
        <f aca="false">IF($B48=CW$2,"-",IF(COUNTIF(CORRIDA!$M:$M,$B48&amp;" d. "&amp;CW$2)+COUNTIF(CORRIDA!$M:$M,CW$2&amp;" d. "&amp;$B48)=0,"",COUNTIF(CORRIDA!$M:$M,$B48&amp;" d. "&amp;CW$2)+COUNTIF(CORRIDA!$M:$M,CW$2&amp;" d. "&amp;$B48)))</f>
        <v>1</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8</v>
      </c>
      <c r="DE48" s="92" t="n">
        <f aca="false">COUNTIF(BF48:DC48,"&gt;0")</f>
        <v>8</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1</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1</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1</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1</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1</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1</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7</v>
      </c>
      <c r="FH48" s="95"/>
      <c r="FI48" s="88" t="str">
        <f aca="false">BE48</f>
        <v>Fabio Chuck</v>
      </c>
      <c r="FJ48" s="96" t="n">
        <f aca="false">COUNTIF(BF48:DC48,"&gt;0")</f>
        <v>8</v>
      </c>
      <c r="FK48" s="96" t="n">
        <f aca="false">AVERAGE(BF48:DC48)</f>
        <v>1</v>
      </c>
      <c r="FL48" s="96" t="n">
        <f aca="false">_xlfn.STDEV.P(BF48:DC48)</f>
        <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n">
        <f aca="false">IF($B50=BI$2,"-",IF(COUNTIF(CORRIDA!$M:$M,$B50&amp;" d. "&amp;BI$2)+COUNTIF(CORRIDA!$M:$M,BI$2&amp;" d. "&amp;$B50)=0,"",COUNTIF(CORRIDA!$M:$M,$B50&amp;" d. "&amp;BI$2)+COUNTIF(CORRIDA!$M:$M,BI$2&amp;" d. "&amp;$B50)))</f>
        <v>1</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n">
        <f aca="false">IF($B50=BS$2,"-",IF(COUNTIF(CORRIDA!$M:$M,$B50&amp;" d. "&amp;BS$2)+COUNTIF(CORRIDA!$M:$M,BS$2&amp;" d. "&amp;$B50)=0,"",COUNTIF(CORRIDA!$M:$M,$B50&amp;" d. "&amp;BS$2)+COUNTIF(CORRIDA!$M:$M,BS$2&amp;" d. "&amp;$B50)))</f>
        <v>2</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n">
        <f aca="false">IF($B50=CD$2,"-",IF(COUNTIF(CORRIDA!$M:$M,$B50&amp;" d. "&amp;CD$2)+COUNTIF(CORRIDA!$M:$M,CD$2&amp;" d. "&amp;$B50)=0,"",COUNTIF(CORRIDA!$M:$M,$B50&amp;" d. "&amp;CD$2)+COUNTIF(CORRIDA!$M:$M,CD$2&amp;" d. "&amp;$B50)))</f>
        <v>1</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5</v>
      </c>
      <c r="DE50" s="92" t="n">
        <f aca="false">COUNTIF(BF50:DC50,"&gt;0")</f>
        <v>4</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1</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2</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1</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5</v>
      </c>
      <c r="FH50" s="95"/>
      <c r="FI50" s="88" t="str">
        <f aca="false">BE50</f>
        <v>Xuru</v>
      </c>
      <c r="FJ50" s="96" t="n">
        <f aca="false">COUNTIF(BF50:DC50,"&gt;0")</f>
        <v>4</v>
      </c>
      <c r="FK50" s="96" t="n">
        <f aca="false">AVERAGE(BF50:DC50)</f>
        <v>1.25</v>
      </c>
      <c r="FL50" s="96" t="n">
        <f aca="false">_xlfn.STDEV.P(BF50:DC50)</f>
        <v>0.433012701892219</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n">
        <f aca="false">IF($B51=BJ$2,"-",IF(COUNTIF(CORRIDA!$M:$M,$B51&amp;" d. "&amp;BJ$2)+COUNTIF(CORRIDA!$M:$M,BJ$2&amp;" d. "&amp;$B51)=0,"",COUNTIF(CORRIDA!$M:$M,$B51&amp;" d. "&amp;BJ$2)+COUNTIF(CORRIDA!$M:$M,BJ$2&amp;" d. "&amp;$B51)))</f>
        <v>1</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n">
        <f aca="false">IF($B51=BS$2,"-",IF(COUNTIF(CORRIDA!$M:$M,$B51&amp;" d. "&amp;BS$2)+COUNTIF(CORRIDA!$M:$M,BS$2&amp;" d. "&amp;$B51)=0,"",COUNTIF(CORRIDA!$M:$M,$B51&amp;" d. "&amp;BS$2)+COUNTIF(CORRIDA!$M:$M,BS$2&amp;" d. "&amp;$B51)))</f>
        <v>1</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n">
        <f aca="false">IF($B51=CD$2,"-",IF(COUNTIF(CORRIDA!$M:$M,$B51&amp;" d. "&amp;CD$2)+COUNTIF(CORRIDA!$M:$M,CD$2&amp;" d. "&amp;$B51)=0,"",COUNTIF(CORRIDA!$M:$M,$B51&amp;" d. "&amp;CD$2)+COUNTIF(CORRIDA!$M:$M,CD$2&amp;" d. "&amp;$B51)))</f>
        <v>1</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3</v>
      </c>
      <c r="DE51" s="92" t="n">
        <f aca="false">COUNTIF(BF51:DC51,"&gt;0")</f>
        <v>3</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1</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1</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1</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3</v>
      </c>
      <c r="FH51" s="95"/>
      <c r="FI51" s="88" t="str">
        <f aca="false">BE51</f>
        <v>Yokota</v>
      </c>
      <c r="FJ51" s="96" t="n">
        <f aca="false">COUNTIF(BF51:DC51,"&gt;0")</f>
        <v>3</v>
      </c>
      <c r="FK51" s="96" t="n">
        <f aca="false">AVERAGE(BF51:DC51)</f>
        <v>1</v>
      </c>
      <c r="FL51" s="96" t="n">
        <f aca="false">_xlfn.STDEV.P(BF51:DC51)</f>
        <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0</v>
      </c>
      <c r="F53" s="90" t="n">
        <f aca="false">SUM(F3:F52)</f>
        <v>4</v>
      </c>
      <c r="G53" s="90" t="n">
        <f aca="false">SUM(G3:G52)</f>
        <v>2</v>
      </c>
      <c r="H53" s="90" t="n">
        <f aca="false">SUM(H3:H52)</f>
        <v>7</v>
      </c>
      <c r="I53" s="90" t="n">
        <f aca="false">SUM(I3:I52)</f>
        <v>3</v>
      </c>
      <c r="J53" s="90" t="n">
        <f aca="false">SUM(J3:J52)</f>
        <v>4</v>
      </c>
      <c r="K53" s="90" t="n">
        <f aca="false">SUM(K3:K52)</f>
        <v>4</v>
      </c>
      <c r="L53" s="90" t="n">
        <f aca="false">SUM(L3:L52)</f>
        <v>0</v>
      </c>
      <c r="M53" s="90" t="n">
        <f aca="false">SUM(M3:M52)</f>
        <v>4</v>
      </c>
      <c r="N53" s="90" t="n">
        <f aca="false">SUM(N3:N52)</f>
        <v>4</v>
      </c>
      <c r="O53" s="90" t="n">
        <f aca="false">SUM(O3:O52)</f>
        <v>5</v>
      </c>
      <c r="P53" s="90" t="n">
        <f aca="false">SUM(P3:P52)</f>
        <v>6</v>
      </c>
      <c r="Q53" s="90" t="n">
        <f aca="false">SUM(Q3:Q52)</f>
        <v>0</v>
      </c>
      <c r="R53" s="90" t="n">
        <f aca="false">SUM(R3:R52)</f>
        <v>0</v>
      </c>
      <c r="S53" s="90" t="n">
        <f aca="false">SUM(S3:S52)</f>
        <v>10</v>
      </c>
      <c r="T53" s="90" t="n">
        <f aca="false">SUM(T3:T52)</f>
        <v>0</v>
      </c>
      <c r="U53" s="90" t="n">
        <f aca="false">SUM(U3:U52)</f>
        <v>1</v>
      </c>
      <c r="V53" s="90" t="n">
        <f aca="false">SUM(V3:V52)</f>
        <v>4</v>
      </c>
      <c r="W53" s="90" t="n">
        <f aca="false">SUM(W3:W52)</f>
        <v>3</v>
      </c>
      <c r="X53" s="90" t="n">
        <f aca="false">SUM(X3:X52)</f>
        <v>1</v>
      </c>
      <c r="Y53" s="90" t="n">
        <f aca="false">SUM(Y3:Y52)</f>
        <v>5</v>
      </c>
      <c r="Z53" s="90" t="n">
        <f aca="false">SUM(Z3:Z52)</f>
        <v>12</v>
      </c>
      <c r="AA53" s="90" t="n">
        <f aca="false">SUM(AA3:AA52)</f>
        <v>11</v>
      </c>
      <c r="AB53" s="90" t="n">
        <f aca="false">SUM(AB3:AB52)</f>
        <v>2</v>
      </c>
      <c r="AC53" s="90" t="n">
        <f aca="false">SUM(AC3:AC52)</f>
        <v>0</v>
      </c>
      <c r="AD53" s="90" t="n">
        <f aca="false">SUM(AD3:AD52)</f>
        <v>4</v>
      </c>
      <c r="AE53" s="90" t="n">
        <f aca="false">SUM(AE3:AE52)</f>
        <v>1</v>
      </c>
      <c r="AF53" s="90" t="n">
        <f aca="false">SUM(AF3:AF52)</f>
        <v>0</v>
      </c>
      <c r="AG53" s="90" t="n">
        <f aca="false">SUM(AG3:AG52)</f>
        <v>9</v>
      </c>
      <c r="AH53" s="90" t="n">
        <f aca="false">SUM(AH3:AH52)</f>
        <v>9</v>
      </c>
      <c r="AI53" s="90" t="n">
        <f aca="false">SUM(AI3:AI52)</f>
        <v>4</v>
      </c>
      <c r="AJ53" s="90" t="n">
        <f aca="false">SUM(AJ3:AJ52)</f>
        <v>3</v>
      </c>
      <c r="AK53" s="90" t="n">
        <f aca="false">SUM(AK3:AK52)</f>
        <v>3</v>
      </c>
      <c r="AL53" s="90" t="n">
        <f aca="false">SUM(AL3:AL52)</f>
        <v>1</v>
      </c>
      <c r="AM53" s="90" t="n">
        <f aca="false">SUM(AM3:AM52)</f>
        <v>0</v>
      </c>
      <c r="AN53" s="90" t="n">
        <f aca="false">SUM(AN3:AN52)</f>
        <v>0</v>
      </c>
      <c r="AO53" s="90" t="n">
        <f aca="false">SUM(AO3:AO52)</f>
        <v>8</v>
      </c>
      <c r="AP53" s="90" t="n">
        <f aca="false">SUM(AP3:AP52)</f>
        <v>0</v>
      </c>
      <c r="AQ53" s="90" t="n">
        <f aca="false">SUM(AQ3:AQ52)</f>
        <v>2</v>
      </c>
      <c r="AR53" s="90" t="n">
        <f aca="false">SUM(AR3:AR52)</f>
        <v>4</v>
      </c>
      <c r="AS53" s="90" t="n">
        <f aca="false">SUM(AS3:AS52)</f>
        <v>2</v>
      </c>
      <c r="AT53" s="90" t="n">
        <f aca="false">SUM(AT3:AT52)</f>
        <v>7</v>
      </c>
      <c r="AU53" s="90" t="n">
        <f aca="false">SUM(AU3:AU52)</f>
        <v>0</v>
      </c>
      <c r="AV53" s="90" t="n">
        <f aca="false">SUM(AV3:AV52)</f>
        <v>6</v>
      </c>
      <c r="AW53" s="90" t="n">
        <f aca="false">SUM(AW3:AW52)</f>
        <v>0</v>
      </c>
      <c r="AX53" s="90" t="n">
        <f aca="false">SUM(AX3:AX52)</f>
        <v>5</v>
      </c>
      <c r="AY53" s="90" t="n">
        <f aca="false">SUM(AY3:AY52)</f>
        <v>3</v>
      </c>
      <c r="AZ53" s="90" t="n">
        <f aca="false">SUM(AZ3:AZ52)</f>
        <v>0</v>
      </c>
      <c r="BA53" s="90" t="n">
        <f aca="false">SUM(BA3:BA52)</f>
        <v>164</v>
      </c>
      <c r="BE53" s="99" t="s">
        <v>78</v>
      </c>
      <c r="BF53" s="90" t="n">
        <f aca="false">SUM(BF3:BF52)</f>
        <v>3</v>
      </c>
      <c r="BG53" s="90" t="n">
        <f aca="false">SUM(BG3:BG52)</f>
        <v>0</v>
      </c>
      <c r="BH53" s="90" t="n">
        <f aca="false">SUM(BH3:BH52)</f>
        <v>0</v>
      </c>
      <c r="BI53" s="90" t="n">
        <f aca="false">SUM(BI3:BI52)</f>
        <v>8</v>
      </c>
      <c r="BJ53" s="90" t="n">
        <f aca="false">SUM(BJ3:BJ52)</f>
        <v>9</v>
      </c>
      <c r="BK53" s="90" t="n">
        <f aca="false">SUM(BK3:BK52)</f>
        <v>16</v>
      </c>
      <c r="BL53" s="90" t="n">
        <f aca="false">SUM(BL3:BL52)</f>
        <v>3</v>
      </c>
      <c r="BM53" s="90" t="n">
        <f aca="false">SUM(BM3:BM52)</f>
        <v>7</v>
      </c>
      <c r="BN53" s="90" t="n">
        <f aca="false">SUM(BN3:BN52)</f>
        <v>5</v>
      </c>
      <c r="BO53" s="90" t="n">
        <f aca="false">SUM(BO3:BO52)</f>
        <v>0</v>
      </c>
      <c r="BP53" s="90" t="n">
        <f aca="false">SUM(BP3:BP52)</f>
        <v>14</v>
      </c>
      <c r="BQ53" s="90" t="n">
        <f aca="false">SUM(BQ3:BQ52)</f>
        <v>5</v>
      </c>
      <c r="BR53" s="90" t="n">
        <f aca="false">SUM(BR3:BR52)</f>
        <v>7</v>
      </c>
      <c r="BS53" s="90" t="n">
        <f aca="false">SUM(BS3:BS52)</f>
        <v>13</v>
      </c>
      <c r="BT53" s="90" t="n">
        <f aca="false">SUM(BT3:BT52)</f>
        <v>0</v>
      </c>
      <c r="BU53" s="90" t="n">
        <f aca="false">SUM(BU3:BU52)</f>
        <v>4</v>
      </c>
      <c r="BV53" s="90" t="n">
        <f aca="false">SUM(BV3:BV52)</f>
        <v>13</v>
      </c>
      <c r="BW53" s="90" t="n">
        <f aca="false">SUM(BW3:BW52)</f>
        <v>0</v>
      </c>
      <c r="BX53" s="90" t="n">
        <f aca="false">SUM(BX3:BX52)</f>
        <v>5</v>
      </c>
      <c r="BY53" s="90" t="n">
        <f aca="false">SUM(BY3:BY52)</f>
        <v>4</v>
      </c>
      <c r="BZ53" s="90" t="n">
        <f aca="false">SUM(BZ3:BZ52)</f>
        <v>5</v>
      </c>
      <c r="CA53" s="90" t="n">
        <f aca="false">SUM(CA3:CA52)</f>
        <v>4</v>
      </c>
      <c r="CB53" s="90" t="n">
        <f aca="false">SUM(CB3:CB52)</f>
        <v>6</v>
      </c>
      <c r="CC53" s="90" t="n">
        <f aca="false">SUM(CC3:CC52)</f>
        <v>18</v>
      </c>
      <c r="CD53" s="90" t="n">
        <f aca="false">SUM(CD3:CD52)</f>
        <v>28</v>
      </c>
      <c r="CE53" s="90" t="n">
        <f aca="false">SUM(CE3:CE52)</f>
        <v>10</v>
      </c>
      <c r="CF53" s="90" t="n">
        <f aca="false">SUM(CF3:CF52)</f>
        <v>0</v>
      </c>
      <c r="CG53" s="90" t="n">
        <f aca="false">SUM(CG3:CG52)</f>
        <v>14</v>
      </c>
      <c r="CH53" s="90" t="n">
        <f aca="false">SUM(CH3:CH52)</f>
        <v>5</v>
      </c>
      <c r="CI53" s="90" t="n">
        <f aca="false">SUM(CI3:CI52)</f>
        <v>3</v>
      </c>
      <c r="CJ53" s="90" t="n">
        <f aca="false">SUM(CJ3:CJ52)</f>
        <v>11</v>
      </c>
      <c r="CK53" s="90" t="n">
        <f aca="false">SUM(CK3:CK52)</f>
        <v>12</v>
      </c>
      <c r="CL53" s="90" t="n">
        <f aca="false">SUM(CL3:CL52)</f>
        <v>4</v>
      </c>
      <c r="CM53" s="90" t="n">
        <f aca="false">SUM(CM3:CM52)</f>
        <v>14</v>
      </c>
      <c r="CN53" s="90" t="n">
        <f aca="false">SUM(CN3:CN52)</f>
        <v>3</v>
      </c>
      <c r="CO53" s="90" t="n">
        <f aca="false">SUM(CO3:CO52)</f>
        <v>6</v>
      </c>
      <c r="CP53" s="90" t="n">
        <f aca="false">SUM(CP3:CP52)</f>
        <v>0</v>
      </c>
      <c r="CQ53" s="90" t="n">
        <f aca="false">SUM(CQ3:CQ52)</f>
        <v>0</v>
      </c>
      <c r="CR53" s="90" t="n">
        <f aca="false">SUM(CR3:CR52)</f>
        <v>26</v>
      </c>
      <c r="CS53" s="90" t="n">
        <f aca="false">SUM(CS3:CS52)</f>
        <v>0</v>
      </c>
      <c r="CT53" s="90" t="n">
        <f aca="false">SUM(CT3:CT52)</f>
        <v>3</v>
      </c>
      <c r="CU53" s="90" t="n">
        <f aca="false">SUM(CU3:CU52)</f>
        <v>4</v>
      </c>
      <c r="CV53" s="90" t="n">
        <f aca="false">SUM(CV3:CV52)</f>
        <v>7</v>
      </c>
      <c r="CW53" s="90" t="n">
        <f aca="false">SUM(CW3:CW52)</f>
        <v>13</v>
      </c>
      <c r="CX53" s="90" t="n">
        <f aca="false">SUM(CX3:CX52)</f>
        <v>0</v>
      </c>
      <c r="CY53" s="90" t="n">
        <f aca="false">SUM(CY3:CY52)</f>
        <v>8</v>
      </c>
      <c r="CZ53" s="90" t="n">
        <f aca="false">SUM(CZ3:CZ52)</f>
        <v>0</v>
      </c>
      <c r="DA53" s="90" t="n">
        <f aca="false">SUM(DA3:DA52)</f>
        <v>5</v>
      </c>
      <c r="DB53" s="90" t="n">
        <f aca="false">SUM(DB3:DB52)</f>
        <v>3</v>
      </c>
      <c r="DC53" s="90" t="n">
        <f aca="false">SUM(DC3:DC52)</f>
        <v>0</v>
      </c>
      <c r="DD53" s="90" t="n">
        <f aca="false">SUM(DD3:DD52)</f>
        <v>328</v>
      </c>
      <c r="DE53" s="92"/>
      <c r="DF53" s="93"/>
      <c r="DG53" s="94"/>
      <c r="DH53" s="99" t="s">
        <v>78</v>
      </c>
      <c r="DI53" s="90" t="n">
        <f aca="false">SUM(DI3:DI43)</f>
        <v>3</v>
      </c>
      <c r="DJ53" s="90" t="n">
        <f aca="false">SUM(DJ3:DJ43)</f>
        <v>0</v>
      </c>
      <c r="DK53" s="90" t="n">
        <f aca="false">SUM(DK3:DK43)</f>
        <v>0</v>
      </c>
      <c r="DL53" s="90" t="n">
        <f aca="false">SUM(DL3:DL43)</f>
        <v>6</v>
      </c>
      <c r="DM53" s="90" t="n">
        <f aca="false">SUM(DM3:DM43)</f>
        <v>7</v>
      </c>
      <c r="DN53" s="90" t="n">
        <f aca="false">SUM(DN3:DN43)</f>
        <v>13</v>
      </c>
      <c r="DO53" s="90" t="n">
        <f aca="false">SUM(DO3:DO43)</f>
        <v>2</v>
      </c>
      <c r="DP53" s="90" t="n">
        <f aca="false">SUM(DP3:DP43)</f>
        <v>7</v>
      </c>
      <c r="DQ53" s="90" t="n">
        <f aca="false">SUM(DQ3:DQ43)</f>
        <v>5</v>
      </c>
      <c r="DR53" s="90" t="n">
        <f aca="false">SUM(DR3:DR43)</f>
        <v>0</v>
      </c>
      <c r="DS53" s="90" t="n">
        <f aca="false">SUM(DS3:DS43)</f>
        <v>12</v>
      </c>
      <c r="DT53" s="90" t="n">
        <f aca="false">SUM(DT3:DT43)</f>
        <v>5</v>
      </c>
      <c r="DU53" s="90" t="n">
        <f aca="false">SUM(DU3:DU43)</f>
        <v>4</v>
      </c>
      <c r="DV53" s="90" t="n">
        <f aca="false">SUM(DV3:DV43)</f>
        <v>9</v>
      </c>
      <c r="DW53" s="90" t="n">
        <f aca="false">SUM(DW3:DW43)</f>
        <v>0</v>
      </c>
      <c r="DX53" s="90" t="n">
        <f aca="false">SUM(DX3:DX43)</f>
        <v>3</v>
      </c>
      <c r="DY53" s="90" t="n">
        <f aca="false">SUM(DY3:DY43)</f>
        <v>12</v>
      </c>
      <c r="DZ53" s="90" t="n">
        <f aca="false">SUM(DZ3:DZ43)</f>
        <v>0</v>
      </c>
      <c r="EA53" s="90" t="n">
        <f aca="false">SUM(EA3:EA43)</f>
        <v>5</v>
      </c>
      <c r="EB53" s="90" t="n">
        <f aca="false">SUM(EB3:EB43)</f>
        <v>4</v>
      </c>
      <c r="EC53" s="90" t="n">
        <f aca="false">SUM(EC3:EC43)</f>
        <v>5</v>
      </c>
      <c r="ED53" s="90" t="n">
        <f aca="false">SUM(ED3:ED43)</f>
        <v>3</v>
      </c>
      <c r="EE53" s="90" t="n">
        <f aca="false">SUM(EE3:EE43)</f>
        <v>6</v>
      </c>
      <c r="EF53" s="90" t="n">
        <f aca="false">SUM(EF3:EF43)</f>
        <v>15</v>
      </c>
      <c r="EG53" s="90" t="n">
        <f aca="false">SUM(EG3:EG43)</f>
        <v>24</v>
      </c>
      <c r="EH53" s="90" t="n">
        <f aca="false">SUM(EH3:EH43)</f>
        <v>10</v>
      </c>
      <c r="EI53" s="90" t="n">
        <f aca="false">SUM(EI3:EI43)</f>
        <v>0</v>
      </c>
      <c r="EJ53" s="90" t="n">
        <f aca="false">SUM(EJ3:EJ43)</f>
        <v>13</v>
      </c>
      <c r="EK53" s="90" t="n">
        <f aca="false">SUM(EK3:EK43)</f>
        <v>5</v>
      </c>
      <c r="EL53" s="90" t="n">
        <f aca="false">SUM(EL3:EL43)</f>
        <v>3</v>
      </c>
      <c r="EM53" s="90" t="n">
        <f aca="false">SUM(EM3:EM43)</f>
        <v>11</v>
      </c>
      <c r="EN53" s="90" t="n">
        <f aca="false">SUM(EN3:EN43)</f>
        <v>12</v>
      </c>
      <c r="EO53" s="90" t="n">
        <f aca="false">SUM(EO3:EO43)</f>
        <v>4</v>
      </c>
      <c r="EP53" s="90" t="n">
        <f aca="false">SUM(EP3:EP43)</f>
        <v>12</v>
      </c>
      <c r="EQ53" s="90" t="n">
        <f aca="false">SUM(EQ3:EQ43)</f>
        <v>3</v>
      </c>
      <c r="ER53" s="90" t="n">
        <f aca="false">SUM(ER3:ER43)</f>
        <v>5</v>
      </c>
      <c r="ES53" s="90" t="n">
        <f aca="false">SUM(ES3:ES43)</f>
        <v>0</v>
      </c>
      <c r="ET53" s="90" t="n">
        <f aca="false">SUM(ET3:ET43)</f>
        <v>0</v>
      </c>
      <c r="EU53" s="90" t="n">
        <f aca="false">SUM(EU3:EU43)</f>
        <v>21</v>
      </c>
      <c r="EV53" s="90" t="n">
        <f aca="false">SUM(EV3:EV43)</f>
        <v>0</v>
      </c>
      <c r="EW53" s="90" t="n">
        <f aca="false">SUM(EW3:EW43)</f>
        <v>3</v>
      </c>
      <c r="EX53" s="90" t="n">
        <f aca="false">SUM(EX3:EX43)</f>
        <v>4</v>
      </c>
      <c r="EY53" s="90" t="n">
        <f aca="false">SUM(EY3:EY43)</f>
        <v>6</v>
      </c>
      <c r="EZ53" s="90" t="n">
        <f aca="false">SUM(EZ3:EZ43)</f>
        <v>11</v>
      </c>
      <c r="FA53" s="90" t="n">
        <f aca="false">SUM(FA3:FA43)</f>
        <v>0</v>
      </c>
      <c r="FB53" s="90" t="n">
        <f aca="false">SUM(FB3:FB43)</f>
        <v>7</v>
      </c>
      <c r="FC53" s="90" t="n">
        <f aca="false">SUM(FC3:FC43)</f>
        <v>0</v>
      </c>
      <c r="FD53" s="90" t="n">
        <f aca="false">SUM(FD3:FD43)</f>
        <v>5</v>
      </c>
      <c r="FE53" s="90" t="n">
        <f aca="false">SUM(FE3:FE43)</f>
        <v>3</v>
      </c>
      <c r="FF53" s="90" t="n">
        <f aca="false">SUM(FF3:FF43)</f>
        <v>0</v>
      </c>
      <c r="FG53" s="90" t="n">
        <f aca="false">SUM(FG3:FG52)</f>
        <v>288</v>
      </c>
      <c r="FH53" s="95"/>
      <c r="FI53" s="99"/>
      <c r="FJ53" s="100"/>
      <c r="FK53" s="100"/>
      <c r="FL53" s="100"/>
    </row>
    <row r="54" customFormat="false" ht="15" hidden="false" customHeight="false" outlineLevel="0" collapsed="false">
      <c r="BA54" s="101" t="n">
        <f aca="false">SUM(C53:AZ53)</f>
        <v>164</v>
      </c>
      <c r="DD54" s="101" t="n">
        <f aca="false">SUM(BF53:DC53)</f>
        <v>328</v>
      </c>
      <c r="DE54" s="94"/>
      <c r="DF54" s="102"/>
      <c r="DG54" s="94"/>
      <c r="FG54" s="101" t="n">
        <f aca="false">SUM(DI53:FF53)</f>
        <v>288</v>
      </c>
      <c r="FH54" s="94"/>
      <c r="FJ54" s="103"/>
      <c r="FK54" s="103"/>
      <c r="FL54" s="103"/>
    </row>
    <row r="55" customFormat="false" ht="15" hidden="false" customHeight="false" outlineLevel="0" collapsed="false">
      <c r="DD55" s="101" t="n">
        <f aca="false">MAX(BF3:DC52)</f>
        <v>5</v>
      </c>
      <c r="DF55" s="102"/>
      <c r="DI55" s="104" t="n">
        <f aca="false">SUMPRODUCT(DI3:DI52,CLASSIF!$T3:$T52)/DI53</f>
        <v>0.698823051948052</v>
      </c>
      <c r="DJ55" s="104" t="e">
        <f aca="false">SUMPRODUCT(DJ3:DJ52,CLASSIF!$T3:$T52)/DJ53</f>
        <v>#DIV/0!</v>
      </c>
      <c r="DK55" s="104" t="e">
        <f aca="false">SUMPRODUCT(DK3:DK52,CLASSIF!$T3:$T52)/DK53</f>
        <v>#DIV/0!</v>
      </c>
      <c r="DL55" s="104" t="n">
        <f aca="false">SUMPRODUCT(DL3:DL52,CLASSIF!$T3:$T52)/DL53</f>
        <v>0.970531135531136</v>
      </c>
      <c r="DM55" s="104" t="n">
        <f aca="false">SUMPRODUCT(DM3:DM52,CLASSIF!$T3:$T52)/DM53</f>
        <v>0.751042013542014</v>
      </c>
      <c r="DN55" s="104" t="n">
        <f aca="false">SUMPRODUCT(DN3:DN52,CLASSIF!$T3:$T52)/DN53</f>
        <v>0.805292816158201</v>
      </c>
      <c r="DO55" s="104" t="n">
        <f aca="false">SUMPRODUCT(DO3:DO52,CLASSIF!$T3:$T52)/DO53</f>
        <v>0.790029761904762</v>
      </c>
      <c r="DP55" s="104" t="n">
        <f aca="false">SUMPRODUCT(DP3:DP52,CLASSIF!$T3:$T52)/DP53</f>
        <v>0.671576726844584</v>
      </c>
      <c r="DQ55" s="104" t="n">
        <f aca="false">SUMPRODUCT(DQ3:DQ52,CLASSIF!$T3:$T52)/DQ53</f>
        <v>0.768300366300366</v>
      </c>
      <c r="DR55" s="104" t="e">
        <f aca="false">SUMPRODUCT(DR3:DR52,CLASSIF!$T3:$T52)/DR53</f>
        <v>#DIV/0!</v>
      </c>
      <c r="DS55" s="104" t="n">
        <f aca="false">SUMPRODUCT(DS3:DS52,CLASSIF!$T3:$T52)/DS53</f>
        <v>0.793833307895808</v>
      </c>
      <c r="DT55" s="104" t="n">
        <f aca="false">SUMPRODUCT(DT3:DT52,CLASSIF!$T3:$T52)/DT53</f>
        <v>0.63817982017982</v>
      </c>
      <c r="DU55" s="104" t="n">
        <f aca="false">SUMPRODUCT(DU3:DU52,CLASSIF!$T3:$T52)/DU53</f>
        <v>1.37917582417582</v>
      </c>
      <c r="DV55" s="104" t="n">
        <f aca="false">SUMPRODUCT(DV3:DV52,CLASSIF!$T3:$T52)/DV53</f>
        <v>0.781014448514449</v>
      </c>
      <c r="DW55" s="104" t="e">
        <f aca="false">SUMPRODUCT(DW3:DW52,CLASSIF!$T3:$T52)/DW53</f>
        <v>#DIV/0!</v>
      </c>
      <c r="DX55" s="104" t="n">
        <f aca="false">SUMPRODUCT(DX3:DX52,CLASSIF!$T3:$T52)/DX53</f>
        <v>0.799635780885781</v>
      </c>
      <c r="DY55" s="104" t="n">
        <f aca="false">SUMPRODUCT(DY3:DY52,CLASSIF!$T3:$T52)/DY53</f>
        <v>0.713273046398046</v>
      </c>
      <c r="DZ55" s="104" t="e">
        <f aca="false">SUMPRODUCT(DZ3:DZ52,CLASSIF!$T3:$T52)/DZ53</f>
        <v>#DIV/0!</v>
      </c>
      <c r="EA55" s="104" t="n">
        <f aca="false">SUMPRODUCT(EA3:EA52,CLASSIF!$T3:$T52)/EA53</f>
        <v>0.761043956043956</v>
      </c>
      <c r="EB55" s="104" t="n">
        <f aca="false">SUMPRODUCT(EB3:EB52,CLASSIF!$T3:$T52)/EB53</f>
        <v>0.821744505494505</v>
      </c>
      <c r="EC55" s="104" t="n">
        <f aca="false">SUMPRODUCT(EC3:EC52,CLASSIF!$T3:$T52)/EC53</f>
        <v>0.69242735042735</v>
      </c>
      <c r="ED55" s="104" t="n">
        <f aca="false">SUMPRODUCT(ED3:ED52,CLASSIF!$T3:$T52)/ED53</f>
        <v>0.841178266178266</v>
      </c>
      <c r="EE55" s="104" t="n">
        <f aca="false">SUMPRODUCT(EE3:EE52,CLASSIF!$T3:$T52)/EE53</f>
        <v>0.629186507936508</v>
      </c>
      <c r="EF55" s="104" t="n">
        <f aca="false">SUMPRODUCT(EF3:EF52,CLASSIF!$T3:$T52)/EF53</f>
        <v>0.745068986568987</v>
      </c>
      <c r="EG55" s="104" t="n">
        <f aca="false">SUMPRODUCT(EG3:EG52,CLASSIF!$T3:$T52)/EG53</f>
        <v>0.648388633935509</v>
      </c>
      <c r="EH55" s="104" t="n">
        <f aca="false">SUMPRODUCT(EH3:EH52,CLASSIF!$T3:$T52)/EH53</f>
        <v>0.589644001831502</v>
      </c>
      <c r="EI55" s="104" t="e">
        <f aca="false">SUMPRODUCT(EI3:EI52,CLASSIF!$T3:$T52)/EI53</f>
        <v>#DIV/0!</v>
      </c>
      <c r="EJ55" s="104" t="n">
        <f aca="false">SUMPRODUCT(EJ3:EJ52,CLASSIF!$T3:$T52)/EJ53</f>
        <v>0.670414857578319</v>
      </c>
      <c r="EK55" s="104" t="n">
        <f aca="false">SUMPRODUCT(EK3:EK52,CLASSIF!$T3:$T52)/EK53</f>
        <v>0.540642857142857</v>
      </c>
      <c r="EL55" s="104" t="n">
        <f aca="false">SUMPRODUCT(EL3:EL52,CLASSIF!$T3:$T52)/EL53</f>
        <v>0.858461538461538</v>
      </c>
      <c r="EM55" s="104" t="n">
        <f aca="false">SUMPRODUCT(EM3:EM52,CLASSIF!$T3:$T52)/EM53</f>
        <v>0.799988553113553</v>
      </c>
      <c r="EN55" s="104" t="n">
        <f aca="false">SUMPRODUCT(EN3:EN52,CLASSIF!$T3:$T52)/EN53</f>
        <v>0.69658443986569</v>
      </c>
      <c r="EO55" s="104" t="n">
        <f aca="false">SUMPRODUCT(EO3:EO52,CLASSIF!$T3:$T52)/EO53</f>
        <v>0.713764880952381</v>
      </c>
      <c r="EP55" s="104" t="n">
        <f aca="false">SUMPRODUCT(EP3:EP52,CLASSIF!$T3:$T52)/EP53</f>
        <v>0.828010097541347</v>
      </c>
      <c r="EQ55" s="104" t="n">
        <f aca="false">SUMPRODUCT(EQ3:EQ52,CLASSIF!$T3:$T52)/EQ53</f>
        <v>0.554695767195767</v>
      </c>
      <c r="ER55" s="104" t="n">
        <f aca="false">SUMPRODUCT(ER3:ER52,CLASSIF!$T3:$T52)/ER53</f>
        <v>0.807191086691087</v>
      </c>
      <c r="ES55" s="104" t="e">
        <f aca="false">SUMPRODUCT(ES3:ES52,CLASSIF!$T3:$T52)/ES53</f>
        <v>#DIV/0!</v>
      </c>
      <c r="ET55" s="104" t="e">
        <f aca="false">SUMPRODUCT(ET3:ET52,CLASSIF!$T3:$T52)/ET53</f>
        <v>#DIV/0!</v>
      </c>
      <c r="EU55" s="104" t="n">
        <f aca="false">SUMPRODUCT(EU3:EU52,CLASSIF!$T3:$T52)/EU53</f>
        <v>0.849258152561724</v>
      </c>
      <c r="EV55" s="104" t="e">
        <f aca="false">SUMPRODUCT(EV3:EV52,CLASSIF!$T3:$T52)/EV53</f>
        <v>#DIV/0!</v>
      </c>
      <c r="EW55" s="104" t="n">
        <f aca="false">SUMPRODUCT(EW3:EW52,CLASSIF!$T3:$T52)/EW53</f>
        <v>0.432380952380952</v>
      </c>
      <c r="EX55" s="104" t="n">
        <f aca="false">SUMPRODUCT(EX3:EX52,CLASSIF!$T3:$T52)/EX53</f>
        <v>0.566369047619048</v>
      </c>
      <c r="EY55" s="104" t="n">
        <f aca="false">SUMPRODUCT(EY3:EY52,CLASSIF!$T3:$T52)/EY53</f>
        <v>0.846392322954823</v>
      </c>
      <c r="EZ55" s="104" t="n">
        <f aca="false">SUMPRODUCT(EZ3:EZ52,CLASSIF!$T3:$T52)/EZ53</f>
        <v>0.885617507492507</v>
      </c>
      <c r="FA55" s="104" t="e">
        <f aca="false">SUMPRODUCT(FA3:FA52,CLASSIF!$T3:$T52)/FA53</f>
        <v>#DIV/0!</v>
      </c>
      <c r="FB55" s="104" t="n">
        <f aca="false">SUMPRODUCT(FB3:FB52,CLASSIF!$T3:$T52)/FB53</f>
        <v>0.83772403192046</v>
      </c>
      <c r="FC55" s="104" t="e">
        <f aca="false">SUMPRODUCT(FC3:FC52,CLASSIF!$T3:$T52)/FC53</f>
        <v>#DIV/0!</v>
      </c>
      <c r="FD55" s="104" t="n">
        <f aca="false">SUMPRODUCT(FD3:FD52,CLASSIF!$T3:$T52)/FD53</f>
        <v>0.730082417582418</v>
      </c>
      <c r="FE55" s="104" t="n">
        <f aca="false">SUMPRODUCT(FE3:FE52,CLASSIF!$T3:$T52)/FE53</f>
        <v>0.766056166056166</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59" activePane="bottomLeft" state="frozen"/>
      <selection pane="topLeft" activeCell="A1" activeCellId="0" sqref="A1"/>
      <selection pane="bottomLeft" activeCell="F492" activeCellId="0" sqref="F49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168</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t="n">
        <v>44713</v>
      </c>
      <c r="C5" s="44" t="s">
        <v>25</v>
      </c>
      <c r="D5" s="113" t="n">
        <v>4</v>
      </c>
      <c r="E5" s="113" t="n">
        <v>6</v>
      </c>
      <c r="F5" s="44" t="s">
        <v>22</v>
      </c>
      <c r="G5" s="122" t="str">
        <f aca="false">C5</f>
        <v>Carlao</v>
      </c>
      <c r="H5" s="121" t="n">
        <f aca="false">IF(AND(E5=0,E6=0),25,20)</f>
        <v>20</v>
      </c>
      <c r="I5" s="122" t="str">
        <f aca="false">F5</f>
        <v>Lucca</v>
      </c>
      <c r="J5" s="111" t="n">
        <f aca="false">IF(E5="WO40",-40,MAX(4,SUM(E5:E6)))</f>
        <v>11</v>
      </c>
      <c r="K5" s="121" t="n">
        <f aca="false">IF(D5&gt;E5,1,0)+IF(D6&gt;E6,1,0)+IF(D7&gt;E7,1,0)</f>
        <v>2</v>
      </c>
      <c r="L5" s="121" t="n">
        <f aca="false">IF(E5&gt;D5,1,0)+IF(E6&gt;D6,1,0)+IF(E7&gt;D7,1,0)</f>
        <v>1</v>
      </c>
      <c r="M5" s="114" t="str">
        <f aca="false">G5&amp;" d. "&amp;I5</f>
        <v>Carlao d. Lucca</v>
      </c>
      <c r="N5" s="114" t="str">
        <f aca="false">G5&amp;" x "&amp;I5</f>
        <v>Carlao x Lucca</v>
      </c>
      <c r="O5" s="114" t="str">
        <f aca="false">I5&amp;" x "&amp;G5</f>
        <v>Lucca x Carlao</v>
      </c>
      <c r="P5" s="111" t="n">
        <f aca="false">MONTH(B5)</f>
        <v>6</v>
      </c>
      <c r="Q5" s="111" t="n">
        <f aca="false">QUOTIENT(B5-2,7)-6129</f>
        <v>258</v>
      </c>
    </row>
    <row r="6" customFormat="false" ht="12.8" hidden="false" customHeight="false" outlineLevel="0" collapsed="false">
      <c r="A6" s="111"/>
      <c r="B6" s="112"/>
      <c r="C6" s="44"/>
      <c r="D6" s="115" t="n">
        <v>7</v>
      </c>
      <c r="E6" s="115" t="n">
        <v>5</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c r="B8" s="112" t="n">
        <v>44718</v>
      </c>
      <c r="C8" s="44" t="s">
        <v>7</v>
      </c>
      <c r="D8" s="113" t="n">
        <v>6</v>
      </c>
      <c r="E8" s="113" t="n">
        <v>0</v>
      </c>
      <c r="F8" s="44" t="s">
        <v>34</v>
      </c>
      <c r="G8" s="122" t="str">
        <f aca="false">C8</f>
        <v>Coimbra</v>
      </c>
      <c r="H8" s="121" t="n">
        <f aca="false">IF(AND(E8=0,E9=0),25,20)</f>
        <v>20</v>
      </c>
      <c r="I8" s="122" t="str">
        <f aca="false">F8</f>
        <v>Tulio</v>
      </c>
      <c r="J8" s="111" t="n">
        <f aca="false">IF(E8="WO40",-40,MAX(4,SUM(E8:E9)))</f>
        <v>4</v>
      </c>
      <c r="K8" s="121" t="n">
        <f aca="false">IF(D8&gt;E8,1,0)+IF(D9&gt;E9,1,0)+IF(D10&gt;E10,1,0)</f>
        <v>2</v>
      </c>
      <c r="L8" s="121" t="n">
        <f aca="false">IF(E8&gt;D8,1,0)+IF(E9&gt;D9,1,0)+IF(E10&gt;D10,1,0)</f>
        <v>0</v>
      </c>
      <c r="M8" s="114" t="str">
        <f aca="false">G8&amp;" d. "&amp;I8</f>
        <v>Coimbra d. Tulio</v>
      </c>
      <c r="N8" s="114" t="str">
        <f aca="false">G8&amp;" x "&amp;I8</f>
        <v>Coimbra x Tulio</v>
      </c>
      <c r="O8" s="114" t="str">
        <f aca="false">I8&amp;" x "&amp;G8</f>
        <v>Tulio x Coimbra</v>
      </c>
      <c r="P8" s="111" t="n">
        <f aca="false">MONTH(B8)</f>
        <v>6</v>
      </c>
      <c r="Q8" s="111" t="n">
        <f aca="false">QUOTIENT(B8-2,7)-6129</f>
        <v>259</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t="n">
        <v>44718</v>
      </c>
      <c r="C11" s="44" t="s">
        <v>26</v>
      </c>
      <c r="D11" s="113" t="n">
        <v>7</v>
      </c>
      <c r="E11" s="113" t="n">
        <v>6</v>
      </c>
      <c r="F11" s="44" t="s">
        <v>25</v>
      </c>
      <c r="G11" s="122" t="str">
        <f aca="false">C11</f>
        <v>LH</v>
      </c>
      <c r="H11" s="121" t="n">
        <f aca="false">IF(AND(E11=0,E12=0),25,20)</f>
        <v>20</v>
      </c>
      <c r="I11" s="122" t="str">
        <f aca="false">F11</f>
        <v>Carlao</v>
      </c>
      <c r="J11" s="111" t="n">
        <f aca="false">IF(E11="WO40",-40,MAX(4,SUM(E11:E12)))</f>
        <v>8</v>
      </c>
      <c r="K11" s="121" t="n">
        <f aca="false">IF(D11&gt;E11,1,0)+IF(D12&gt;E12,1,0)+IF(D13&gt;E13,1,0)</f>
        <v>2</v>
      </c>
      <c r="L11" s="121" t="n">
        <f aca="false">IF(E11&gt;D11,1,0)+IF(E12&gt;D12,1,0)+IF(E13&gt;D13,1,0)</f>
        <v>0</v>
      </c>
      <c r="M11" s="114" t="str">
        <f aca="false">G11&amp;" d. "&amp;I11</f>
        <v>LH d. Carlao</v>
      </c>
      <c r="N11" s="114" t="str">
        <f aca="false">G11&amp;" x "&amp;I11</f>
        <v>LH x Carlao</v>
      </c>
      <c r="O11" s="114" t="str">
        <f aca="false">I11&amp;" x "&amp;G11</f>
        <v>Carlao x LH</v>
      </c>
      <c r="P11" s="111" t="n">
        <f aca="false">MONTH(B11)</f>
        <v>6</v>
      </c>
      <c r="Q11" s="111" t="n">
        <f aca="false">QUOTIENT(B11-2,7)-6129</f>
        <v>259</v>
      </c>
    </row>
    <row r="12" customFormat="false" ht="12.8" hidden="false" customHeight="false" outlineLevel="0" collapsed="false">
      <c r="A12" s="111"/>
      <c r="B12" s="112"/>
      <c r="C12" s="44"/>
      <c r="D12" s="115" t="n">
        <v>5</v>
      </c>
      <c r="E12" s="115" t="n">
        <v>2</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t="n">
        <v>44718</v>
      </c>
      <c r="C14" s="44" t="s">
        <v>40</v>
      </c>
      <c r="D14" s="113" t="n">
        <v>6</v>
      </c>
      <c r="E14" s="113" t="n">
        <v>4</v>
      </c>
      <c r="F14" s="44" t="s">
        <v>32</v>
      </c>
      <c r="G14" s="122" t="str">
        <f aca="false">C14</f>
        <v>Robertinho</v>
      </c>
      <c r="H14" s="121" t="n">
        <f aca="false">IF(AND(E14=0,E15=0),25,20)</f>
        <v>20</v>
      </c>
      <c r="I14" s="122" t="str">
        <f aca="false">F14</f>
        <v>Paulo</v>
      </c>
      <c r="J14" s="111" t="n">
        <f aca="false">IF(E14="WO40",-40,MAX(4,SUM(E14:E15)))</f>
        <v>5</v>
      </c>
      <c r="K14" s="121" t="n">
        <f aca="false">IF(D14&gt;E14,1,0)+IF(D15&gt;E15,1,0)+IF(D16&gt;E16,1,0)</f>
        <v>2</v>
      </c>
      <c r="L14" s="121" t="n">
        <f aca="false">IF(E14&gt;D14,1,0)+IF(E15&gt;D15,1,0)+IF(E16&gt;D16,1,0)</f>
        <v>0</v>
      </c>
      <c r="M14" s="114" t="str">
        <f aca="false">G14&amp;" d. "&amp;I14</f>
        <v>Robertinho d. Paulo</v>
      </c>
      <c r="N14" s="114" t="str">
        <f aca="false">G14&amp;" x "&amp;I14</f>
        <v>Robertinho x Paulo</v>
      </c>
      <c r="O14" s="114" t="str">
        <f aca="false">I14&amp;" x "&amp;G14</f>
        <v>Paulo x Robertinho</v>
      </c>
      <c r="P14" s="111" t="n">
        <f aca="false">MONTH(B14)</f>
        <v>6</v>
      </c>
      <c r="Q14" s="111" t="n">
        <f aca="false">QUOTIENT(B14-2,7)-6129</f>
        <v>259</v>
      </c>
    </row>
    <row r="15" customFormat="false" ht="12.8" hidden="false" customHeight="false" outlineLevel="0" collapsed="false">
      <c r="A15" s="111"/>
      <c r="B15" s="112"/>
      <c r="C15" s="44"/>
      <c r="D15" s="115" t="n">
        <v>6</v>
      </c>
      <c r="E15" s="115" t="n">
        <v>1</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t="n">
        <v>44719</v>
      </c>
      <c r="C17" s="44" t="s">
        <v>10</v>
      </c>
      <c r="D17" s="113" t="n">
        <v>3</v>
      </c>
      <c r="E17" s="113" t="n">
        <v>6</v>
      </c>
      <c r="F17" s="44" t="s">
        <v>42</v>
      </c>
      <c r="G17" s="122" t="str">
        <f aca="false">C17</f>
        <v>Danilo</v>
      </c>
      <c r="H17" s="121" t="n">
        <f aca="false">IF(AND(E17=0,E18=0),25,20)</f>
        <v>20</v>
      </c>
      <c r="I17" s="122" t="str">
        <f aca="false">F17</f>
        <v>Salgado</v>
      </c>
      <c r="J17" s="111" t="n">
        <f aca="false">IF(E17="WO40",-40,MAX(4,SUM(E17:E18)))</f>
        <v>9</v>
      </c>
      <c r="K17" s="121" t="n">
        <f aca="false">IF(D17&gt;E17,1,0)+IF(D18&gt;E18,1,0)+IF(D19&gt;E19,1,0)</f>
        <v>2</v>
      </c>
      <c r="L17" s="121" t="n">
        <f aca="false">IF(E17&gt;D17,1,0)+IF(E18&gt;D18,1,0)+IF(E19&gt;D19,1,0)</f>
        <v>1</v>
      </c>
      <c r="M17" s="114" t="str">
        <f aca="false">G17&amp;" d. "&amp;I17</f>
        <v>Danilo d. Salgado</v>
      </c>
      <c r="N17" s="114" t="str">
        <f aca="false">G17&amp;" x "&amp;I17</f>
        <v>Danilo x Salgado</v>
      </c>
      <c r="O17" s="114" t="str">
        <f aca="false">I17&amp;" x "&amp;G17</f>
        <v>Salgado x Danilo</v>
      </c>
      <c r="P17" s="111" t="n">
        <f aca="false">MONTH(B17)</f>
        <v>6</v>
      </c>
      <c r="Q17" s="111" t="n">
        <f aca="false">QUOTIENT(B17-2,7)-6129</f>
        <v>259</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t="n">
        <v>10</v>
      </c>
      <c r="E19" s="119" t="n">
        <v>1</v>
      </c>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t="n">
        <v>44719</v>
      </c>
      <c r="C20" s="44" t="s">
        <v>15</v>
      </c>
      <c r="D20" s="113" t="n">
        <v>6</v>
      </c>
      <c r="E20" s="113" t="n">
        <v>2</v>
      </c>
      <c r="F20" s="44" t="s">
        <v>22</v>
      </c>
      <c r="G20" s="122" t="str">
        <f aca="false">C20</f>
        <v>Gerentão</v>
      </c>
      <c r="H20" s="121" t="n">
        <f aca="false">IF(AND(E20=0,E21=0),25,20)</f>
        <v>20</v>
      </c>
      <c r="I20" s="122" t="str">
        <f aca="false">F20</f>
        <v>Lucca</v>
      </c>
      <c r="J20" s="111" t="n">
        <f aca="false">IF(E20="WO40",-40,MAX(4,SUM(E20:E21)))</f>
        <v>4</v>
      </c>
      <c r="K20" s="121" t="n">
        <f aca="false">IF(D20&gt;E20,1,0)+IF(D21&gt;E21,1,0)+IF(D22&gt;E22,1,0)</f>
        <v>2</v>
      </c>
      <c r="L20" s="121" t="n">
        <f aca="false">IF(E20&gt;D20,1,0)+IF(E21&gt;D21,1,0)+IF(E22&gt;D22,1,0)</f>
        <v>0</v>
      </c>
      <c r="M20" s="114" t="str">
        <f aca="false">G20&amp;" d. "&amp;I20</f>
        <v>Gerentão d. Lucca</v>
      </c>
      <c r="N20" s="114" t="str">
        <f aca="false">G20&amp;" x "&amp;I20</f>
        <v>Gerentão x Lucca</v>
      </c>
      <c r="O20" s="114" t="str">
        <f aca="false">I20&amp;" x "&amp;G20</f>
        <v>Lucca x Gerentão</v>
      </c>
      <c r="P20" s="111" t="n">
        <f aca="false">MONTH(B20)</f>
        <v>6</v>
      </c>
      <c r="Q20" s="111" t="n">
        <f aca="false">QUOTIENT(B20-2,7)-6129</f>
        <v>259</v>
      </c>
    </row>
    <row r="21" customFormat="false" ht="12.8"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t="n">
        <v>44720</v>
      </c>
      <c r="C23" s="44" t="s">
        <v>30</v>
      </c>
      <c r="D23" s="113" t="n">
        <v>6</v>
      </c>
      <c r="E23" s="113" t="n">
        <v>2</v>
      </c>
      <c r="F23" s="44" t="s">
        <v>33</v>
      </c>
      <c r="G23" s="122" t="str">
        <f aca="false">C23</f>
        <v>Oswald</v>
      </c>
      <c r="H23" s="121" t="n">
        <f aca="false">IF(AND(E23=0,E24=0),25,20)</f>
        <v>20</v>
      </c>
      <c r="I23" s="122" t="str">
        <f aca="false">F23</f>
        <v>Pedrao</v>
      </c>
      <c r="J23" s="111" t="n">
        <f aca="false">IF(E23="WO40",-40,MAX(4,SUM(E23:E24)))</f>
        <v>8</v>
      </c>
      <c r="K23" s="121" t="n">
        <f aca="false">IF(D23&gt;E23,1,0)+IF(D24&gt;E24,1,0)+IF(D25&gt;E25,1,0)</f>
        <v>3</v>
      </c>
      <c r="L23" s="121" t="n">
        <f aca="false">IF(E23&gt;D23,1,0)+IF(E24&gt;D24,1,0)+IF(E25&gt;D25,1,0)</f>
        <v>0</v>
      </c>
      <c r="M23" s="114" t="str">
        <f aca="false">G23&amp;" d. "&amp;I23</f>
        <v>Oswald d. Pedrao</v>
      </c>
      <c r="N23" s="114" t="str">
        <f aca="false">G23&amp;" x "&amp;I23</f>
        <v>Oswald x Pedrao</v>
      </c>
      <c r="O23" s="114" t="str">
        <f aca="false">I23&amp;" x "&amp;G23</f>
        <v>Pedrao x Oswald</v>
      </c>
      <c r="P23" s="111" t="n">
        <f aca="false">MONTH(B23)</f>
        <v>6</v>
      </c>
      <c r="Q23" s="111" t="n">
        <f aca="false">QUOTIENT(B23-2,7)-6129</f>
        <v>259</v>
      </c>
    </row>
    <row r="24" customFormat="false" ht="12.8" hidden="false" customHeight="false" outlineLevel="0" collapsed="false">
      <c r="A24" s="111"/>
      <c r="B24" s="112"/>
      <c r="C24" s="44"/>
      <c r="D24" s="115" t="n">
        <v>7</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10</v>
      </c>
      <c r="E25" s="119" t="n">
        <v>1</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t="n">
        <v>44720</v>
      </c>
      <c r="C26" s="44" t="s">
        <v>37</v>
      </c>
      <c r="D26" s="113" t="n">
        <v>6</v>
      </c>
      <c r="E26" s="113" t="n">
        <v>2</v>
      </c>
      <c r="F26" s="44" t="s">
        <v>45</v>
      </c>
      <c r="G26" s="122" t="str">
        <f aca="false">C26</f>
        <v>Pitch</v>
      </c>
      <c r="H26" s="121" t="n">
        <f aca="false">IF(AND(E26=0,E27=0),25,20)</f>
        <v>20</v>
      </c>
      <c r="I26" s="122" t="str">
        <f aca="false">F26</f>
        <v>Zanoni</v>
      </c>
      <c r="J26" s="111" t="n">
        <f aca="false">IF(E26="WO40",-40,MAX(4,SUM(E26:E27)))</f>
        <v>4</v>
      </c>
      <c r="K26" s="121" t="n">
        <f aca="false">IF(D26&gt;E26,1,0)+IF(D27&gt;E27,1,0)+IF(D28&gt;E28,1,0)</f>
        <v>2</v>
      </c>
      <c r="L26" s="121" t="n">
        <f aca="false">IF(E26&gt;D26,1,0)+IF(E27&gt;D27,1,0)+IF(E28&gt;D28,1,0)</f>
        <v>0</v>
      </c>
      <c r="M26" s="114" t="str">
        <f aca="false">G26&amp;" d. "&amp;I26</f>
        <v>Pitch d. Zanoni</v>
      </c>
      <c r="N26" s="114" t="str">
        <f aca="false">G26&amp;" x "&amp;I26</f>
        <v>Pitch x Zanoni</v>
      </c>
      <c r="O26" s="114" t="str">
        <f aca="false">I26&amp;" x "&amp;G26</f>
        <v>Zanoni x Pitch</v>
      </c>
      <c r="P26" s="111" t="n">
        <f aca="false">MONTH(B26)</f>
        <v>6</v>
      </c>
      <c r="Q26" s="111" t="n">
        <f aca="false">QUOTIENT(B26-2,7)-6129</f>
        <v>259</v>
      </c>
    </row>
    <row r="27" customFormat="false" ht="12.8" hidden="false" customHeight="false" outlineLevel="0" collapsed="false">
      <c r="A27" s="111"/>
      <c r="B27" s="112"/>
      <c r="C27" s="44"/>
      <c r="D27" s="115" t="n">
        <v>6</v>
      </c>
      <c r="E27" s="115" t="n">
        <v>0</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t="n">
        <v>44721</v>
      </c>
      <c r="C29" s="44" t="s">
        <v>12</v>
      </c>
      <c r="D29" s="113" t="n">
        <v>6</v>
      </c>
      <c r="E29" s="113" t="n">
        <v>2</v>
      </c>
      <c r="F29" s="44" t="s">
        <v>25</v>
      </c>
      <c r="G29" s="122" t="str">
        <f aca="false">C29</f>
        <v>Duclerc</v>
      </c>
      <c r="H29" s="121" t="n">
        <f aca="false">IF(AND(E29=0,E30=0),25,20)</f>
        <v>20</v>
      </c>
      <c r="I29" s="122" t="str">
        <f aca="false">F29</f>
        <v>Carlao</v>
      </c>
      <c r="J29" s="111" t="n">
        <f aca="false">IF(E29="WO40",-40,MAX(4,SUM(E29:E30)))</f>
        <v>6</v>
      </c>
      <c r="K29" s="121" t="n">
        <f aca="false">IF(D29&gt;E29,1,0)+IF(D30&gt;E30,1,0)+IF(D31&gt;E31,1,0)</f>
        <v>2</v>
      </c>
      <c r="L29" s="121" t="n">
        <f aca="false">IF(E29&gt;D29,1,0)+IF(E30&gt;D30,1,0)+IF(E31&gt;D31,1,0)</f>
        <v>0</v>
      </c>
      <c r="M29" s="114" t="str">
        <f aca="false">G29&amp;" d. "&amp;I29</f>
        <v>Duclerc d. Carlao</v>
      </c>
      <c r="N29" s="114" t="str">
        <f aca="false">G29&amp;" x "&amp;I29</f>
        <v>Duclerc x Carlao</v>
      </c>
      <c r="O29" s="114" t="str">
        <f aca="false">I29&amp;" x "&amp;G29</f>
        <v>Carlao x Duclerc</v>
      </c>
      <c r="P29" s="111" t="n">
        <f aca="false">MONTH(B29)</f>
        <v>6</v>
      </c>
      <c r="Q29" s="111" t="n">
        <f aca="false">QUOTIENT(B29-2,7)-6129</f>
        <v>259</v>
      </c>
    </row>
    <row r="30" customFormat="false" ht="12.8" hidden="false" customHeight="false" outlineLevel="0" collapsed="false">
      <c r="A30" s="111"/>
      <c r="B30" s="112"/>
      <c r="C30" s="44"/>
      <c r="D30" s="115" t="n">
        <v>6</v>
      </c>
      <c r="E30" s="115" t="n">
        <v>4</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t="n">
        <v>44722</v>
      </c>
      <c r="C32" s="44" t="s">
        <v>29</v>
      </c>
      <c r="D32" s="113" t="n">
        <v>7</v>
      </c>
      <c r="E32" s="113" t="n">
        <v>6</v>
      </c>
      <c r="F32" s="44" t="s">
        <v>32</v>
      </c>
      <c r="G32" s="122" t="str">
        <f aca="false">C32</f>
        <v>BZK</v>
      </c>
      <c r="H32" s="121" t="n">
        <f aca="false">IF(AND(E32=0,E33=0),25,20)</f>
        <v>20</v>
      </c>
      <c r="I32" s="122" t="str">
        <f aca="false">F32</f>
        <v>Paulo</v>
      </c>
      <c r="J32" s="111" t="n">
        <f aca="false">IF(E32="WO40",-40,MAX(4,SUM(E32:E33)))</f>
        <v>12</v>
      </c>
      <c r="K32" s="121" t="n">
        <f aca="false">IF(D32&gt;E32,1,0)+IF(D33&gt;E33,1,0)+IF(D34&gt;E34,1,0)</f>
        <v>2</v>
      </c>
      <c r="L32" s="121" t="n">
        <f aca="false">IF(E32&gt;D32,1,0)+IF(E33&gt;D33,1,0)+IF(E34&gt;D34,1,0)</f>
        <v>1</v>
      </c>
      <c r="M32" s="114" t="str">
        <f aca="false">G32&amp;" d. "&amp;I32</f>
        <v>BZK d. Paulo</v>
      </c>
      <c r="N32" s="114" t="str">
        <f aca="false">G32&amp;" x "&amp;I32</f>
        <v>BZK x Paulo</v>
      </c>
      <c r="O32" s="114" t="str">
        <f aca="false">I32&amp;" x "&amp;G32</f>
        <v>Paulo x BZK</v>
      </c>
      <c r="P32" s="111" t="n">
        <f aca="false">MONTH(B32)</f>
        <v>6</v>
      </c>
      <c r="Q32" s="111" t="n">
        <f aca="false">QUOTIENT(B32-2,7)-6129</f>
        <v>259</v>
      </c>
    </row>
    <row r="33" customFormat="false" ht="12.8" hidden="false" customHeight="false" outlineLevel="0" collapsed="false">
      <c r="A33" s="111"/>
      <c r="B33" s="112"/>
      <c r="C33" s="44"/>
      <c r="D33" s="115" t="n">
        <v>1</v>
      </c>
      <c r="E33" s="115" t="n">
        <v>6</v>
      </c>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t="n">
        <v>7</v>
      </c>
      <c r="E34" s="119" t="n">
        <v>1</v>
      </c>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t="n">
        <v>44722</v>
      </c>
      <c r="C35" s="44" t="s">
        <v>7</v>
      </c>
      <c r="D35" s="113" t="n">
        <v>4</v>
      </c>
      <c r="E35" s="113" t="n">
        <v>6</v>
      </c>
      <c r="F35" s="44" t="s">
        <v>45</v>
      </c>
      <c r="G35" s="122" t="str">
        <f aca="false">C35</f>
        <v>Coimbra</v>
      </c>
      <c r="H35" s="121" t="n">
        <f aca="false">IF(AND(E35=0,E36=0),25,20)</f>
        <v>20</v>
      </c>
      <c r="I35" s="122" t="str">
        <f aca="false">F35</f>
        <v>Zanoni</v>
      </c>
      <c r="J35" s="111" t="n">
        <f aca="false">IF(E35="WO40",-40,MAX(4,SUM(E35:E36)))</f>
        <v>11</v>
      </c>
      <c r="K35" s="121" t="n">
        <f aca="false">IF(D35&gt;E35,1,0)+IF(D36&gt;E36,1,0)+IF(D37&gt;E37,1,0)</f>
        <v>2</v>
      </c>
      <c r="L35" s="121" t="n">
        <f aca="false">IF(E35&gt;D35,1,0)+IF(E36&gt;D36,1,0)+IF(E37&gt;D37,1,0)</f>
        <v>1</v>
      </c>
      <c r="M35" s="114" t="str">
        <f aca="false">G35&amp;" d. "&amp;I35</f>
        <v>Coimbra d. Zanoni</v>
      </c>
      <c r="N35" s="114" t="str">
        <f aca="false">G35&amp;" x "&amp;I35</f>
        <v>Coimbra x Zanoni</v>
      </c>
      <c r="O35" s="114" t="str">
        <f aca="false">I35&amp;" x "&amp;G35</f>
        <v>Zanoni x Coimbra</v>
      </c>
      <c r="P35" s="111" t="n">
        <f aca="false">MONTH(B35)</f>
        <v>6</v>
      </c>
      <c r="Q35" s="111" t="n">
        <f aca="false">QUOTIENT(B35-2,7)-6129</f>
        <v>259</v>
      </c>
    </row>
    <row r="36" customFormat="false" ht="12.8" hidden="false" customHeight="false" outlineLevel="0" collapsed="false">
      <c r="A36" s="111"/>
      <c r="B36" s="112"/>
      <c r="C36" s="44"/>
      <c r="D36" s="115" t="n">
        <v>7</v>
      </c>
      <c r="E36" s="115" t="n">
        <v>5</v>
      </c>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t="n">
        <v>10</v>
      </c>
      <c r="E37" s="119" t="n">
        <v>1</v>
      </c>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t="n">
        <v>44725</v>
      </c>
      <c r="C38" s="44" t="s">
        <v>29</v>
      </c>
      <c r="D38" s="113" t="n">
        <v>5</v>
      </c>
      <c r="E38" s="113" t="n">
        <v>7</v>
      </c>
      <c r="F38" s="44" t="s">
        <v>7</v>
      </c>
      <c r="G38" s="122" t="str">
        <f aca="false">C38</f>
        <v>BZK</v>
      </c>
      <c r="H38" s="121" t="n">
        <f aca="false">IF(AND(E38=0,E39=0),25,20)</f>
        <v>20</v>
      </c>
      <c r="I38" s="122" t="str">
        <f aca="false">F38</f>
        <v>Coimbra</v>
      </c>
      <c r="J38" s="111" t="n">
        <f aca="false">IF(E38="WO40",-40,MAX(4,SUM(E38:E39)))</f>
        <v>13</v>
      </c>
      <c r="K38" s="121" t="n">
        <f aca="false">IF(D38&gt;E38,1,0)+IF(D39&gt;E39,1,0)+IF(D40&gt;E40,1,0)</f>
        <v>2</v>
      </c>
      <c r="L38" s="121" t="n">
        <f aca="false">IF(E38&gt;D38,1,0)+IF(E39&gt;D39,1,0)+IF(E40&gt;D40,1,0)</f>
        <v>1</v>
      </c>
      <c r="M38" s="114" t="str">
        <f aca="false">G38&amp;" d. "&amp;I38</f>
        <v>BZK d. Coimbra</v>
      </c>
      <c r="N38" s="114" t="str">
        <f aca="false">G38&amp;" x "&amp;I38</f>
        <v>BZK x Coimbra</v>
      </c>
      <c r="O38" s="114" t="str">
        <f aca="false">I38&amp;" x "&amp;G38</f>
        <v>Coimbra x BZK</v>
      </c>
      <c r="P38" s="111" t="n">
        <f aca="false">MONTH(B38)</f>
        <v>6</v>
      </c>
      <c r="Q38" s="111" t="n">
        <f aca="false">QUOTIENT(B38-2,7)-6129</f>
        <v>260</v>
      </c>
    </row>
    <row r="39" customFormat="false" ht="12.8" hidden="false" customHeight="false" outlineLevel="0" collapsed="false">
      <c r="A39" s="111"/>
      <c r="B39" s="112"/>
      <c r="C39" s="44"/>
      <c r="D39" s="115" t="n">
        <v>7</v>
      </c>
      <c r="E39" s="115" t="n">
        <v>6</v>
      </c>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t="n">
        <v>10</v>
      </c>
      <c r="E40" s="119" t="n">
        <v>1</v>
      </c>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t="n">
        <v>44727</v>
      </c>
      <c r="C41" s="44" t="s">
        <v>22</v>
      </c>
      <c r="D41" s="113" t="n">
        <v>7</v>
      </c>
      <c r="E41" s="113" t="n">
        <v>5</v>
      </c>
      <c r="F41" s="44" t="s">
        <v>30</v>
      </c>
      <c r="G41" s="122" t="str">
        <f aca="false">C41</f>
        <v>Lucca</v>
      </c>
      <c r="H41" s="121" t="n">
        <f aca="false">IF(AND(E41=0,E42=0),25,20)</f>
        <v>20</v>
      </c>
      <c r="I41" s="122" t="str">
        <f aca="false">F41</f>
        <v>Oswald</v>
      </c>
      <c r="J41" s="111" t="n">
        <f aca="false">IF(E41="WO40",-40,MAX(4,SUM(E41:E42)))</f>
        <v>11</v>
      </c>
      <c r="K41" s="121" t="n">
        <f aca="false">IF(D41&gt;E41,1,0)+IF(D42&gt;E42,1,0)+IF(D43&gt;E43,1,0)</f>
        <v>2</v>
      </c>
      <c r="L41" s="121" t="n">
        <f aca="false">IF(E41&gt;D41,1,0)+IF(E42&gt;D42,1,0)+IF(E43&gt;D43,1,0)</f>
        <v>1</v>
      </c>
      <c r="M41" s="114" t="str">
        <f aca="false">G41&amp;" d. "&amp;I41</f>
        <v>Lucca d. Oswald</v>
      </c>
      <c r="N41" s="114" t="str">
        <f aca="false">G41&amp;" x "&amp;I41</f>
        <v>Lucca x Oswald</v>
      </c>
      <c r="O41" s="114" t="str">
        <f aca="false">I41&amp;" x "&amp;G41</f>
        <v>Oswald x Lucca</v>
      </c>
      <c r="P41" s="111" t="n">
        <f aca="false">MONTH(B41)</f>
        <v>6</v>
      </c>
      <c r="Q41" s="111" t="n">
        <f aca="false">QUOTIENT(B41-2,7)-6129</f>
        <v>260</v>
      </c>
    </row>
    <row r="42" customFormat="false" ht="12.8" hidden="false" customHeight="false" outlineLevel="0" collapsed="false">
      <c r="A42" s="111"/>
      <c r="B42" s="112"/>
      <c r="C42" s="44"/>
      <c r="D42" s="115" t="n">
        <v>3</v>
      </c>
      <c r="E42" s="115" t="n">
        <v>6</v>
      </c>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t="n">
        <v>10</v>
      </c>
      <c r="E43" s="119" t="n">
        <v>8</v>
      </c>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t="n">
        <v>44728</v>
      </c>
      <c r="C44" s="44" t="s">
        <v>23</v>
      </c>
      <c r="D44" s="113" t="n">
        <v>6</v>
      </c>
      <c r="E44" s="113" t="n">
        <v>2</v>
      </c>
      <c r="F44" s="44" t="s">
        <v>45</v>
      </c>
      <c r="G44" s="122" t="str">
        <f aca="false">C44</f>
        <v>Ivan (Campeao Copa Band)</v>
      </c>
      <c r="H44" s="121" t="n">
        <f aca="false">IF(AND(E44=0,E45=0),25,20)</f>
        <v>20</v>
      </c>
      <c r="I44" s="122" t="str">
        <f aca="false">F44</f>
        <v>Zanoni</v>
      </c>
      <c r="J44" s="111" t="n">
        <f aca="false">IF(E44="WO40",-40,MAX(4,SUM(E44:E45)))</f>
        <v>6</v>
      </c>
      <c r="K44" s="121" t="n">
        <f aca="false">IF(D44&gt;E44,1,0)+IF(D45&gt;E45,1,0)+IF(D46&gt;E46,1,0)</f>
        <v>2</v>
      </c>
      <c r="L44" s="121" t="n">
        <f aca="false">IF(E44&gt;D44,1,0)+IF(E45&gt;D45,1,0)+IF(E46&gt;D46,1,0)</f>
        <v>0</v>
      </c>
      <c r="M44" s="114" t="str">
        <f aca="false">G44&amp;" d. "&amp;I44</f>
        <v>Ivan (Campeao Copa Band) d. Zanoni</v>
      </c>
      <c r="N44" s="114" t="str">
        <f aca="false">G44&amp;" x "&amp;I44</f>
        <v>Ivan (Campeao Copa Band) x Zanoni</v>
      </c>
      <c r="O44" s="114" t="str">
        <f aca="false">I44&amp;" x "&amp;G44</f>
        <v>Zanoni x Ivan (Campeao Copa Band)</v>
      </c>
      <c r="P44" s="111" t="n">
        <f aca="false">MONTH(B44)</f>
        <v>6</v>
      </c>
      <c r="Q44" s="111" t="n">
        <f aca="false">QUOTIENT(B44-2,7)-6129</f>
        <v>260</v>
      </c>
    </row>
    <row r="45" customFormat="false" ht="12.8" hidden="false" customHeight="false" outlineLevel="0" collapsed="false">
      <c r="A45" s="111"/>
      <c r="B45" s="112"/>
      <c r="C45" s="44"/>
      <c r="D45" s="115" t="n">
        <v>6</v>
      </c>
      <c r="E45" s="115" t="n">
        <v>4</v>
      </c>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t="n">
        <v>44728</v>
      </c>
      <c r="C47" s="44" t="s">
        <v>27</v>
      </c>
      <c r="D47" s="113" t="n">
        <v>6</v>
      </c>
      <c r="E47" s="113" t="n">
        <v>1</v>
      </c>
      <c r="F47" s="44" t="s">
        <v>18</v>
      </c>
      <c r="G47" s="122" t="str">
        <f aca="false">C47</f>
        <v>Magritto</v>
      </c>
      <c r="H47" s="121" t="n">
        <f aca="false">IF(AND(E47=0,E48=0),25,20)</f>
        <v>20</v>
      </c>
      <c r="I47" s="122" t="str">
        <f aca="false">F47</f>
        <v>Flavio</v>
      </c>
      <c r="J47" s="111" t="n">
        <f aca="false">IF(E47="WO40",-40,MAX(4,SUM(E47:E48)))</f>
        <v>4</v>
      </c>
      <c r="K47" s="121" t="n">
        <f aca="false">IF(D47&gt;E47,1,0)+IF(D48&gt;E48,1,0)+IF(D49&gt;E49,1,0)</f>
        <v>2</v>
      </c>
      <c r="L47" s="121" t="n">
        <f aca="false">IF(E47&gt;D47,1,0)+IF(E48&gt;D48,1,0)+IF(E49&gt;D49,1,0)</f>
        <v>0</v>
      </c>
      <c r="M47" s="114" t="str">
        <f aca="false">G47&amp;" d. "&amp;I47</f>
        <v>Magritto d. Flavio</v>
      </c>
      <c r="N47" s="114" t="str">
        <f aca="false">G47&amp;" x "&amp;I47</f>
        <v>Magritto x Flavio</v>
      </c>
      <c r="O47" s="114" t="str">
        <f aca="false">I47&amp;" x "&amp;G47</f>
        <v>Flavio x Magritto</v>
      </c>
      <c r="P47" s="111" t="n">
        <f aca="false">MONTH(B47)</f>
        <v>6</v>
      </c>
      <c r="Q47" s="111" t="n">
        <f aca="false">QUOTIENT(B47-2,7)-6129</f>
        <v>260</v>
      </c>
    </row>
    <row r="48" customFormat="false" ht="12.8" hidden="false" customHeight="false" outlineLevel="0" collapsed="false">
      <c r="A48" s="111"/>
      <c r="B48" s="112"/>
      <c r="C48" s="44"/>
      <c r="D48" s="115" t="n">
        <v>6</v>
      </c>
      <c r="E48" s="115" t="n">
        <v>0</v>
      </c>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t="n">
        <v>44728</v>
      </c>
      <c r="C50" s="44" t="s">
        <v>40</v>
      </c>
      <c r="D50" s="113" t="n">
        <v>7</v>
      </c>
      <c r="E50" s="113" t="n">
        <v>5</v>
      </c>
      <c r="F50" s="44" t="s">
        <v>29</v>
      </c>
      <c r="G50" s="122" t="str">
        <f aca="false">C50</f>
        <v>Robertinho</v>
      </c>
      <c r="H50" s="121" t="n">
        <f aca="false">IF(AND(E50=0,E51=0),25,20)</f>
        <v>20</v>
      </c>
      <c r="I50" s="122" t="str">
        <f aca="false">F50</f>
        <v>BZK</v>
      </c>
      <c r="J50" s="111" t="n">
        <f aca="false">IF(E50="WO40",-40,MAX(4,SUM(E50:E51)))</f>
        <v>7</v>
      </c>
      <c r="K50" s="121" t="n">
        <f aca="false">IF(D50&gt;E50,1,0)+IF(D51&gt;E51,1,0)+IF(D52&gt;E52,1,0)</f>
        <v>2</v>
      </c>
      <c r="L50" s="121" t="n">
        <f aca="false">IF(E50&gt;D50,1,0)+IF(E51&gt;D51,1,0)+IF(E52&gt;D52,1,0)</f>
        <v>0</v>
      </c>
      <c r="M50" s="114" t="str">
        <f aca="false">G50&amp;" d. "&amp;I50</f>
        <v>Robertinho d. BZK</v>
      </c>
      <c r="N50" s="114" t="str">
        <f aca="false">G50&amp;" x "&amp;I50</f>
        <v>Robertinho x BZK</v>
      </c>
      <c r="O50" s="114" t="str">
        <f aca="false">I50&amp;" x "&amp;G50</f>
        <v>BZK x Robertinho</v>
      </c>
      <c r="P50" s="111" t="n">
        <f aca="false">MONTH(B50)</f>
        <v>6</v>
      </c>
      <c r="Q50" s="111" t="n">
        <f aca="false">QUOTIENT(B50-2,7)-6129</f>
        <v>260</v>
      </c>
    </row>
    <row r="51" customFormat="false" ht="12.8" hidden="false" customHeight="false" outlineLevel="0" collapsed="false">
      <c r="A51" s="111"/>
      <c r="B51" s="112"/>
      <c r="C51" s="44"/>
      <c r="D51" s="115" t="n">
        <v>6</v>
      </c>
      <c r="E51" s="115" t="n">
        <v>2</v>
      </c>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t="n">
        <v>44728</v>
      </c>
      <c r="C53" s="44" t="s">
        <v>44</v>
      </c>
      <c r="D53" s="113" t="n">
        <v>6</v>
      </c>
      <c r="E53" s="113" t="n">
        <v>4</v>
      </c>
      <c r="F53" s="44" t="s">
        <v>14</v>
      </c>
      <c r="G53" s="122" t="str">
        <f aca="false">C53</f>
        <v>Rubens</v>
      </c>
      <c r="H53" s="121" t="n">
        <f aca="false">IF(AND(E53=0,E54=0),25,20)</f>
        <v>20</v>
      </c>
      <c r="I53" s="122" t="str">
        <f aca="false">F53</f>
        <v>Fabinho</v>
      </c>
      <c r="J53" s="111" t="n">
        <f aca="false">IF(E53="WO40",-40,MAX(4,SUM(E53:E54)))</f>
        <v>6</v>
      </c>
      <c r="K53" s="121" t="n">
        <f aca="false">IF(D53&gt;E53,1,0)+IF(D54&gt;E54,1,0)+IF(D55&gt;E55,1,0)</f>
        <v>2</v>
      </c>
      <c r="L53" s="121" t="n">
        <f aca="false">IF(E53&gt;D53,1,0)+IF(E54&gt;D54,1,0)+IF(E55&gt;D55,1,0)</f>
        <v>0</v>
      </c>
      <c r="M53" s="114" t="str">
        <f aca="false">G53&amp;" d. "&amp;I53</f>
        <v>Rubens d. Fabinho</v>
      </c>
      <c r="N53" s="114" t="str">
        <f aca="false">G53&amp;" x "&amp;I53</f>
        <v>Rubens x Fabinho</v>
      </c>
      <c r="O53" s="114" t="str">
        <f aca="false">I53&amp;" x "&amp;G53</f>
        <v>Fabinho x Rubens</v>
      </c>
      <c r="P53" s="111" t="n">
        <f aca="false">MONTH(B53)</f>
        <v>6</v>
      </c>
      <c r="Q53" s="111" t="n">
        <f aca="false">QUOTIENT(B53-2,7)-6129</f>
        <v>260</v>
      </c>
    </row>
    <row r="54" customFormat="false" ht="12.8" hidden="false" customHeight="false" outlineLevel="0" collapsed="false">
      <c r="A54" s="111"/>
      <c r="B54" s="112"/>
      <c r="C54" s="44"/>
      <c r="D54" s="115" t="n">
        <v>6</v>
      </c>
      <c r="E54" s="115" t="n">
        <v>2</v>
      </c>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t="n">
        <v>44729</v>
      </c>
      <c r="C56" s="44" t="s">
        <v>15</v>
      </c>
      <c r="D56" s="113" t="n">
        <v>6</v>
      </c>
      <c r="E56" s="113" t="n">
        <v>0</v>
      </c>
      <c r="F56" s="44" t="s">
        <v>49</v>
      </c>
      <c r="G56" s="122" t="str">
        <f aca="false">C56</f>
        <v>Gerentão</v>
      </c>
      <c r="H56" s="121" t="n">
        <f aca="false">IF(AND(E56=0,E57=0),25,20)</f>
        <v>20</v>
      </c>
      <c r="I56" s="122" t="str">
        <f aca="false">F56</f>
        <v>Xuru</v>
      </c>
      <c r="J56" s="111" t="n">
        <f aca="false">IF(E56="WO40",-40,MAX(4,SUM(E56:E57)))</f>
        <v>4</v>
      </c>
      <c r="K56" s="121" t="n">
        <f aca="false">IF(D56&gt;E56,1,0)+IF(D57&gt;E57,1,0)+IF(D58&gt;E58,1,0)</f>
        <v>2</v>
      </c>
      <c r="L56" s="121" t="n">
        <f aca="false">IF(E56&gt;D56,1,0)+IF(E57&gt;D57,1,0)+IF(E58&gt;D58,1,0)</f>
        <v>0</v>
      </c>
      <c r="M56" s="114" t="str">
        <f aca="false">G56&amp;" d. "&amp;I56</f>
        <v>Gerentão d. Xuru</v>
      </c>
      <c r="N56" s="114" t="str">
        <f aca="false">G56&amp;" x "&amp;I56</f>
        <v>Gerentão x Xuru</v>
      </c>
      <c r="O56" s="114" t="str">
        <f aca="false">I56&amp;" x "&amp;G56</f>
        <v>Xuru x Gerentão</v>
      </c>
      <c r="P56" s="111" t="n">
        <f aca="false">MONTH(B56)</f>
        <v>6</v>
      </c>
      <c r="Q56" s="111" t="n">
        <f aca="false">QUOTIENT(B56-2,7)-6129</f>
        <v>260</v>
      </c>
    </row>
    <row r="57" customFormat="false" ht="12.8"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t="n">
        <v>44729</v>
      </c>
      <c r="C59" s="44" t="s">
        <v>40</v>
      </c>
      <c r="D59" s="113" t="n">
        <v>6</v>
      </c>
      <c r="E59" s="113" t="n">
        <v>3</v>
      </c>
      <c r="F59" s="44" t="s">
        <v>49</v>
      </c>
      <c r="G59" s="122" t="str">
        <f aca="false">C59</f>
        <v>Robertinho</v>
      </c>
      <c r="H59" s="121" t="n">
        <f aca="false">IF(AND(E59=0,E60=0),25,20)</f>
        <v>20</v>
      </c>
      <c r="I59" s="122" t="str">
        <f aca="false">F59</f>
        <v>Xuru</v>
      </c>
      <c r="J59" s="111" t="n">
        <f aca="false">IF(E59="WO40",-40,MAX(4,SUM(E59:E60)))</f>
        <v>5</v>
      </c>
      <c r="K59" s="121" t="n">
        <f aca="false">IF(D59&gt;E59,1,0)+IF(D60&gt;E60,1,0)+IF(D61&gt;E61,1,0)</f>
        <v>2</v>
      </c>
      <c r="L59" s="121" t="n">
        <f aca="false">IF(E59&gt;D59,1,0)+IF(E60&gt;D60,1,0)+IF(E61&gt;D61,1,0)</f>
        <v>0</v>
      </c>
      <c r="M59" s="114" t="str">
        <f aca="false">G59&amp;" d. "&amp;I59</f>
        <v>Robertinho d. Xuru</v>
      </c>
      <c r="N59" s="114" t="str">
        <f aca="false">G59&amp;" x "&amp;I59</f>
        <v>Robertinho x Xuru</v>
      </c>
      <c r="O59" s="114" t="str">
        <f aca="false">I59&amp;" x "&amp;G59</f>
        <v>Xuru x Robertinho</v>
      </c>
      <c r="P59" s="111" t="n">
        <f aca="false">MONTH(B59)</f>
        <v>6</v>
      </c>
      <c r="Q59" s="111" t="n">
        <f aca="false">QUOTIENT(B59-2,7)-6129</f>
        <v>260</v>
      </c>
    </row>
    <row r="60" customFormat="false" ht="12.8" hidden="false" customHeight="false" outlineLevel="0" collapsed="false">
      <c r="A60" s="111"/>
      <c r="B60" s="112"/>
      <c r="C60" s="44"/>
      <c r="D60" s="115" t="n">
        <v>6</v>
      </c>
      <c r="E60" s="115" t="n">
        <v>2</v>
      </c>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t="n">
        <v>44730</v>
      </c>
      <c r="C62" s="44" t="s">
        <v>18</v>
      </c>
      <c r="D62" s="113" t="n">
        <v>6</v>
      </c>
      <c r="E62" s="113" t="n">
        <v>1</v>
      </c>
      <c r="F62" s="44" t="s">
        <v>13</v>
      </c>
      <c r="G62" s="122" t="str">
        <f aca="false">C62</f>
        <v>Flavio</v>
      </c>
      <c r="H62" s="121" t="n">
        <f aca="false">IF(AND(E62=0,E63=0),25,20)</f>
        <v>20</v>
      </c>
      <c r="I62" s="122" t="str">
        <f aca="false">F62</f>
        <v>Elias Xaropinho</v>
      </c>
      <c r="J62" s="111" t="n">
        <f aca="false">IF(E62="WO40",-40,MAX(4,SUM(E62:E63)))</f>
        <v>4</v>
      </c>
      <c r="K62" s="121" t="n">
        <f aca="false">IF(D62&gt;E62,1,0)+IF(D63&gt;E63,1,0)+IF(D64&gt;E64,1,0)</f>
        <v>2</v>
      </c>
      <c r="L62" s="121" t="n">
        <f aca="false">IF(E62&gt;D62,1,0)+IF(E63&gt;D63,1,0)+IF(E64&gt;D64,1,0)</f>
        <v>0</v>
      </c>
      <c r="M62" s="114" t="str">
        <f aca="false">G62&amp;" d. "&amp;I62</f>
        <v>Flavio d. Elias Xaropinho</v>
      </c>
      <c r="N62" s="114" t="str">
        <f aca="false">G62&amp;" x "&amp;I62</f>
        <v>Flavio x Elias Xaropinho</v>
      </c>
      <c r="O62" s="114" t="str">
        <f aca="false">I62&amp;" x "&amp;G62</f>
        <v>Elias Xaropinho x Flavio</v>
      </c>
      <c r="P62" s="111" t="n">
        <f aca="false">MONTH(B62)</f>
        <v>6</v>
      </c>
      <c r="Q62" s="111" t="n">
        <f aca="false">QUOTIENT(B62-2,7)-6129</f>
        <v>260</v>
      </c>
    </row>
    <row r="63" customFormat="false" ht="12.8" hidden="false" customHeight="false" outlineLevel="0" collapsed="false">
      <c r="A63" s="111"/>
      <c r="B63" s="112"/>
      <c r="C63" s="44"/>
      <c r="D63" s="115" t="n">
        <v>6</v>
      </c>
      <c r="E63" s="115" t="n">
        <v>1</v>
      </c>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t="n">
        <v>44732</v>
      </c>
      <c r="C65" s="44" t="s">
        <v>37</v>
      </c>
      <c r="D65" s="113" t="n">
        <v>6</v>
      </c>
      <c r="E65" s="113" t="n">
        <v>3</v>
      </c>
      <c r="F65" s="44" t="s">
        <v>26</v>
      </c>
      <c r="G65" s="122" t="str">
        <f aca="false">C65</f>
        <v>Pitch</v>
      </c>
      <c r="H65" s="121" t="n">
        <f aca="false">IF(AND(E65=0,E66=0),25,20)</f>
        <v>20</v>
      </c>
      <c r="I65" s="122" t="str">
        <f aca="false">F65</f>
        <v>LH</v>
      </c>
      <c r="J65" s="111" t="n">
        <f aca="false">IF(E65="WO40",-40,MAX(4,SUM(E65:E66)))</f>
        <v>4</v>
      </c>
      <c r="K65" s="121" t="n">
        <f aca="false">IF(D65&gt;E65,1,0)+IF(D66&gt;E66,1,0)+IF(D67&gt;E67,1,0)</f>
        <v>2</v>
      </c>
      <c r="L65" s="121" t="n">
        <f aca="false">IF(E65&gt;D65,1,0)+IF(E66&gt;D66,1,0)+IF(E67&gt;D67,1,0)</f>
        <v>0</v>
      </c>
      <c r="M65" s="114" t="str">
        <f aca="false">G65&amp;" d. "&amp;I65</f>
        <v>Pitch d. LH</v>
      </c>
      <c r="N65" s="114" t="str">
        <f aca="false">G65&amp;" x "&amp;I65</f>
        <v>Pitch x LH</v>
      </c>
      <c r="O65" s="114" t="str">
        <f aca="false">I65&amp;" x "&amp;G65</f>
        <v>LH x Pitch</v>
      </c>
      <c r="P65" s="111" t="n">
        <f aca="false">MONTH(B65)</f>
        <v>6</v>
      </c>
      <c r="Q65" s="111" t="n">
        <f aca="false">QUOTIENT(B65-2,7)-6129</f>
        <v>261</v>
      </c>
    </row>
    <row r="66" customFormat="false" ht="12.8" hidden="false" customHeight="false" outlineLevel="0" collapsed="false">
      <c r="A66" s="111"/>
      <c r="B66" s="112"/>
      <c r="C66" s="44"/>
      <c r="D66" s="115" t="n">
        <v>6</v>
      </c>
      <c r="E66" s="115" t="n">
        <v>1</v>
      </c>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t="n">
        <v>44732</v>
      </c>
      <c r="C68" s="44" t="s">
        <v>40</v>
      </c>
      <c r="D68" s="113" t="n">
        <v>6</v>
      </c>
      <c r="E68" s="113" t="n">
        <v>3</v>
      </c>
      <c r="F68" s="44" t="s">
        <v>7</v>
      </c>
      <c r="G68" s="122" t="str">
        <f aca="false">C68</f>
        <v>Robertinho</v>
      </c>
      <c r="H68" s="121" t="n">
        <f aca="false">IF(AND(E68=0,E69=0),25,20)</f>
        <v>20</v>
      </c>
      <c r="I68" s="122" t="str">
        <f aca="false">F68</f>
        <v>Coimbra</v>
      </c>
      <c r="J68" s="111" t="n">
        <f aca="false">IF(E68="WO40",-40,MAX(4,SUM(E68:E69)))</f>
        <v>6</v>
      </c>
      <c r="K68" s="121" t="n">
        <f aca="false">IF(D68&gt;E68,1,0)+IF(D69&gt;E69,1,0)+IF(D70&gt;E70,1,0)</f>
        <v>2</v>
      </c>
      <c r="L68" s="121" t="n">
        <f aca="false">IF(E68&gt;D68,1,0)+IF(E69&gt;D69,1,0)+IF(E70&gt;D70,1,0)</f>
        <v>0</v>
      </c>
      <c r="M68" s="114" t="str">
        <f aca="false">G68&amp;" d. "&amp;I68</f>
        <v>Robertinho d. Coimbra</v>
      </c>
      <c r="N68" s="114" t="str">
        <f aca="false">G68&amp;" x "&amp;I68</f>
        <v>Robertinho x Coimbra</v>
      </c>
      <c r="O68" s="114" t="str">
        <f aca="false">I68&amp;" x "&amp;G68</f>
        <v>Coimbra x Robertinho</v>
      </c>
      <c r="P68" s="111" t="n">
        <f aca="false">MONTH(B68)</f>
        <v>6</v>
      </c>
      <c r="Q68" s="111" t="n">
        <f aca="false">QUOTIENT(B68-2,7)-6129</f>
        <v>261</v>
      </c>
    </row>
    <row r="69" customFormat="false" ht="12.8" hidden="false" customHeight="false" outlineLevel="0" collapsed="false">
      <c r="A69" s="111"/>
      <c r="B69" s="112"/>
      <c r="C69" s="44"/>
      <c r="D69" s="115" t="n">
        <v>6</v>
      </c>
      <c r="E69" s="115" t="n">
        <v>3</v>
      </c>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t="n">
        <v>44734</v>
      </c>
      <c r="C71" s="44" t="s">
        <v>27</v>
      </c>
      <c r="D71" s="113" t="n">
        <v>6</v>
      </c>
      <c r="E71" s="113" t="n">
        <v>1</v>
      </c>
      <c r="F71" s="44" t="s">
        <v>33</v>
      </c>
      <c r="G71" s="122" t="str">
        <f aca="false">C71</f>
        <v>Magritto</v>
      </c>
      <c r="H71" s="121" t="n">
        <f aca="false">IF(AND(E71=0,E72=0),25,20)</f>
        <v>20</v>
      </c>
      <c r="I71" s="122" t="str">
        <f aca="false">F71</f>
        <v>Pedrao</v>
      </c>
      <c r="J71" s="111" t="n">
        <f aca="false">IF(E71="WO40",-40,MAX(4,SUM(E71:E72)))</f>
        <v>4</v>
      </c>
      <c r="K71" s="121" t="n">
        <f aca="false">IF(D71&gt;E71,1,0)+IF(D72&gt;E72,1,0)+IF(D73&gt;E73,1,0)</f>
        <v>2</v>
      </c>
      <c r="L71" s="121" t="n">
        <f aca="false">IF(E71&gt;D71,1,0)+IF(E72&gt;D72,1,0)+IF(E73&gt;D73,1,0)</f>
        <v>0</v>
      </c>
      <c r="M71" s="114" t="str">
        <f aca="false">G71&amp;" d. "&amp;I71</f>
        <v>Magritto d. Pedrao</v>
      </c>
      <c r="N71" s="114" t="str">
        <f aca="false">G71&amp;" x "&amp;I71</f>
        <v>Magritto x Pedrao</v>
      </c>
      <c r="O71" s="114" t="str">
        <f aca="false">I71&amp;" x "&amp;G71</f>
        <v>Pedrao x Magritto</v>
      </c>
      <c r="P71" s="111" t="n">
        <f aca="false">MONTH(B71)</f>
        <v>6</v>
      </c>
      <c r="Q71" s="111" t="n">
        <f aca="false">QUOTIENT(B71-2,7)-6129</f>
        <v>261</v>
      </c>
    </row>
    <row r="72" customFormat="false" ht="12.8" hidden="false" customHeight="false" outlineLevel="0" collapsed="false">
      <c r="A72" s="111"/>
      <c r="B72" s="112"/>
      <c r="C72" s="44"/>
      <c r="D72" s="115" t="n">
        <v>6</v>
      </c>
      <c r="E72" s="115" t="n">
        <v>2</v>
      </c>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t="n">
        <v>44734</v>
      </c>
      <c r="C74" s="44" t="s">
        <v>30</v>
      </c>
      <c r="D74" s="113" t="n">
        <v>6</v>
      </c>
      <c r="E74" s="113" t="n">
        <v>2</v>
      </c>
      <c r="F74" s="44" t="s">
        <v>26</v>
      </c>
      <c r="G74" s="122" t="str">
        <f aca="false">C74</f>
        <v>Oswald</v>
      </c>
      <c r="H74" s="121" t="n">
        <f aca="false">IF(AND(E74=0,E75=0),25,20)</f>
        <v>20</v>
      </c>
      <c r="I74" s="122" t="str">
        <f aca="false">F74</f>
        <v>LH</v>
      </c>
      <c r="J74" s="111" t="n">
        <f aca="false">IF(E74="WO40",-40,MAX(4,SUM(E74:E75)))</f>
        <v>4</v>
      </c>
      <c r="K74" s="121" t="n">
        <f aca="false">IF(D74&gt;E74,1,0)+IF(D75&gt;E75,1,0)+IF(D76&gt;E76,1,0)</f>
        <v>2</v>
      </c>
      <c r="L74" s="121" t="n">
        <f aca="false">IF(E74&gt;D74,1,0)+IF(E75&gt;D75,1,0)+IF(E76&gt;D76,1,0)</f>
        <v>0</v>
      </c>
      <c r="M74" s="114" t="str">
        <f aca="false">G74&amp;" d. "&amp;I74</f>
        <v>Oswald d. LH</v>
      </c>
      <c r="N74" s="114" t="str">
        <f aca="false">G74&amp;" x "&amp;I74</f>
        <v>Oswald x LH</v>
      </c>
      <c r="O74" s="114" t="str">
        <f aca="false">I74&amp;" x "&amp;G74</f>
        <v>LH x Oswald</v>
      </c>
      <c r="P74" s="111" t="n">
        <f aca="false">MONTH(B74)</f>
        <v>6</v>
      </c>
      <c r="Q74" s="111" t="n">
        <f aca="false">QUOTIENT(B74-2,7)-6129</f>
        <v>261</v>
      </c>
    </row>
    <row r="75" customFormat="false" ht="12.8" hidden="false" customHeight="false" outlineLevel="0" collapsed="false">
      <c r="A75" s="111"/>
      <c r="B75" s="112"/>
      <c r="C75" s="44"/>
      <c r="D75" s="115" t="n">
        <v>6</v>
      </c>
      <c r="E75" s="115" t="n">
        <v>1</v>
      </c>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t="n">
        <v>44735</v>
      </c>
      <c r="C77" s="44" t="s">
        <v>12</v>
      </c>
      <c r="D77" s="113" t="n">
        <v>6</v>
      </c>
      <c r="E77" s="113" t="n">
        <v>4</v>
      </c>
      <c r="F77" s="44" t="s">
        <v>25</v>
      </c>
      <c r="G77" s="122" t="str">
        <f aca="false">C77</f>
        <v>Duclerc</v>
      </c>
      <c r="H77" s="121" t="n">
        <f aca="false">IF(AND(E77=0,E78=0),25,20)</f>
        <v>20</v>
      </c>
      <c r="I77" s="122" t="str">
        <f aca="false">F77</f>
        <v>Carlao</v>
      </c>
      <c r="J77" s="111" t="n">
        <f aca="false">IF(E77="WO40",-40,MAX(4,SUM(E77:E78)))</f>
        <v>6</v>
      </c>
      <c r="K77" s="121" t="n">
        <f aca="false">IF(D77&gt;E77,1,0)+IF(D78&gt;E78,1,0)+IF(D79&gt;E79,1,0)</f>
        <v>2</v>
      </c>
      <c r="L77" s="121" t="n">
        <f aca="false">IF(E77&gt;D77,1,0)+IF(E78&gt;D78,1,0)+IF(E79&gt;D79,1,0)</f>
        <v>0</v>
      </c>
      <c r="M77" s="114" t="str">
        <f aca="false">G77&amp;" d. "&amp;I77</f>
        <v>Duclerc d. Carlao</v>
      </c>
      <c r="N77" s="114" t="str">
        <f aca="false">G77&amp;" x "&amp;I77</f>
        <v>Duclerc x Carlao</v>
      </c>
      <c r="O77" s="114" t="str">
        <f aca="false">I77&amp;" x "&amp;G77</f>
        <v>Carlao x Duclerc</v>
      </c>
      <c r="P77" s="111" t="n">
        <f aca="false">MONTH(B77)</f>
        <v>6</v>
      </c>
      <c r="Q77" s="111" t="n">
        <f aca="false">QUOTIENT(B77-2,7)-6129</f>
        <v>261</v>
      </c>
    </row>
    <row r="78" customFormat="false" ht="12.8" hidden="false" customHeight="false" outlineLevel="0" collapsed="false">
      <c r="A78" s="111"/>
      <c r="B78" s="112"/>
      <c r="C78" s="44"/>
      <c r="D78" s="115" t="n">
        <v>6</v>
      </c>
      <c r="E78" s="115" t="n">
        <v>2</v>
      </c>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t="n">
        <v>44735</v>
      </c>
      <c r="C80" s="44" t="s">
        <v>47</v>
      </c>
      <c r="D80" s="113" t="n">
        <v>6</v>
      </c>
      <c r="E80" s="113" t="n">
        <v>0</v>
      </c>
      <c r="F80" s="44" t="s">
        <v>8</v>
      </c>
      <c r="G80" s="122" t="str">
        <f aca="false">C80</f>
        <v>Fabio Chuck</v>
      </c>
      <c r="H80" s="121" t="n">
        <f aca="false">IF(AND(E80=0,E81=0),25,20)</f>
        <v>25</v>
      </c>
      <c r="I80" s="122" t="str">
        <f aca="false">F80</f>
        <v>Costinha</v>
      </c>
      <c r="J80" s="111" t="n">
        <f aca="false">IF(E80="WO40",-40,MAX(4,SUM(E80:E81)))</f>
        <v>4</v>
      </c>
      <c r="K80" s="121" t="n">
        <f aca="false">IF(D80&gt;E80,1,0)+IF(D81&gt;E81,1,0)+IF(D82&gt;E82,1,0)</f>
        <v>2</v>
      </c>
      <c r="L80" s="121" t="n">
        <f aca="false">IF(E80&gt;D80,1,0)+IF(E81&gt;D81,1,0)+IF(E82&gt;D82,1,0)</f>
        <v>0</v>
      </c>
      <c r="M80" s="114" t="str">
        <f aca="false">G80&amp;" d. "&amp;I80</f>
        <v>Fabio Chuck d. Costinha</v>
      </c>
      <c r="N80" s="114" t="str">
        <f aca="false">G80&amp;" x "&amp;I80</f>
        <v>Fabio Chuck x Costinha</v>
      </c>
      <c r="O80" s="114" t="str">
        <f aca="false">I80&amp;" x "&amp;G80</f>
        <v>Costinha x Fabio Chuck</v>
      </c>
      <c r="P80" s="111" t="n">
        <f aca="false">MONTH(B80)</f>
        <v>6</v>
      </c>
      <c r="Q80" s="111" t="n">
        <f aca="false">QUOTIENT(B80-2,7)-6129</f>
        <v>261</v>
      </c>
    </row>
    <row r="81" customFormat="false" ht="12.8" hidden="false" customHeight="false" outlineLevel="0" collapsed="false">
      <c r="A81" s="111"/>
      <c r="B81" s="112"/>
      <c r="C81" s="44"/>
      <c r="D81" s="115" t="n">
        <v>6</v>
      </c>
      <c r="E81" s="115" t="n">
        <v>0</v>
      </c>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t="n">
        <v>44736</v>
      </c>
      <c r="C83" s="44" t="s">
        <v>20</v>
      </c>
      <c r="D83" s="113" t="n">
        <v>4</v>
      </c>
      <c r="E83" s="113" t="n">
        <v>6</v>
      </c>
      <c r="F83" s="44" t="s">
        <v>15</v>
      </c>
      <c r="G83" s="122" t="str">
        <f aca="false">C83</f>
        <v>Pedro</v>
      </c>
      <c r="H83" s="121" t="n">
        <f aca="false">IF(AND(E83=0,E84=0),25,20)</f>
        <v>20</v>
      </c>
      <c r="I83" s="122" t="str">
        <f aca="false">F83</f>
        <v>Gerentão</v>
      </c>
      <c r="J83" s="111" t="n">
        <f aca="false">IF(E83="WO40",-40,MAX(4,SUM(E83:E84)))</f>
        <v>8</v>
      </c>
      <c r="K83" s="121" t="n">
        <f aca="false">IF(D83&gt;E83,1,0)+IF(D84&gt;E84,1,0)+IF(D85&gt;E85,1,0)</f>
        <v>2</v>
      </c>
      <c r="L83" s="121" t="n">
        <f aca="false">IF(E83&gt;D83,1,0)+IF(E84&gt;D84,1,0)+IF(E85&gt;D85,1,0)</f>
        <v>1</v>
      </c>
      <c r="M83" s="114" t="str">
        <f aca="false">G83&amp;" d. "&amp;I83</f>
        <v>Pedro d. Gerentão</v>
      </c>
      <c r="N83" s="114" t="str">
        <f aca="false">G83&amp;" x "&amp;I83</f>
        <v>Pedro x Gerentão</v>
      </c>
      <c r="O83" s="114" t="str">
        <f aca="false">I83&amp;" x "&amp;G83</f>
        <v>Gerentão x Pedro</v>
      </c>
      <c r="P83" s="111" t="n">
        <f aca="false">MONTH(B83)</f>
        <v>6</v>
      </c>
      <c r="Q83" s="111" t="n">
        <f aca="false">QUOTIENT(B83-2,7)-6129</f>
        <v>261</v>
      </c>
    </row>
    <row r="84" customFormat="false" ht="12.8" hidden="false" customHeight="false" outlineLevel="0" collapsed="false">
      <c r="A84" s="111"/>
      <c r="B84" s="112"/>
      <c r="C84" s="44"/>
      <c r="D84" s="115" t="n">
        <v>6</v>
      </c>
      <c r="E84" s="115" t="n">
        <v>2</v>
      </c>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t="n">
        <v>10</v>
      </c>
      <c r="E85" s="119" t="n">
        <v>1</v>
      </c>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t="n">
        <v>44737</v>
      </c>
      <c r="C86" s="44" t="s">
        <v>40</v>
      </c>
      <c r="D86" s="113" t="n">
        <v>6</v>
      </c>
      <c r="E86" s="113" t="n">
        <v>3</v>
      </c>
      <c r="F86" s="44" t="s">
        <v>32</v>
      </c>
      <c r="G86" s="122" t="str">
        <f aca="false">C86</f>
        <v>Robertinho</v>
      </c>
      <c r="H86" s="121" t="n">
        <f aca="false">IF(AND(E86=0,E87=0),25,20)</f>
        <v>20</v>
      </c>
      <c r="I86" s="122" t="str">
        <f aca="false">F86</f>
        <v>Paulo</v>
      </c>
      <c r="J86" s="111" t="n">
        <f aca="false">IF(E86="WO40",-40,MAX(4,SUM(E86:E87)))</f>
        <v>10</v>
      </c>
      <c r="K86" s="121" t="n">
        <f aca="false">IF(D86&gt;E86,1,0)+IF(D87&gt;E87,1,0)+IF(D88&gt;E88,1,0)</f>
        <v>2</v>
      </c>
      <c r="L86" s="121" t="n">
        <f aca="false">IF(E86&gt;D86,1,0)+IF(E87&gt;D87,1,0)+IF(E88&gt;D88,1,0)</f>
        <v>1</v>
      </c>
      <c r="M86" s="114" t="str">
        <f aca="false">G86&amp;" d. "&amp;I86</f>
        <v>Robertinho d. Paulo</v>
      </c>
      <c r="N86" s="114" t="str">
        <f aca="false">G86&amp;" x "&amp;I86</f>
        <v>Robertinho x Paulo</v>
      </c>
      <c r="O86" s="114" t="str">
        <f aca="false">I86&amp;" x "&amp;G86</f>
        <v>Paulo x Robertinho</v>
      </c>
      <c r="P86" s="111" t="n">
        <f aca="false">MONTH(B86)</f>
        <v>6</v>
      </c>
      <c r="Q86" s="111" t="n">
        <f aca="false">QUOTIENT(B86-2,7)-6129</f>
        <v>261</v>
      </c>
    </row>
    <row r="87" customFormat="false" ht="12.8" hidden="false" customHeight="false" outlineLevel="0" collapsed="false">
      <c r="A87" s="111"/>
      <c r="B87" s="112"/>
      <c r="C87" s="44"/>
      <c r="D87" s="115" t="n">
        <v>5</v>
      </c>
      <c r="E87" s="115" t="n">
        <v>7</v>
      </c>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t="n">
        <v>6</v>
      </c>
      <c r="E88" s="119" t="n">
        <v>2</v>
      </c>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t="n">
        <v>44738</v>
      </c>
      <c r="C89" s="44" t="s">
        <v>22</v>
      </c>
      <c r="D89" s="113" t="n">
        <v>6</v>
      </c>
      <c r="E89" s="113" t="n">
        <v>4</v>
      </c>
      <c r="F89" s="44" t="s">
        <v>13</v>
      </c>
      <c r="G89" s="122" t="str">
        <f aca="false">C89</f>
        <v>Lucca</v>
      </c>
      <c r="H89" s="121" t="n">
        <f aca="false">IF(AND(E89=0,E90=0),25,20)</f>
        <v>20</v>
      </c>
      <c r="I89" s="122" t="str">
        <f aca="false">F89</f>
        <v>Elias Xaropinho</v>
      </c>
      <c r="J89" s="111" t="n">
        <f aca="false">IF(E89="WO40",-40,MAX(4,SUM(E89:E90)))</f>
        <v>8</v>
      </c>
      <c r="K89" s="121" t="n">
        <f aca="false">IF(D89&gt;E89,1,0)+IF(D90&gt;E90,1,0)+IF(D91&gt;E91,1,0)</f>
        <v>2</v>
      </c>
      <c r="L89" s="121" t="n">
        <f aca="false">IF(E89&gt;D89,1,0)+IF(E90&gt;D90,1,0)+IF(E91&gt;D91,1,0)</f>
        <v>0</v>
      </c>
      <c r="M89" s="114" t="str">
        <f aca="false">G89&amp;" d. "&amp;I89</f>
        <v>Lucca d. Elias Xaropinho</v>
      </c>
      <c r="N89" s="114" t="str">
        <f aca="false">G89&amp;" x "&amp;I89</f>
        <v>Lucca x Elias Xaropinho</v>
      </c>
      <c r="O89" s="114" t="str">
        <f aca="false">I89&amp;" x "&amp;G89</f>
        <v>Elias Xaropinho x Lucca</v>
      </c>
      <c r="P89" s="111" t="n">
        <f aca="false">MONTH(B89)</f>
        <v>6</v>
      </c>
      <c r="Q89" s="111" t="n">
        <f aca="false">QUOTIENT(B89-2,7)-6129</f>
        <v>261</v>
      </c>
    </row>
    <row r="90" customFormat="false" ht="12.8" hidden="false" customHeight="false" outlineLevel="0" collapsed="false">
      <c r="A90" s="111"/>
      <c r="B90" s="112"/>
      <c r="C90" s="44"/>
      <c r="D90" s="115" t="n">
        <v>6</v>
      </c>
      <c r="E90" s="115" t="n">
        <v>4</v>
      </c>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t="n">
        <v>44740</v>
      </c>
      <c r="C92" s="44" t="s">
        <v>9</v>
      </c>
      <c r="D92" s="113" t="n">
        <v>6</v>
      </c>
      <c r="E92" s="113" t="n">
        <v>3</v>
      </c>
      <c r="F92" s="44" t="s">
        <v>18</v>
      </c>
      <c r="G92" s="122" t="str">
        <f aca="false">C92</f>
        <v>Heitor</v>
      </c>
      <c r="H92" s="121" t="n">
        <f aca="false">IF(AND(E92=0,E93=0),25,20)</f>
        <v>20</v>
      </c>
      <c r="I92" s="122" t="str">
        <f aca="false">F92</f>
        <v>Flavio</v>
      </c>
      <c r="J92" s="111" t="n">
        <f aca="false">IF(E92="WO40",-40,MAX(4,SUM(E92:E93)))</f>
        <v>4</v>
      </c>
      <c r="K92" s="121" t="n">
        <f aca="false">IF(D92&gt;E92,1,0)+IF(D93&gt;E93,1,0)+IF(D94&gt;E94,1,0)</f>
        <v>1</v>
      </c>
      <c r="L92" s="121" t="n">
        <f aca="false">IF(E92&gt;D92,1,0)+IF(E93&gt;D93,1,0)+IF(E94&gt;D94,1,0)</f>
        <v>0</v>
      </c>
      <c r="M92" s="114" t="str">
        <f aca="false">G92&amp;" d. "&amp;I92</f>
        <v>Heitor d. Flavio</v>
      </c>
      <c r="N92" s="114" t="str">
        <f aca="false">G92&amp;" x "&amp;I92</f>
        <v>Heitor x Flavio</v>
      </c>
      <c r="O92" s="114" t="str">
        <f aca="false">I92&amp;" x "&amp;G92</f>
        <v>Flavio x Heitor</v>
      </c>
      <c r="P92" s="111" t="n">
        <f aca="false">MONTH(B92)</f>
        <v>6</v>
      </c>
      <c r="Q92" s="111" t="n">
        <f aca="false">QUOTIENT(B92-2,7)-6129</f>
        <v>262</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t="n">
        <v>44740</v>
      </c>
      <c r="C95" s="44" t="s">
        <v>30</v>
      </c>
      <c r="D95" s="113" t="n">
        <v>6</v>
      </c>
      <c r="E95" s="113" t="n">
        <v>1</v>
      </c>
      <c r="F95" s="44" t="s">
        <v>10</v>
      </c>
      <c r="G95" s="122" t="str">
        <f aca="false">C95</f>
        <v>Oswald</v>
      </c>
      <c r="H95" s="121" t="n">
        <f aca="false">IF(AND(E95=0,E96=0),25,20)</f>
        <v>20</v>
      </c>
      <c r="I95" s="122" t="str">
        <f aca="false">F95</f>
        <v>Danilo</v>
      </c>
      <c r="J95" s="111" t="n">
        <f aca="false">IF(E95="WO40",-40,MAX(4,SUM(E95:E96)))</f>
        <v>4</v>
      </c>
      <c r="K95" s="121" t="n">
        <f aca="false">IF(D95&gt;E95,1,0)+IF(D96&gt;E96,1,0)+IF(D97&gt;E97,1,0)</f>
        <v>2</v>
      </c>
      <c r="L95" s="121" t="n">
        <f aca="false">IF(E95&gt;D95,1,0)+IF(E96&gt;D96,1,0)+IF(E97&gt;D97,1,0)</f>
        <v>0</v>
      </c>
      <c r="M95" s="114" t="str">
        <f aca="false">G95&amp;" d. "&amp;I95</f>
        <v>Oswald d. Danilo</v>
      </c>
      <c r="N95" s="114" t="str">
        <f aca="false">G95&amp;" x "&amp;I95</f>
        <v>Oswald x Danilo</v>
      </c>
      <c r="O95" s="114" t="str">
        <f aca="false">I95&amp;" x "&amp;G95</f>
        <v>Danilo x Oswald</v>
      </c>
      <c r="P95" s="111" t="n">
        <f aca="false">MONTH(B95)</f>
        <v>6</v>
      </c>
      <c r="Q95" s="111" t="n">
        <f aca="false">QUOTIENT(B95-2,7)-6129</f>
        <v>262</v>
      </c>
    </row>
    <row r="96" customFormat="false" ht="12.8" hidden="false" customHeight="false" outlineLevel="0" collapsed="false">
      <c r="A96" s="111"/>
      <c r="B96" s="112"/>
      <c r="C96" s="44"/>
      <c r="D96" s="115" t="n">
        <v>6</v>
      </c>
      <c r="E96" s="115" t="n">
        <v>1</v>
      </c>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t="n">
        <v>44742</v>
      </c>
      <c r="C98" s="44" t="s">
        <v>25</v>
      </c>
      <c r="D98" s="113" t="n">
        <v>7</v>
      </c>
      <c r="E98" s="113" t="n">
        <v>5</v>
      </c>
      <c r="F98" s="44" t="s">
        <v>43</v>
      </c>
      <c r="G98" s="122" t="str">
        <f aca="false">C98</f>
        <v>Carlao</v>
      </c>
      <c r="H98" s="121" t="n">
        <f aca="false">IF(AND(E98=0,E99=0),25,20)</f>
        <v>20</v>
      </c>
      <c r="I98" s="122" t="str">
        <f aca="false">F98</f>
        <v>Sergiao</v>
      </c>
      <c r="J98" s="111" t="n">
        <f aca="false">IF(E98="WO40",-40,MAX(4,SUM(E98:E99)))</f>
        <v>7</v>
      </c>
      <c r="K98" s="121" t="n">
        <f aca="false">IF(D98&gt;E98,1,0)+IF(D99&gt;E99,1,0)+IF(D100&gt;E100,1,0)</f>
        <v>2</v>
      </c>
      <c r="L98" s="121" t="n">
        <f aca="false">IF(E98&gt;D98,1,0)+IF(E99&gt;D99,1,0)+IF(E100&gt;D100,1,0)</f>
        <v>0</v>
      </c>
      <c r="M98" s="114" t="str">
        <f aca="false">G98&amp;" d. "&amp;I98</f>
        <v>Carlao d. Sergiao</v>
      </c>
      <c r="N98" s="114" t="str">
        <f aca="false">G98&amp;" x "&amp;I98</f>
        <v>Carlao x Sergiao</v>
      </c>
      <c r="O98" s="114" t="str">
        <f aca="false">I98&amp;" x "&amp;G98</f>
        <v>Sergiao x Carlao</v>
      </c>
      <c r="P98" s="111" t="n">
        <f aca="false">MONTH(B98)</f>
        <v>6</v>
      </c>
      <c r="Q98" s="111" t="n">
        <f aca="false">QUOTIENT(B98-2,7)-6129</f>
        <v>262</v>
      </c>
    </row>
    <row r="99" customFormat="false" ht="12.8" hidden="false" customHeight="false" outlineLevel="0" collapsed="false">
      <c r="A99" s="111"/>
      <c r="B99" s="112"/>
      <c r="C99" s="44"/>
      <c r="D99" s="115" t="n">
        <v>6</v>
      </c>
      <c r="E99" s="115" t="n">
        <v>2</v>
      </c>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t="n">
        <v>44742</v>
      </c>
      <c r="C101" s="44" t="s">
        <v>45</v>
      </c>
      <c r="D101" s="113" t="n">
        <v>6</v>
      </c>
      <c r="E101" s="113" t="n">
        <v>3</v>
      </c>
      <c r="F101" s="44" t="s">
        <v>40</v>
      </c>
      <c r="G101" s="122" t="str">
        <f aca="false">C101</f>
        <v>Zanoni</v>
      </c>
      <c r="H101" s="121" t="n">
        <f aca="false">IF(AND(E101=0,E102=0),25,20)</f>
        <v>20</v>
      </c>
      <c r="I101" s="122" t="str">
        <f aca="false">F101</f>
        <v>Robertinho</v>
      </c>
      <c r="J101" s="111" t="n">
        <f aca="false">IF(E101="WO40",-40,MAX(4,SUM(E101:E102)))</f>
        <v>9</v>
      </c>
      <c r="K101" s="121" t="n">
        <f aca="false">IF(D101&gt;E101,1,0)+IF(D102&gt;E102,1,0)+IF(D103&gt;E103,1,0)</f>
        <v>2</v>
      </c>
      <c r="L101" s="121" t="n">
        <f aca="false">IF(E101&gt;D101,1,0)+IF(E102&gt;D102,1,0)+IF(E103&gt;D103,1,0)</f>
        <v>1</v>
      </c>
      <c r="M101" s="114" t="str">
        <f aca="false">G101&amp;" d. "&amp;I101</f>
        <v>Zanoni d. Robertinho</v>
      </c>
      <c r="N101" s="114" t="str">
        <f aca="false">G101&amp;" x "&amp;I101</f>
        <v>Zanoni x Robertinho</v>
      </c>
      <c r="O101" s="114" t="str">
        <f aca="false">I101&amp;" x "&amp;G101</f>
        <v>Robertinho x Zanoni</v>
      </c>
      <c r="P101" s="111" t="n">
        <f aca="false">MONTH(B101)</f>
        <v>6</v>
      </c>
      <c r="Q101" s="111" t="n">
        <f aca="false">QUOTIENT(B101-2,7)-6129</f>
        <v>262</v>
      </c>
    </row>
    <row r="102" customFormat="false" ht="12.8" hidden="false" customHeight="false" outlineLevel="0" collapsed="false">
      <c r="A102" s="111"/>
      <c r="B102" s="112"/>
      <c r="C102" s="44"/>
      <c r="D102" s="115" t="n">
        <v>3</v>
      </c>
      <c r="E102" s="115" t="n">
        <v>6</v>
      </c>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t="n">
        <v>10</v>
      </c>
      <c r="E103" s="119" t="n">
        <v>1</v>
      </c>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t="n">
        <v>44743</v>
      </c>
      <c r="C104" s="123" t="s">
        <v>17</v>
      </c>
      <c r="D104" s="113" t="n">
        <v>6</v>
      </c>
      <c r="E104" s="113" t="n">
        <v>1</v>
      </c>
      <c r="F104" s="44" t="s">
        <v>32</v>
      </c>
      <c r="G104" s="122" t="str">
        <f aca="false">C104</f>
        <v>Leo</v>
      </c>
      <c r="H104" s="121" t="n">
        <f aca="false">IF(AND(E104=0,E105=0),25,20)</f>
        <v>20</v>
      </c>
      <c r="I104" s="122" t="str">
        <f aca="false">F104</f>
        <v>Paulo</v>
      </c>
      <c r="J104" s="111" t="n">
        <f aca="false">IF(E104="WO40",-40,MAX(4,SUM(E104:E105)))</f>
        <v>4</v>
      </c>
      <c r="K104" s="121" t="n">
        <f aca="false">IF(D104&gt;E104,1,0)+IF(D105&gt;E105,1,0)+IF(D106&gt;E106,1,0)</f>
        <v>2</v>
      </c>
      <c r="L104" s="121" t="n">
        <f aca="false">IF(E104&gt;D104,1,0)+IF(E105&gt;D105,1,0)+IF(E106&gt;D106,1,0)</f>
        <v>0</v>
      </c>
      <c r="M104" s="114" t="str">
        <f aca="false">G104&amp;" d. "&amp;I104</f>
        <v>Leo d. Paulo</v>
      </c>
      <c r="N104" s="114" t="str">
        <f aca="false">G104&amp;" x "&amp;I104</f>
        <v>Leo x Paulo</v>
      </c>
      <c r="O104" s="114" t="str">
        <f aca="false">I104&amp;" x "&amp;G104</f>
        <v>Paulo x Leo</v>
      </c>
      <c r="P104" s="111" t="n">
        <f aca="false">MONTH(B104)</f>
        <v>7</v>
      </c>
      <c r="Q104" s="111" t="n">
        <f aca="false">QUOTIENT(B104-2,7)-6129</f>
        <v>262</v>
      </c>
    </row>
    <row r="105" customFormat="false" ht="12.8" hidden="false" customHeight="false" outlineLevel="0" collapsed="false">
      <c r="A105" s="111"/>
      <c r="B105" s="112"/>
      <c r="C105" s="44"/>
      <c r="D105" s="115" t="n">
        <v>6</v>
      </c>
      <c r="E105" s="115" t="n">
        <v>0</v>
      </c>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t="n">
        <v>44743</v>
      </c>
      <c r="C107" s="44" t="s">
        <v>26</v>
      </c>
      <c r="D107" s="113" t="n">
        <v>6</v>
      </c>
      <c r="E107" s="113" t="n">
        <v>3</v>
      </c>
      <c r="F107" s="44" t="s">
        <v>43</v>
      </c>
      <c r="G107" s="122" t="str">
        <f aca="false">C107</f>
        <v>LH</v>
      </c>
      <c r="H107" s="121" t="n">
        <f aca="false">IF(AND(E107=0,E108=0),25,20)</f>
        <v>20</v>
      </c>
      <c r="I107" s="122" t="str">
        <f aca="false">F107</f>
        <v>Sergiao</v>
      </c>
      <c r="J107" s="111" t="n">
        <f aca="false">IF(E107="WO40",-40,MAX(4,SUM(E107:E108)))</f>
        <v>4</v>
      </c>
      <c r="K107" s="121" t="n">
        <f aca="false">IF(D107&gt;E107,1,0)+IF(D108&gt;E108,1,0)+IF(D109&gt;E109,1,0)</f>
        <v>2</v>
      </c>
      <c r="L107" s="121" t="n">
        <f aca="false">IF(E107&gt;D107,1,0)+IF(E108&gt;D108,1,0)+IF(E109&gt;D109,1,0)</f>
        <v>0</v>
      </c>
      <c r="M107" s="114" t="str">
        <f aca="false">G107&amp;" d. "&amp;I107</f>
        <v>LH d. Sergiao</v>
      </c>
      <c r="N107" s="114" t="str">
        <f aca="false">G107&amp;" x "&amp;I107</f>
        <v>LH x Sergiao</v>
      </c>
      <c r="O107" s="114" t="str">
        <f aca="false">I107&amp;" x "&amp;G107</f>
        <v>Sergiao x LH</v>
      </c>
      <c r="P107" s="111" t="n">
        <f aca="false">MONTH(B107)</f>
        <v>7</v>
      </c>
      <c r="Q107" s="111" t="n">
        <f aca="false">QUOTIENT(B107-2,7)-6129</f>
        <v>262</v>
      </c>
    </row>
    <row r="108" customFormat="false" ht="12.8" hidden="false" customHeight="false" outlineLevel="0" collapsed="false">
      <c r="A108" s="111"/>
      <c r="B108" s="112"/>
      <c r="C108" s="44"/>
      <c r="D108" s="115" t="n">
        <v>6</v>
      </c>
      <c r="E108" s="115" t="n">
        <v>1</v>
      </c>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t="n">
        <v>44743</v>
      </c>
      <c r="C110" s="44" t="s">
        <v>30</v>
      </c>
      <c r="D110" s="113" t="n">
        <v>6</v>
      </c>
      <c r="E110" s="113" t="n">
        <v>3</v>
      </c>
      <c r="F110" s="44" t="s">
        <v>9</v>
      </c>
      <c r="G110" s="122" t="str">
        <f aca="false">C110</f>
        <v>Oswald</v>
      </c>
      <c r="H110" s="121" t="n">
        <f aca="false">IF(AND(E110=0,E111=0),25,20)</f>
        <v>20</v>
      </c>
      <c r="I110" s="122" t="str">
        <f aca="false">F110</f>
        <v>Heitor</v>
      </c>
      <c r="J110" s="111" t="n">
        <f aca="false">IF(E110="WO40",-40,MAX(4,SUM(E110:E111)))</f>
        <v>6</v>
      </c>
      <c r="K110" s="121" t="n">
        <f aca="false">IF(D110&gt;E110,1,0)+IF(D111&gt;E111,1,0)+IF(D112&gt;E112,1,0)</f>
        <v>2</v>
      </c>
      <c r="L110" s="121" t="n">
        <f aca="false">IF(E110&gt;D110,1,0)+IF(E111&gt;D111,1,0)+IF(E112&gt;D112,1,0)</f>
        <v>0</v>
      </c>
      <c r="M110" s="114" t="str">
        <f aca="false">G110&amp;" d. "&amp;I110</f>
        <v>Oswald d. Heitor</v>
      </c>
      <c r="N110" s="114" t="str">
        <f aca="false">G110&amp;" x "&amp;I110</f>
        <v>Oswald x Heitor</v>
      </c>
      <c r="O110" s="114" t="str">
        <f aca="false">I110&amp;" x "&amp;G110</f>
        <v>Heitor x Oswald</v>
      </c>
      <c r="P110" s="111" t="n">
        <f aca="false">MONTH(B110)</f>
        <v>7</v>
      </c>
      <c r="Q110" s="111" t="n">
        <f aca="false">QUOTIENT(B110-2,7)-6129</f>
        <v>262</v>
      </c>
    </row>
    <row r="111" customFormat="false" ht="12.8" hidden="false" customHeight="false" outlineLevel="0" collapsed="false">
      <c r="A111" s="111"/>
      <c r="B111" s="112"/>
      <c r="C111" s="44"/>
      <c r="D111" s="115" t="n">
        <v>6</v>
      </c>
      <c r="E111" s="115" t="n">
        <v>3</v>
      </c>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t="n">
        <v>44744</v>
      </c>
      <c r="C113" s="44" t="s">
        <v>47</v>
      </c>
      <c r="D113" s="113" t="n">
        <v>6</v>
      </c>
      <c r="E113" s="113" t="n">
        <v>3</v>
      </c>
      <c r="F113" s="44" t="s">
        <v>7</v>
      </c>
      <c r="G113" s="122" t="str">
        <f aca="false">C113</f>
        <v>Fabio Chuck</v>
      </c>
      <c r="H113" s="121" t="n">
        <f aca="false">IF(AND(E113=0,E114=0),25,20)</f>
        <v>20</v>
      </c>
      <c r="I113" s="122" t="str">
        <f aca="false">F113</f>
        <v>Coimbra</v>
      </c>
      <c r="J113" s="111" t="n">
        <f aca="false">IF(E113="WO40",-40,MAX(4,SUM(E113:E114)))</f>
        <v>9</v>
      </c>
      <c r="K113" s="121" t="n">
        <f aca="false">IF(D113&gt;E113,1,0)+IF(D114&gt;E114,1,0)+IF(D115&gt;E115,1,0)</f>
        <v>2</v>
      </c>
      <c r="L113" s="121" t="n">
        <f aca="false">IF(E113&gt;D113,1,0)+IF(E114&gt;D114,1,0)+IF(E115&gt;D115,1,0)</f>
        <v>1</v>
      </c>
      <c r="M113" s="114" t="str">
        <f aca="false">G113&amp;" d. "&amp;I113</f>
        <v>Fabio Chuck d. Coimbra</v>
      </c>
      <c r="N113" s="114" t="str">
        <f aca="false">G113&amp;" x "&amp;I113</f>
        <v>Fabio Chuck x Coimbra</v>
      </c>
      <c r="O113" s="114" t="str">
        <f aca="false">I113&amp;" x "&amp;G113</f>
        <v>Coimbra x Fabio Chuck</v>
      </c>
      <c r="P113" s="111" t="n">
        <f aca="false">MONTH(B113)</f>
        <v>7</v>
      </c>
      <c r="Q113" s="111" t="n">
        <f aca="false">QUOTIENT(B113-2,7)-6129</f>
        <v>262</v>
      </c>
    </row>
    <row r="114" customFormat="false" ht="12.8" hidden="false" customHeight="false" outlineLevel="0" collapsed="false">
      <c r="A114" s="111"/>
      <c r="B114" s="112"/>
      <c r="C114" s="44"/>
      <c r="D114" s="115" t="n">
        <v>0</v>
      </c>
      <c r="E114" s="115" t="n">
        <v>6</v>
      </c>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t="n">
        <v>10</v>
      </c>
      <c r="E115" s="119" t="n">
        <v>1</v>
      </c>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t="n">
        <v>44744</v>
      </c>
      <c r="C116" s="44" t="s">
        <v>15</v>
      </c>
      <c r="D116" s="113" t="n">
        <v>6</v>
      </c>
      <c r="E116" s="113" t="n">
        <v>0</v>
      </c>
      <c r="F116" s="44" t="s">
        <v>50</v>
      </c>
      <c r="G116" s="122" t="str">
        <f aca="false">C116</f>
        <v>Gerentão</v>
      </c>
      <c r="H116" s="121" t="n">
        <f aca="false">IF(AND(E116=0,E117=0),25,20)</f>
        <v>20</v>
      </c>
      <c r="I116" s="122" t="str">
        <f aca="false">F116</f>
        <v>Yokota</v>
      </c>
      <c r="J116" s="111" t="n">
        <f aca="false">IF(E116="WO40",-40,MAX(4,SUM(E116:E117)))</f>
        <v>4</v>
      </c>
      <c r="K116" s="121" t="n">
        <f aca="false">IF(D116&gt;E116,1,0)+IF(D117&gt;E117,1,0)+IF(D118&gt;E118,1,0)</f>
        <v>2</v>
      </c>
      <c r="L116" s="121" t="n">
        <f aca="false">IF(E116&gt;D116,1,0)+IF(E117&gt;D117,1,0)+IF(E118&gt;D118,1,0)</f>
        <v>0</v>
      </c>
      <c r="M116" s="114" t="str">
        <f aca="false">G116&amp;" d. "&amp;I116</f>
        <v>Gerentão d. Yokota</v>
      </c>
      <c r="N116" s="114" t="str">
        <f aca="false">G116&amp;" x "&amp;I116</f>
        <v>Gerentão x Yokota</v>
      </c>
      <c r="O116" s="114" t="str">
        <f aca="false">I116&amp;" x "&amp;G116</f>
        <v>Yokota x Gerentão</v>
      </c>
      <c r="P116" s="111" t="n">
        <f aca="false">MONTH(B116)</f>
        <v>7</v>
      </c>
      <c r="Q116" s="111" t="n">
        <f aca="false">QUOTIENT(B116-2,7)-6129</f>
        <v>262</v>
      </c>
    </row>
    <row r="117" customFormat="false" ht="12.8" hidden="false" customHeight="false" outlineLevel="0" collapsed="false">
      <c r="A117" s="111"/>
      <c r="B117" s="112"/>
      <c r="C117" s="44"/>
      <c r="D117" s="115" t="n">
        <v>6</v>
      </c>
      <c r="E117" s="115" t="n">
        <v>1</v>
      </c>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t="n">
        <v>44744</v>
      </c>
      <c r="C119" s="44" t="s">
        <v>32</v>
      </c>
      <c r="D119" s="113" t="n">
        <v>6</v>
      </c>
      <c r="E119" s="113" t="n">
        <v>2</v>
      </c>
      <c r="F119" s="44" t="s">
        <v>13</v>
      </c>
      <c r="G119" s="122" t="str">
        <f aca="false">C119</f>
        <v>Paulo</v>
      </c>
      <c r="H119" s="121" t="n">
        <f aca="false">IF(AND(E119=0,E120=0),25,20)</f>
        <v>20</v>
      </c>
      <c r="I119" s="122" t="str">
        <f aca="false">F119</f>
        <v>Elias Xaropinho</v>
      </c>
      <c r="J119" s="111" t="n">
        <f aca="false">IF(E119="WO40",-40,MAX(4,SUM(E119:E120)))</f>
        <v>4</v>
      </c>
      <c r="K119" s="121" t="n">
        <f aca="false">IF(D119&gt;E119,1,0)+IF(D120&gt;E120,1,0)+IF(D121&gt;E121,1,0)</f>
        <v>2</v>
      </c>
      <c r="L119" s="121" t="n">
        <f aca="false">IF(E119&gt;D119,1,0)+IF(E120&gt;D120,1,0)+IF(E121&gt;D121,1,0)</f>
        <v>0</v>
      </c>
      <c r="M119" s="114" t="str">
        <f aca="false">G119&amp;" d. "&amp;I119</f>
        <v>Paulo d. Elias Xaropinho</v>
      </c>
      <c r="N119" s="114" t="str">
        <f aca="false">G119&amp;" x "&amp;I119</f>
        <v>Paulo x Elias Xaropinho</v>
      </c>
      <c r="O119" s="114" t="str">
        <f aca="false">I119&amp;" x "&amp;G119</f>
        <v>Elias Xaropinho x Paulo</v>
      </c>
      <c r="P119" s="111" t="n">
        <f aca="false">MONTH(B119)</f>
        <v>7</v>
      </c>
      <c r="Q119" s="111" t="n">
        <f aca="false">QUOTIENT(B119-2,7)-6129</f>
        <v>262</v>
      </c>
    </row>
    <row r="120" customFormat="false" ht="12.8" hidden="false" customHeight="false" outlineLevel="0" collapsed="false">
      <c r="A120" s="111"/>
      <c r="B120" s="112"/>
      <c r="C120" s="44"/>
      <c r="D120" s="115" t="n">
        <v>6</v>
      </c>
      <c r="E120" s="115" t="n">
        <v>2</v>
      </c>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t="n">
        <v>44745</v>
      </c>
      <c r="C122" s="44" t="s">
        <v>29</v>
      </c>
      <c r="D122" s="113" t="n">
        <v>6</v>
      </c>
      <c r="E122" s="113" t="n">
        <v>3</v>
      </c>
      <c r="F122" s="44" t="s">
        <v>23</v>
      </c>
      <c r="G122" s="122" t="str">
        <f aca="false">C122</f>
        <v>BZK</v>
      </c>
      <c r="H122" s="121" t="n">
        <f aca="false">IF(AND(E122=0,E123=0),25,20)</f>
        <v>20</v>
      </c>
      <c r="I122" s="122" t="str">
        <f aca="false">F122</f>
        <v>Ivan (Campeao Copa Band)</v>
      </c>
      <c r="J122" s="111" t="n">
        <f aca="false">IF(E122="WO40",-40,MAX(4,SUM(E122:E123)))</f>
        <v>6</v>
      </c>
      <c r="K122" s="121" t="n">
        <f aca="false">IF(D122&gt;E122,1,0)+IF(D123&gt;E123,1,0)+IF(D124&gt;E124,1,0)</f>
        <v>2</v>
      </c>
      <c r="L122" s="121" t="n">
        <f aca="false">IF(E122&gt;D122,1,0)+IF(E123&gt;D123,1,0)+IF(E124&gt;D124,1,0)</f>
        <v>0</v>
      </c>
      <c r="M122" s="114" t="str">
        <f aca="false">G122&amp;" d. "&amp;I122</f>
        <v>BZK d. Ivan (Campeao Copa Band)</v>
      </c>
      <c r="N122" s="114" t="str">
        <f aca="false">G122&amp;" x "&amp;I122</f>
        <v>BZK x Ivan (Campeao Copa Band)</v>
      </c>
      <c r="O122" s="114" t="str">
        <f aca="false">I122&amp;" x "&amp;G122</f>
        <v>Ivan (Campeao Copa Band) x BZK</v>
      </c>
      <c r="P122" s="111" t="n">
        <f aca="false">MONTH(B122)</f>
        <v>7</v>
      </c>
      <c r="Q122" s="111" t="n">
        <f aca="false">QUOTIENT(B122-2,7)-6129</f>
        <v>262</v>
      </c>
    </row>
    <row r="123" customFormat="false" ht="12.8" hidden="false" customHeight="false" outlineLevel="0" collapsed="false">
      <c r="A123" s="111"/>
      <c r="B123" s="112"/>
      <c r="C123" s="44"/>
      <c r="D123" s="115" t="n">
        <v>6</v>
      </c>
      <c r="E123" s="115" t="n">
        <v>3</v>
      </c>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t="n">
        <v>44745</v>
      </c>
      <c r="C125" s="44" t="s">
        <v>44</v>
      </c>
      <c r="D125" s="113" t="n">
        <v>7</v>
      </c>
      <c r="E125" s="113" t="n">
        <v>5</v>
      </c>
      <c r="F125" s="44" t="s">
        <v>45</v>
      </c>
      <c r="G125" s="122" t="str">
        <f aca="false">C125</f>
        <v>Rubens</v>
      </c>
      <c r="H125" s="121" t="n">
        <f aca="false">IF(AND(E125=0,E126=0),25,20)</f>
        <v>20</v>
      </c>
      <c r="I125" s="122" t="str">
        <f aca="false">F125</f>
        <v>Zanoni</v>
      </c>
      <c r="J125" s="111" t="n">
        <f aca="false">IF(E125="WO40",-40,MAX(4,SUM(E125:E126)))</f>
        <v>7</v>
      </c>
      <c r="K125" s="121" t="n">
        <f aca="false">IF(D125&gt;E125,1,0)+IF(D126&gt;E126,1,0)+IF(D127&gt;E127,1,0)</f>
        <v>2</v>
      </c>
      <c r="L125" s="121" t="n">
        <f aca="false">IF(E125&gt;D125,1,0)+IF(E126&gt;D126,1,0)+IF(E127&gt;D127,1,0)</f>
        <v>0</v>
      </c>
      <c r="M125" s="114" t="str">
        <f aca="false">G125&amp;" d. "&amp;I125</f>
        <v>Rubens d. Zanoni</v>
      </c>
      <c r="N125" s="114" t="str">
        <f aca="false">G125&amp;" x "&amp;I125</f>
        <v>Rubens x Zanoni</v>
      </c>
      <c r="O125" s="114" t="str">
        <f aca="false">I125&amp;" x "&amp;G125</f>
        <v>Zanoni x Rubens</v>
      </c>
      <c r="P125" s="111" t="n">
        <f aca="false">MONTH(B125)</f>
        <v>7</v>
      </c>
      <c r="Q125" s="111" t="n">
        <f aca="false">QUOTIENT(B125-2,7)-6129</f>
        <v>262</v>
      </c>
    </row>
    <row r="126" customFormat="false" ht="12.8" hidden="false" customHeight="false" outlineLevel="0" collapsed="false">
      <c r="A126" s="111"/>
      <c r="B126" s="112"/>
      <c r="C126" s="44"/>
      <c r="D126" s="115" t="n">
        <v>6</v>
      </c>
      <c r="E126" s="115" t="n">
        <v>2</v>
      </c>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t="n">
        <v>44746</v>
      </c>
      <c r="C128" s="44" t="s">
        <v>12</v>
      </c>
      <c r="D128" s="113" t="n">
        <v>6</v>
      </c>
      <c r="E128" s="113" t="n">
        <v>3</v>
      </c>
      <c r="F128" s="44" t="s">
        <v>35</v>
      </c>
      <c r="G128" s="122" t="str">
        <f aca="false">C128</f>
        <v>Duclerc</v>
      </c>
      <c r="H128" s="121" t="n">
        <f aca="false">IF(AND(E128=0,E129=0),25,20)</f>
        <v>20</v>
      </c>
      <c r="I128" s="122" t="str">
        <f aca="false">F128</f>
        <v>Persio</v>
      </c>
      <c r="J128" s="111" t="n">
        <f aca="false">IF(E128="WO40",-40,MAX(4,SUM(E128:E129)))</f>
        <v>9</v>
      </c>
      <c r="K128" s="121" t="n">
        <f aca="false">IF(D128&gt;E128,1,0)+IF(D129&gt;E129,1,0)+IF(D130&gt;E130,1,0)</f>
        <v>3</v>
      </c>
      <c r="L128" s="121" t="n">
        <f aca="false">IF(E128&gt;D128,1,0)+IF(E129&gt;D129,1,0)+IF(E130&gt;D130,1,0)</f>
        <v>0</v>
      </c>
      <c r="M128" s="114" t="str">
        <f aca="false">G128&amp;" d. "&amp;I128</f>
        <v>Duclerc d. Persio</v>
      </c>
      <c r="N128" s="114" t="str">
        <f aca="false">G128&amp;" x "&amp;I128</f>
        <v>Duclerc x Persio</v>
      </c>
      <c r="O128" s="114" t="str">
        <f aca="false">I128&amp;" x "&amp;G128</f>
        <v>Persio x Duclerc</v>
      </c>
      <c r="P128" s="111" t="n">
        <f aca="false">MONTH(B128)</f>
        <v>7</v>
      </c>
      <c r="Q128" s="111" t="n">
        <f aca="false">QUOTIENT(B128-2,7)-6129</f>
        <v>263</v>
      </c>
    </row>
    <row r="129" customFormat="false" ht="12.8" hidden="false" customHeight="false" outlineLevel="0" collapsed="false">
      <c r="A129" s="111"/>
      <c r="B129" s="112"/>
      <c r="C129" s="44"/>
      <c r="D129" s="115" t="n">
        <v>7</v>
      </c>
      <c r="E129" s="115" t="n">
        <v>6</v>
      </c>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t="n">
        <v>10</v>
      </c>
      <c r="E130" s="119" t="n">
        <v>1</v>
      </c>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t="n">
        <v>44746</v>
      </c>
      <c r="C131" s="44" t="s">
        <v>2</v>
      </c>
      <c r="D131" s="113" t="n">
        <v>6</v>
      </c>
      <c r="E131" s="113" t="n">
        <v>1</v>
      </c>
      <c r="F131" s="44" t="s">
        <v>32</v>
      </c>
      <c r="G131" s="122" t="str">
        <f aca="false">C131</f>
        <v>Fontalvinho</v>
      </c>
      <c r="H131" s="121" t="n">
        <f aca="false">IF(AND(E131=0,E132=0),25,20)</f>
        <v>20</v>
      </c>
      <c r="I131" s="122" t="str">
        <f aca="false">F131</f>
        <v>Paulo</v>
      </c>
      <c r="J131" s="111" t="n">
        <f aca="false">IF(E131="WO40",-40,MAX(4,SUM(E131:E132)))</f>
        <v>7</v>
      </c>
      <c r="K131" s="121" t="n">
        <f aca="false">IF(D131&gt;E131,1,0)+IF(D132&gt;E132,1,0)+IF(D133&gt;E133,1,0)</f>
        <v>2</v>
      </c>
      <c r="L131" s="121" t="n">
        <f aca="false">IF(E131&gt;D131,1,0)+IF(E132&gt;D132,1,0)+IF(E133&gt;D133,1,0)</f>
        <v>1</v>
      </c>
      <c r="M131" s="114" t="str">
        <f aca="false">G131&amp;" d. "&amp;I131</f>
        <v>Fontalvinho d. Paulo</v>
      </c>
      <c r="N131" s="114" t="str">
        <f aca="false">G131&amp;" x "&amp;I131</f>
        <v>Fontalvinho x Paulo</v>
      </c>
      <c r="O131" s="114" t="str">
        <f aca="false">I131&amp;" x "&amp;G131</f>
        <v>Paulo x Fontalvinho</v>
      </c>
      <c r="P131" s="111" t="n">
        <f aca="false">MONTH(B131)</f>
        <v>7</v>
      </c>
      <c r="Q131" s="111" t="n">
        <f aca="false">QUOTIENT(B131-2,7)-6129</f>
        <v>263</v>
      </c>
    </row>
    <row r="132" customFormat="false" ht="12.8" hidden="false" customHeight="false" outlineLevel="0" collapsed="false">
      <c r="A132" s="111"/>
      <c r="B132" s="112"/>
      <c r="C132" s="44"/>
      <c r="D132" s="115" t="n">
        <v>1</v>
      </c>
      <c r="E132" s="115" t="n">
        <v>6</v>
      </c>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t="n">
        <v>6</v>
      </c>
      <c r="E133" s="119" t="n">
        <v>2</v>
      </c>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t="n">
        <v>44747</v>
      </c>
      <c r="C134" s="44" t="s">
        <v>12</v>
      </c>
      <c r="D134" s="113" t="n">
        <v>6</v>
      </c>
      <c r="E134" s="113" t="n">
        <v>1</v>
      </c>
      <c r="F134" s="44" t="s">
        <v>47</v>
      </c>
      <c r="G134" s="122" t="str">
        <f aca="false">C134</f>
        <v>Duclerc</v>
      </c>
      <c r="H134" s="121" t="n">
        <f aca="false">IF(AND(E134=0,E135=0),25,20)</f>
        <v>20</v>
      </c>
      <c r="I134" s="122" t="str">
        <f aca="false">F134</f>
        <v>Fabio Chuck</v>
      </c>
      <c r="J134" s="111" t="n">
        <f aca="false">IF(E134="WO40",-40,MAX(4,SUM(E134:E135)))</f>
        <v>7</v>
      </c>
      <c r="K134" s="121" t="n">
        <f aca="false">IF(D134&gt;E134,1,0)+IF(D135&gt;E135,1,0)+IF(D136&gt;E136,1,0)</f>
        <v>2</v>
      </c>
      <c r="L134" s="121" t="n">
        <f aca="false">IF(E134&gt;D134,1,0)+IF(E135&gt;D135,1,0)+IF(E136&gt;D136,1,0)</f>
        <v>1</v>
      </c>
      <c r="M134" s="114" t="str">
        <f aca="false">G134&amp;" d. "&amp;I134</f>
        <v>Duclerc d. Fabio Chuck</v>
      </c>
      <c r="N134" s="114" t="str">
        <f aca="false">G134&amp;" x "&amp;I134</f>
        <v>Duclerc x Fabio Chuck</v>
      </c>
      <c r="O134" s="114" t="str">
        <f aca="false">I134&amp;" x "&amp;G134</f>
        <v>Fabio Chuck x Duclerc</v>
      </c>
      <c r="P134" s="111" t="n">
        <f aca="false">MONTH(B134)</f>
        <v>7</v>
      </c>
      <c r="Q134" s="111" t="n">
        <f aca="false">QUOTIENT(B134-2,7)-6129</f>
        <v>263</v>
      </c>
    </row>
    <row r="135" customFormat="false" ht="12.8" hidden="false" customHeight="false" outlineLevel="0" collapsed="false">
      <c r="A135" s="111"/>
      <c r="B135" s="112"/>
      <c r="C135" s="44"/>
      <c r="D135" s="115" t="n">
        <v>2</v>
      </c>
      <c r="E135" s="115" t="n">
        <v>6</v>
      </c>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t="n">
        <v>6</v>
      </c>
      <c r="E136" s="119" t="n">
        <v>2</v>
      </c>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t="n">
        <v>44748</v>
      </c>
      <c r="C137" s="44" t="s">
        <v>26</v>
      </c>
      <c r="D137" s="113" t="n">
        <v>7</v>
      </c>
      <c r="E137" s="113" t="n">
        <v>6</v>
      </c>
      <c r="F137" s="44" t="s">
        <v>9</v>
      </c>
      <c r="G137" s="122" t="str">
        <f aca="false">C137</f>
        <v>LH</v>
      </c>
      <c r="H137" s="121" t="n">
        <f aca="false">IF(AND(E137=0,E138=0),25,20)</f>
        <v>20</v>
      </c>
      <c r="I137" s="122" t="str">
        <f aca="false">F137</f>
        <v>Heitor</v>
      </c>
      <c r="J137" s="111" t="n">
        <f aca="false">IF(E137="WO40",-40,MAX(4,SUM(E137:E138)))</f>
        <v>6</v>
      </c>
      <c r="K137" s="121" t="n">
        <f aca="false">IF(D137&gt;E137,1,0)+IF(D138&gt;E138,1,0)+IF(D139&gt;E139,1,0)</f>
        <v>2</v>
      </c>
      <c r="L137" s="121" t="n">
        <f aca="false">IF(E137&gt;D137,1,0)+IF(E138&gt;D138,1,0)+IF(E139&gt;D139,1,0)</f>
        <v>0</v>
      </c>
      <c r="M137" s="114" t="str">
        <f aca="false">G137&amp;" d. "&amp;I137</f>
        <v>LH d. Heitor</v>
      </c>
      <c r="N137" s="114" t="str">
        <f aca="false">G137&amp;" x "&amp;I137</f>
        <v>LH x Heitor</v>
      </c>
      <c r="O137" s="114" t="str">
        <f aca="false">I137&amp;" x "&amp;G137</f>
        <v>Heitor x LH</v>
      </c>
      <c r="P137" s="111" t="n">
        <f aca="false">MONTH(B137)</f>
        <v>7</v>
      </c>
      <c r="Q137" s="111" t="n">
        <f aca="false">QUOTIENT(B137-2,7)-6129</f>
        <v>263</v>
      </c>
    </row>
    <row r="138" customFormat="false" ht="12.8" hidden="false" customHeight="false" outlineLevel="0" collapsed="false">
      <c r="A138" s="111"/>
      <c r="B138" s="112"/>
      <c r="C138" s="44"/>
      <c r="D138" s="115" t="n">
        <v>6</v>
      </c>
      <c r="E138" s="115" t="n">
        <v>0</v>
      </c>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t="n">
        <v>44749</v>
      </c>
      <c r="C140" s="44" t="s">
        <v>12</v>
      </c>
      <c r="D140" s="113" t="n">
        <v>6</v>
      </c>
      <c r="E140" s="113" t="n">
        <v>1</v>
      </c>
      <c r="F140" s="44" t="s">
        <v>25</v>
      </c>
      <c r="G140" s="122" t="str">
        <f aca="false">C140</f>
        <v>Duclerc</v>
      </c>
      <c r="H140" s="121" t="n">
        <f aca="false">IF(AND(E140=0,E141=0),25,20)</f>
        <v>20</v>
      </c>
      <c r="I140" s="122" t="str">
        <f aca="false">F140</f>
        <v>Carlao</v>
      </c>
      <c r="J140" s="111" t="n">
        <f aca="false">IF(E140="WO40",-40,MAX(4,SUM(E140:E141)))</f>
        <v>4</v>
      </c>
      <c r="K140" s="121" t="n">
        <f aca="false">IF(D140&gt;E140,1,0)+IF(D141&gt;E141,1,0)+IF(D142&gt;E142,1,0)</f>
        <v>2</v>
      </c>
      <c r="L140" s="121" t="n">
        <f aca="false">IF(E140&gt;D140,1,0)+IF(E141&gt;D141,1,0)+IF(E142&gt;D142,1,0)</f>
        <v>0</v>
      </c>
      <c r="M140" s="114" t="str">
        <f aca="false">G140&amp;" d. "&amp;I140</f>
        <v>Duclerc d. Carlao</v>
      </c>
      <c r="N140" s="114" t="str">
        <f aca="false">G140&amp;" x "&amp;I140</f>
        <v>Duclerc x Carlao</v>
      </c>
      <c r="O140" s="114" t="str">
        <f aca="false">I140&amp;" x "&amp;G140</f>
        <v>Carlao x Duclerc</v>
      </c>
      <c r="P140" s="111" t="n">
        <f aca="false">MONTH(B140)</f>
        <v>7</v>
      </c>
      <c r="Q140" s="111" t="n">
        <f aca="false">QUOTIENT(B140-2,7)-6129</f>
        <v>263</v>
      </c>
    </row>
    <row r="141" customFormat="false" ht="12.8" hidden="false" customHeight="false" outlineLevel="0" collapsed="false">
      <c r="A141" s="111"/>
      <c r="B141" s="112"/>
      <c r="C141" s="44"/>
      <c r="D141" s="115" t="n">
        <v>6</v>
      </c>
      <c r="E141" s="115" t="n">
        <v>1</v>
      </c>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t="n">
        <v>44749</v>
      </c>
      <c r="C143" s="44" t="s">
        <v>2</v>
      </c>
      <c r="D143" s="113" t="n">
        <v>7</v>
      </c>
      <c r="E143" s="113" t="n">
        <v>5</v>
      </c>
      <c r="F143" s="44" t="s">
        <v>29</v>
      </c>
      <c r="G143" s="122" t="str">
        <f aca="false">C143</f>
        <v>Fontalvinho</v>
      </c>
      <c r="H143" s="121" t="n">
        <f aca="false">IF(AND(E143=0,E144=0),25,20)</f>
        <v>20</v>
      </c>
      <c r="I143" s="122" t="str">
        <f aca="false">F143</f>
        <v>BZK</v>
      </c>
      <c r="J143" s="111" t="n">
        <f aca="false">IF(E143="WO40",-40,MAX(4,SUM(E143:E144)))</f>
        <v>11</v>
      </c>
      <c r="K143" s="121" t="n">
        <f aca="false">IF(D143&gt;E143,1,0)+IF(D144&gt;E144,1,0)+IF(D145&gt;E145,1,0)</f>
        <v>2</v>
      </c>
      <c r="L143" s="121" t="n">
        <f aca="false">IF(E143&gt;D143,1,0)+IF(E144&gt;D144,1,0)+IF(E145&gt;D145,1,0)</f>
        <v>1</v>
      </c>
      <c r="M143" s="114" t="str">
        <f aca="false">G143&amp;" d. "&amp;I143</f>
        <v>Fontalvinho d. BZK</v>
      </c>
      <c r="N143" s="114" t="str">
        <f aca="false">G143&amp;" x "&amp;I143</f>
        <v>Fontalvinho x BZK</v>
      </c>
      <c r="O143" s="114" t="str">
        <f aca="false">I143&amp;" x "&amp;G143</f>
        <v>BZK x Fontalvinho</v>
      </c>
      <c r="P143" s="111" t="n">
        <f aca="false">MONTH(B143)</f>
        <v>7</v>
      </c>
      <c r="Q143" s="111" t="n">
        <f aca="false">QUOTIENT(B143-2,7)-6129</f>
        <v>263</v>
      </c>
    </row>
    <row r="144" customFormat="false" ht="12.8" hidden="false" customHeight="false" outlineLevel="0" collapsed="false">
      <c r="A144" s="111"/>
      <c r="B144" s="112"/>
      <c r="C144" s="44"/>
      <c r="D144" s="115" t="n">
        <v>0</v>
      </c>
      <c r="E144" s="115" t="n">
        <v>6</v>
      </c>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t="n">
        <v>10</v>
      </c>
      <c r="E145" s="119" t="n">
        <v>1</v>
      </c>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t="n">
        <v>44751</v>
      </c>
      <c r="C146" s="44" t="s">
        <v>44</v>
      </c>
      <c r="D146" s="113" t="n">
        <v>7</v>
      </c>
      <c r="E146" s="113" t="n">
        <v>5</v>
      </c>
      <c r="F146" s="44" t="s">
        <v>12</v>
      </c>
      <c r="G146" s="122" t="str">
        <f aca="false">C146</f>
        <v>Rubens</v>
      </c>
      <c r="H146" s="121" t="n">
        <f aca="false">IF(AND(E146=0,E147=0),25,20)</f>
        <v>20</v>
      </c>
      <c r="I146" s="122" t="str">
        <f aca="false">F146</f>
        <v>Duclerc</v>
      </c>
      <c r="J146" s="111" t="n">
        <f aca="false">IF(E146="WO40",-40,MAX(4,SUM(E146:E147)))</f>
        <v>5</v>
      </c>
      <c r="K146" s="121" t="n">
        <f aca="false">IF(D146&gt;E146,1,0)+IF(D147&gt;E147,1,0)+IF(D148&gt;E148,1,0)</f>
        <v>2</v>
      </c>
      <c r="L146" s="121" t="n">
        <f aca="false">IF(E146&gt;D146,1,0)+IF(E147&gt;D147,1,0)+IF(E148&gt;D148,1,0)</f>
        <v>0</v>
      </c>
      <c r="M146" s="114" t="str">
        <f aca="false">G146&amp;" d. "&amp;I146</f>
        <v>Rubens d. Duclerc</v>
      </c>
      <c r="N146" s="114" t="str">
        <f aca="false">G146&amp;" x "&amp;I146</f>
        <v>Rubens x Duclerc</v>
      </c>
      <c r="O146" s="114" t="str">
        <f aca="false">I146&amp;" x "&amp;G146</f>
        <v>Duclerc x Rubens</v>
      </c>
      <c r="P146" s="111" t="n">
        <f aca="false">MONTH(B146)</f>
        <v>7</v>
      </c>
      <c r="Q146" s="111" t="n">
        <f aca="false">QUOTIENT(B146-2,7)-6129</f>
        <v>263</v>
      </c>
    </row>
    <row r="147" customFormat="false" ht="12.8" hidden="false" customHeight="false" outlineLevel="0" collapsed="false">
      <c r="A147" s="111"/>
      <c r="B147" s="112"/>
      <c r="C147" s="44"/>
      <c r="D147" s="115" t="n">
        <v>6</v>
      </c>
      <c r="E147" s="115" t="n">
        <v>0</v>
      </c>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t="n">
        <v>44752</v>
      </c>
      <c r="C149" s="44" t="s">
        <v>25</v>
      </c>
      <c r="D149" s="113" t="n">
        <v>7</v>
      </c>
      <c r="E149" s="113" t="n">
        <v>5</v>
      </c>
      <c r="F149" s="44" t="s">
        <v>36</v>
      </c>
      <c r="G149" s="122" t="str">
        <f aca="false">C149</f>
        <v>Carlao</v>
      </c>
      <c r="H149" s="121" t="n">
        <f aca="false">IF(AND(E149=0,E150=0),25,20)</f>
        <v>20</v>
      </c>
      <c r="I149" s="122" t="str">
        <f aca="false">F149</f>
        <v>Pinga</v>
      </c>
      <c r="J149" s="111" t="n">
        <f aca="false">IF(E149="WO40",-40,MAX(4,SUM(E149:E150)))</f>
        <v>5</v>
      </c>
      <c r="K149" s="121" t="n">
        <f aca="false">IF(D149&gt;E149,1,0)+IF(D150&gt;E150,1,0)+IF(D151&gt;E151,1,0)</f>
        <v>2</v>
      </c>
      <c r="L149" s="121" t="n">
        <f aca="false">IF(E149&gt;D149,1,0)+IF(E150&gt;D150,1,0)+IF(E151&gt;D151,1,0)</f>
        <v>0</v>
      </c>
      <c r="M149" s="114" t="str">
        <f aca="false">G149&amp;" d. "&amp;I149</f>
        <v>Carlao d. Pinga</v>
      </c>
      <c r="N149" s="114" t="str">
        <f aca="false">G149&amp;" x "&amp;I149</f>
        <v>Carlao x Pinga</v>
      </c>
      <c r="O149" s="114" t="str">
        <f aca="false">I149&amp;" x "&amp;G149</f>
        <v>Pinga x Carlao</v>
      </c>
      <c r="P149" s="111" t="n">
        <f aca="false">MONTH(B149)</f>
        <v>7</v>
      </c>
      <c r="Q149" s="111" t="n">
        <f aca="false">QUOTIENT(B149-2,7)-6129</f>
        <v>263</v>
      </c>
    </row>
    <row r="150" customFormat="false" ht="12.8" hidden="false" customHeight="false" outlineLevel="0" collapsed="false">
      <c r="A150" s="111"/>
      <c r="B150" s="112"/>
      <c r="C150" s="44"/>
      <c r="D150" s="115" t="n">
        <v>6</v>
      </c>
      <c r="E150" s="115" t="n">
        <v>0</v>
      </c>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t="n">
        <v>44753</v>
      </c>
      <c r="C152" s="44" t="s">
        <v>7</v>
      </c>
      <c r="D152" s="113" t="n">
        <v>6</v>
      </c>
      <c r="E152" s="113" t="n">
        <v>1</v>
      </c>
      <c r="F152" s="44" t="s">
        <v>2</v>
      </c>
      <c r="G152" s="122" t="str">
        <f aca="false">C152</f>
        <v>Coimbra</v>
      </c>
      <c r="H152" s="121" t="n">
        <f aca="false">IF(AND(E152=0,E153=0),25,20)</f>
        <v>20</v>
      </c>
      <c r="I152" s="122" t="str">
        <f aca="false">F152</f>
        <v>Fontalvinho</v>
      </c>
      <c r="J152" s="111" t="n">
        <f aca="false">IF(E152="WO40",-40,MAX(4,SUM(E152:E153)))</f>
        <v>4</v>
      </c>
      <c r="K152" s="121" t="n">
        <f aca="false">IF(D152&gt;E152,1,0)+IF(D153&gt;E153,1,0)+IF(D154&gt;E154,1,0)</f>
        <v>2</v>
      </c>
      <c r="L152" s="121" t="n">
        <f aca="false">IF(E152&gt;D152,1,0)+IF(E153&gt;D153,1,0)+IF(E154&gt;D154,1,0)</f>
        <v>0</v>
      </c>
      <c r="M152" s="114" t="str">
        <f aca="false">G152&amp;" d. "&amp;I152</f>
        <v>Coimbra d. Fontalvinho</v>
      </c>
      <c r="N152" s="114" t="str">
        <f aca="false">G152&amp;" x "&amp;I152</f>
        <v>Coimbra x Fontalvinho</v>
      </c>
      <c r="O152" s="114" t="str">
        <f aca="false">I152&amp;" x "&amp;G152</f>
        <v>Fontalvinho x Coimbra</v>
      </c>
      <c r="P152" s="111" t="n">
        <f aca="false">MONTH(B152)</f>
        <v>7</v>
      </c>
      <c r="Q152" s="111" t="n">
        <f aca="false">QUOTIENT(B152-2,7)-6129</f>
        <v>264</v>
      </c>
    </row>
    <row r="153" customFormat="false" ht="12.8" hidden="false" customHeight="false" outlineLevel="0" collapsed="false">
      <c r="A153" s="111"/>
      <c r="B153" s="112"/>
      <c r="C153" s="44"/>
      <c r="D153" s="115" t="n">
        <v>6</v>
      </c>
      <c r="E153" s="115" t="n">
        <v>1</v>
      </c>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t="n">
        <v>44755</v>
      </c>
      <c r="C155" s="44" t="s">
        <v>9</v>
      </c>
      <c r="D155" s="113" t="n">
        <v>6</v>
      </c>
      <c r="E155" s="113" t="n">
        <v>3</v>
      </c>
      <c r="F155" s="44" t="s">
        <v>33</v>
      </c>
      <c r="G155" s="122" t="str">
        <f aca="false">C155</f>
        <v>Heitor</v>
      </c>
      <c r="H155" s="121" t="n">
        <f aca="false">IF(AND(E155=0,E156=0),25,20)</f>
        <v>20</v>
      </c>
      <c r="I155" s="122" t="str">
        <f aca="false">F155</f>
        <v>Pedrao</v>
      </c>
      <c r="J155" s="111" t="n">
        <f aca="false">IF(E155="WO40",-40,MAX(4,SUM(E155:E156)))</f>
        <v>6</v>
      </c>
      <c r="K155" s="121" t="n">
        <f aca="false">IF(D155&gt;E155,1,0)+IF(D156&gt;E156,1,0)+IF(D157&gt;E157,1,0)</f>
        <v>2</v>
      </c>
      <c r="L155" s="121" t="n">
        <f aca="false">IF(E155&gt;D155,1,0)+IF(E156&gt;D156,1,0)+IF(E157&gt;D157,1,0)</f>
        <v>0</v>
      </c>
      <c r="M155" s="114" t="str">
        <f aca="false">G155&amp;" d. "&amp;I155</f>
        <v>Heitor d. Pedrao</v>
      </c>
      <c r="N155" s="114" t="str">
        <f aca="false">G155&amp;" x "&amp;I155</f>
        <v>Heitor x Pedrao</v>
      </c>
      <c r="O155" s="114" t="str">
        <f aca="false">I155&amp;" x "&amp;G155</f>
        <v>Pedrao x Heitor</v>
      </c>
      <c r="P155" s="111" t="n">
        <f aca="false">MONTH(B155)</f>
        <v>7</v>
      </c>
      <c r="Q155" s="111" t="n">
        <f aca="false">QUOTIENT(B155-2,7)-6129</f>
        <v>264</v>
      </c>
    </row>
    <row r="156" customFormat="false" ht="12.8" hidden="false" customHeight="false" outlineLevel="0" collapsed="false">
      <c r="A156" s="111"/>
      <c r="B156" s="112"/>
      <c r="C156" s="44"/>
      <c r="D156" s="115" t="n">
        <v>6</v>
      </c>
      <c r="E156" s="115" t="n">
        <v>3</v>
      </c>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t="n">
        <v>44756</v>
      </c>
      <c r="C158" s="44" t="s">
        <v>26</v>
      </c>
      <c r="D158" s="113" t="n">
        <v>6</v>
      </c>
      <c r="E158" s="113" t="n">
        <v>1</v>
      </c>
      <c r="F158" s="44" t="s">
        <v>50</v>
      </c>
      <c r="G158" s="122" t="str">
        <f aca="false">C158</f>
        <v>LH</v>
      </c>
      <c r="H158" s="121" t="n">
        <f aca="false">IF(AND(E158=0,E159=0),25,20)</f>
        <v>20</v>
      </c>
      <c r="I158" s="122" t="str">
        <f aca="false">F158</f>
        <v>Yokota</v>
      </c>
      <c r="J158" s="111" t="n">
        <f aca="false">IF(E158="WO40",-40,MAX(4,SUM(E158:E159)))</f>
        <v>4</v>
      </c>
      <c r="K158" s="121" t="n">
        <f aca="false">IF(D158&gt;E158,1,0)+IF(D159&gt;E159,1,0)+IF(D160&gt;E160,1,0)</f>
        <v>2</v>
      </c>
      <c r="L158" s="121" t="n">
        <f aca="false">IF(E158&gt;D158,1,0)+IF(E159&gt;D159,1,0)+IF(E160&gt;D160,1,0)</f>
        <v>0</v>
      </c>
      <c r="M158" s="114" t="str">
        <f aca="false">G158&amp;" d. "&amp;I158</f>
        <v>LH d. Yokota</v>
      </c>
      <c r="N158" s="114" t="str">
        <f aca="false">G158&amp;" x "&amp;I158</f>
        <v>LH x Yokota</v>
      </c>
      <c r="O158" s="114" t="str">
        <f aca="false">I158&amp;" x "&amp;G158</f>
        <v>Yokota x LH</v>
      </c>
      <c r="P158" s="111" t="n">
        <f aca="false">MONTH(B158)</f>
        <v>7</v>
      </c>
      <c r="Q158" s="111" t="n">
        <f aca="false">QUOTIENT(B158-2,7)-6129</f>
        <v>264</v>
      </c>
    </row>
    <row r="159" customFormat="false" ht="12.8" hidden="false" customHeight="false" outlineLevel="0" collapsed="false">
      <c r="A159" s="111"/>
      <c r="B159" s="112"/>
      <c r="C159" s="44"/>
      <c r="D159" s="115" t="n">
        <v>6</v>
      </c>
      <c r="E159" s="115" t="n">
        <v>1</v>
      </c>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t="n">
        <v>44756</v>
      </c>
      <c r="C161" s="44" t="s">
        <v>37</v>
      </c>
      <c r="D161" s="113" t="n">
        <v>6</v>
      </c>
      <c r="E161" s="113" t="n">
        <v>3</v>
      </c>
      <c r="F161" s="44" t="s">
        <v>25</v>
      </c>
      <c r="G161" s="122" t="str">
        <f aca="false">C161</f>
        <v>Pitch</v>
      </c>
      <c r="H161" s="121" t="n">
        <f aca="false">IF(AND(E161=0,E162=0),25,20)</f>
        <v>20</v>
      </c>
      <c r="I161" s="122" t="str">
        <f aca="false">F161</f>
        <v>Carlao</v>
      </c>
      <c r="J161" s="111" t="n">
        <f aca="false">IF(E161="WO40",-40,MAX(4,SUM(E161:E162)))</f>
        <v>8</v>
      </c>
      <c r="K161" s="121" t="n">
        <f aca="false">IF(D161&gt;E161,1,0)+IF(D162&gt;E162,1,0)+IF(D163&gt;E163,1,0)</f>
        <v>2</v>
      </c>
      <c r="L161" s="121" t="n">
        <f aca="false">IF(E161&gt;D161,1,0)+IF(E162&gt;D162,1,0)+IF(E163&gt;D163,1,0)</f>
        <v>0</v>
      </c>
      <c r="M161" s="114" t="str">
        <f aca="false">G161&amp;" d. "&amp;I161</f>
        <v>Pitch d. Carlao</v>
      </c>
      <c r="N161" s="114" t="str">
        <f aca="false">G161&amp;" x "&amp;I161</f>
        <v>Pitch x Carlao</v>
      </c>
      <c r="O161" s="114" t="str">
        <f aca="false">I161&amp;" x "&amp;G161</f>
        <v>Carlao x Pitch</v>
      </c>
      <c r="P161" s="111" t="n">
        <f aca="false">MONTH(B161)</f>
        <v>7</v>
      </c>
      <c r="Q161" s="111" t="n">
        <f aca="false">QUOTIENT(B161-2,7)-6129</f>
        <v>264</v>
      </c>
    </row>
    <row r="162" customFormat="false" ht="12.8" hidden="false" customHeight="false" outlineLevel="0" collapsed="false">
      <c r="A162" s="111"/>
      <c r="B162" s="112"/>
      <c r="C162" s="44"/>
      <c r="D162" s="115" t="n">
        <v>7</v>
      </c>
      <c r="E162" s="115" t="n">
        <v>5</v>
      </c>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t="n">
        <v>44757</v>
      </c>
      <c r="C164" s="44" t="s">
        <v>40</v>
      </c>
      <c r="D164" s="113" t="n">
        <v>6</v>
      </c>
      <c r="E164" s="113" t="n">
        <v>2</v>
      </c>
      <c r="F164" s="44" t="s">
        <v>9</v>
      </c>
      <c r="G164" s="122" t="str">
        <f aca="false">C164</f>
        <v>Robertinho</v>
      </c>
      <c r="H164" s="121" t="n">
        <f aca="false">IF(AND(E164=0,E165=0),25,20)</f>
        <v>20</v>
      </c>
      <c r="I164" s="122" t="str">
        <f aca="false">F164</f>
        <v>Heitor</v>
      </c>
      <c r="J164" s="111" t="n">
        <f aca="false">IF(E164="WO40",-40,MAX(4,SUM(E164:E165)))</f>
        <v>4</v>
      </c>
      <c r="K164" s="121" t="n">
        <f aca="false">IF(D164&gt;E164,1,0)+IF(D165&gt;E165,1,0)+IF(D166&gt;E166,1,0)</f>
        <v>2</v>
      </c>
      <c r="L164" s="121" t="n">
        <f aca="false">IF(E164&gt;D164,1,0)+IF(E165&gt;D165,1,0)+IF(E166&gt;D166,1,0)</f>
        <v>0</v>
      </c>
      <c r="M164" s="114" t="str">
        <f aca="false">G164&amp;" d. "&amp;I164</f>
        <v>Robertinho d. Heitor</v>
      </c>
      <c r="N164" s="114" t="str">
        <f aca="false">G164&amp;" x "&amp;I164</f>
        <v>Robertinho x Heitor</v>
      </c>
      <c r="O164" s="114" t="str">
        <f aca="false">I164&amp;" x "&amp;G164</f>
        <v>Heitor x Robertinho</v>
      </c>
      <c r="P164" s="111" t="n">
        <f aca="false">MONTH(B164)</f>
        <v>7</v>
      </c>
      <c r="Q164" s="111" t="n">
        <f aca="false">QUOTIENT(B164-2,7)-6129</f>
        <v>264</v>
      </c>
    </row>
    <row r="165" customFormat="false" ht="12.8" hidden="false" customHeight="false" outlineLevel="0" collapsed="false">
      <c r="A165" s="111"/>
      <c r="B165" s="112"/>
      <c r="C165" s="44"/>
      <c r="D165" s="115" t="n">
        <v>6</v>
      </c>
      <c r="E165" s="115" t="n">
        <v>2</v>
      </c>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t="n">
        <v>44758</v>
      </c>
      <c r="C167" s="44" t="s">
        <v>26</v>
      </c>
      <c r="D167" s="113" t="n">
        <v>7</v>
      </c>
      <c r="E167" s="113" t="n">
        <v>6</v>
      </c>
      <c r="F167" s="44" t="s">
        <v>18</v>
      </c>
      <c r="G167" s="122" t="str">
        <f aca="false">C167</f>
        <v>LH</v>
      </c>
      <c r="H167" s="121" t="n">
        <f aca="false">IF(AND(E167=0,E168=0),25,20)</f>
        <v>20</v>
      </c>
      <c r="I167" s="122" t="str">
        <f aca="false">F167</f>
        <v>Flavio</v>
      </c>
      <c r="J167" s="111" t="n">
        <f aca="false">IF(E167="WO40",-40,MAX(4,SUM(E167:E168)))</f>
        <v>6</v>
      </c>
      <c r="K167" s="121" t="n">
        <f aca="false">IF(D167&gt;E167,1,0)+IF(D168&gt;E168,1,0)+IF(D169&gt;E169,1,0)</f>
        <v>1</v>
      </c>
      <c r="L167" s="121" t="n">
        <f aca="false">IF(E167&gt;D167,1,0)+IF(E168&gt;D168,1,0)+IF(E169&gt;D169,1,0)</f>
        <v>0</v>
      </c>
      <c r="M167" s="114" t="str">
        <f aca="false">G167&amp;" d. "&amp;I167</f>
        <v>LH d. Flavio</v>
      </c>
      <c r="N167" s="114" t="str">
        <f aca="false">G167&amp;" x "&amp;I167</f>
        <v>LH x Flavio</v>
      </c>
      <c r="O167" s="114" t="str">
        <f aca="false">I167&amp;" x "&amp;G167</f>
        <v>Flavio x LH</v>
      </c>
      <c r="P167" s="111" t="n">
        <f aca="false">MONTH(B167)</f>
        <v>7</v>
      </c>
      <c r="Q167" s="111" t="n">
        <f aca="false">QUOTIENT(B167-2,7)-6129</f>
        <v>264</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t="n">
        <v>44758</v>
      </c>
      <c r="C170" s="44" t="s">
        <v>20</v>
      </c>
      <c r="D170" s="113" t="n">
        <v>6</v>
      </c>
      <c r="E170" s="113" t="n">
        <v>4</v>
      </c>
      <c r="F170" s="44" t="s">
        <v>14</v>
      </c>
      <c r="G170" s="122" t="str">
        <f aca="false">C170</f>
        <v>Pedro</v>
      </c>
      <c r="H170" s="121" t="n">
        <f aca="false">IF(AND(E170=0,E171=0),25,20)</f>
        <v>20</v>
      </c>
      <c r="I170" s="122" t="str">
        <f aca="false">F170</f>
        <v>Fabinho</v>
      </c>
      <c r="J170" s="111" t="n">
        <f aca="false">IF(E170="WO40",-40,MAX(4,SUM(E170:E171)))</f>
        <v>11</v>
      </c>
      <c r="K170" s="121" t="n">
        <f aca="false">IF(D170&gt;E170,1,0)+IF(D171&gt;E171,1,0)+IF(D172&gt;E172,1,0)</f>
        <v>2</v>
      </c>
      <c r="L170" s="121" t="n">
        <f aca="false">IF(E170&gt;D170,1,0)+IF(E171&gt;D171,1,0)+IF(E172&gt;D172,1,0)</f>
        <v>1</v>
      </c>
      <c r="M170" s="114" t="str">
        <f aca="false">G170&amp;" d. "&amp;I170</f>
        <v>Pedro d. Fabinho</v>
      </c>
      <c r="N170" s="114" t="str">
        <f aca="false">G170&amp;" x "&amp;I170</f>
        <v>Pedro x Fabinho</v>
      </c>
      <c r="O170" s="114" t="str">
        <f aca="false">I170&amp;" x "&amp;G170</f>
        <v>Fabinho x Pedro</v>
      </c>
      <c r="P170" s="111" t="n">
        <f aca="false">MONTH(B170)</f>
        <v>7</v>
      </c>
      <c r="Q170" s="111" t="n">
        <f aca="false">QUOTIENT(B170-2,7)-6129</f>
        <v>264</v>
      </c>
    </row>
    <row r="171" customFormat="false" ht="12.8" hidden="false" customHeight="false" outlineLevel="0" collapsed="false">
      <c r="A171" s="111"/>
      <c r="B171" s="112"/>
      <c r="C171" s="44"/>
      <c r="D171" s="115" t="n">
        <v>5</v>
      </c>
      <c r="E171" s="115" t="n">
        <v>7</v>
      </c>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t="n">
        <v>10</v>
      </c>
      <c r="E172" s="119" t="n">
        <v>1</v>
      </c>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t="n">
        <v>44758</v>
      </c>
      <c r="C173" s="44" t="s">
        <v>35</v>
      </c>
      <c r="D173" s="113" t="n">
        <v>6</v>
      </c>
      <c r="E173" s="113" t="n">
        <v>7</v>
      </c>
      <c r="F173" s="44" t="s">
        <v>7</v>
      </c>
      <c r="G173" s="122" t="str">
        <f aca="false">C173</f>
        <v>Persio</v>
      </c>
      <c r="H173" s="121" t="n">
        <f aca="false">IF(AND(E173=0,E174=0),25,20)</f>
        <v>20</v>
      </c>
      <c r="I173" s="122" t="str">
        <f aca="false">F173</f>
        <v>Coimbra</v>
      </c>
      <c r="J173" s="111" t="n">
        <f aca="false">IF(E173="WO40",-40,MAX(4,SUM(E173:E174)))</f>
        <v>13</v>
      </c>
      <c r="K173" s="121" t="n">
        <f aca="false">IF(D173&gt;E173,1,0)+IF(D174&gt;E174,1,0)+IF(D175&gt;E175,1,0)</f>
        <v>1</v>
      </c>
      <c r="L173" s="121" t="n">
        <f aca="false">IF(E173&gt;D173,1,0)+IF(E174&gt;D174,1,0)+IF(E175&gt;D175,1,0)</f>
        <v>2</v>
      </c>
      <c r="M173" s="114" t="str">
        <f aca="false">G173&amp;" d. "&amp;I173</f>
        <v>Persio d. Coimbra</v>
      </c>
      <c r="N173" s="114" t="str">
        <f aca="false">G173&amp;" x "&amp;I173</f>
        <v>Persio x Coimbra</v>
      </c>
      <c r="O173" s="114" t="str">
        <f aca="false">I173&amp;" x "&amp;G173</f>
        <v>Coimbra x Persio</v>
      </c>
      <c r="P173" s="111" t="n">
        <f aca="false">MONTH(B173)</f>
        <v>7</v>
      </c>
      <c r="Q173" s="111" t="n">
        <f aca="false">QUOTIENT(B173-2,7)-6129</f>
        <v>264</v>
      </c>
    </row>
    <row r="174" customFormat="false" ht="12.8" hidden="false" customHeight="false" outlineLevel="0" collapsed="false">
      <c r="A174" s="111"/>
      <c r="B174" s="112"/>
      <c r="C174" s="44"/>
      <c r="D174" s="115" t="n">
        <v>3</v>
      </c>
      <c r="E174" s="115" t="n">
        <v>6</v>
      </c>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t="n">
        <v>10</v>
      </c>
      <c r="E175" s="119" t="n">
        <v>1</v>
      </c>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t="n">
        <v>44758</v>
      </c>
      <c r="C176" s="44" t="s">
        <v>40</v>
      </c>
      <c r="D176" s="113" t="n">
        <v>7</v>
      </c>
      <c r="E176" s="113" t="n">
        <v>6</v>
      </c>
      <c r="F176" s="44" t="s">
        <v>44</v>
      </c>
      <c r="G176" s="122" t="str">
        <f aca="false">C176</f>
        <v>Robertinho</v>
      </c>
      <c r="H176" s="121" t="n">
        <f aca="false">IF(AND(E176=0,E177=0),25,20)</f>
        <v>20</v>
      </c>
      <c r="I176" s="122" t="str">
        <f aca="false">F176</f>
        <v>Rubens</v>
      </c>
      <c r="J176" s="111" t="n">
        <f aca="false">IF(E176="WO40",-40,MAX(4,SUM(E176:E177)))</f>
        <v>10</v>
      </c>
      <c r="K176" s="121" t="n">
        <f aca="false">IF(D176&gt;E176,1,0)+IF(D177&gt;E177,1,0)+IF(D178&gt;E178,1,0)</f>
        <v>2</v>
      </c>
      <c r="L176" s="121" t="n">
        <f aca="false">IF(E176&gt;D176,1,0)+IF(E177&gt;D177,1,0)+IF(E178&gt;D178,1,0)</f>
        <v>0</v>
      </c>
      <c r="M176" s="114" t="str">
        <f aca="false">G176&amp;" d. "&amp;I176</f>
        <v>Robertinho d. Rubens</v>
      </c>
      <c r="N176" s="114" t="str">
        <f aca="false">G176&amp;" x "&amp;I176</f>
        <v>Robertinho x Rubens</v>
      </c>
      <c r="O176" s="114" t="str">
        <f aca="false">I176&amp;" x "&amp;G176</f>
        <v>Rubens x Robertinho</v>
      </c>
      <c r="P176" s="111" t="n">
        <f aca="false">MONTH(B176)</f>
        <v>7</v>
      </c>
      <c r="Q176" s="111" t="n">
        <f aca="false">QUOTIENT(B176-2,7)-6129</f>
        <v>264</v>
      </c>
    </row>
    <row r="177" customFormat="false" ht="12.8" hidden="false" customHeight="false" outlineLevel="0" collapsed="false">
      <c r="A177" s="111"/>
      <c r="B177" s="112"/>
      <c r="C177" s="44"/>
      <c r="D177" s="115" t="n">
        <v>6</v>
      </c>
      <c r="E177" s="115" t="n">
        <v>4</v>
      </c>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t="n">
        <v>44759</v>
      </c>
      <c r="C179" s="44" t="s">
        <v>35</v>
      </c>
      <c r="D179" s="113" t="n">
        <v>6</v>
      </c>
      <c r="E179" s="113" t="n">
        <v>4</v>
      </c>
      <c r="F179" s="44" t="s">
        <v>32</v>
      </c>
      <c r="G179" s="122" t="str">
        <f aca="false">C179</f>
        <v>Persio</v>
      </c>
      <c r="H179" s="121" t="n">
        <f aca="false">IF(AND(E179=0,E180=0),25,20)</f>
        <v>20</v>
      </c>
      <c r="I179" s="122" t="str">
        <f aca="false">F179</f>
        <v>Paulo</v>
      </c>
      <c r="J179" s="111" t="n">
        <f aca="false">IF(E179="WO40",-40,MAX(4,SUM(E179:E180)))</f>
        <v>7</v>
      </c>
      <c r="K179" s="121" t="n">
        <f aca="false">IF(D179&gt;E179,1,0)+IF(D180&gt;E180,1,0)+IF(D181&gt;E181,1,0)</f>
        <v>2</v>
      </c>
      <c r="L179" s="121" t="n">
        <f aca="false">IF(E179&gt;D179,1,0)+IF(E180&gt;D180,1,0)+IF(E181&gt;D181,1,0)</f>
        <v>0</v>
      </c>
      <c r="M179" s="114" t="str">
        <f aca="false">G179&amp;" d. "&amp;I179</f>
        <v>Persio d. Paulo</v>
      </c>
      <c r="N179" s="114" t="str">
        <f aca="false">G179&amp;" x "&amp;I179</f>
        <v>Persio x Paulo</v>
      </c>
      <c r="O179" s="114" t="str">
        <f aca="false">I179&amp;" x "&amp;G179</f>
        <v>Paulo x Persio</v>
      </c>
      <c r="P179" s="111" t="n">
        <f aca="false">MONTH(B179)</f>
        <v>7</v>
      </c>
      <c r="Q179" s="111" t="n">
        <f aca="false">QUOTIENT(B179-2,7)-6129</f>
        <v>264</v>
      </c>
    </row>
    <row r="180" customFormat="false" ht="12.8" hidden="false" customHeight="false" outlineLevel="0" collapsed="false">
      <c r="A180" s="111"/>
      <c r="B180" s="112"/>
      <c r="C180" s="44"/>
      <c r="D180" s="115" t="n">
        <v>6</v>
      </c>
      <c r="E180" s="115" t="n">
        <v>3</v>
      </c>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t="n">
        <v>44762</v>
      </c>
      <c r="C182" s="44" t="s">
        <v>29</v>
      </c>
      <c r="D182" s="113" t="n">
        <v>6</v>
      </c>
      <c r="E182" s="113" t="n">
        <v>1</v>
      </c>
      <c r="F182" s="44" t="s">
        <v>10</v>
      </c>
      <c r="G182" s="122" t="str">
        <f aca="false">C182</f>
        <v>BZK</v>
      </c>
      <c r="H182" s="121" t="n">
        <f aca="false">IF(AND(E182=0,E183=0),25,20)</f>
        <v>20</v>
      </c>
      <c r="I182" s="122" t="str">
        <f aca="false">F182</f>
        <v>Danilo</v>
      </c>
      <c r="J182" s="111" t="n">
        <f aca="false">IF(E182="WO40",-40,MAX(4,SUM(E182:E183)))</f>
        <v>4</v>
      </c>
      <c r="K182" s="121" t="n">
        <f aca="false">IF(D182&gt;E182,1,0)+IF(D183&gt;E183,1,0)+IF(D184&gt;E184,1,0)</f>
        <v>2</v>
      </c>
      <c r="L182" s="121" t="n">
        <f aca="false">IF(E182&gt;D182,1,0)+IF(E183&gt;D183,1,0)+IF(E184&gt;D184,1,0)</f>
        <v>0</v>
      </c>
      <c r="M182" s="114" t="str">
        <f aca="false">G182&amp;" d. "&amp;I182</f>
        <v>BZK d. Danilo</v>
      </c>
      <c r="N182" s="114" t="str">
        <f aca="false">G182&amp;" x "&amp;I182</f>
        <v>BZK x Danilo</v>
      </c>
      <c r="O182" s="114" t="str">
        <f aca="false">I182&amp;" x "&amp;G182</f>
        <v>Danilo x BZK</v>
      </c>
      <c r="P182" s="111" t="n">
        <f aca="false">MONTH(B182)</f>
        <v>7</v>
      </c>
      <c r="Q182" s="111" t="n">
        <f aca="false">QUOTIENT(B182-2,7)-6129</f>
        <v>265</v>
      </c>
    </row>
    <row r="183" customFormat="false" ht="12.8" hidden="false" customHeight="false" outlineLevel="0" collapsed="false">
      <c r="A183" s="111"/>
      <c r="B183" s="112"/>
      <c r="C183" s="44"/>
      <c r="D183" s="115" t="n">
        <v>6</v>
      </c>
      <c r="E183" s="115" t="n">
        <v>2</v>
      </c>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t="n">
        <v>44763</v>
      </c>
      <c r="C185" s="44" t="s">
        <v>25</v>
      </c>
      <c r="D185" s="113" t="n">
        <v>6</v>
      </c>
      <c r="E185" s="113" t="n">
        <v>4</v>
      </c>
      <c r="F185" s="44" t="s">
        <v>43</v>
      </c>
      <c r="G185" s="122" t="str">
        <f aca="false">C185</f>
        <v>Carlao</v>
      </c>
      <c r="H185" s="121" t="n">
        <f aca="false">IF(AND(E185=0,E186=0),25,20)</f>
        <v>20</v>
      </c>
      <c r="I185" s="122" t="str">
        <f aca="false">F185</f>
        <v>Sergiao</v>
      </c>
      <c r="J185" s="111" t="n">
        <f aca="false">IF(E185="WO40",-40,MAX(4,SUM(E185:E186)))</f>
        <v>10</v>
      </c>
      <c r="K185" s="121" t="n">
        <f aca="false">IF(D185&gt;E185,1,0)+IF(D186&gt;E186,1,0)+IF(D187&gt;E187,1,0)</f>
        <v>2</v>
      </c>
      <c r="L185" s="121" t="n">
        <f aca="false">IF(E185&gt;D185,1,0)+IF(E186&gt;D186,1,0)+IF(E187&gt;D187,1,0)</f>
        <v>1</v>
      </c>
      <c r="M185" s="114" t="str">
        <f aca="false">G185&amp;" d. "&amp;I185</f>
        <v>Carlao d. Sergiao</v>
      </c>
      <c r="N185" s="114" t="str">
        <f aca="false">G185&amp;" x "&amp;I185</f>
        <v>Carlao x Sergiao</v>
      </c>
      <c r="O185" s="114" t="str">
        <f aca="false">I185&amp;" x "&amp;G185</f>
        <v>Sergiao x Carlao</v>
      </c>
      <c r="P185" s="111" t="n">
        <f aca="false">MONTH(B185)</f>
        <v>7</v>
      </c>
      <c r="Q185" s="111" t="n">
        <f aca="false">QUOTIENT(B185-2,7)-6129</f>
        <v>265</v>
      </c>
    </row>
    <row r="186" customFormat="false" ht="12.8" hidden="false" customHeight="false" outlineLevel="0" collapsed="false">
      <c r="A186" s="111"/>
      <c r="B186" s="112"/>
      <c r="C186" s="44"/>
      <c r="D186" s="115" t="n">
        <v>4</v>
      </c>
      <c r="E186" s="115" t="n">
        <v>6</v>
      </c>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t="n">
        <v>10</v>
      </c>
      <c r="E187" s="119" t="n">
        <v>1</v>
      </c>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t="n">
        <v>44763</v>
      </c>
      <c r="C188" s="44" t="s">
        <v>26</v>
      </c>
      <c r="D188" s="113" t="n">
        <v>6</v>
      </c>
      <c r="E188" s="113" t="n">
        <v>2</v>
      </c>
      <c r="F188" s="44" t="s">
        <v>8</v>
      </c>
      <c r="G188" s="122" t="str">
        <f aca="false">C188</f>
        <v>LH</v>
      </c>
      <c r="H188" s="121" t="n">
        <f aca="false">IF(AND(E188=0,E189=0),25,20)</f>
        <v>20</v>
      </c>
      <c r="I188" s="122" t="str">
        <f aca="false">F188</f>
        <v>Costinha</v>
      </c>
      <c r="J188" s="111" t="n">
        <f aca="false">IF(E188="WO40",-40,MAX(4,SUM(E188:E189)))</f>
        <v>4</v>
      </c>
      <c r="K188" s="121" t="n">
        <f aca="false">IF(D188&gt;E188,1,0)+IF(D189&gt;E189,1,0)+IF(D190&gt;E190,1,0)</f>
        <v>2</v>
      </c>
      <c r="L188" s="121" t="n">
        <f aca="false">IF(E188&gt;D188,1,0)+IF(E189&gt;D189,1,0)+IF(E190&gt;D190,1,0)</f>
        <v>0</v>
      </c>
      <c r="M188" s="114" t="str">
        <f aca="false">G188&amp;" d. "&amp;I188</f>
        <v>LH d. Costinha</v>
      </c>
      <c r="N188" s="114" t="str">
        <f aca="false">G188&amp;" x "&amp;I188</f>
        <v>LH x Costinha</v>
      </c>
      <c r="O188" s="114" t="str">
        <f aca="false">I188&amp;" x "&amp;G188</f>
        <v>Costinha x LH</v>
      </c>
      <c r="P188" s="111" t="n">
        <f aca="false">MONTH(B188)</f>
        <v>7</v>
      </c>
      <c r="Q188" s="111" t="n">
        <f aca="false">QUOTIENT(B188-2,7)-6129</f>
        <v>265</v>
      </c>
    </row>
    <row r="189" customFormat="false" ht="12.8" hidden="false" customHeight="false" outlineLevel="0" collapsed="false">
      <c r="A189" s="111"/>
      <c r="B189" s="112"/>
      <c r="C189" s="44"/>
      <c r="D189" s="115" t="n">
        <v>2</v>
      </c>
      <c r="E189" s="115" t="n">
        <v>1</v>
      </c>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t="n">
        <v>44763</v>
      </c>
      <c r="C191" s="44" t="s">
        <v>37</v>
      </c>
      <c r="D191" s="113" t="n">
        <v>6</v>
      </c>
      <c r="E191" s="113" t="n">
        <v>4</v>
      </c>
      <c r="F191" s="44" t="s">
        <v>5</v>
      </c>
      <c r="G191" s="122" t="str">
        <f aca="false">C191</f>
        <v>Pitch</v>
      </c>
      <c r="H191" s="121" t="n">
        <f aca="false">IF(AND(E191=0,E192=0),25,20)</f>
        <v>20</v>
      </c>
      <c r="I191" s="122" t="str">
        <f aca="false">F191</f>
        <v>Bruno</v>
      </c>
      <c r="J191" s="111" t="n">
        <f aca="false">IF(E191="WO40",-40,MAX(4,SUM(E191:E192)))</f>
        <v>9</v>
      </c>
      <c r="K191" s="121" t="n">
        <f aca="false">IF(D191&gt;E191,1,0)+IF(D192&gt;E192,1,0)+IF(D193&gt;E193,1,0)</f>
        <v>2</v>
      </c>
      <c r="L191" s="121" t="n">
        <f aca="false">IF(E191&gt;D191,1,0)+IF(E192&gt;D192,1,0)+IF(E193&gt;D193,1,0)</f>
        <v>0</v>
      </c>
      <c r="M191" s="114" t="str">
        <f aca="false">G191&amp;" d. "&amp;I191</f>
        <v>Pitch d. Bruno</v>
      </c>
      <c r="N191" s="114" t="str">
        <f aca="false">G191&amp;" x "&amp;I191</f>
        <v>Pitch x Bruno</v>
      </c>
      <c r="O191" s="114" t="str">
        <f aca="false">I191&amp;" x "&amp;G191</f>
        <v>Bruno x Pitch</v>
      </c>
      <c r="P191" s="111" t="n">
        <f aca="false">MONTH(B191)</f>
        <v>7</v>
      </c>
      <c r="Q191" s="111" t="n">
        <f aca="false">QUOTIENT(B191-2,7)-6129</f>
        <v>265</v>
      </c>
    </row>
    <row r="192" customFormat="false" ht="12.8" hidden="false" customHeight="false" outlineLevel="0" collapsed="false">
      <c r="A192" s="111"/>
      <c r="B192" s="112"/>
      <c r="C192" s="44"/>
      <c r="D192" s="115" t="n">
        <v>7</v>
      </c>
      <c r="E192" s="115" t="n">
        <v>5</v>
      </c>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t="n">
        <v>44766</v>
      </c>
      <c r="C194" s="44" t="s">
        <v>12</v>
      </c>
      <c r="D194" s="113" t="n">
        <v>6</v>
      </c>
      <c r="E194" s="113" t="n">
        <v>3</v>
      </c>
      <c r="F194" s="44" t="s">
        <v>26</v>
      </c>
      <c r="G194" s="122" t="str">
        <f aca="false">C194</f>
        <v>Duclerc</v>
      </c>
      <c r="H194" s="121" t="n">
        <f aca="false">IF(AND(E194=0,E195=0),25,20)</f>
        <v>20</v>
      </c>
      <c r="I194" s="122" t="str">
        <f aca="false">F194</f>
        <v>LH</v>
      </c>
      <c r="J194" s="111" t="n">
        <f aca="false">IF(E194="WO40",-40,MAX(4,SUM(E194:E195)))</f>
        <v>6</v>
      </c>
      <c r="K194" s="121" t="n">
        <f aca="false">IF(D194&gt;E194,1,0)+IF(D195&gt;E195,1,0)+IF(D196&gt;E196,1,0)</f>
        <v>2</v>
      </c>
      <c r="L194" s="121" t="n">
        <f aca="false">IF(E194&gt;D194,1,0)+IF(E195&gt;D195,1,0)+IF(E196&gt;D196,1,0)</f>
        <v>0</v>
      </c>
      <c r="M194" s="114" t="str">
        <f aca="false">G194&amp;" d. "&amp;I194</f>
        <v>Duclerc d. LH</v>
      </c>
      <c r="N194" s="114" t="str">
        <f aca="false">G194&amp;" x "&amp;I194</f>
        <v>Duclerc x LH</v>
      </c>
      <c r="O194" s="114" t="str">
        <f aca="false">I194&amp;" x "&amp;G194</f>
        <v>LH x Duclerc</v>
      </c>
      <c r="P194" s="111" t="n">
        <f aca="false">MONTH(B194)</f>
        <v>7</v>
      </c>
      <c r="Q194" s="111" t="n">
        <f aca="false">QUOTIENT(B194-2,7)-6129</f>
        <v>265</v>
      </c>
    </row>
    <row r="195" customFormat="false" ht="12.8" hidden="false" customHeight="false" outlineLevel="0" collapsed="false">
      <c r="A195" s="111"/>
      <c r="B195" s="112"/>
      <c r="C195" s="44"/>
      <c r="D195" s="115" t="n">
        <v>6</v>
      </c>
      <c r="E195" s="115" t="n">
        <v>3</v>
      </c>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t="n">
        <v>44766</v>
      </c>
      <c r="C197" s="44" t="s">
        <v>35</v>
      </c>
      <c r="D197" s="113" t="n">
        <v>6</v>
      </c>
      <c r="E197" s="113" t="n">
        <v>2</v>
      </c>
      <c r="F197" s="44" t="s">
        <v>37</v>
      </c>
      <c r="G197" s="122" t="str">
        <f aca="false">C197</f>
        <v>Persio</v>
      </c>
      <c r="H197" s="121" t="n">
        <f aca="false">IF(AND(E197=0,E198=0),25,20)</f>
        <v>20</v>
      </c>
      <c r="I197" s="122" t="str">
        <f aca="false">F197</f>
        <v>Pitch</v>
      </c>
      <c r="J197" s="111" t="n">
        <f aca="false">IF(E197="WO40",-40,MAX(4,SUM(E197:E198)))</f>
        <v>5</v>
      </c>
      <c r="K197" s="121" t="n">
        <f aca="false">IF(D197&gt;E197,1,0)+IF(D198&gt;E198,1,0)+IF(D199&gt;E199,1,0)</f>
        <v>2</v>
      </c>
      <c r="L197" s="121" t="n">
        <f aca="false">IF(E197&gt;D197,1,0)+IF(E198&gt;D198,1,0)+IF(E199&gt;D199,1,0)</f>
        <v>0</v>
      </c>
      <c r="M197" s="114" t="str">
        <f aca="false">G197&amp;" d. "&amp;I197</f>
        <v>Persio d. Pitch</v>
      </c>
      <c r="N197" s="114" t="str">
        <f aca="false">G197&amp;" x "&amp;I197</f>
        <v>Persio x Pitch</v>
      </c>
      <c r="O197" s="114" t="str">
        <f aca="false">I197&amp;" x "&amp;G197</f>
        <v>Pitch x Persio</v>
      </c>
      <c r="P197" s="111" t="n">
        <f aca="false">MONTH(B197)</f>
        <v>7</v>
      </c>
      <c r="Q197" s="111" t="n">
        <f aca="false">QUOTIENT(B197-2,7)-6129</f>
        <v>265</v>
      </c>
    </row>
    <row r="198" customFormat="false" ht="12.8" hidden="false" customHeight="false" outlineLevel="0" collapsed="false">
      <c r="A198" s="111"/>
      <c r="B198" s="112"/>
      <c r="C198" s="44"/>
      <c r="D198" s="115" t="n">
        <v>6</v>
      </c>
      <c r="E198" s="115" t="n">
        <v>3</v>
      </c>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t="n">
        <v>44769</v>
      </c>
      <c r="C200" s="44" t="s">
        <v>40</v>
      </c>
      <c r="D200" s="113" t="n">
        <v>6</v>
      </c>
      <c r="E200" s="113" t="n">
        <v>2</v>
      </c>
      <c r="F200" s="44" t="s">
        <v>45</v>
      </c>
      <c r="G200" s="122" t="str">
        <f aca="false">C200</f>
        <v>Robertinho</v>
      </c>
      <c r="H200" s="121" t="n">
        <f aca="false">IF(AND(E200=0,E201=0),25,20)</f>
        <v>20</v>
      </c>
      <c r="I200" s="122" t="str">
        <f aca="false">F200</f>
        <v>Zanoni</v>
      </c>
      <c r="J200" s="111" t="n">
        <f aca="false">IF(E200="WO40",-40,MAX(4,SUM(E200:E201)))</f>
        <v>8</v>
      </c>
      <c r="K200" s="121" t="n">
        <f aca="false">IF(D200&gt;E200,1,0)+IF(D201&gt;E201,1,0)+IF(D202&gt;E202,1,0)</f>
        <v>2</v>
      </c>
      <c r="L200" s="121" t="n">
        <f aca="false">IF(E200&gt;D200,1,0)+IF(E201&gt;D201,1,0)+IF(E202&gt;D202,1,0)</f>
        <v>0</v>
      </c>
      <c r="M200" s="114" t="str">
        <f aca="false">G200&amp;" d. "&amp;I200</f>
        <v>Robertinho d. Zanoni</v>
      </c>
      <c r="N200" s="114" t="str">
        <f aca="false">G200&amp;" x "&amp;I200</f>
        <v>Robertinho x Zanoni</v>
      </c>
      <c r="O200" s="114" t="str">
        <f aca="false">I200&amp;" x "&amp;G200</f>
        <v>Zanoni x Robertinho</v>
      </c>
      <c r="P200" s="111" t="n">
        <f aca="false">MONTH(B200)</f>
        <v>7</v>
      </c>
      <c r="Q200" s="111" t="n">
        <f aca="false">QUOTIENT(B200-2,7)-6129</f>
        <v>266</v>
      </c>
    </row>
    <row r="201" customFormat="false" ht="12.8" hidden="false" customHeight="false" outlineLevel="0" collapsed="false">
      <c r="A201" s="111"/>
      <c r="B201" s="112"/>
      <c r="C201" s="44"/>
      <c r="D201" s="115" t="n">
        <v>7</v>
      </c>
      <c r="E201" s="115" t="n">
        <v>6</v>
      </c>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t="n">
        <v>44770</v>
      </c>
      <c r="C203" s="44" t="s">
        <v>40</v>
      </c>
      <c r="D203" s="113" t="n">
        <v>6</v>
      </c>
      <c r="E203" s="113" t="n">
        <v>3</v>
      </c>
      <c r="F203" s="44" t="s">
        <v>29</v>
      </c>
      <c r="G203" s="122" t="str">
        <f aca="false">C203</f>
        <v>Robertinho</v>
      </c>
      <c r="H203" s="121" t="n">
        <f aca="false">IF(AND(E203=0,E204=0),25,20)</f>
        <v>20</v>
      </c>
      <c r="I203" s="122" t="str">
        <f aca="false">F203</f>
        <v>BZK</v>
      </c>
      <c r="J203" s="111" t="n">
        <f aca="false">IF(E203="WO40",-40,MAX(4,SUM(E203:E204)))</f>
        <v>6</v>
      </c>
      <c r="K203" s="121" t="n">
        <f aca="false">IF(D203&gt;E203,1,0)+IF(D204&gt;E204,1,0)+IF(D205&gt;E205,1,0)</f>
        <v>2</v>
      </c>
      <c r="L203" s="121" t="n">
        <f aca="false">IF(E203&gt;D203,1,0)+IF(E204&gt;D204,1,0)+IF(E205&gt;D205,1,0)</f>
        <v>0</v>
      </c>
      <c r="M203" s="114" t="str">
        <f aca="false">G203&amp;" d. "&amp;I203</f>
        <v>Robertinho d. BZK</v>
      </c>
      <c r="N203" s="114" t="str">
        <f aca="false">G203&amp;" x "&amp;I203</f>
        <v>Robertinho x BZK</v>
      </c>
      <c r="O203" s="114" t="str">
        <f aca="false">I203&amp;" x "&amp;G203</f>
        <v>BZK x Robertinho</v>
      </c>
      <c r="P203" s="111" t="n">
        <f aca="false">MONTH(B203)</f>
        <v>7</v>
      </c>
      <c r="Q203" s="111" t="n">
        <f aca="false">QUOTIENT(B203-2,7)-6129</f>
        <v>266</v>
      </c>
    </row>
    <row r="204" customFormat="false" ht="12.8" hidden="false" customHeight="false" outlineLevel="0" collapsed="false">
      <c r="A204" s="111"/>
      <c r="B204" s="112"/>
      <c r="C204" s="44"/>
      <c r="D204" s="115" t="n">
        <v>6</v>
      </c>
      <c r="E204" s="115" t="n">
        <v>3</v>
      </c>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t="n">
        <v>44773</v>
      </c>
      <c r="C206" s="44" t="s">
        <v>35</v>
      </c>
      <c r="D206" s="113" t="n">
        <v>6</v>
      </c>
      <c r="E206" s="113" t="n">
        <v>4</v>
      </c>
      <c r="F206" s="44" t="s">
        <v>40</v>
      </c>
      <c r="G206" s="122" t="str">
        <f aca="false">C206</f>
        <v>Persio</v>
      </c>
      <c r="H206" s="121" t="n">
        <f aca="false">IF(AND(E206=0,E207=0),25,20)</f>
        <v>20</v>
      </c>
      <c r="I206" s="122" t="str">
        <f aca="false">F206</f>
        <v>Robertinho</v>
      </c>
      <c r="J206" s="111" t="n">
        <f aca="false">IF(E206="WO40",-40,MAX(4,SUM(E206:E207)))</f>
        <v>10</v>
      </c>
      <c r="K206" s="121" t="n">
        <f aca="false">IF(D206&gt;E206,1,0)+IF(D207&gt;E207,1,0)+IF(D208&gt;E208,1,0)</f>
        <v>2</v>
      </c>
      <c r="L206" s="121" t="n">
        <f aca="false">IF(E206&gt;D206,1,0)+IF(E207&gt;D207,1,0)+IF(E208&gt;D208,1,0)</f>
        <v>1</v>
      </c>
      <c r="M206" s="114" t="str">
        <f aca="false">G206&amp;" d. "&amp;I206</f>
        <v>Persio d. Robertinho</v>
      </c>
      <c r="N206" s="114" t="str">
        <f aca="false">G206&amp;" x "&amp;I206</f>
        <v>Persio x Robertinho</v>
      </c>
      <c r="O206" s="114" t="str">
        <f aca="false">I206&amp;" x "&amp;G206</f>
        <v>Robertinho x Persio</v>
      </c>
      <c r="P206" s="111" t="n">
        <f aca="false">MONTH(B206)</f>
        <v>7</v>
      </c>
      <c r="Q206" s="111" t="n">
        <f aca="false">QUOTIENT(B206-2,7)-6129</f>
        <v>266</v>
      </c>
    </row>
    <row r="207" customFormat="false" ht="12.8" hidden="false" customHeight="false" outlineLevel="0" collapsed="false">
      <c r="A207" s="111"/>
      <c r="B207" s="112"/>
      <c r="C207" s="44"/>
      <c r="D207" s="115" t="n">
        <v>4</v>
      </c>
      <c r="E207" s="115" t="n">
        <v>6</v>
      </c>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t="n">
        <v>10</v>
      </c>
      <c r="E208" s="119" t="n">
        <v>1</v>
      </c>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t="n">
        <v>44774</v>
      </c>
      <c r="C209" s="44" t="s">
        <v>35</v>
      </c>
      <c r="D209" s="113" t="n">
        <v>6</v>
      </c>
      <c r="E209" s="113" t="n">
        <v>4</v>
      </c>
      <c r="F209" s="44" t="s">
        <v>12</v>
      </c>
      <c r="G209" s="122" t="str">
        <f aca="false">C209</f>
        <v>Persio</v>
      </c>
      <c r="H209" s="121" t="n">
        <f aca="false">IF(AND(E209=0,E210=0),25,20)</f>
        <v>20</v>
      </c>
      <c r="I209" s="122" t="str">
        <f aca="false">F209</f>
        <v>Duclerc</v>
      </c>
      <c r="J209" s="111" t="n">
        <f aca="false">IF(E209="WO40",-40,MAX(4,SUM(E209:E210)))</f>
        <v>8</v>
      </c>
      <c r="K209" s="121" t="n">
        <f aca="false">IF(D209&gt;E209,1,0)+IF(D210&gt;E210,1,0)+IF(D211&gt;E211,1,0)</f>
        <v>2</v>
      </c>
      <c r="L209" s="121" t="n">
        <f aca="false">IF(E209&gt;D209,1,0)+IF(E210&gt;D210,1,0)+IF(E211&gt;D211,1,0)</f>
        <v>0</v>
      </c>
      <c r="M209" s="114" t="str">
        <f aca="false">G209&amp;" d. "&amp;I209</f>
        <v>Persio d. Duclerc</v>
      </c>
      <c r="N209" s="114" t="str">
        <f aca="false">G209&amp;" x "&amp;I209</f>
        <v>Persio x Duclerc</v>
      </c>
      <c r="O209" s="114" t="str">
        <f aca="false">I209&amp;" x "&amp;G209</f>
        <v>Duclerc x Persio</v>
      </c>
      <c r="P209" s="111" t="n">
        <f aca="false">MONTH(B209)</f>
        <v>8</v>
      </c>
      <c r="Q209" s="111" t="n">
        <f aca="false">QUOTIENT(B209-2,7)-6129</f>
        <v>267</v>
      </c>
    </row>
    <row r="210" customFormat="false" ht="12.8" hidden="false" customHeight="false" outlineLevel="0" collapsed="false">
      <c r="A210" s="111"/>
      <c r="B210" s="112"/>
      <c r="C210" s="44"/>
      <c r="D210" s="115" t="n">
        <v>6</v>
      </c>
      <c r="E210" s="115" t="n">
        <v>4</v>
      </c>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t="n">
        <v>44775</v>
      </c>
      <c r="C212" s="44" t="s">
        <v>45</v>
      </c>
      <c r="D212" s="113" t="n">
        <v>6</v>
      </c>
      <c r="E212" s="113" t="n">
        <v>4</v>
      </c>
      <c r="F212" s="44" t="s">
        <v>15</v>
      </c>
      <c r="G212" s="122" t="str">
        <f aca="false">C212</f>
        <v>Zanoni</v>
      </c>
      <c r="H212" s="121" t="n">
        <f aca="false">IF(AND(E212=0,E213=0),25,20)</f>
        <v>20</v>
      </c>
      <c r="I212" s="122" t="str">
        <f aca="false">F212</f>
        <v>Gerentão</v>
      </c>
      <c r="J212" s="111" t="n">
        <f aca="false">IF(E212="WO40",-40,MAX(4,SUM(E212:E213)))</f>
        <v>10</v>
      </c>
      <c r="K212" s="121" t="n">
        <f aca="false">IF(D212&gt;E212,1,0)+IF(D213&gt;E213,1,0)+IF(D214&gt;E214,1,0)</f>
        <v>2</v>
      </c>
      <c r="L212" s="121" t="n">
        <f aca="false">IF(E212&gt;D212,1,0)+IF(E213&gt;D213,1,0)+IF(E214&gt;D214,1,0)</f>
        <v>1</v>
      </c>
      <c r="M212" s="114" t="str">
        <f aca="false">G212&amp;" d. "&amp;I212</f>
        <v>Zanoni d. Gerentão</v>
      </c>
      <c r="N212" s="114" t="str">
        <f aca="false">G212&amp;" x "&amp;I212</f>
        <v>Zanoni x Gerentão</v>
      </c>
      <c r="O212" s="114" t="str">
        <f aca="false">I212&amp;" x "&amp;G212</f>
        <v>Gerentão x Zanoni</v>
      </c>
      <c r="P212" s="111" t="n">
        <f aca="false">MONTH(B212)</f>
        <v>8</v>
      </c>
      <c r="Q212" s="111" t="n">
        <f aca="false">QUOTIENT(B212-2,7)-6129</f>
        <v>267</v>
      </c>
    </row>
    <row r="213" customFormat="false" ht="12.8" hidden="false" customHeight="false" outlineLevel="0" collapsed="false">
      <c r="A213" s="111"/>
      <c r="B213" s="112"/>
      <c r="C213" s="44"/>
      <c r="D213" s="115" t="n">
        <v>4</v>
      </c>
      <c r="E213" s="115" t="n">
        <v>6</v>
      </c>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t="n">
        <v>10</v>
      </c>
      <c r="E214" s="119" t="n">
        <v>3</v>
      </c>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t="n">
        <v>44776</v>
      </c>
      <c r="C215" s="44" t="s">
        <v>29</v>
      </c>
      <c r="D215" s="113" t="n">
        <v>6</v>
      </c>
      <c r="E215" s="113" t="n">
        <v>1</v>
      </c>
      <c r="F215" s="44" t="s">
        <v>10</v>
      </c>
      <c r="G215" s="122" t="str">
        <f aca="false">C215</f>
        <v>BZK</v>
      </c>
      <c r="H215" s="121" t="n">
        <f aca="false">IF(AND(E215=0,E216=0),25,20)</f>
        <v>20</v>
      </c>
      <c r="I215" s="122" t="str">
        <f aca="false">F215</f>
        <v>Danilo</v>
      </c>
      <c r="J215" s="111" t="n">
        <f aca="false">IF(E215="WO40",-40,MAX(4,SUM(E215:E216)))</f>
        <v>4</v>
      </c>
      <c r="K215" s="121" t="n">
        <f aca="false">IF(D215&gt;E215,1,0)+IF(D216&gt;E216,1,0)+IF(D217&gt;E217,1,0)</f>
        <v>2</v>
      </c>
      <c r="L215" s="121" t="n">
        <f aca="false">IF(E215&gt;D215,1,0)+IF(E216&gt;D216,1,0)+IF(E217&gt;D217,1,0)</f>
        <v>0</v>
      </c>
      <c r="M215" s="114" t="str">
        <f aca="false">G215&amp;" d. "&amp;I215</f>
        <v>BZK d. Danilo</v>
      </c>
      <c r="N215" s="114" t="str">
        <f aca="false">G215&amp;" x "&amp;I215</f>
        <v>BZK x Danilo</v>
      </c>
      <c r="O215" s="114" t="str">
        <f aca="false">I215&amp;" x "&amp;G215</f>
        <v>Danilo x BZK</v>
      </c>
      <c r="P215" s="111" t="n">
        <f aca="false">MONTH(B215)</f>
        <v>8</v>
      </c>
      <c r="Q215" s="111" t="n">
        <f aca="false">QUOTIENT(B215-2,7)-6129</f>
        <v>267</v>
      </c>
    </row>
    <row r="216" customFormat="false" ht="12.8" hidden="false" customHeight="false" outlineLevel="0" collapsed="false">
      <c r="A216" s="111"/>
      <c r="B216" s="112"/>
      <c r="C216" s="44"/>
      <c r="D216" s="115" t="n">
        <v>6</v>
      </c>
      <c r="E216" s="115" t="n">
        <v>3</v>
      </c>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t="n">
        <v>44778</v>
      </c>
      <c r="C218" s="44" t="s">
        <v>20</v>
      </c>
      <c r="D218" s="113" t="n">
        <v>7</v>
      </c>
      <c r="E218" s="113" t="n">
        <v>6</v>
      </c>
      <c r="F218" s="44" t="s">
        <v>40</v>
      </c>
      <c r="G218" s="122" t="str">
        <f aca="false">C218</f>
        <v>Pedro</v>
      </c>
      <c r="H218" s="121" t="n">
        <f aca="false">IF(AND(E218=0,E219=0),25,20)</f>
        <v>20</v>
      </c>
      <c r="I218" s="122" t="str">
        <f aca="false">F218</f>
        <v>Robertinho</v>
      </c>
      <c r="J218" s="111" t="n">
        <f aca="false">IF(E218="WO40",-40,MAX(4,SUM(E218:E219)))</f>
        <v>13</v>
      </c>
      <c r="K218" s="121" t="n">
        <f aca="false">IF(D218&gt;E218,1,0)+IF(D219&gt;E219,1,0)+IF(D220&gt;E220,1,0)</f>
        <v>2</v>
      </c>
      <c r="L218" s="121" t="n">
        <f aca="false">IF(E218&gt;D218,1,0)+IF(E219&gt;D219,1,0)+IF(E220&gt;D220,1,0)</f>
        <v>1</v>
      </c>
      <c r="M218" s="114" t="str">
        <f aca="false">G218&amp;" d. "&amp;I218</f>
        <v>Pedro d. Robertinho</v>
      </c>
      <c r="N218" s="114" t="str">
        <f aca="false">G218&amp;" x "&amp;I218</f>
        <v>Pedro x Robertinho</v>
      </c>
      <c r="O218" s="114" t="str">
        <f aca="false">I218&amp;" x "&amp;G218</f>
        <v>Robertinho x Pedro</v>
      </c>
      <c r="P218" s="111" t="n">
        <f aca="false">MONTH(B218)</f>
        <v>8</v>
      </c>
      <c r="Q218" s="111" t="n">
        <f aca="false">QUOTIENT(B218-2,7)-6129</f>
        <v>267</v>
      </c>
    </row>
    <row r="219" customFormat="false" ht="12.8" hidden="false" customHeight="false" outlineLevel="0" collapsed="false">
      <c r="A219" s="111"/>
      <c r="B219" s="112"/>
      <c r="C219" s="44"/>
      <c r="D219" s="115" t="n">
        <v>5</v>
      </c>
      <c r="E219" s="115" t="n">
        <v>7</v>
      </c>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t="n">
        <v>6</v>
      </c>
      <c r="E220" s="119" t="n">
        <v>4</v>
      </c>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t="n">
        <v>44778</v>
      </c>
      <c r="C221" s="44" t="s">
        <v>37</v>
      </c>
      <c r="D221" s="113" t="n">
        <v>6</v>
      </c>
      <c r="E221" s="113" t="n">
        <v>1</v>
      </c>
      <c r="F221" s="44" t="s">
        <v>22</v>
      </c>
      <c r="G221" s="122" t="str">
        <f aca="false">C221</f>
        <v>Pitch</v>
      </c>
      <c r="H221" s="121" t="n">
        <f aca="false">IF(AND(E221=0,E222=0),25,20)</f>
        <v>20</v>
      </c>
      <c r="I221" s="122" t="str">
        <f aca="false">F221</f>
        <v>Lucca</v>
      </c>
      <c r="J221" s="111" t="n">
        <f aca="false">IF(E221="WO40",-40,MAX(4,SUM(E221:E222)))</f>
        <v>4</v>
      </c>
      <c r="K221" s="121" t="n">
        <f aca="false">IF(D221&gt;E221,1,0)+IF(D222&gt;E222,1,0)+IF(D223&gt;E223,1,0)</f>
        <v>2</v>
      </c>
      <c r="L221" s="121" t="n">
        <f aca="false">IF(E221&gt;D221,1,0)+IF(E222&gt;D222,1,0)+IF(E223&gt;D223,1,0)</f>
        <v>0</v>
      </c>
      <c r="M221" s="114" t="str">
        <f aca="false">G221&amp;" d. "&amp;I221</f>
        <v>Pitch d. Lucca</v>
      </c>
      <c r="N221" s="114" t="str">
        <f aca="false">G221&amp;" x "&amp;I221</f>
        <v>Pitch x Lucca</v>
      </c>
      <c r="O221" s="114" t="str">
        <f aca="false">I221&amp;" x "&amp;G221</f>
        <v>Lucca x Pitch</v>
      </c>
      <c r="P221" s="111" t="n">
        <f aca="false">MONTH(B221)</f>
        <v>8</v>
      </c>
      <c r="Q221" s="111" t="n">
        <f aca="false">QUOTIENT(B221-2,7)-6129</f>
        <v>267</v>
      </c>
    </row>
    <row r="222" customFormat="false" ht="12.8" hidden="false" customHeight="false" outlineLevel="0" collapsed="false">
      <c r="A222" s="111"/>
      <c r="B222" s="112"/>
      <c r="C222" s="44"/>
      <c r="D222" s="115" t="n">
        <v>6</v>
      </c>
      <c r="E222" s="115" t="n">
        <v>2</v>
      </c>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t="n">
        <v>44779</v>
      </c>
      <c r="C224" s="44" t="s">
        <v>5</v>
      </c>
      <c r="D224" s="113" t="n">
        <v>7</v>
      </c>
      <c r="E224" s="113" t="n">
        <v>5</v>
      </c>
      <c r="F224" s="44" t="s">
        <v>40</v>
      </c>
      <c r="G224" s="122" t="str">
        <f aca="false">C224</f>
        <v>Bruno</v>
      </c>
      <c r="H224" s="121" t="n">
        <f aca="false">IF(AND(E224=0,E225=0),25,20)</f>
        <v>20</v>
      </c>
      <c r="I224" s="122" t="str">
        <f aca="false">F224</f>
        <v>Robertinho</v>
      </c>
      <c r="J224" s="111" t="n">
        <f aca="false">IF(E224="WO40",-40,MAX(4,SUM(E224:E225)))</f>
        <v>11</v>
      </c>
      <c r="K224" s="121" t="n">
        <f aca="false">IF(D224&gt;E224,1,0)+IF(D225&gt;E225,1,0)+IF(D226&gt;E226,1,0)</f>
        <v>2</v>
      </c>
      <c r="L224" s="121" t="n">
        <f aca="false">IF(E224&gt;D224,1,0)+IF(E225&gt;D225,1,0)+IF(E226&gt;D226,1,0)</f>
        <v>1</v>
      </c>
      <c r="M224" s="114" t="str">
        <f aca="false">G224&amp;" d. "&amp;I224</f>
        <v>Bruno d. Robertinho</v>
      </c>
      <c r="N224" s="114" t="str">
        <f aca="false">G224&amp;" x "&amp;I224</f>
        <v>Bruno x Robertinho</v>
      </c>
      <c r="O224" s="114" t="str">
        <f aca="false">I224&amp;" x "&amp;G224</f>
        <v>Robertinho x Bruno</v>
      </c>
      <c r="P224" s="111" t="n">
        <f aca="false">MONTH(B224)</f>
        <v>8</v>
      </c>
      <c r="Q224" s="111" t="n">
        <f aca="false">QUOTIENT(B224-2,7)-6129</f>
        <v>267</v>
      </c>
    </row>
    <row r="225" customFormat="false" ht="12.8" hidden="false" customHeight="false" outlineLevel="0" collapsed="false">
      <c r="A225" s="111"/>
      <c r="B225" s="112"/>
      <c r="C225" s="44"/>
      <c r="D225" s="115" t="n">
        <v>4</v>
      </c>
      <c r="E225" s="115" t="n">
        <v>6</v>
      </c>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t="n">
        <v>6</v>
      </c>
      <c r="E226" s="119" t="n">
        <v>4</v>
      </c>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t="n">
        <v>44779</v>
      </c>
      <c r="C227" s="44" t="s">
        <v>45</v>
      </c>
      <c r="D227" s="113" t="n">
        <v>6</v>
      </c>
      <c r="E227" s="113" t="n">
        <v>4</v>
      </c>
      <c r="F227" s="44" t="s">
        <v>35</v>
      </c>
      <c r="G227" s="122" t="str">
        <f aca="false">C227</f>
        <v>Zanoni</v>
      </c>
      <c r="H227" s="121" t="n">
        <f aca="false">IF(AND(E227=0,E228=0),25,20)</f>
        <v>20</v>
      </c>
      <c r="I227" s="122" t="str">
        <f aca="false">F227</f>
        <v>Persio</v>
      </c>
      <c r="J227" s="111" t="n">
        <f aca="false">IF(E227="WO40",-40,MAX(4,SUM(E227:E228)))</f>
        <v>8</v>
      </c>
      <c r="K227" s="121" t="n">
        <f aca="false">IF(D227&gt;E227,1,0)+IF(D228&gt;E228,1,0)+IF(D229&gt;E229,1,0)</f>
        <v>2</v>
      </c>
      <c r="L227" s="121" t="n">
        <f aca="false">IF(E227&gt;D227,1,0)+IF(E228&gt;D228,1,0)+IF(E229&gt;D229,1,0)</f>
        <v>0</v>
      </c>
      <c r="M227" s="114" t="str">
        <f aca="false">G227&amp;" d. "&amp;I227</f>
        <v>Zanoni d. Persio</v>
      </c>
      <c r="N227" s="114" t="str">
        <f aca="false">G227&amp;" x "&amp;I227</f>
        <v>Zanoni x Persio</v>
      </c>
      <c r="O227" s="114" t="str">
        <f aca="false">I227&amp;" x "&amp;G227</f>
        <v>Persio x Zanoni</v>
      </c>
      <c r="P227" s="111" t="n">
        <f aca="false">MONTH(B227)</f>
        <v>8</v>
      </c>
      <c r="Q227" s="111" t="n">
        <f aca="false">QUOTIENT(B227-2,7)-6129</f>
        <v>267</v>
      </c>
    </row>
    <row r="228" customFormat="false" ht="12.8" hidden="false" customHeight="false" outlineLevel="0" collapsed="false">
      <c r="A228" s="111"/>
      <c r="B228" s="112"/>
      <c r="C228" s="44"/>
      <c r="D228" s="115" t="n">
        <v>6</v>
      </c>
      <c r="E228" s="115" t="n">
        <v>4</v>
      </c>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t="n">
        <v>44781</v>
      </c>
      <c r="C230" s="44" t="s">
        <v>26</v>
      </c>
      <c r="D230" s="113" t="n">
        <v>6</v>
      </c>
      <c r="E230" s="113" t="n">
        <v>1</v>
      </c>
      <c r="F230" s="44" t="s">
        <v>25</v>
      </c>
      <c r="G230" s="122" t="str">
        <f aca="false">C230</f>
        <v>LH</v>
      </c>
      <c r="H230" s="121" t="n">
        <f aca="false">IF(AND(E230=0,E231=0),25,20)</f>
        <v>20</v>
      </c>
      <c r="I230" s="122" t="str">
        <f aca="false">F230</f>
        <v>Carlao</v>
      </c>
      <c r="J230" s="111" t="n">
        <f aca="false">IF(E230="WO40",-40,MAX(4,SUM(E230:E231)))</f>
        <v>4</v>
      </c>
      <c r="K230" s="121" t="n">
        <f aca="false">IF(D230&gt;E230,1,0)+IF(D231&gt;E231,1,0)+IF(D232&gt;E232,1,0)</f>
        <v>2</v>
      </c>
      <c r="L230" s="121" t="n">
        <f aca="false">IF(E230&gt;D230,1,0)+IF(E231&gt;D231,1,0)+IF(E232&gt;D232,1,0)</f>
        <v>0</v>
      </c>
      <c r="M230" s="114" t="str">
        <f aca="false">G230&amp;" d. "&amp;I230</f>
        <v>LH d. Carlao</v>
      </c>
      <c r="N230" s="114" t="str">
        <f aca="false">G230&amp;" x "&amp;I230</f>
        <v>LH x Carlao</v>
      </c>
      <c r="O230" s="114" t="str">
        <f aca="false">I230&amp;" x "&amp;G230</f>
        <v>Carlao x LH</v>
      </c>
      <c r="P230" s="111" t="n">
        <f aca="false">MONTH(B230)</f>
        <v>8</v>
      </c>
      <c r="Q230" s="111" t="n">
        <f aca="false">QUOTIENT(B230-2,7)-6129</f>
        <v>268</v>
      </c>
    </row>
    <row r="231" customFormat="false" ht="12.8" hidden="false" customHeight="false" outlineLevel="0" collapsed="false">
      <c r="A231" s="111"/>
      <c r="B231" s="112"/>
      <c r="C231" s="44"/>
      <c r="D231" s="115" t="n">
        <v>6</v>
      </c>
      <c r="E231" s="115" t="n">
        <v>1</v>
      </c>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t="n">
        <v>44784</v>
      </c>
      <c r="C233" s="44" t="s">
        <v>7</v>
      </c>
      <c r="D233" s="113" t="n">
        <v>6</v>
      </c>
      <c r="E233" s="113" t="n">
        <v>3</v>
      </c>
      <c r="F233" s="44" t="s">
        <v>44</v>
      </c>
      <c r="G233" s="122" t="str">
        <f aca="false">C233</f>
        <v>Coimbra</v>
      </c>
      <c r="H233" s="121" t="n">
        <f aca="false">IF(AND(E233=0,E234=0),25,20)</f>
        <v>20</v>
      </c>
      <c r="I233" s="122" t="str">
        <f aca="false">F233</f>
        <v>Rubens</v>
      </c>
      <c r="J233" s="111" t="n">
        <f aca="false">IF(E233="WO40",-40,MAX(4,SUM(E233:E234)))</f>
        <v>10</v>
      </c>
      <c r="K233" s="121" t="n">
        <f aca="false">IF(D233&gt;E233,1,0)+IF(D234&gt;E234,1,0)+IF(D235&gt;E235,1,0)</f>
        <v>2</v>
      </c>
      <c r="L233" s="121" t="n">
        <f aca="false">IF(E233&gt;D233,1,0)+IF(E234&gt;D234,1,0)+IF(E235&gt;D235,1,0)</f>
        <v>1</v>
      </c>
      <c r="M233" s="114" t="str">
        <f aca="false">G233&amp;" d. "&amp;I233</f>
        <v>Coimbra d. Rubens</v>
      </c>
      <c r="N233" s="114" t="str">
        <f aca="false">G233&amp;" x "&amp;I233</f>
        <v>Coimbra x Rubens</v>
      </c>
      <c r="O233" s="114" t="str">
        <f aca="false">I233&amp;" x "&amp;G233</f>
        <v>Rubens x Coimbra</v>
      </c>
      <c r="P233" s="111" t="n">
        <f aca="false">MONTH(B233)</f>
        <v>8</v>
      </c>
      <c r="Q233" s="111" t="n">
        <f aca="false">QUOTIENT(B233-2,7)-6129</f>
        <v>268</v>
      </c>
    </row>
    <row r="234" customFormat="false" ht="12.8" hidden="false" customHeight="false" outlineLevel="0" collapsed="false">
      <c r="A234" s="111"/>
      <c r="B234" s="112"/>
      <c r="C234" s="44"/>
      <c r="D234" s="115" t="n">
        <v>5</v>
      </c>
      <c r="E234" s="115" t="n">
        <v>7</v>
      </c>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t="n">
        <v>10</v>
      </c>
      <c r="E235" s="119" t="n">
        <v>1</v>
      </c>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t="n">
        <v>44784</v>
      </c>
      <c r="C236" s="44" t="s">
        <v>33</v>
      </c>
      <c r="D236" s="113" t="n">
        <v>6</v>
      </c>
      <c r="E236" s="113" t="n">
        <v>2</v>
      </c>
      <c r="F236" s="44" t="s">
        <v>24</v>
      </c>
      <c r="G236" s="122" t="str">
        <f aca="false">C236</f>
        <v>Pedrao</v>
      </c>
      <c r="H236" s="121" t="n">
        <f aca="false">IF(AND(E236=0,E237=0),25,20)</f>
        <v>20</v>
      </c>
      <c r="I236" s="122" t="str">
        <f aca="false">F236</f>
        <v>Juan</v>
      </c>
      <c r="J236" s="111" t="n">
        <f aca="false">IF(E236="WO40",-40,MAX(4,SUM(E236:E237)))</f>
        <v>4</v>
      </c>
      <c r="K236" s="121" t="n">
        <f aca="false">IF(D236&gt;E236,1,0)+IF(D237&gt;E237,1,0)+IF(D238&gt;E238,1,0)</f>
        <v>2</v>
      </c>
      <c r="L236" s="121" t="n">
        <f aca="false">IF(E236&gt;D236,1,0)+IF(E237&gt;D237,1,0)+IF(E238&gt;D238,1,0)</f>
        <v>0</v>
      </c>
      <c r="M236" s="114" t="str">
        <f aca="false">G236&amp;" d. "&amp;I236</f>
        <v>Pedrao d. Juan</v>
      </c>
      <c r="N236" s="114" t="str">
        <f aca="false">G236&amp;" x "&amp;I236</f>
        <v>Pedrao x Juan</v>
      </c>
      <c r="O236" s="114" t="str">
        <f aca="false">I236&amp;" x "&amp;G236</f>
        <v>Juan x Pedrao</v>
      </c>
      <c r="P236" s="111" t="n">
        <f aca="false">MONTH(B236)</f>
        <v>8</v>
      </c>
      <c r="Q236" s="111" t="n">
        <f aca="false">QUOTIENT(B236-2,7)-6129</f>
        <v>268</v>
      </c>
    </row>
    <row r="237" customFormat="false" ht="12.8" hidden="false" customHeight="false" outlineLevel="0" collapsed="false">
      <c r="A237" s="111"/>
      <c r="B237" s="112"/>
      <c r="C237" s="44"/>
      <c r="D237" s="115" t="n">
        <v>6</v>
      </c>
      <c r="E237" s="115" t="n">
        <v>0</v>
      </c>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t="n">
        <v>44784</v>
      </c>
      <c r="C239" s="44" t="s">
        <v>20</v>
      </c>
      <c r="D239" s="113" t="n">
        <v>6</v>
      </c>
      <c r="E239" s="113" t="n">
        <v>2</v>
      </c>
      <c r="F239" s="44" t="s">
        <v>26</v>
      </c>
      <c r="G239" s="122" t="str">
        <f aca="false">C239</f>
        <v>Pedro</v>
      </c>
      <c r="H239" s="121" t="n">
        <f aca="false">IF(AND(E239=0,E240=0),25,20)</f>
        <v>20</v>
      </c>
      <c r="I239" s="122" t="str">
        <f aca="false">F239</f>
        <v>LH</v>
      </c>
      <c r="J239" s="111" t="n">
        <f aca="false">IF(E239="WO40",-40,MAX(4,SUM(E239:E240)))</f>
        <v>4</v>
      </c>
      <c r="K239" s="121" t="n">
        <f aca="false">IF(D239&gt;E239,1,0)+IF(D240&gt;E240,1,0)+IF(D241&gt;E241,1,0)</f>
        <v>2</v>
      </c>
      <c r="L239" s="121" t="n">
        <f aca="false">IF(E239&gt;D239,1,0)+IF(E240&gt;D240,1,0)+IF(E241&gt;D241,1,0)</f>
        <v>0</v>
      </c>
      <c r="M239" s="114" t="str">
        <f aca="false">G239&amp;" d. "&amp;I239</f>
        <v>Pedro d. LH</v>
      </c>
      <c r="N239" s="114" t="str">
        <f aca="false">G239&amp;" x "&amp;I239</f>
        <v>Pedro x LH</v>
      </c>
      <c r="O239" s="114" t="str">
        <f aca="false">I239&amp;" x "&amp;G239</f>
        <v>LH x Pedro</v>
      </c>
      <c r="P239" s="111" t="n">
        <f aca="false">MONTH(B239)</f>
        <v>8</v>
      </c>
      <c r="Q239" s="111" t="n">
        <f aca="false">QUOTIENT(B239-2,7)-6129</f>
        <v>268</v>
      </c>
    </row>
    <row r="240" customFormat="false" ht="12.8" hidden="false" customHeight="false" outlineLevel="0" collapsed="false">
      <c r="A240" s="111"/>
      <c r="B240" s="112"/>
      <c r="C240" s="44"/>
      <c r="D240" s="115" t="n">
        <v>6</v>
      </c>
      <c r="E240" s="115" t="n">
        <v>0</v>
      </c>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t="n">
        <v>44784</v>
      </c>
      <c r="C242" s="44" t="s">
        <v>45</v>
      </c>
      <c r="D242" s="113" t="n">
        <v>6</v>
      </c>
      <c r="E242" s="113" t="n">
        <v>4</v>
      </c>
      <c r="F242" s="44" t="s">
        <v>5</v>
      </c>
      <c r="G242" s="122" t="str">
        <f aca="false">C242</f>
        <v>Zanoni</v>
      </c>
      <c r="H242" s="121" t="n">
        <f aca="false">IF(AND(E242=0,E243=0),25,20)</f>
        <v>20</v>
      </c>
      <c r="I242" s="122" t="str">
        <f aca="false">F242</f>
        <v>Bruno</v>
      </c>
      <c r="J242" s="111" t="n">
        <f aca="false">IF(E242="WO40",-40,MAX(4,SUM(E242:E243)))</f>
        <v>6</v>
      </c>
      <c r="K242" s="121" t="n">
        <f aca="false">IF(D242&gt;E242,1,0)+IF(D243&gt;E243,1,0)+IF(D244&gt;E244,1,0)</f>
        <v>2</v>
      </c>
      <c r="L242" s="121" t="n">
        <f aca="false">IF(E242&gt;D242,1,0)+IF(E243&gt;D243,1,0)+IF(E244&gt;D244,1,0)</f>
        <v>0</v>
      </c>
      <c r="M242" s="114" t="str">
        <f aca="false">G242&amp;" d. "&amp;I242</f>
        <v>Zanoni d. Bruno</v>
      </c>
      <c r="N242" s="114" t="str">
        <f aca="false">G242&amp;" x "&amp;I242</f>
        <v>Zanoni x Bruno</v>
      </c>
      <c r="O242" s="114" t="str">
        <f aca="false">I242&amp;" x "&amp;G242</f>
        <v>Bruno x Zanoni</v>
      </c>
      <c r="P242" s="111" t="n">
        <f aca="false">MONTH(B242)</f>
        <v>8</v>
      </c>
      <c r="Q242" s="111" t="n">
        <f aca="false">QUOTIENT(B242-2,7)-6129</f>
        <v>268</v>
      </c>
    </row>
    <row r="243" customFormat="false" ht="12.8" hidden="false" customHeight="false" outlineLevel="0" collapsed="false">
      <c r="A243" s="111"/>
      <c r="B243" s="112"/>
      <c r="C243" s="44"/>
      <c r="D243" s="115" t="n">
        <v>6</v>
      </c>
      <c r="E243" s="115" t="n">
        <v>2</v>
      </c>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t="n">
        <v>44785</v>
      </c>
      <c r="C245" s="44" t="s">
        <v>35</v>
      </c>
      <c r="D245" s="113" t="n">
        <v>6</v>
      </c>
      <c r="E245" s="113" t="n">
        <v>1</v>
      </c>
      <c r="F245" s="44" t="s">
        <v>18</v>
      </c>
      <c r="G245" s="122" t="str">
        <f aca="false">C245</f>
        <v>Persio</v>
      </c>
      <c r="H245" s="121" t="n">
        <f aca="false">IF(AND(E245=0,E246=0),25,20)</f>
        <v>20</v>
      </c>
      <c r="I245" s="122" t="str">
        <f aca="false">F245</f>
        <v>Flavio</v>
      </c>
      <c r="J245" s="111" t="n">
        <f aca="false">IF(E245="WO40",-40,MAX(4,SUM(E245:E246)))</f>
        <v>4</v>
      </c>
      <c r="K245" s="121" t="n">
        <f aca="false">IF(D245&gt;E245,1,0)+IF(D246&gt;E246,1,0)+IF(D247&gt;E247,1,0)</f>
        <v>2</v>
      </c>
      <c r="L245" s="121" t="n">
        <f aca="false">IF(E245&gt;D245,1,0)+IF(E246&gt;D246,1,0)+IF(E247&gt;D247,1,0)</f>
        <v>0</v>
      </c>
      <c r="M245" s="114" t="str">
        <f aca="false">G245&amp;" d. "&amp;I245</f>
        <v>Persio d. Flavio</v>
      </c>
      <c r="N245" s="114" t="str">
        <f aca="false">G245&amp;" x "&amp;I245</f>
        <v>Persio x Flavio</v>
      </c>
      <c r="O245" s="114" t="str">
        <f aca="false">I245&amp;" x "&amp;G245</f>
        <v>Flavio x Persio</v>
      </c>
      <c r="P245" s="111" t="n">
        <f aca="false">MONTH(B245)</f>
        <v>8</v>
      </c>
      <c r="Q245" s="111" t="n">
        <f aca="false">QUOTIENT(B245-2,7)-6129</f>
        <v>268</v>
      </c>
    </row>
    <row r="246" customFormat="false" ht="12.8" hidden="false" customHeight="false" outlineLevel="0" collapsed="false">
      <c r="A246" s="111"/>
      <c r="B246" s="112"/>
      <c r="C246" s="44"/>
      <c r="D246" s="115" t="n">
        <v>6</v>
      </c>
      <c r="E246" s="115" t="n">
        <v>1</v>
      </c>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t="n">
        <v>44786</v>
      </c>
      <c r="C248" s="44" t="s">
        <v>35</v>
      </c>
      <c r="D248" s="113" t="n">
        <v>6</v>
      </c>
      <c r="E248" s="113" t="n">
        <v>3</v>
      </c>
      <c r="F248" s="44" t="s">
        <v>6</v>
      </c>
      <c r="G248" s="122" t="str">
        <f aca="false">C248</f>
        <v>Persio</v>
      </c>
      <c r="H248" s="121" t="n">
        <f aca="false">IF(AND(E248=0,E249=0),25,20)</f>
        <v>20</v>
      </c>
      <c r="I248" s="122" t="str">
        <f aca="false">F248</f>
        <v>Caio</v>
      </c>
      <c r="J248" s="111" t="n">
        <f aca="false">IF(E248="WO40",-40,MAX(4,SUM(E248:E249)))</f>
        <v>6</v>
      </c>
      <c r="K248" s="121" t="n">
        <f aca="false">IF(D248&gt;E248,1,0)+IF(D249&gt;E249,1,0)+IF(D250&gt;E250,1,0)</f>
        <v>2</v>
      </c>
      <c r="L248" s="121" t="n">
        <f aca="false">IF(E248&gt;D248,1,0)+IF(E249&gt;D249,1,0)+IF(E250&gt;D250,1,0)</f>
        <v>0</v>
      </c>
      <c r="M248" s="114" t="str">
        <f aca="false">G248&amp;" d. "&amp;I248</f>
        <v>Persio d. Caio</v>
      </c>
      <c r="N248" s="114" t="str">
        <f aca="false">G248&amp;" x "&amp;I248</f>
        <v>Persio x Caio</v>
      </c>
      <c r="O248" s="114" t="str">
        <f aca="false">I248&amp;" x "&amp;G248</f>
        <v>Caio x Persio</v>
      </c>
      <c r="P248" s="111" t="n">
        <f aca="false">MONTH(B248)</f>
        <v>8</v>
      </c>
      <c r="Q248" s="111" t="n">
        <f aca="false">QUOTIENT(B248-2,7)-6129</f>
        <v>268</v>
      </c>
    </row>
    <row r="249" customFormat="false" ht="12.8" hidden="false" customHeight="false" outlineLevel="0" collapsed="false">
      <c r="A249" s="111"/>
      <c r="B249" s="112"/>
      <c r="C249" s="44"/>
      <c r="D249" s="115" t="n">
        <v>6</v>
      </c>
      <c r="E249" s="115" t="n">
        <v>3</v>
      </c>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t="n">
        <v>44787</v>
      </c>
      <c r="C251" s="44" t="s">
        <v>17</v>
      </c>
      <c r="D251" s="113" t="n">
        <v>6</v>
      </c>
      <c r="E251" s="113" t="n">
        <v>0</v>
      </c>
      <c r="F251" s="44" t="s">
        <v>14</v>
      </c>
      <c r="G251" s="122" t="str">
        <f aca="false">C251</f>
        <v>Leo</v>
      </c>
      <c r="H251" s="121" t="n">
        <f aca="false">IF(AND(E251=0,E252=0),25,20)</f>
        <v>20</v>
      </c>
      <c r="I251" s="122" t="str">
        <f aca="false">F251</f>
        <v>Fabinho</v>
      </c>
      <c r="J251" s="111" t="n">
        <f aca="false">IF(E251="WO40",-40,MAX(4,SUM(E251:E252)))</f>
        <v>4</v>
      </c>
      <c r="K251" s="121" t="n">
        <f aca="false">IF(D251&gt;E251,1,0)+IF(D252&gt;E252,1,0)+IF(D253&gt;E253,1,0)</f>
        <v>2</v>
      </c>
      <c r="L251" s="121" t="n">
        <f aca="false">IF(E251&gt;D251,1,0)+IF(E252&gt;D252,1,0)+IF(E253&gt;D253,1,0)</f>
        <v>0</v>
      </c>
      <c r="M251" s="114" t="str">
        <f aca="false">G251&amp;" d. "&amp;I251</f>
        <v>Leo d. Fabinho</v>
      </c>
      <c r="N251" s="114" t="str">
        <f aca="false">G251&amp;" x "&amp;I251</f>
        <v>Leo x Fabinho</v>
      </c>
      <c r="O251" s="114" t="str">
        <f aca="false">I251&amp;" x "&amp;G251</f>
        <v>Fabinho x Leo</v>
      </c>
      <c r="P251" s="111" t="n">
        <f aca="false">MONTH(B251)</f>
        <v>8</v>
      </c>
      <c r="Q251" s="111" t="n">
        <f aca="false">QUOTIENT(B251-2,7)-6129</f>
        <v>268</v>
      </c>
    </row>
    <row r="252" customFormat="false" ht="12.8" hidden="false" customHeight="false" outlineLevel="0" collapsed="false">
      <c r="A252" s="111"/>
      <c r="B252" s="112"/>
      <c r="C252" s="44"/>
      <c r="D252" s="115" t="n">
        <v>6</v>
      </c>
      <c r="E252" s="115" t="n">
        <v>2</v>
      </c>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t="n">
        <v>44790</v>
      </c>
      <c r="C254" s="44" t="s">
        <v>6</v>
      </c>
      <c r="D254" s="113" t="n">
        <v>6</v>
      </c>
      <c r="E254" s="113" t="n">
        <v>2</v>
      </c>
      <c r="F254" s="44" t="s">
        <v>26</v>
      </c>
      <c r="G254" s="122" t="str">
        <f aca="false">C254</f>
        <v>Caio</v>
      </c>
      <c r="H254" s="121" t="n">
        <f aca="false">IF(AND(E254=0,E255=0),25,20)</f>
        <v>20</v>
      </c>
      <c r="I254" s="122" t="str">
        <f aca="false">F254</f>
        <v>LH</v>
      </c>
      <c r="J254" s="111" t="n">
        <f aca="false">IF(E254="WO40",-40,MAX(4,SUM(E254:E255)))</f>
        <v>5</v>
      </c>
      <c r="K254" s="121" t="n">
        <f aca="false">IF(D254&gt;E254,1,0)+IF(D255&gt;E255,1,0)+IF(D256&gt;E256,1,0)</f>
        <v>2</v>
      </c>
      <c r="L254" s="121" t="n">
        <f aca="false">IF(E254&gt;D254,1,0)+IF(E255&gt;D255,1,0)+IF(E256&gt;D256,1,0)</f>
        <v>0</v>
      </c>
      <c r="M254" s="114" t="str">
        <f aca="false">G254&amp;" d. "&amp;I254</f>
        <v>Caio d. LH</v>
      </c>
      <c r="N254" s="114" t="str">
        <f aca="false">G254&amp;" x "&amp;I254</f>
        <v>Caio x LH</v>
      </c>
      <c r="O254" s="114" t="str">
        <f aca="false">I254&amp;" x "&amp;G254</f>
        <v>LH x Caio</v>
      </c>
      <c r="P254" s="111" t="n">
        <f aca="false">MONTH(B254)</f>
        <v>8</v>
      </c>
      <c r="Q254" s="111" t="n">
        <f aca="false">QUOTIENT(B254-2,7)-6129</f>
        <v>269</v>
      </c>
    </row>
    <row r="255" customFormat="false" ht="12.8" hidden="false" customHeight="false" outlineLevel="0" collapsed="false">
      <c r="A255" s="111"/>
      <c r="B255" s="112"/>
      <c r="C255" s="44"/>
      <c r="D255" s="115" t="n">
        <v>6</v>
      </c>
      <c r="E255" s="115" t="n">
        <v>3</v>
      </c>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t="n">
        <v>44790</v>
      </c>
      <c r="C257" s="44" t="s">
        <v>7</v>
      </c>
      <c r="D257" s="113" t="n">
        <v>6</v>
      </c>
      <c r="E257" s="113" t="n">
        <v>4</v>
      </c>
      <c r="F257" s="44" t="s">
        <v>9</v>
      </c>
      <c r="G257" s="122" t="str">
        <f aca="false">C257</f>
        <v>Coimbra</v>
      </c>
      <c r="H257" s="121" t="n">
        <f aca="false">IF(AND(E257=0,E258=0),25,20)</f>
        <v>20</v>
      </c>
      <c r="I257" s="122" t="str">
        <f aca="false">F257</f>
        <v>Heitor</v>
      </c>
      <c r="J257" s="111" t="n">
        <f aca="false">IF(E257="WO40",-40,MAX(4,SUM(E257:E258)))</f>
        <v>5</v>
      </c>
      <c r="K257" s="121" t="n">
        <f aca="false">IF(D257&gt;E257,1,0)+IF(D258&gt;E258,1,0)+IF(D259&gt;E259,1,0)</f>
        <v>2</v>
      </c>
      <c r="L257" s="121" t="n">
        <f aca="false">IF(E257&gt;D257,1,0)+IF(E258&gt;D258,1,0)+IF(E259&gt;D259,1,0)</f>
        <v>0</v>
      </c>
      <c r="M257" s="114" t="str">
        <f aca="false">G257&amp;" d. "&amp;I257</f>
        <v>Coimbra d. Heitor</v>
      </c>
      <c r="N257" s="114" t="str">
        <f aca="false">G257&amp;" x "&amp;I257</f>
        <v>Coimbra x Heitor</v>
      </c>
      <c r="O257" s="114" t="str">
        <f aca="false">I257&amp;" x "&amp;G257</f>
        <v>Heitor x Coimbra</v>
      </c>
      <c r="P257" s="111" t="n">
        <f aca="false">MONTH(B257)</f>
        <v>8</v>
      </c>
      <c r="Q257" s="111" t="n">
        <f aca="false">QUOTIENT(B257-2,7)-6129</f>
        <v>269</v>
      </c>
    </row>
    <row r="258" customFormat="false" ht="12.8" hidden="false" customHeight="false" outlineLevel="0" collapsed="false">
      <c r="A258" s="111"/>
      <c r="B258" s="112"/>
      <c r="C258" s="44"/>
      <c r="D258" s="115" t="n">
        <v>6</v>
      </c>
      <c r="E258" s="115" t="n">
        <v>1</v>
      </c>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t="n">
        <v>44793</v>
      </c>
      <c r="C260" s="44" t="s">
        <v>15</v>
      </c>
      <c r="D260" s="113" t="n">
        <v>6</v>
      </c>
      <c r="E260" s="113" t="n">
        <v>1</v>
      </c>
      <c r="F260" s="44" t="s">
        <v>26</v>
      </c>
      <c r="G260" s="122" t="str">
        <f aca="false">C260</f>
        <v>Gerentão</v>
      </c>
      <c r="H260" s="121" t="n">
        <f aca="false">IF(AND(E260=0,E261=0),25,20)</f>
        <v>20</v>
      </c>
      <c r="I260" s="122" t="str">
        <f aca="false">F260</f>
        <v>LH</v>
      </c>
      <c r="J260" s="111" t="n">
        <f aca="false">IF(E260="WO40",-40,MAX(4,SUM(E260:E261)))</f>
        <v>4</v>
      </c>
      <c r="K260" s="121" t="n">
        <f aca="false">IF(D260&gt;E260,1,0)+IF(D261&gt;E261,1,0)+IF(D262&gt;E262,1,0)</f>
        <v>2</v>
      </c>
      <c r="L260" s="121" t="n">
        <f aca="false">IF(E260&gt;D260,1,0)+IF(E261&gt;D261,1,0)+IF(E262&gt;D262,1,0)</f>
        <v>0</v>
      </c>
      <c r="M260" s="114" t="str">
        <f aca="false">G260&amp;" d. "&amp;I260</f>
        <v>Gerentão d. LH</v>
      </c>
      <c r="N260" s="114" t="str">
        <f aca="false">G260&amp;" x "&amp;I260</f>
        <v>Gerentão x LH</v>
      </c>
      <c r="O260" s="114" t="str">
        <f aca="false">I260&amp;" x "&amp;G260</f>
        <v>LH x Gerentão</v>
      </c>
      <c r="P260" s="111" t="n">
        <f aca="false">MONTH(B260)</f>
        <v>8</v>
      </c>
      <c r="Q260" s="111" t="n">
        <f aca="false">QUOTIENT(B260-2,7)-6129</f>
        <v>269</v>
      </c>
    </row>
    <row r="261" customFormat="false" ht="12.8" hidden="false" customHeight="false" outlineLevel="0" collapsed="false">
      <c r="A261" s="111"/>
      <c r="B261" s="112"/>
      <c r="C261" s="44"/>
      <c r="D261" s="115" t="n">
        <v>6</v>
      </c>
      <c r="E261" s="115" t="n">
        <v>2</v>
      </c>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t="n">
        <v>44796</v>
      </c>
      <c r="C263" s="44" t="s">
        <v>9</v>
      </c>
      <c r="D263" s="113" t="n">
        <v>6</v>
      </c>
      <c r="E263" s="113" t="n">
        <v>4</v>
      </c>
      <c r="F263" s="44" t="s">
        <v>14</v>
      </c>
      <c r="G263" s="122" t="str">
        <f aca="false">C263</f>
        <v>Heitor</v>
      </c>
      <c r="H263" s="121" t="n">
        <f aca="false">IF(AND(E263=0,E264=0),25,20)</f>
        <v>20</v>
      </c>
      <c r="I263" s="122" t="str">
        <f aca="false">F263</f>
        <v>Fabinho</v>
      </c>
      <c r="J263" s="111" t="n">
        <f aca="false">IF(E263="WO40",-40,MAX(4,SUM(E263:E264)))</f>
        <v>10</v>
      </c>
      <c r="K263" s="121" t="n">
        <f aca="false">IF(D263&gt;E263,1,0)+IF(D264&gt;E264,1,0)+IF(D265&gt;E265,1,0)</f>
        <v>2</v>
      </c>
      <c r="L263" s="121" t="n">
        <f aca="false">IF(E263&gt;D263,1,0)+IF(E264&gt;D264,1,0)+IF(E265&gt;D265,1,0)</f>
        <v>1</v>
      </c>
      <c r="M263" s="114" t="str">
        <f aca="false">G263&amp;" d. "&amp;I263</f>
        <v>Heitor d. Fabinho</v>
      </c>
      <c r="N263" s="114" t="str">
        <f aca="false">G263&amp;" x "&amp;I263</f>
        <v>Heitor x Fabinho</v>
      </c>
      <c r="O263" s="114" t="str">
        <f aca="false">I263&amp;" x "&amp;G263</f>
        <v>Fabinho x Heitor</v>
      </c>
      <c r="P263" s="111" t="n">
        <f aca="false">MONTH(B263)</f>
        <v>8</v>
      </c>
      <c r="Q263" s="111" t="n">
        <f aca="false">QUOTIENT(B263-2,7)-6129</f>
        <v>270</v>
      </c>
    </row>
    <row r="264" customFormat="false" ht="12.8" hidden="false" customHeight="false" outlineLevel="0" collapsed="false">
      <c r="A264" s="111"/>
      <c r="B264" s="112"/>
      <c r="C264" s="44"/>
      <c r="D264" s="115" t="n">
        <v>2</v>
      </c>
      <c r="E264" s="115" t="n">
        <v>6</v>
      </c>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t="n">
        <v>7</v>
      </c>
      <c r="E265" s="119" t="n">
        <v>6</v>
      </c>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t="n">
        <v>44797</v>
      </c>
      <c r="C266" s="44" t="s">
        <v>33</v>
      </c>
      <c r="D266" s="113" t="n">
        <v>6</v>
      </c>
      <c r="E266" s="113" t="n">
        <v>4</v>
      </c>
      <c r="F266" s="44" t="s">
        <v>18</v>
      </c>
      <c r="G266" s="122" t="str">
        <f aca="false">C266</f>
        <v>Pedrao</v>
      </c>
      <c r="H266" s="121" t="n">
        <f aca="false">IF(AND(E266=0,E267=0),25,20)</f>
        <v>20</v>
      </c>
      <c r="I266" s="122" t="str">
        <f aca="false">F266</f>
        <v>Flavio</v>
      </c>
      <c r="J266" s="111" t="n">
        <f aca="false">IF(E266="WO40",-40,MAX(4,SUM(E266:E267)))</f>
        <v>9</v>
      </c>
      <c r="K266" s="121" t="n">
        <f aca="false">IF(D266&gt;E266,1,0)+IF(D267&gt;E267,1,0)+IF(D268&gt;E268,1,0)</f>
        <v>2</v>
      </c>
      <c r="L266" s="121" t="n">
        <f aca="false">IF(E266&gt;D266,1,0)+IF(E267&gt;D267,1,0)+IF(E268&gt;D268,1,0)</f>
        <v>0</v>
      </c>
      <c r="M266" s="114" t="str">
        <f aca="false">G266&amp;" d. "&amp;I266</f>
        <v>Pedrao d. Flavio</v>
      </c>
      <c r="N266" s="114" t="str">
        <f aca="false">G266&amp;" x "&amp;I266</f>
        <v>Pedrao x Flavio</v>
      </c>
      <c r="O266" s="114" t="str">
        <f aca="false">I266&amp;" x "&amp;G266</f>
        <v>Flavio x Pedrao</v>
      </c>
      <c r="P266" s="111" t="n">
        <f aca="false">MONTH(B266)</f>
        <v>8</v>
      </c>
      <c r="Q266" s="111" t="n">
        <f aca="false">QUOTIENT(B266-2,7)-6129</f>
        <v>270</v>
      </c>
    </row>
    <row r="267" customFormat="false" ht="12.8" hidden="false" customHeight="false" outlineLevel="0" collapsed="false">
      <c r="A267" s="111"/>
      <c r="B267" s="112"/>
      <c r="C267" s="44"/>
      <c r="D267" s="115" t="n">
        <v>7</v>
      </c>
      <c r="E267" s="115" t="n">
        <v>5</v>
      </c>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t="n">
        <v>44800</v>
      </c>
      <c r="C269" s="44" t="s">
        <v>26</v>
      </c>
      <c r="D269" s="113" t="n">
        <v>6</v>
      </c>
      <c r="E269" s="113" t="n">
        <v>4</v>
      </c>
      <c r="F269" s="44" t="s">
        <v>18</v>
      </c>
      <c r="G269" s="122" t="str">
        <f aca="false">C269</f>
        <v>LH</v>
      </c>
      <c r="H269" s="121" t="n">
        <f aca="false">IF(AND(E269=0,E270=0),25,20)</f>
        <v>20</v>
      </c>
      <c r="I269" s="122" t="str">
        <f aca="false">F269</f>
        <v>Flavio</v>
      </c>
      <c r="J269" s="111" t="n">
        <f aca="false">IF(E269="WO40",-40,MAX(4,SUM(E269:E270)))</f>
        <v>5</v>
      </c>
      <c r="K269" s="121" t="n">
        <f aca="false">IF(D269&gt;E269,1,0)+IF(D270&gt;E270,1,0)+IF(D271&gt;E271,1,0)</f>
        <v>2</v>
      </c>
      <c r="L269" s="121" t="n">
        <f aca="false">IF(E269&gt;D269,1,0)+IF(E270&gt;D270,1,0)+IF(E271&gt;D271,1,0)</f>
        <v>0</v>
      </c>
      <c r="M269" s="114" t="str">
        <f aca="false">G269&amp;" d. "&amp;I269</f>
        <v>LH d. Flavio</v>
      </c>
      <c r="N269" s="114" t="str">
        <f aca="false">G269&amp;" x "&amp;I269</f>
        <v>LH x Flavio</v>
      </c>
      <c r="O269" s="114" t="str">
        <f aca="false">I269&amp;" x "&amp;G269</f>
        <v>Flavio x LH</v>
      </c>
      <c r="P269" s="111" t="n">
        <f aca="false">MONTH(B269)</f>
        <v>8</v>
      </c>
      <c r="Q269" s="111" t="n">
        <f aca="false">QUOTIENT(B269-2,7)-6129</f>
        <v>270</v>
      </c>
    </row>
    <row r="270" customFormat="false" ht="12.8" hidden="false" customHeight="false" outlineLevel="0" collapsed="false">
      <c r="A270" s="111"/>
      <c r="B270" s="112"/>
      <c r="C270" s="44"/>
      <c r="D270" s="115" t="n">
        <v>6</v>
      </c>
      <c r="E270" s="115" t="n">
        <v>1</v>
      </c>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t="n">
        <v>44801</v>
      </c>
      <c r="C272" s="44" t="s">
        <v>6</v>
      </c>
      <c r="D272" s="113" t="n">
        <v>6</v>
      </c>
      <c r="E272" s="113" t="n">
        <v>2</v>
      </c>
      <c r="F272" s="44" t="s">
        <v>33</v>
      </c>
      <c r="G272" s="122" t="str">
        <f aca="false">C272</f>
        <v>Caio</v>
      </c>
      <c r="H272" s="121" t="n">
        <f aca="false">IF(AND(E272=0,E273=0),25,20)</f>
        <v>20</v>
      </c>
      <c r="I272" s="122" t="str">
        <f aca="false">F272</f>
        <v>Pedrao</v>
      </c>
      <c r="J272" s="111" t="n">
        <f aca="false">IF(E272="WO40",-40,MAX(4,SUM(E272:E273)))</f>
        <v>6</v>
      </c>
      <c r="K272" s="121" t="n">
        <f aca="false">IF(D272&gt;E272,1,0)+IF(D273&gt;E273,1,0)+IF(D274&gt;E274,1,0)</f>
        <v>2</v>
      </c>
      <c r="L272" s="121" t="n">
        <f aca="false">IF(E272&gt;D272,1,0)+IF(E273&gt;D273,1,0)+IF(E274&gt;D274,1,0)</f>
        <v>0</v>
      </c>
      <c r="M272" s="114" t="str">
        <f aca="false">G272&amp;" d. "&amp;I272</f>
        <v>Caio d. Pedrao</v>
      </c>
      <c r="N272" s="114" t="str">
        <f aca="false">G272&amp;" x "&amp;I272</f>
        <v>Caio x Pedrao</v>
      </c>
      <c r="O272" s="114" t="str">
        <f aca="false">I272&amp;" x "&amp;G272</f>
        <v>Pedrao x Caio</v>
      </c>
      <c r="P272" s="111" t="n">
        <f aca="false">MONTH(B272)</f>
        <v>8</v>
      </c>
      <c r="Q272" s="111" t="n">
        <f aca="false">QUOTIENT(B272-2,7)-6129</f>
        <v>270</v>
      </c>
    </row>
    <row r="273" customFormat="false" ht="12.8" hidden="false" customHeight="false" outlineLevel="0" collapsed="false">
      <c r="A273" s="111"/>
      <c r="B273" s="112"/>
      <c r="C273" s="44"/>
      <c r="D273" s="115" t="n">
        <v>6</v>
      </c>
      <c r="E273" s="115" t="n">
        <v>4</v>
      </c>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t="n">
        <v>44801</v>
      </c>
      <c r="C275" s="44" t="s">
        <v>24</v>
      </c>
      <c r="D275" s="113" t="n">
        <v>3</v>
      </c>
      <c r="E275" s="113" t="n">
        <v>6</v>
      </c>
      <c r="F275" s="44" t="s">
        <v>8</v>
      </c>
      <c r="G275" s="122" t="str">
        <f aca="false">C275</f>
        <v>Juan</v>
      </c>
      <c r="H275" s="121" t="n">
        <f aca="false">IF(AND(E275=0,E276=0),25,20)</f>
        <v>20</v>
      </c>
      <c r="I275" s="122" t="str">
        <f aca="false">F275</f>
        <v>Costinha</v>
      </c>
      <c r="J275" s="111" t="n">
        <f aca="false">IF(E275="WO40",-40,MAX(4,SUM(E275:E276)))</f>
        <v>6</v>
      </c>
      <c r="K275" s="121" t="n">
        <f aca="false">IF(D275&gt;E275,1,0)+IF(D276&gt;E276,1,0)+IF(D277&gt;E277,1,0)</f>
        <v>2</v>
      </c>
      <c r="L275" s="121" t="n">
        <f aca="false">IF(E275&gt;D275,1,0)+IF(E276&gt;D276,1,0)+IF(E277&gt;D277,1,0)</f>
        <v>1</v>
      </c>
      <c r="M275" s="114" t="str">
        <f aca="false">G275&amp;" d. "&amp;I275</f>
        <v>Juan d. Costinha</v>
      </c>
      <c r="N275" s="114" t="str">
        <f aca="false">G275&amp;" x "&amp;I275</f>
        <v>Juan x Costinha</v>
      </c>
      <c r="O275" s="114" t="str">
        <f aca="false">I275&amp;" x "&amp;G275</f>
        <v>Costinha x Juan</v>
      </c>
      <c r="P275" s="111" t="n">
        <f aca="false">MONTH(B275)</f>
        <v>8</v>
      </c>
      <c r="Q275" s="111" t="n">
        <f aca="false">QUOTIENT(B275-2,7)-6129</f>
        <v>270</v>
      </c>
    </row>
    <row r="276" customFormat="false" ht="12.8" hidden="false" customHeight="false" outlineLevel="0" collapsed="false">
      <c r="A276" s="111"/>
      <c r="B276" s="112"/>
      <c r="C276" s="44"/>
      <c r="D276" s="115" t="n">
        <v>6</v>
      </c>
      <c r="E276" s="115" t="n">
        <v>0</v>
      </c>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t="n">
        <v>10</v>
      </c>
      <c r="E277" s="119" t="n">
        <v>1</v>
      </c>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t="n">
        <v>44801</v>
      </c>
      <c r="C278" s="44" t="s">
        <v>27</v>
      </c>
      <c r="D278" s="113" t="n">
        <v>6</v>
      </c>
      <c r="E278" s="113" t="n">
        <v>1</v>
      </c>
      <c r="F278" s="44" t="s">
        <v>24</v>
      </c>
      <c r="G278" s="122" t="str">
        <f aca="false">C278</f>
        <v>Magritto</v>
      </c>
      <c r="H278" s="121" t="n">
        <f aca="false">IF(AND(E278=0,E279=0),25,20)</f>
        <v>20</v>
      </c>
      <c r="I278" s="122" t="str">
        <f aca="false">F278</f>
        <v>Juan</v>
      </c>
      <c r="J278" s="111" t="n">
        <f aca="false">IF(E278="WO40",-40,MAX(4,SUM(E278:E279)))</f>
        <v>4</v>
      </c>
      <c r="K278" s="121" t="n">
        <f aca="false">IF(D278&gt;E278,1,0)+IF(D279&gt;E279,1,0)+IF(D280&gt;E280,1,0)</f>
        <v>2</v>
      </c>
      <c r="L278" s="121" t="n">
        <f aca="false">IF(E278&gt;D278,1,0)+IF(E279&gt;D279,1,0)+IF(E280&gt;D280,1,0)</f>
        <v>0</v>
      </c>
      <c r="M278" s="114" t="str">
        <f aca="false">G278&amp;" d. "&amp;I278</f>
        <v>Magritto d. Juan</v>
      </c>
      <c r="N278" s="114" t="str">
        <f aca="false">G278&amp;" x "&amp;I278</f>
        <v>Magritto x Juan</v>
      </c>
      <c r="O278" s="114" t="str">
        <f aca="false">I278&amp;" x "&amp;G278</f>
        <v>Juan x Magritto</v>
      </c>
      <c r="P278" s="111" t="n">
        <f aca="false">MONTH(B278)</f>
        <v>8</v>
      </c>
      <c r="Q278" s="111" t="n">
        <f aca="false">QUOTIENT(B278-2,7)-6129</f>
        <v>270</v>
      </c>
    </row>
    <row r="279" customFormat="false" ht="12.8" hidden="false" customHeight="false" outlineLevel="0" collapsed="false">
      <c r="A279" s="111"/>
      <c r="B279" s="112"/>
      <c r="C279" s="44"/>
      <c r="D279" s="115" t="n">
        <v>6</v>
      </c>
      <c r="E279" s="115" t="n">
        <v>0</v>
      </c>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t="n">
        <v>44804</v>
      </c>
      <c r="C281" s="44" t="s">
        <v>29</v>
      </c>
      <c r="D281" s="113" t="n">
        <v>4</v>
      </c>
      <c r="E281" s="113" t="n">
        <v>6</v>
      </c>
      <c r="F281" s="44" t="s">
        <v>27</v>
      </c>
      <c r="G281" s="122" t="str">
        <f aca="false">C281</f>
        <v>BZK</v>
      </c>
      <c r="H281" s="121" t="n">
        <f aca="false">IF(AND(E281=0,E282=0),25,20)</f>
        <v>20</v>
      </c>
      <c r="I281" s="122" t="str">
        <f aca="false">F281</f>
        <v>Magritto</v>
      </c>
      <c r="J281" s="111" t="n">
        <f aca="false">IF(E281="WO40",-40,MAX(4,SUM(E281:E282)))</f>
        <v>9</v>
      </c>
      <c r="K281" s="121" t="n">
        <f aca="false">IF(D281&gt;E281,1,0)+IF(D282&gt;E282,1,0)+IF(D283&gt;E283,1,0)</f>
        <v>2</v>
      </c>
      <c r="L281" s="121" t="n">
        <f aca="false">IF(E281&gt;D281,1,0)+IF(E282&gt;D282,1,0)+IF(E283&gt;D283,1,0)</f>
        <v>1</v>
      </c>
      <c r="M281" s="114" t="str">
        <f aca="false">G281&amp;" d. "&amp;I281</f>
        <v>BZK d. Magritto</v>
      </c>
      <c r="N281" s="114" t="str">
        <f aca="false">G281&amp;" x "&amp;I281</f>
        <v>BZK x Magritto</v>
      </c>
      <c r="O281" s="114" t="str">
        <f aca="false">I281&amp;" x "&amp;G281</f>
        <v>Magritto x BZK</v>
      </c>
      <c r="P281" s="111" t="n">
        <f aca="false">MONTH(B281)</f>
        <v>8</v>
      </c>
      <c r="Q281" s="111" t="n">
        <f aca="false">QUOTIENT(B281-2,7)-6129</f>
        <v>271</v>
      </c>
    </row>
    <row r="282" customFormat="false" ht="12.8" hidden="false" customHeight="false" outlineLevel="0" collapsed="false">
      <c r="A282" s="111"/>
      <c r="B282" s="112"/>
      <c r="C282" s="44"/>
      <c r="D282" s="115" t="n">
        <v>6</v>
      </c>
      <c r="E282" s="115" t="n">
        <v>3</v>
      </c>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t="n">
        <v>10</v>
      </c>
      <c r="E283" s="119" t="n">
        <v>1</v>
      </c>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t="n">
        <v>44804</v>
      </c>
      <c r="C284" s="44" t="s">
        <v>33</v>
      </c>
      <c r="D284" s="113" t="n">
        <v>6</v>
      </c>
      <c r="E284" s="113" t="n">
        <v>4</v>
      </c>
      <c r="F284" s="44" t="s">
        <v>36</v>
      </c>
      <c r="G284" s="122" t="str">
        <f aca="false">C284</f>
        <v>Pedrao</v>
      </c>
      <c r="H284" s="121" t="n">
        <f aca="false">IF(AND(E284=0,E285=0),25,20)</f>
        <v>20</v>
      </c>
      <c r="I284" s="122" t="str">
        <f aca="false">F284</f>
        <v>Pinga</v>
      </c>
      <c r="J284" s="111" t="n">
        <f aca="false">IF(E284="WO40",-40,MAX(4,SUM(E284:E285)))</f>
        <v>8</v>
      </c>
      <c r="K284" s="121" t="n">
        <f aca="false">IF(D284&gt;E284,1,0)+IF(D285&gt;E285,1,0)+IF(D286&gt;E286,1,0)</f>
        <v>2</v>
      </c>
      <c r="L284" s="121" t="n">
        <f aca="false">IF(E284&gt;D284,1,0)+IF(E285&gt;D285,1,0)+IF(E286&gt;D286,1,0)</f>
        <v>0</v>
      </c>
      <c r="M284" s="114" t="str">
        <f aca="false">G284&amp;" d. "&amp;I284</f>
        <v>Pedrao d. Pinga</v>
      </c>
      <c r="N284" s="114" t="str">
        <f aca="false">G284&amp;" x "&amp;I284</f>
        <v>Pedrao x Pinga</v>
      </c>
      <c r="O284" s="114" t="str">
        <f aca="false">I284&amp;" x "&amp;G284</f>
        <v>Pinga x Pedrao</v>
      </c>
      <c r="P284" s="111" t="n">
        <f aca="false">MONTH(B284)</f>
        <v>8</v>
      </c>
      <c r="Q284" s="111" t="n">
        <f aca="false">QUOTIENT(B284-2,7)-6129</f>
        <v>271</v>
      </c>
    </row>
    <row r="285" customFormat="false" ht="12.8" hidden="false" customHeight="false" outlineLevel="0" collapsed="false">
      <c r="A285" s="111"/>
      <c r="B285" s="112"/>
      <c r="C285" s="44"/>
      <c r="D285" s="115" t="n">
        <v>6</v>
      </c>
      <c r="E285" s="115" t="n">
        <v>4</v>
      </c>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t="n">
        <v>44805</v>
      </c>
      <c r="C287" s="44" t="s">
        <v>26</v>
      </c>
      <c r="D287" s="113" t="n">
        <v>6</v>
      </c>
      <c r="E287" s="113" t="n">
        <v>2</v>
      </c>
      <c r="F287" s="44" t="s">
        <v>24</v>
      </c>
      <c r="G287" s="122" t="str">
        <f aca="false">C287</f>
        <v>LH</v>
      </c>
      <c r="H287" s="121" t="n">
        <f aca="false">IF(AND(E287=0,E288=0),25,20)</f>
        <v>20</v>
      </c>
      <c r="I287" s="122" t="str">
        <f aca="false">F287</f>
        <v>Juan</v>
      </c>
      <c r="J287" s="111" t="n">
        <f aca="false">IF(E287="WO40",-40,MAX(4,SUM(E287:E288)))</f>
        <v>4</v>
      </c>
      <c r="K287" s="121" t="n">
        <f aca="false">IF(D287&gt;E287,1,0)+IF(D288&gt;E288,1,0)+IF(D289&gt;E289,1,0)</f>
        <v>2</v>
      </c>
      <c r="L287" s="121" t="n">
        <f aca="false">IF(E287&gt;D287,1,0)+IF(E288&gt;D288,1,0)+IF(E289&gt;D289,1,0)</f>
        <v>0</v>
      </c>
      <c r="M287" s="114" t="str">
        <f aca="false">G287&amp;" d. "&amp;I287</f>
        <v>LH d. Juan</v>
      </c>
      <c r="N287" s="114" t="str">
        <f aca="false">G287&amp;" x "&amp;I287</f>
        <v>LH x Juan</v>
      </c>
      <c r="O287" s="114" t="str">
        <f aca="false">I287&amp;" x "&amp;G287</f>
        <v>Juan x LH</v>
      </c>
      <c r="P287" s="111" t="n">
        <f aca="false">MONTH(B287)</f>
        <v>9</v>
      </c>
      <c r="Q287" s="111" t="n">
        <f aca="false">QUOTIENT(B287-2,7)-6129</f>
        <v>271</v>
      </c>
    </row>
    <row r="288" customFormat="false" ht="12.8" hidden="false" customHeight="false" outlineLevel="0" collapsed="false">
      <c r="A288" s="111"/>
      <c r="B288" s="112"/>
      <c r="C288" s="44"/>
      <c r="D288" s="115" t="n">
        <v>6</v>
      </c>
      <c r="E288" s="115" t="n">
        <v>1</v>
      </c>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t="n">
        <v>44806</v>
      </c>
      <c r="C290" s="44" t="s">
        <v>35</v>
      </c>
      <c r="D290" s="113" t="n">
        <v>6</v>
      </c>
      <c r="E290" s="113" t="n">
        <v>1</v>
      </c>
      <c r="F290" s="44" t="s">
        <v>12</v>
      </c>
      <c r="G290" s="122" t="str">
        <f aca="false">C290</f>
        <v>Persio</v>
      </c>
      <c r="H290" s="121" t="n">
        <f aca="false">IF(AND(E290=0,E291=0),25,20)</f>
        <v>20</v>
      </c>
      <c r="I290" s="122" t="str">
        <f aca="false">F290</f>
        <v>Duclerc</v>
      </c>
      <c r="J290" s="111" t="n">
        <f aca="false">IF(E290="WO40",-40,MAX(4,SUM(E290:E291)))</f>
        <v>4</v>
      </c>
      <c r="K290" s="121" t="n">
        <f aca="false">IF(D290&gt;E290,1,0)+IF(D291&gt;E291,1,0)+IF(D292&gt;E292,1,0)</f>
        <v>2</v>
      </c>
      <c r="L290" s="121" t="n">
        <f aca="false">IF(E290&gt;D290,1,0)+IF(E291&gt;D291,1,0)+IF(E292&gt;D292,1,0)</f>
        <v>0</v>
      </c>
      <c r="M290" s="114" t="str">
        <f aca="false">G290&amp;" d. "&amp;I290</f>
        <v>Persio d. Duclerc</v>
      </c>
      <c r="N290" s="114" t="str">
        <f aca="false">G290&amp;" x "&amp;I290</f>
        <v>Persio x Duclerc</v>
      </c>
      <c r="O290" s="114" t="str">
        <f aca="false">I290&amp;" x "&amp;G290</f>
        <v>Duclerc x Persio</v>
      </c>
      <c r="P290" s="111" t="n">
        <f aca="false">MONTH(B290)</f>
        <v>9</v>
      </c>
      <c r="Q290" s="111" t="n">
        <f aca="false">QUOTIENT(B290-2,7)-6129</f>
        <v>271</v>
      </c>
    </row>
    <row r="291" customFormat="false" ht="12.8" hidden="false" customHeight="false" outlineLevel="0" collapsed="false">
      <c r="A291" s="111"/>
      <c r="B291" s="112"/>
      <c r="C291" s="44"/>
      <c r="D291" s="115" t="n">
        <v>6</v>
      </c>
      <c r="E291" s="115" t="n">
        <v>3</v>
      </c>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t="n">
        <v>44807</v>
      </c>
      <c r="C293" s="44" t="s">
        <v>26</v>
      </c>
      <c r="D293" s="113" t="n">
        <v>6</v>
      </c>
      <c r="E293" s="113" t="n">
        <v>0</v>
      </c>
      <c r="F293" s="44" t="s">
        <v>34</v>
      </c>
      <c r="G293" s="122" t="str">
        <f aca="false">C293</f>
        <v>LH</v>
      </c>
      <c r="H293" s="121" t="n">
        <f aca="false">IF(AND(E293=0,E294=0),25,20)</f>
        <v>20</v>
      </c>
      <c r="I293" s="122" t="str">
        <f aca="false">F293</f>
        <v>Tulio</v>
      </c>
      <c r="J293" s="111" t="n">
        <f aca="false">IF(E293="WO40",-40,MAX(4,SUM(E293:E294)))</f>
        <v>4</v>
      </c>
      <c r="K293" s="121" t="n">
        <f aca="false">IF(D293&gt;E293,1,0)+IF(D294&gt;E294,1,0)+IF(D295&gt;E295,1,0)</f>
        <v>2</v>
      </c>
      <c r="L293" s="121" t="n">
        <f aca="false">IF(E293&gt;D293,1,0)+IF(E294&gt;D294,1,0)+IF(E295&gt;D295,1,0)</f>
        <v>0</v>
      </c>
      <c r="M293" s="114" t="str">
        <f aca="false">G293&amp;" d. "&amp;I293</f>
        <v>LH d. Tulio</v>
      </c>
      <c r="N293" s="114" t="str">
        <f aca="false">G293&amp;" x "&amp;I293</f>
        <v>LH x Tulio</v>
      </c>
      <c r="O293" s="114" t="str">
        <f aca="false">I293&amp;" x "&amp;G293</f>
        <v>Tulio x LH</v>
      </c>
      <c r="P293" s="111" t="n">
        <f aca="false">MONTH(B293)</f>
        <v>9</v>
      </c>
      <c r="Q293" s="111" t="n">
        <f aca="false">QUOTIENT(B293-2,7)-6129</f>
        <v>271</v>
      </c>
    </row>
    <row r="294" customFormat="false" ht="12.8" hidden="false" customHeight="false" outlineLevel="0" collapsed="false">
      <c r="A294" s="111"/>
      <c r="B294" s="112"/>
      <c r="C294" s="44"/>
      <c r="D294" s="115" t="n">
        <v>6</v>
      </c>
      <c r="E294" s="115" t="n">
        <v>4</v>
      </c>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t="n">
        <v>44807</v>
      </c>
      <c r="C296" s="125" t="s">
        <v>44</v>
      </c>
      <c r="D296" s="126" t="n">
        <v>6</v>
      </c>
      <c r="E296" s="126" t="n">
        <v>4</v>
      </c>
      <c r="F296" s="44" t="s">
        <v>6</v>
      </c>
      <c r="G296" s="122" t="str">
        <f aca="false">C296</f>
        <v>Rubens</v>
      </c>
      <c r="H296" s="121" t="n">
        <f aca="false">IF(AND(E296=0,E297=0),25,20)</f>
        <v>20</v>
      </c>
      <c r="I296" s="122" t="str">
        <f aca="false">F296</f>
        <v>Caio</v>
      </c>
      <c r="J296" s="111" t="n">
        <f aca="false">IF(E296="WO40",-40,MAX(4,SUM(E296:E297)))</f>
        <v>8</v>
      </c>
      <c r="K296" s="121" t="n">
        <f aca="false">IF(D296&gt;E296,1,0)+IF(D297&gt;E297,1,0)+IF(D298&gt;E298,1,0)</f>
        <v>2</v>
      </c>
      <c r="L296" s="121" t="n">
        <f aca="false">IF(E296&gt;D296,1,0)+IF(E297&gt;D297,1,0)+IF(E298&gt;D298,1,0)</f>
        <v>0</v>
      </c>
      <c r="M296" s="114" t="str">
        <f aca="false">G296&amp;" d. "&amp;I296</f>
        <v>Rubens d. Caio</v>
      </c>
      <c r="N296" s="114" t="str">
        <f aca="false">G296&amp;" x "&amp;I296</f>
        <v>Rubens x Caio</v>
      </c>
      <c r="O296" s="114" t="str">
        <f aca="false">I296&amp;" x "&amp;G296</f>
        <v>Caio x Rubens</v>
      </c>
      <c r="P296" s="111" t="n">
        <f aca="false">MONTH(B296)</f>
        <v>9</v>
      </c>
      <c r="Q296" s="111" t="n">
        <f aca="false">QUOTIENT(B296-2,7)-6129</f>
        <v>271</v>
      </c>
    </row>
    <row r="297" customFormat="false" ht="12.8" hidden="false" customHeight="false" outlineLevel="0" collapsed="false">
      <c r="A297" s="111"/>
      <c r="B297" s="124"/>
      <c r="C297" s="125"/>
      <c r="D297" s="127" t="n">
        <v>6</v>
      </c>
      <c r="E297" s="127" t="n">
        <v>4</v>
      </c>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t="n">
        <v>44808</v>
      </c>
      <c r="C299" s="44" t="s">
        <v>6</v>
      </c>
      <c r="D299" s="113" t="n">
        <v>6</v>
      </c>
      <c r="E299" s="113" t="n">
        <v>2</v>
      </c>
      <c r="F299" s="44" t="s">
        <v>32</v>
      </c>
      <c r="G299" s="122" t="str">
        <f aca="false">C299</f>
        <v>Caio</v>
      </c>
      <c r="H299" s="121" t="n">
        <f aca="false">IF(AND(E299=0,E300=0),25,20)</f>
        <v>20</v>
      </c>
      <c r="I299" s="122" t="str">
        <f aca="false">F299</f>
        <v>Paulo</v>
      </c>
      <c r="J299" s="111" t="n">
        <f aca="false">IF(E299="WO40",-40,MAX(4,SUM(E299:E300)))</f>
        <v>8</v>
      </c>
      <c r="K299" s="121" t="n">
        <f aca="false">IF(D299&gt;E299,1,0)+IF(D300&gt;E300,1,0)+IF(D301&gt;E301,1,0)</f>
        <v>2</v>
      </c>
      <c r="L299" s="121" t="n">
        <f aca="false">IF(E299&gt;D299,1,0)+IF(E300&gt;D300,1,0)+IF(E301&gt;D301,1,0)</f>
        <v>1</v>
      </c>
      <c r="M299" s="114" t="str">
        <f aca="false">G299&amp;" d. "&amp;I299</f>
        <v>Caio d. Paulo</v>
      </c>
      <c r="N299" s="114" t="str">
        <f aca="false">G299&amp;" x "&amp;I299</f>
        <v>Caio x Paulo</v>
      </c>
      <c r="O299" s="114" t="str">
        <f aca="false">I299&amp;" x "&amp;G299</f>
        <v>Paulo x Caio</v>
      </c>
      <c r="P299" s="111" t="n">
        <f aca="false">MONTH(B299)</f>
        <v>9</v>
      </c>
      <c r="Q299" s="111" t="n">
        <f aca="false">QUOTIENT(B299-2,7)-6129</f>
        <v>271</v>
      </c>
    </row>
    <row r="300" customFormat="false" ht="12.8" hidden="false" customHeight="false" outlineLevel="0" collapsed="false">
      <c r="A300" s="111"/>
      <c r="B300" s="112"/>
      <c r="C300" s="44"/>
      <c r="D300" s="115" t="n">
        <v>2</v>
      </c>
      <c r="E300" s="115" t="n">
        <v>6</v>
      </c>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t="n">
        <v>10</v>
      </c>
      <c r="E301" s="119" t="n">
        <v>1</v>
      </c>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t="n">
        <v>44808</v>
      </c>
      <c r="C302" s="44" t="s">
        <v>25</v>
      </c>
      <c r="D302" s="113" t="n">
        <v>6</v>
      </c>
      <c r="E302" s="113" t="n">
        <v>0</v>
      </c>
      <c r="F302" s="44" t="s">
        <v>43</v>
      </c>
      <c r="G302" s="122" t="str">
        <f aca="false">C302</f>
        <v>Carlao</v>
      </c>
      <c r="H302" s="121" t="n">
        <f aca="false">IF(AND(E302=0,E303=0),25,20)</f>
        <v>20</v>
      </c>
      <c r="I302" s="122" t="str">
        <f aca="false">F302</f>
        <v>Sergiao</v>
      </c>
      <c r="J302" s="111" t="n">
        <f aca="false">IF(E302="WO40",-40,MAX(4,SUM(E302:E303)))</f>
        <v>4</v>
      </c>
      <c r="K302" s="121" t="n">
        <f aca="false">IF(D302&gt;E302,1,0)+IF(D303&gt;E303,1,0)+IF(D304&gt;E304,1,0)</f>
        <v>2</v>
      </c>
      <c r="L302" s="121" t="n">
        <f aca="false">IF(E302&gt;D302,1,0)+IF(E303&gt;D303,1,0)+IF(E304&gt;D304,1,0)</f>
        <v>0</v>
      </c>
      <c r="M302" s="114" t="str">
        <f aca="false">G302&amp;" d. "&amp;I302</f>
        <v>Carlao d. Sergiao</v>
      </c>
      <c r="N302" s="114" t="str">
        <f aca="false">G302&amp;" x "&amp;I302</f>
        <v>Carlao x Sergiao</v>
      </c>
      <c r="O302" s="114" t="str">
        <f aca="false">I302&amp;" x "&amp;G302</f>
        <v>Sergiao x Carlao</v>
      </c>
      <c r="P302" s="111" t="n">
        <f aca="false">MONTH(B302)</f>
        <v>9</v>
      </c>
      <c r="Q302" s="111" t="n">
        <f aca="false">QUOTIENT(B302-2,7)-6129</f>
        <v>271</v>
      </c>
    </row>
    <row r="303" customFormat="false" ht="12.8" hidden="false" customHeight="false" outlineLevel="0" collapsed="false">
      <c r="A303" s="111"/>
      <c r="B303" s="112"/>
      <c r="C303" s="44"/>
      <c r="D303" s="115" t="n">
        <v>6</v>
      </c>
      <c r="E303" s="115" t="n">
        <v>4</v>
      </c>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t="n">
        <v>44808</v>
      </c>
      <c r="C305" s="44" t="s">
        <v>7</v>
      </c>
      <c r="D305" s="113" t="n">
        <v>6</v>
      </c>
      <c r="E305" s="113" t="n">
        <v>1</v>
      </c>
      <c r="F305" s="44" t="s">
        <v>33</v>
      </c>
      <c r="G305" s="122" t="str">
        <f aca="false">C305</f>
        <v>Coimbra</v>
      </c>
      <c r="H305" s="121" t="n">
        <f aca="false">IF(AND(E305=0,E306=0),25,20)</f>
        <v>20</v>
      </c>
      <c r="I305" s="122" t="str">
        <f aca="false">F305</f>
        <v>Pedrao</v>
      </c>
      <c r="J305" s="111" t="n">
        <f aca="false">IF(E305="WO40",-40,MAX(4,SUM(E305:E306)))</f>
        <v>4</v>
      </c>
      <c r="K305" s="121" t="n">
        <f aca="false">IF(D305&gt;E305,1,0)+IF(D306&gt;E306,1,0)+IF(D307&gt;E307,1,0)</f>
        <v>2</v>
      </c>
      <c r="L305" s="121" t="n">
        <f aca="false">IF(E305&gt;D305,1,0)+IF(E306&gt;D306,1,0)+IF(E307&gt;D307,1,0)</f>
        <v>0</v>
      </c>
      <c r="M305" s="114" t="str">
        <f aca="false">G305&amp;" d. "&amp;I305</f>
        <v>Coimbra d. Pedrao</v>
      </c>
      <c r="N305" s="114" t="str">
        <f aca="false">G305&amp;" x "&amp;I305</f>
        <v>Coimbra x Pedrao</v>
      </c>
      <c r="O305" s="114" t="str">
        <f aca="false">I305&amp;" x "&amp;G305</f>
        <v>Pedrao x Coimbra</v>
      </c>
      <c r="P305" s="111" t="n">
        <f aca="false">MONTH(B305)</f>
        <v>9</v>
      </c>
      <c r="Q305" s="111" t="n">
        <f aca="false">QUOTIENT(B305-2,7)-6129</f>
        <v>271</v>
      </c>
    </row>
    <row r="306" customFormat="false" ht="12.8" hidden="false" customHeight="false" outlineLevel="0" collapsed="false">
      <c r="A306" s="111"/>
      <c r="B306" s="112"/>
      <c r="C306" s="44"/>
      <c r="D306" s="115" t="n">
        <v>6</v>
      </c>
      <c r="E306" s="115" t="n">
        <v>1</v>
      </c>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t="n">
        <v>44812</v>
      </c>
      <c r="C308" s="44" t="s">
        <v>29</v>
      </c>
      <c r="D308" s="113" t="n">
        <v>6</v>
      </c>
      <c r="E308" s="113" t="n">
        <v>1</v>
      </c>
      <c r="F308" s="44" t="s">
        <v>47</v>
      </c>
      <c r="G308" s="122" t="str">
        <f aca="false">C308</f>
        <v>BZK</v>
      </c>
      <c r="H308" s="121" t="n">
        <f aca="false">IF(AND(E308=0,E309=0),25,20)</f>
        <v>20</v>
      </c>
      <c r="I308" s="122" t="str">
        <f aca="false">F308</f>
        <v>Fabio Chuck</v>
      </c>
      <c r="J308" s="111" t="n">
        <f aca="false">IF(E308="WO40",-40,MAX(4,SUM(E308:E309)))</f>
        <v>4</v>
      </c>
      <c r="K308" s="121" t="n">
        <f aca="false">IF(D308&gt;E308,1,0)+IF(D309&gt;E309,1,0)+IF(D310&gt;E310,1,0)</f>
        <v>2</v>
      </c>
      <c r="L308" s="121" t="n">
        <f aca="false">IF(E308&gt;D308,1,0)+IF(E309&gt;D309,1,0)+IF(E310&gt;D310,1,0)</f>
        <v>0</v>
      </c>
      <c r="M308" s="114" t="str">
        <f aca="false">G308&amp;" d. "&amp;I308</f>
        <v>BZK d. Fabio Chuck</v>
      </c>
      <c r="N308" s="114" t="str">
        <f aca="false">G308&amp;" x "&amp;I308</f>
        <v>BZK x Fabio Chuck</v>
      </c>
      <c r="O308" s="114" t="str">
        <f aca="false">I308&amp;" x "&amp;G308</f>
        <v>Fabio Chuck x BZK</v>
      </c>
      <c r="P308" s="111" t="n">
        <f aca="false">MONTH(B308)</f>
        <v>9</v>
      </c>
      <c r="Q308" s="111" t="n">
        <f aca="false">QUOTIENT(B308-2,7)-6129</f>
        <v>272</v>
      </c>
    </row>
    <row r="309" customFormat="false" ht="12.8" hidden="false" customHeight="false" outlineLevel="0" collapsed="false">
      <c r="A309" s="111"/>
      <c r="B309" s="112"/>
      <c r="C309" s="44"/>
      <c r="D309" s="115" t="n">
        <v>6</v>
      </c>
      <c r="E309" s="115" t="n">
        <v>1</v>
      </c>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t="n">
        <v>44812</v>
      </c>
      <c r="C311" s="44" t="s">
        <v>40</v>
      </c>
      <c r="D311" s="113" t="n">
        <v>6</v>
      </c>
      <c r="E311" s="113" t="n">
        <v>0</v>
      </c>
      <c r="F311" s="44" t="s">
        <v>33</v>
      </c>
      <c r="G311" s="122" t="str">
        <f aca="false">C311</f>
        <v>Robertinho</v>
      </c>
      <c r="H311" s="121" t="n">
        <f aca="false">IF(AND(E311=0,E312=0),25,20)</f>
        <v>20</v>
      </c>
      <c r="I311" s="122" t="str">
        <f aca="false">F311</f>
        <v>Pedrao</v>
      </c>
      <c r="J311" s="111" t="n">
        <f aca="false">IF(E311="WO40",-40,MAX(4,SUM(E311:E312)))</f>
        <v>4</v>
      </c>
      <c r="K311" s="121" t="n">
        <f aca="false">IF(D311&gt;E311,1,0)+IF(D312&gt;E312,1,0)+IF(D313&gt;E313,1,0)</f>
        <v>2</v>
      </c>
      <c r="L311" s="121" t="n">
        <f aca="false">IF(E311&gt;D311,1,0)+IF(E312&gt;D312,1,0)+IF(E313&gt;D313,1,0)</f>
        <v>0</v>
      </c>
      <c r="M311" s="114" t="str">
        <f aca="false">G311&amp;" d. "&amp;I311</f>
        <v>Robertinho d. Pedrao</v>
      </c>
      <c r="N311" s="114" t="str">
        <f aca="false">G311&amp;" x "&amp;I311</f>
        <v>Robertinho x Pedrao</v>
      </c>
      <c r="O311" s="114" t="str">
        <f aca="false">I311&amp;" x "&amp;G311</f>
        <v>Pedrao x Robertinho</v>
      </c>
      <c r="P311" s="111" t="n">
        <f aca="false">MONTH(B311)</f>
        <v>9</v>
      </c>
      <c r="Q311" s="111" t="n">
        <f aca="false">QUOTIENT(B311-2,7)-6129</f>
        <v>272</v>
      </c>
    </row>
    <row r="312" customFormat="false" ht="12.8" hidden="false" customHeight="false" outlineLevel="0" collapsed="false">
      <c r="A312" s="111"/>
      <c r="B312" s="112"/>
      <c r="C312" s="44"/>
      <c r="D312" s="115" t="n">
        <v>6</v>
      </c>
      <c r="E312" s="115" t="n">
        <v>2</v>
      </c>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t="n">
        <v>44813</v>
      </c>
      <c r="C314" s="44" t="s">
        <v>40</v>
      </c>
      <c r="D314" s="113" t="n">
        <v>3</v>
      </c>
      <c r="E314" s="113" t="n">
        <v>6</v>
      </c>
      <c r="F314" s="44" t="s">
        <v>7</v>
      </c>
      <c r="G314" s="122" t="str">
        <f aca="false">C314</f>
        <v>Robertinho</v>
      </c>
      <c r="H314" s="121" t="n">
        <f aca="false">IF(AND(E314=0,E315=0),25,20)</f>
        <v>20</v>
      </c>
      <c r="I314" s="122" t="str">
        <f aca="false">F314</f>
        <v>Coimbra</v>
      </c>
      <c r="J314" s="111" t="n">
        <f aca="false">IF(E314="WO40",-40,MAX(4,SUM(E314:E315)))</f>
        <v>8</v>
      </c>
      <c r="K314" s="121" t="n">
        <f aca="false">IF(D314&gt;E314,1,0)+IF(D315&gt;E315,1,0)+IF(D316&gt;E316,1,0)</f>
        <v>2</v>
      </c>
      <c r="L314" s="121" t="n">
        <f aca="false">IF(E314&gt;D314,1,0)+IF(E315&gt;D315,1,0)+IF(E316&gt;D316,1,0)</f>
        <v>1</v>
      </c>
      <c r="M314" s="114" t="str">
        <f aca="false">G314&amp;" d. "&amp;I314</f>
        <v>Robertinho d. Coimbra</v>
      </c>
      <c r="N314" s="114" t="str">
        <f aca="false">G314&amp;" x "&amp;I314</f>
        <v>Robertinho x Coimbra</v>
      </c>
      <c r="O314" s="114" t="str">
        <f aca="false">I314&amp;" x "&amp;G314</f>
        <v>Coimbra x Robertinho</v>
      </c>
      <c r="P314" s="111" t="n">
        <f aca="false">MONTH(B314)</f>
        <v>9</v>
      </c>
      <c r="Q314" s="111" t="n">
        <f aca="false">QUOTIENT(B314-2,7)-6129</f>
        <v>272</v>
      </c>
    </row>
    <row r="315" customFormat="false" ht="12.8" hidden="false" customHeight="false" outlineLevel="0" collapsed="false">
      <c r="A315" s="111"/>
      <c r="B315" s="112"/>
      <c r="C315" s="44"/>
      <c r="D315" s="115" t="n">
        <v>6</v>
      </c>
      <c r="E315" s="115" t="n">
        <v>2</v>
      </c>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t="n">
        <v>10</v>
      </c>
      <c r="E316" s="119" t="n">
        <v>1</v>
      </c>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t="n">
        <v>44815</v>
      </c>
      <c r="C317" s="44" t="s">
        <v>13</v>
      </c>
      <c r="D317" s="113" t="n">
        <v>6</v>
      </c>
      <c r="E317" s="113" t="n">
        <v>4</v>
      </c>
      <c r="F317" s="44" t="s">
        <v>40</v>
      </c>
      <c r="G317" s="122" t="str">
        <f aca="false">C317</f>
        <v>Elias Xaropinho</v>
      </c>
      <c r="H317" s="121" t="n">
        <f aca="false">IF(AND(E317=0,E318=0),25,20)</f>
        <v>20</v>
      </c>
      <c r="I317" s="122" t="str">
        <f aca="false">F317</f>
        <v>Robertinho</v>
      </c>
      <c r="J317" s="111" t="n">
        <f aca="false">IF(E317="WO40",-40,MAX(4,SUM(E317:E318)))</f>
        <v>10</v>
      </c>
      <c r="K317" s="121" t="n">
        <f aca="false">IF(D317&gt;E317,1,0)+IF(D318&gt;E318,1,0)+IF(D319&gt;E319,1,0)</f>
        <v>2</v>
      </c>
      <c r="L317" s="121" t="n">
        <f aca="false">IF(E317&gt;D317,1,0)+IF(E318&gt;D318,1,0)+IF(E319&gt;D319,1,0)</f>
        <v>1</v>
      </c>
      <c r="M317" s="114" t="str">
        <f aca="false">G317&amp;" d. "&amp;I317</f>
        <v>Elias Xaropinho d. Robertinho</v>
      </c>
      <c r="N317" s="114" t="str">
        <f aca="false">G317&amp;" x "&amp;I317</f>
        <v>Elias Xaropinho x Robertinho</v>
      </c>
      <c r="O317" s="114" t="str">
        <f aca="false">I317&amp;" x "&amp;G317</f>
        <v>Robertinho x Elias Xaropinho</v>
      </c>
      <c r="P317" s="111" t="n">
        <f aca="false">MONTH(B317)</f>
        <v>9</v>
      </c>
      <c r="Q317" s="111" t="n">
        <f aca="false">QUOTIENT(B317-2,7)-6129</f>
        <v>272</v>
      </c>
    </row>
    <row r="318" customFormat="false" ht="12.8" hidden="false" customHeight="false" outlineLevel="0" collapsed="false">
      <c r="A318" s="111"/>
      <c r="B318" s="112"/>
      <c r="C318" s="44"/>
      <c r="D318" s="115" t="n">
        <v>2</v>
      </c>
      <c r="E318" s="115" t="n">
        <v>6</v>
      </c>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t="n">
        <v>10</v>
      </c>
      <c r="E319" s="119" t="n">
        <v>1</v>
      </c>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t="n">
        <v>44821</v>
      </c>
      <c r="C320" s="44" t="s">
        <v>15</v>
      </c>
      <c r="D320" s="113" t="n">
        <v>6</v>
      </c>
      <c r="E320" s="113" t="n">
        <v>7</v>
      </c>
      <c r="F320" s="44" t="s">
        <v>10</v>
      </c>
      <c r="G320" s="122" t="str">
        <f aca="false">C320</f>
        <v>Gerentão</v>
      </c>
      <c r="H320" s="121" t="n">
        <f aca="false">IF(AND(E320=0,E321=0),25,20)</f>
        <v>20</v>
      </c>
      <c r="I320" s="122" t="str">
        <f aca="false">F320</f>
        <v>Danilo</v>
      </c>
      <c r="J320" s="111" t="n">
        <f aca="false">IF(E320="WO40",-40,MAX(4,SUM(E320:E321)))</f>
        <v>7</v>
      </c>
      <c r="K320" s="121" t="n">
        <f aca="false">IF(D320&gt;E320,1,0)+IF(D321&gt;E321,1,0)+IF(D322&gt;E322,1,0)</f>
        <v>1</v>
      </c>
      <c r="L320" s="121" t="n">
        <f aca="false">IF(E320&gt;D320,1,0)+IF(E321&gt;D321,1,0)+IF(E322&gt;D322,1,0)</f>
        <v>1</v>
      </c>
      <c r="M320" s="114" t="str">
        <f aca="false">G320&amp;" d. "&amp;I320</f>
        <v>Gerentão d. Danilo</v>
      </c>
      <c r="N320" s="114" t="str">
        <f aca="false">G320&amp;" x "&amp;I320</f>
        <v>Gerentão x Danilo</v>
      </c>
      <c r="O320" s="114" t="str">
        <f aca="false">I320&amp;" x "&amp;G320</f>
        <v>Danilo x Gerentão</v>
      </c>
      <c r="P320" s="111" t="n">
        <f aca="false">MONTH(B320)</f>
        <v>9</v>
      </c>
      <c r="Q320" s="111" t="n">
        <f aca="false">QUOTIENT(B320-2,7)-6129</f>
        <v>273</v>
      </c>
    </row>
    <row r="321" customFormat="false" ht="12.8" hidden="false" customHeight="false" outlineLevel="0" collapsed="false">
      <c r="A321" s="111"/>
      <c r="B321" s="112"/>
      <c r="C321" s="44"/>
      <c r="D321" s="115" t="n">
        <v>6</v>
      </c>
      <c r="E321" s="115" t="n">
        <v>0</v>
      </c>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t="n">
        <v>44824</v>
      </c>
      <c r="C323" s="44" t="s">
        <v>27</v>
      </c>
      <c r="D323" s="113" t="n">
        <v>7</v>
      </c>
      <c r="E323" s="113" t="n">
        <v>5</v>
      </c>
      <c r="F323" s="44" t="s">
        <v>7</v>
      </c>
      <c r="G323" s="122" t="str">
        <f aca="false">C323</f>
        <v>Magritto</v>
      </c>
      <c r="H323" s="121" t="n">
        <f aca="false">IF(AND(E323=0,E324=0),25,20)</f>
        <v>20</v>
      </c>
      <c r="I323" s="122" t="str">
        <f aca="false">F323</f>
        <v>Coimbra</v>
      </c>
      <c r="J323" s="111" t="n">
        <f aca="false">IF(E323="WO40",-40,MAX(4,SUM(E323:E324)))</f>
        <v>10</v>
      </c>
      <c r="K323" s="121" t="n">
        <f aca="false">IF(D323&gt;E323,1,0)+IF(D324&gt;E324,1,0)+IF(D325&gt;E325,1,0)</f>
        <v>2</v>
      </c>
      <c r="L323" s="121" t="n">
        <f aca="false">IF(E323&gt;D323,1,0)+IF(E324&gt;D324,1,0)+IF(E325&gt;D325,1,0)</f>
        <v>0</v>
      </c>
      <c r="M323" s="114" t="str">
        <f aca="false">G323&amp;" d. "&amp;I323</f>
        <v>Magritto d. Coimbra</v>
      </c>
      <c r="N323" s="114" t="str">
        <f aca="false">G323&amp;" x "&amp;I323</f>
        <v>Magritto x Coimbra</v>
      </c>
      <c r="O323" s="114" t="str">
        <f aca="false">I323&amp;" x "&amp;G323</f>
        <v>Coimbra x Magritto</v>
      </c>
      <c r="P323" s="111" t="n">
        <f aca="false">MONTH(B323)</f>
        <v>9</v>
      </c>
      <c r="Q323" s="111" t="n">
        <f aca="false">QUOTIENT(B323-2,7)-6129</f>
        <v>274</v>
      </c>
    </row>
    <row r="324" customFormat="false" ht="12.8" hidden="false" customHeight="false" outlineLevel="0" collapsed="false">
      <c r="A324" s="111"/>
      <c r="B324" s="112"/>
      <c r="C324" s="44"/>
      <c r="D324" s="115" t="n">
        <v>7</v>
      </c>
      <c r="E324" s="115" t="n">
        <v>5</v>
      </c>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t="n">
        <v>44826</v>
      </c>
      <c r="C326" s="44" t="s">
        <v>18</v>
      </c>
      <c r="D326" s="113" t="n">
        <v>6</v>
      </c>
      <c r="E326" s="113" t="n">
        <v>4</v>
      </c>
      <c r="F326" s="44" t="s">
        <v>25</v>
      </c>
      <c r="G326" s="122" t="str">
        <f aca="false">C326</f>
        <v>Flavio</v>
      </c>
      <c r="H326" s="121" t="n">
        <f aca="false">IF(AND(E326=0,E327=0),25,20)</f>
        <v>20</v>
      </c>
      <c r="I326" s="122" t="str">
        <f aca="false">F326</f>
        <v>Carlao</v>
      </c>
      <c r="J326" s="111" t="n">
        <f aca="false">IF(E326="WO40",-40,MAX(4,SUM(E326:E327)))</f>
        <v>7</v>
      </c>
      <c r="K326" s="121" t="n">
        <f aca="false">IF(D326&gt;E326,1,0)+IF(D327&gt;E327,1,0)+IF(D328&gt;E328,1,0)</f>
        <v>2</v>
      </c>
      <c r="L326" s="121" t="n">
        <f aca="false">IF(E326&gt;D326,1,0)+IF(E327&gt;D327,1,0)+IF(E328&gt;D328,1,0)</f>
        <v>0</v>
      </c>
      <c r="M326" s="114" t="str">
        <f aca="false">G326&amp;" d. "&amp;I326</f>
        <v>Flavio d. Carlao</v>
      </c>
      <c r="N326" s="114" t="str">
        <f aca="false">G326&amp;" x "&amp;I326</f>
        <v>Flavio x Carlao</v>
      </c>
      <c r="O326" s="114" t="str">
        <f aca="false">I326&amp;" x "&amp;G326</f>
        <v>Carlao x Flavio</v>
      </c>
      <c r="P326" s="111" t="n">
        <f aca="false">MONTH(B326)</f>
        <v>9</v>
      </c>
      <c r="Q326" s="111" t="n">
        <f aca="false">QUOTIENT(B326-2,7)-6129</f>
        <v>274</v>
      </c>
    </row>
    <row r="327" customFormat="false" ht="12.8" hidden="false" customHeight="false" outlineLevel="0" collapsed="false">
      <c r="A327" s="111"/>
      <c r="B327" s="112"/>
      <c r="C327" s="44"/>
      <c r="D327" s="115" t="n">
        <v>6</v>
      </c>
      <c r="E327" s="115" t="n">
        <v>3</v>
      </c>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t="n">
        <v>44827</v>
      </c>
      <c r="C329" s="44" t="s">
        <v>31</v>
      </c>
      <c r="D329" s="113" t="n">
        <v>6</v>
      </c>
      <c r="E329" s="113" t="n">
        <v>3</v>
      </c>
      <c r="F329" s="44" t="s">
        <v>20</v>
      </c>
      <c r="G329" s="122" t="str">
        <f aca="false">C329</f>
        <v>Palazzo</v>
      </c>
      <c r="H329" s="121" t="n">
        <f aca="false">IF(AND(E329=0,E330=0),25,20)</f>
        <v>20</v>
      </c>
      <c r="I329" s="122" t="str">
        <f aca="false">F329</f>
        <v>Pedro</v>
      </c>
      <c r="J329" s="111" t="n">
        <f aca="false">IF(E329="WO40",-40,MAX(4,SUM(E329:E330)))</f>
        <v>7</v>
      </c>
      <c r="K329" s="121" t="n">
        <f aca="false">IF(D329&gt;E329,1,0)+IF(D330&gt;E330,1,0)+IF(D331&gt;E331,1,0)</f>
        <v>2</v>
      </c>
      <c r="L329" s="121" t="n">
        <f aca="false">IF(E329&gt;D329,1,0)+IF(E330&gt;D330,1,0)+IF(E331&gt;D331,1,0)</f>
        <v>0</v>
      </c>
      <c r="M329" s="114" t="str">
        <f aca="false">G329&amp;" d. "&amp;I329</f>
        <v>Palazzo d. Pedro</v>
      </c>
      <c r="N329" s="114" t="str">
        <f aca="false">G329&amp;" x "&amp;I329</f>
        <v>Palazzo x Pedro</v>
      </c>
      <c r="O329" s="114" t="str">
        <f aca="false">I329&amp;" x "&amp;G329</f>
        <v>Pedro x Palazzo</v>
      </c>
      <c r="P329" s="111" t="n">
        <f aca="false">MONTH(B329)</f>
        <v>9</v>
      </c>
      <c r="Q329" s="111" t="n">
        <f aca="false">QUOTIENT(B329-2,7)-6129</f>
        <v>274</v>
      </c>
    </row>
    <row r="330" customFormat="false" ht="12.8" hidden="false" customHeight="false" outlineLevel="0" collapsed="false">
      <c r="A330" s="111"/>
      <c r="B330" s="112"/>
      <c r="C330" s="44"/>
      <c r="D330" s="115" t="n">
        <v>6</v>
      </c>
      <c r="E330" s="115" t="n">
        <v>4</v>
      </c>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t="n">
        <v>44828</v>
      </c>
      <c r="C332" s="44" t="s">
        <v>5</v>
      </c>
      <c r="D332" s="113" t="n">
        <v>6</v>
      </c>
      <c r="E332" s="113" t="n">
        <v>4</v>
      </c>
      <c r="F332" s="44" t="s">
        <v>15</v>
      </c>
      <c r="G332" s="122" t="str">
        <f aca="false">C332</f>
        <v>Bruno</v>
      </c>
      <c r="H332" s="121" t="n">
        <f aca="false">IF(AND(E332=0,E333=0),25,20)</f>
        <v>20</v>
      </c>
      <c r="I332" s="122" t="str">
        <f aca="false">F332</f>
        <v>Gerentão</v>
      </c>
      <c r="J332" s="111" t="n">
        <f aca="false">IF(E332="WO40",-40,MAX(4,SUM(E332:E333)))</f>
        <v>10</v>
      </c>
      <c r="K332" s="121" t="n">
        <f aca="false">IF(D332&gt;E332,1,0)+IF(D333&gt;E333,1,0)+IF(D334&gt;E334,1,0)</f>
        <v>2</v>
      </c>
      <c r="L332" s="121" t="n">
        <f aca="false">IF(E332&gt;D332,1,0)+IF(E333&gt;D333,1,0)+IF(E334&gt;D334,1,0)</f>
        <v>1</v>
      </c>
      <c r="M332" s="114" t="str">
        <f aca="false">G332&amp;" d. "&amp;I332</f>
        <v>Bruno d. Gerentão</v>
      </c>
      <c r="N332" s="114" t="str">
        <f aca="false">G332&amp;" x "&amp;I332</f>
        <v>Bruno x Gerentão</v>
      </c>
      <c r="O332" s="114" t="str">
        <f aca="false">I332&amp;" x "&amp;G332</f>
        <v>Gerentão x Bruno</v>
      </c>
      <c r="P332" s="111" t="n">
        <f aca="false">MONTH(B332)</f>
        <v>9</v>
      </c>
      <c r="Q332" s="111" t="n">
        <f aca="false">QUOTIENT(B332-2,7)-6129</f>
        <v>274</v>
      </c>
    </row>
    <row r="333" customFormat="false" ht="12.8" hidden="false" customHeight="false" outlineLevel="0" collapsed="false">
      <c r="A333" s="111"/>
      <c r="B333" s="112"/>
      <c r="C333" s="44"/>
      <c r="D333" s="115" t="n">
        <v>4</v>
      </c>
      <c r="E333" s="115" t="n">
        <v>6</v>
      </c>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t="n">
        <v>10</v>
      </c>
      <c r="E334" s="119" t="n">
        <v>1</v>
      </c>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t="n">
        <v>44828</v>
      </c>
      <c r="C335" s="44" t="s">
        <v>45</v>
      </c>
      <c r="D335" s="113" t="n">
        <v>6</v>
      </c>
      <c r="E335" s="113" t="n">
        <v>4</v>
      </c>
      <c r="F335" s="44" t="s">
        <v>47</v>
      </c>
      <c r="G335" s="122" t="str">
        <f aca="false">C335</f>
        <v>Zanoni</v>
      </c>
      <c r="H335" s="121" t="n">
        <f aca="false">IF(AND(E335=0,E336=0),25,20)</f>
        <v>20</v>
      </c>
      <c r="I335" s="122" t="str">
        <f aca="false">F335</f>
        <v>Fabio Chuck</v>
      </c>
      <c r="J335" s="111" t="n">
        <f aca="false">IF(E335="WO40",-40,MAX(4,SUM(E335:E336)))</f>
        <v>8</v>
      </c>
      <c r="K335" s="121" t="n">
        <f aca="false">IF(D335&gt;E335,1,0)+IF(D336&gt;E336,1,0)+IF(D337&gt;E337,1,0)</f>
        <v>2</v>
      </c>
      <c r="L335" s="121" t="n">
        <f aca="false">IF(E335&gt;D335,1,0)+IF(E336&gt;D336,1,0)+IF(E337&gt;D337,1,0)</f>
        <v>0</v>
      </c>
      <c r="M335" s="114" t="str">
        <f aca="false">G335&amp;" d. "&amp;I335</f>
        <v>Zanoni d. Fabio Chuck</v>
      </c>
      <c r="N335" s="114" t="str">
        <f aca="false">G335&amp;" x "&amp;I335</f>
        <v>Zanoni x Fabio Chuck</v>
      </c>
      <c r="O335" s="114" t="str">
        <f aca="false">I335&amp;" x "&amp;G335</f>
        <v>Fabio Chuck x Zanoni</v>
      </c>
      <c r="P335" s="111" t="n">
        <f aca="false">MONTH(B335)</f>
        <v>9</v>
      </c>
      <c r="Q335" s="111" t="n">
        <f aca="false">QUOTIENT(B335-2,7)-6129</f>
        <v>274</v>
      </c>
    </row>
    <row r="336" customFormat="false" ht="12.8" hidden="false" customHeight="false" outlineLevel="0" collapsed="false">
      <c r="A336" s="111"/>
      <c r="B336" s="112"/>
      <c r="C336" s="44"/>
      <c r="D336" s="115" t="n">
        <v>6</v>
      </c>
      <c r="E336" s="115" t="n">
        <v>4</v>
      </c>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t="n">
        <v>44829</v>
      </c>
      <c r="C338" s="44" t="s">
        <v>29</v>
      </c>
      <c r="D338" s="113" t="n">
        <v>7</v>
      </c>
      <c r="E338" s="113" t="n">
        <v>5</v>
      </c>
      <c r="F338" s="44" t="s">
        <v>26</v>
      </c>
      <c r="G338" s="122" t="str">
        <f aca="false">C338</f>
        <v>BZK</v>
      </c>
      <c r="H338" s="121" t="n">
        <f aca="false">IF(AND(E338=0,E339=0),25,20)</f>
        <v>20</v>
      </c>
      <c r="I338" s="122" t="str">
        <f aca="false">F338</f>
        <v>LH</v>
      </c>
      <c r="J338" s="111" t="n">
        <f aca="false">IF(E338="WO40",-40,MAX(4,SUM(E338:E339)))</f>
        <v>6</v>
      </c>
      <c r="K338" s="121" t="n">
        <f aca="false">IF(D338&gt;E338,1,0)+IF(D339&gt;E339,1,0)+IF(D340&gt;E340,1,0)</f>
        <v>2</v>
      </c>
      <c r="L338" s="121" t="n">
        <f aca="false">IF(E338&gt;D338,1,0)+IF(E339&gt;D339,1,0)+IF(E340&gt;D340,1,0)</f>
        <v>0</v>
      </c>
      <c r="M338" s="114" t="str">
        <f aca="false">G338&amp;" d. "&amp;I338</f>
        <v>BZK d. LH</v>
      </c>
      <c r="N338" s="114" t="str">
        <f aca="false">G338&amp;" x "&amp;I338</f>
        <v>BZK x LH</v>
      </c>
      <c r="O338" s="114" t="str">
        <f aca="false">I338&amp;" x "&amp;G338</f>
        <v>LH x BZK</v>
      </c>
      <c r="P338" s="111" t="n">
        <f aca="false">MONTH(B338)</f>
        <v>9</v>
      </c>
      <c r="Q338" s="111" t="n">
        <f aca="false">QUOTIENT(B338-2,7)-6129</f>
        <v>274</v>
      </c>
    </row>
    <row r="339" customFormat="false" ht="12.8" hidden="false" customHeight="false" outlineLevel="0" collapsed="false">
      <c r="A339" s="111"/>
      <c r="B339" s="112"/>
      <c r="C339" s="44"/>
      <c r="D339" s="115" t="n">
        <v>6</v>
      </c>
      <c r="E339" s="115" t="n">
        <v>1</v>
      </c>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t="n">
        <v>44833</v>
      </c>
      <c r="C341" s="44" t="s">
        <v>14</v>
      </c>
      <c r="D341" s="113" t="n">
        <v>6</v>
      </c>
      <c r="E341" s="113" t="n">
        <v>0</v>
      </c>
      <c r="F341" s="44" t="s">
        <v>15</v>
      </c>
      <c r="G341" s="122" t="str">
        <f aca="false">C341</f>
        <v>Fabinho</v>
      </c>
      <c r="H341" s="121" t="n">
        <f aca="false">IF(AND(E341=0,E342=0),25,20)</f>
        <v>20</v>
      </c>
      <c r="I341" s="122" t="str">
        <f aca="false">F341</f>
        <v>Gerentão</v>
      </c>
      <c r="J341" s="111" t="n">
        <f aca="false">IF(E341="WO40",-40,MAX(4,SUM(E341:E342)))</f>
        <v>4</v>
      </c>
      <c r="K341" s="121" t="n">
        <f aca="false">IF(D341&gt;E341,1,0)+IF(D342&gt;E342,1,0)+IF(D343&gt;E343,1,0)</f>
        <v>2</v>
      </c>
      <c r="L341" s="121" t="n">
        <f aca="false">IF(E341&gt;D341,1,0)+IF(E342&gt;D342,1,0)+IF(E343&gt;D343,1,0)</f>
        <v>0</v>
      </c>
      <c r="M341" s="114" t="str">
        <f aca="false">G341&amp;" d. "&amp;I341</f>
        <v>Fabinho d. Gerentão</v>
      </c>
      <c r="N341" s="114" t="str">
        <f aca="false">G341&amp;" x "&amp;I341</f>
        <v>Fabinho x Gerentão</v>
      </c>
      <c r="O341" s="114" t="str">
        <f aca="false">I341&amp;" x "&amp;G341</f>
        <v>Gerentão x Fabinho</v>
      </c>
      <c r="P341" s="111" t="n">
        <f aca="false">MONTH(B341)</f>
        <v>9</v>
      </c>
      <c r="Q341" s="111" t="n">
        <f aca="false">QUOTIENT(B341-2,7)-6129</f>
        <v>275</v>
      </c>
    </row>
    <row r="342" customFormat="false" ht="12.8" hidden="false" customHeight="false" outlineLevel="0" collapsed="false">
      <c r="A342" s="111"/>
      <c r="B342" s="112"/>
      <c r="C342" s="44"/>
      <c r="D342" s="115" t="n">
        <v>6</v>
      </c>
      <c r="E342" s="115" t="n">
        <v>4</v>
      </c>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t="n">
        <v>44833</v>
      </c>
      <c r="C344" s="44" t="s">
        <v>26</v>
      </c>
      <c r="D344" s="113" t="n">
        <v>6</v>
      </c>
      <c r="E344" s="113" t="n">
        <v>0</v>
      </c>
      <c r="F344" s="44" t="s">
        <v>25</v>
      </c>
      <c r="G344" s="122" t="str">
        <f aca="false">C344</f>
        <v>LH</v>
      </c>
      <c r="H344" s="121" t="n">
        <f aca="false">IF(AND(E344=0,E345=0),25,20)</f>
        <v>20</v>
      </c>
      <c r="I344" s="122" t="str">
        <f aca="false">F344</f>
        <v>Carlao</v>
      </c>
      <c r="J344" s="111" t="n">
        <f aca="false">IF(E344="WO40",-40,MAX(4,SUM(E344:E345)))</f>
        <v>4</v>
      </c>
      <c r="K344" s="121" t="n">
        <f aca="false">IF(D344&gt;E344,1,0)+IF(D345&gt;E345,1,0)+IF(D346&gt;E346,1,0)</f>
        <v>2</v>
      </c>
      <c r="L344" s="121" t="n">
        <f aca="false">IF(E344&gt;D344,1,0)+IF(E345&gt;D345,1,0)+IF(E346&gt;D346,1,0)</f>
        <v>0</v>
      </c>
      <c r="M344" s="114" t="str">
        <f aca="false">G344&amp;" d. "&amp;I344</f>
        <v>LH d. Carlao</v>
      </c>
      <c r="N344" s="114" t="str">
        <f aca="false">G344&amp;" x "&amp;I344</f>
        <v>LH x Carlao</v>
      </c>
      <c r="O344" s="114" t="str">
        <f aca="false">I344&amp;" x "&amp;G344</f>
        <v>Carlao x LH</v>
      </c>
      <c r="P344" s="111" t="n">
        <f aca="false">MONTH(B344)</f>
        <v>9</v>
      </c>
      <c r="Q344" s="111" t="n">
        <f aca="false">QUOTIENT(B344-2,7)-6129</f>
        <v>275</v>
      </c>
    </row>
    <row r="345" customFormat="false" ht="12.8" hidden="false" customHeight="false" outlineLevel="0" collapsed="false">
      <c r="A345" s="111"/>
      <c r="B345" s="112"/>
      <c r="C345" s="44"/>
      <c r="D345" s="115" t="n">
        <v>6</v>
      </c>
      <c r="E345" s="115" t="n">
        <v>2</v>
      </c>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t="n">
        <v>44835</v>
      </c>
      <c r="C347" s="125" t="s">
        <v>14</v>
      </c>
      <c r="D347" s="126" t="n">
        <v>6</v>
      </c>
      <c r="E347" s="126" t="n">
        <v>1</v>
      </c>
      <c r="F347" s="125" t="s">
        <v>45</v>
      </c>
      <c r="G347" s="122" t="str">
        <f aca="false">C347</f>
        <v>Fabinho</v>
      </c>
      <c r="H347" s="121" t="n">
        <f aca="false">IF(AND(E347=0,E348=0),25,20)</f>
        <v>20</v>
      </c>
      <c r="I347" s="122" t="str">
        <f aca="false">F347</f>
        <v>Zanoni</v>
      </c>
      <c r="J347" s="111" t="n">
        <f aca="false">IF(E347="WO40",-40,MAX(4,SUM(E347:E348)))</f>
        <v>4</v>
      </c>
      <c r="K347" s="121" t="n">
        <f aca="false">IF(D347&gt;E347,1,0)+IF(D348&gt;E348,1,0)+IF(D349&gt;E349,1,0)</f>
        <v>2</v>
      </c>
      <c r="L347" s="121" t="n">
        <f aca="false">IF(E347&gt;D347,1,0)+IF(E348&gt;D348,1,0)+IF(E349&gt;D349,1,0)</f>
        <v>0</v>
      </c>
      <c r="M347" s="114" t="str">
        <f aca="false">G347&amp;" d. "&amp;I347</f>
        <v>Fabinho d. Zanoni</v>
      </c>
      <c r="N347" s="114" t="str">
        <f aca="false">G347&amp;" x "&amp;I347</f>
        <v>Fabinho x Zanoni</v>
      </c>
      <c r="O347" s="114" t="str">
        <f aca="false">I347&amp;" x "&amp;G347</f>
        <v>Zanoni x Fabinho</v>
      </c>
      <c r="P347" s="111" t="n">
        <f aca="false">MONTH(B347)</f>
        <v>10</v>
      </c>
      <c r="Q347" s="111" t="n">
        <f aca="false">QUOTIENT(B347-2,7)-6129</f>
        <v>275</v>
      </c>
    </row>
    <row r="348" customFormat="false" ht="12.8" hidden="false" customHeight="false" outlineLevel="0" collapsed="false">
      <c r="A348" s="111"/>
      <c r="B348" s="124"/>
      <c r="C348" s="125"/>
      <c r="D348" s="127" t="n">
        <v>6</v>
      </c>
      <c r="E348" s="127" t="n">
        <v>2</v>
      </c>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t="n">
        <v>44835</v>
      </c>
      <c r="C350" s="44" t="s">
        <v>35</v>
      </c>
      <c r="D350" s="113" t="n">
        <v>6</v>
      </c>
      <c r="E350" s="113" t="n">
        <v>3</v>
      </c>
      <c r="F350" s="44" t="s">
        <v>40</v>
      </c>
      <c r="G350" s="122" t="str">
        <f aca="false">C350</f>
        <v>Persio</v>
      </c>
      <c r="H350" s="121" t="n">
        <f aca="false">IF(AND(E350=0,E351=0),25,20)</f>
        <v>20</v>
      </c>
      <c r="I350" s="122" t="str">
        <f aca="false">F350</f>
        <v>Robertinho</v>
      </c>
      <c r="J350" s="111" t="n">
        <f aca="false">IF(E350="WO40",-40,MAX(4,SUM(E350:E351)))</f>
        <v>6</v>
      </c>
      <c r="K350" s="121" t="n">
        <f aca="false">IF(D350&gt;E350,1,0)+IF(D351&gt;E351,1,0)+IF(D352&gt;E352,1,0)</f>
        <v>2</v>
      </c>
      <c r="L350" s="121" t="n">
        <f aca="false">IF(E350&gt;D350,1,0)+IF(E351&gt;D351,1,0)+IF(E352&gt;D352,1,0)</f>
        <v>0</v>
      </c>
      <c r="M350" s="114" t="str">
        <f aca="false">G350&amp;" d. "&amp;I350</f>
        <v>Persio d. Robertinho</v>
      </c>
      <c r="N350" s="114" t="str">
        <f aca="false">G350&amp;" x "&amp;I350</f>
        <v>Persio x Robertinho</v>
      </c>
      <c r="O350" s="114" t="str">
        <f aca="false">I350&amp;" x "&amp;G350</f>
        <v>Robertinho x Persio</v>
      </c>
      <c r="P350" s="111" t="n">
        <f aca="false">MONTH(B350)</f>
        <v>10</v>
      </c>
      <c r="Q350" s="111" t="n">
        <f aca="false">QUOTIENT(B350-2,7)-6129</f>
        <v>275</v>
      </c>
    </row>
    <row r="351" customFormat="false" ht="12.8" hidden="false" customHeight="false" outlineLevel="0" collapsed="false">
      <c r="A351" s="111"/>
      <c r="B351" s="112"/>
      <c r="C351" s="44"/>
      <c r="D351" s="115" t="n">
        <v>6</v>
      </c>
      <c r="E351" s="115" t="n">
        <v>3</v>
      </c>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t="n">
        <v>44839</v>
      </c>
      <c r="C353" s="44" t="s">
        <v>27</v>
      </c>
      <c r="D353" s="113" t="n">
        <v>6</v>
      </c>
      <c r="E353" s="113" t="n">
        <v>3</v>
      </c>
      <c r="F353" s="44" t="s">
        <v>15</v>
      </c>
      <c r="G353" s="122" t="str">
        <f aca="false">C353</f>
        <v>Magritto</v>
      </c>
      <c r="H353" s="121" t="n">
        <f aca="false">IF(AND(E353=0,E354=0),25,20)</f>
        <v>20</v>
      </c>
      <c r="I353" s="122" t="str">
        <f aca="false">F353</f>
        <v>Gerentão</v>
      </c>
      <c r="J353" s="111" t="n">
        <f aca="false">IF(E353="WO40",-40,MAX(4,SUM(E353:E354)))</f>
        <v>7</v>
      </c>
      <c r="K353" s="121" t="n">
        <f aca="false">IF(D353&gt;E353,1,0)+IF(D354&gt;E354,1,0)+IF(D355&gt;E355,1,0)</f>
        <v>2</v>
      </c>
      <c r="L353" s="121" t="n">
        <f aca="false">IF(E353&gt;D353,1,0)+IF(E354&gt;D354,1,0)+IF(E355&gt;D355,1,0)</f>
        <v>0</v>
      </c>
      <c r="M353" s="114" t="str">
        <f aca="false">G353&amp;" d. "&amp;I353</f>
        <v>Magritto d. Gerentão</v>
      </c>
      <c r="N353" s="114" t="str">
        <f aca="false">G353&amp;" x "&amp;I353</f>
        <v>Magritto x Gerentão</v>
      </c>
      <c r="O353" s="114" t="str">
        <f aca="false">I353&amp;" x "&amp;G353</f>
        <v>Gerentão x Magritto</v>
      </c>
      <c r="P353" s="111" t="n">
        <f aca="false">MONTH(B353)</f>
        <v>10</v>
      </c>
      <c r="Q353" s="111" t="n">
        <f aca="false">QUOTIENT(B353-2,7)-6129</f>
        <v>276</v>
      </c>
    </row>
    <row r="354" customFormat="false" ht="12.8" hidden="false" customHeight="false" outlineLevel="0" collapsed="false">
      <c r="A354" s="111"/>
      <c r="B354" s="112"/>
      <c r="C354" s="44"/>
      <c r="D354" s="115" t="n">
        <v>6</v>
      </c>
      <c r="E354" s="115" t="n">
        <v>4</v>
      </c>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t="n">
        <v>44840</v>
      </c>
      <c r="C356" s="44" t="s">
        <v>18</v>
      </c>
      <c r="D356" s="113" t="n">
        <v>6</v>
      </c>
      <c r="E356" s="113" t="n">
        <v>0</v>
      </c>
      <c r="F356" s="44" t="s">
        <v>25</v>
      </c>
      <c r="G356" s="122" t="str">
        <f aca="false">C356</f>
        <v>Flavio</v>
      </c>
      <c r="H356" s="121" t="n">
        <f aca="false">IF(AND(E356=0,E357=0),25,20)</f>
        <v>20</v>
      </c>
      <c r="I356" s="122" t="str">
        <f aca="false">F356</f>
        <v>Carlao</v>
      </c>
      <c r="J356" s="111" t="n">
        <f aca="false">IF(E356="WO40",-40,MAX(4,SUM(E356:E357)))</f>
        <v>6</v>
      </c>
      <c r="K356" s="121" t="n">
        <f aca="false">IF(D356&gt;E356,1,0)+IF(D357&gt;E357,1,0)+IF(D358&gt;E358,1,0)</f>
        <v>2</v>
      </c>
      <c r="L356" s="121" t="n">
        <f aca="false">IF(E356&gt;D356,1,0)+IF(E357&gt;D357,1,0)+IF(E358&gt;D358,1,0)</f>
        <v>1</v>
      </c>
      <c r="M356" s="114" t="str">
        <f aca="false">G356&amp;" d. "&amp;I356</f>
        <v>Flavio d. Carlao</v>
      </c>
      <c r="N356" s="114" t="str">
        <f aca="false">G356&amp;" x "&amp;I356</f>
        <v>Flavio x Carlao</v>
      </c>
      <c r="O356" s="114" t="str">
        <f aca="false">I356&amp;" x "&amp;G356</f>
        <v>Carlao x Flavio</v>
      </c>
      <c r="P356" s="111" t="n">
        <f aca="false">MONTH(B356)</f>
        <v>10</v>
      </c>
      <c r="Q356" s="111" t="n">
        <f aca="false">QUOTIENT(B356-2,7)-6129</f>
        <v>276</v>
      </c>
    </row>
    <row r="357" customFormat="false" ht="12.8" hidden="false" customHeight="false" outlineLevel="0" collapsed="false">
      <c r="A357" s="111"/>
      <c r="B357" s="112"/>
      <c r="C357" s="44"/>
      <c r="D357" s="115" t="n">
        <v>0</v>
      </c>
      <c r="E357" s="115" t="n">
        <v>6</v>
      </c>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t="n">
        <v>10</v>
      </c>
      <c r="E358" s="119" t="n">
        <v>1</v>
      </c>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t="n">
        <v>44841</v>
      </c>
      <c r="C359" s="44" t="s">
        <v>40</v>
      </c>
      <c r="D359" s="113" t="n">
        <v>6</v>
      </c>
      <c r="E359" s="113" t="n">
        <v>7</v>
      </c>
      <c r="F359" s="44" t="s">
        <v>32</v>
      </c>
      <c r="G359" s="122" t="str">
        <f aca="false">C359</f>
        <v>Robertinho</v>
      </c>
      <c r="H359" s="121" t="n">
        <f aca="false">IF(AND(E359=0,E360=0),25,20)</f>
        <v>20</v>
      </c>
      <c r="I359" s="122" t="str">
        <f aca="false">F359</f>
        <v>Paulo</v>
      </c>
      <c r="J359" s="111" t="n">
        <f aca="false">IF(E359="WO40",-40,MAX(4,SUM(E359:E360)))</f>
        <v>8</v>
      </c>
      <c r="K359" s="121" t="n">
        <f aca="false">IF(D359&gt;E359,1,0)+IF(D360&gt;E360,1,0)+IF(D361&gt;E361,1,0)</f>
        <v>2</v>
      </c>
      <c r="L359" s="121" t="n">
        <f aca="false">IF(E359&gt;D359,1,0)+IF(E360&gt;D360,1,0)+IF(E361&gt;D361,1,0)</f>
        <v>1</v>
      </c>
      <c r="M359" s="114" t="str">
        <f aca="false">G359&amp;" d. "&amp;I359</f>
        <v>Robertinho d. Paulo</v>
      </c>
      <c r="N359" s="114" t="str">
        <f aca="false">G359&amp;" x "&amp;I359</f>
        <v>Robertinho x Paulo</v>
      </c>
      <c r="O359" s="114" t="str">
        <f aca="false">I359&amp;" x "&amp;G359</f>
        <v>Paulo x Robertinho</v>
      </c>
      <c r="P359" s="111" t="n">
        <f aca="false">MONTH(B359)</f>
        <v>10</v>
      </c>
      <c r="Q359" s="111" t="n">
        <f aca="false">QUOTIENT(B359-2,7)-6129</f>
        <v>276</v>
      </c>
    </row>
    <row r="360" customFormat="false" ht="12.8" hidden="false" customHeight="false" outlineLevel="0" collapsed="false">
      <c r="A360" s="111"/>
      <c r="B360" s="112"/>
      <c r="C360" s="44"/>
      <c r="D360" s="115" t="n">
        <v>6</v>
      </c>
      <c r="E360" s="115" t="n">
        <v>1</v>
      </c>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t="n">
        <v>10</v>
      </c>
      <c r="E361" s="119" t="n">
        <v>1</v>
      </c>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t="n">
        <v>44842</v>
      </c>
      <c r="C362" s="44" t="s">
        <v>45</v>
      </c>
      <c r="D362" s="113" t="n">
        <v>6</v>
      </c>
      <c r="E362" s="113" t="n">
        <v>4</v>
      </c>
      <c r="F362" s="44" t="s">
        <v>18</v>
      </c>
      <c r="G362" s="122" t="str">
        <f aca="false">C362</f>
        <v>Zanoni</v>
      </c>
      <c r="H362" s="121" t="n">
        <f aca="false">IF(AND(E362=0,E363=0),25,20)</f>
        <v>20</v>
      </c>
      <c r="I362" s="122" t="str">
        <f aca="false">F362</f>
        <v>Flavio</v>
      </c>
      <c r="J362" s="111" t="n">
        <f aca="false">IF(E362="WO40",-40,MAX(4,SUM(E362:E363)))</f>
        <v>8</v>
      </c>
      <c r="K362" s="121" t="n">
        <f aca="false">IF(D362&gt;E362,1,0)+IF(D363&gt;E363,1,0)+IF(D364&gt;E364,1,0)</f>
        <v>2</v>
      </c>
      <c r="L362" s="121" t="n">
        <f aca="false">IF(E362&gt;D362,1,0)+IF(E363&gt;D363,1,0)+IF(E364&gt;D364,1,0)</f>
        <v>0</v>
      </c>
      <c r="M362" s="114" t="str">
        <f aca="false">G362&amp;" d. "&amp;I362</f>
        <v>Zanoni d. Flavio</v>
      </c>
      <c r="N362" s="114" t="str">
        <f aca="false">G362&amp;" x "&amp;I362</f>
        <v>Zanoni x Flavio</v>
      </c>
      <c r="O362" s="114" t="str">
        <f aca="false">I362&amp;" x "&amp;G362</f>
        <v>Flavio x Zanoni</v>
      </c>
      <c r="P362" s="111" t="n">
        <f aca="false">MONTH(B362)</f>
        <v>10</v>
      </c>
      <c r="Q362" s="111" t="n">
        <f aca="false">QUOTIENT(B362-2,7)-6129</f>
        <v>276</v>
      </c>
    </row>
    <row r="363" customFormat="false" ht="12.8" hidden="false" customHeight="false" outlineLevel="0" collapsed="false">
      <c r="A363" s="111"/>
      <c r="B363" s="112"/>
      <c r="C363" s="44"/>
      <c r="D363" s="115" t="n">
        <v>6</v>
      </c>
      <c r="E363" s="115" t="n">
        <v>4</v>
      </c>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t="n">
        <v>44815</v>
      </c>
      <c r="C365" s="44" t="s">
        <v>26</v>
      </c>
      <c r="D365" s="113" t="n">
        <v>6</v>
      </c>
      <c r="E365" s="113" t="n">
        <v>4</v>
      </c>
      <c r="F365" s="44" t="s">
        <v>49</v>
      </c>
      <c r="G365" s="122" t="str">
        <f aca="false">C365</f>
        <v>LH</v>
      </c>
      <c r="H365" s="121" t="n">
        <f aca="false">IF(AND(E365=0,E366=0),25,20)</f>
        <v>20</v>
      </c>
      <c r="I365" s="122" t="str">
        <f aca="false">F365</f>
        <v>Xuru</v>
      </c>
      <c r="J365" s="111" t="n">
        <f aca="false">IF(E365="WO40",-40,MAX(4,SUM(E365:E366)))</f>
        <v>4</v>
      </c>
      <c r="K365" s="121" t="n">
        <f aca="false">IF(D365&gt;E365,1,0)+IF(D366&gt;E366,1,0)+IF(D367&gt;E367,1,0)</f>
        <v>2</v>
      </c>
      <c r="L365" s="121" t="n">
        <f aca="false">IF(E365&gt;D365,1,0)+IF(E366&gt;D366,1,0)+IF(E367&gt;D367,1,0)</f>
        <v>0</v>
      </c>
      <c r="M365" s="114" t="str">
        <f aca="false">G365&amp;" d. "&amp;I365</f>
        <v>LH d. Xuru</v>
      </c>
      <c r="N365" s="114" t="str">
        <f aca="false">G365&amp;" x "&amp;I365</f>
        <v>LH x Xuru</v>
      </c>
      <c r="O365" s="114" t="str">
        <f aca="false">I365&amp;" x "&amp;G365</f>
        <v>Xuru x LH</v>
      </c>
      <c r="P365" s="111" t="n">
        <f aca="false">MONTH(B365)</f>
        <v>9</v>
      </c>
      <c r="Q365" s="111" t="n">
        <f aca="false">QUOTIENT(B365-2,7)-6129</f>
        <v>272</v>
      </c>
    </row>
    <row r="366" customFormat="false" ht="12.8" hidden="false" customHeight="false" outlineLevel="0" collapsed="false">
      <c r="A366" s="111"/>
      <c r="B366" s="112"/>
      <c r="C366" s="44"/>
      <c r="D366" s="115" t="n">
        <v>6</v>
      </c>
      <c r="E366" s="115" t="n">
        <v>0</v>
      </c>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t="n">
        <v>44847</v>
      </c>
      <c r="C368" s="44" t="s">
        <v>25</v>
      </c>
      <c r="D368" s="113" t="n">
        <v>6</v>
      </c>
      <c r="E368" s="113" t="n">
        <v>4</v>
      </c>
      <c r="F368" s="44" t="s">
        <v>18</v>
      </c>
      <c r="G368" s="122" t="str">
        <f aca="false">C368</f>
        <v>Carlao</v>
      </c>
      <c r="H368" s="121" t="n">
        <f aca="false">IF(AND(E368=0,E369=0),25,20)</f>
        <v>20</v>
      </c>
      <c r="I368" s="122" t="str">
        <f aca="false">F368</f>
        <v>Flavio</v>
      </c>
      <c r="J368" s="111" t="n">
        <f aca="false">IF(E368="WO40",-40,MAX(4,SUM(E368:E369)))</f>
        <v>7</v>
      </c>
      <c r="K368" s="121" t="n">
        <f aca="false">IF(D368&gt;E368,1,0)+IF(D369&gt;E369,1,0)+IF(D370&gt;E370,1,0)</f>
        <v>2</v>
      </c>
      <c r="L368" s="121" t="n">
        <f aca="false">IF(E368&gt;D368,1,0)+IF(E369&gt;D369,1,0)+IF(E370&gt;D370,1,0)</f>
        <v>0</v>
      </c>
      <c r="M368" s="114" t="str">
        <f aca="false">G368&amp;" d. "&amp;I368</f>
        <v>Carlao d. Flavio</v>
      </c>
      <c r="N368" s="114" t="str">
        <f aca="false">G368&amp;" x "&amp;I368</f>
        <v>Carlao x Flavio</v>
      </c>
      <c r="O368" s="114" t="str">
        <f aca="false">I368&amp;" x "&amp;G368</f>
        <v>Flavio x Carlao</v>
      </c>
      <c r="P368" s="111" t="n">
        <f aca="false">MONTH(B368)</f>
        <v>10</v>
      </c>
      <c r="Q368" s="111" t="n">
        <f aca="false">QUOTIENT(B368-2,7)-6129</f>
        <v>277</v>
      </c>
    </row>
    <row r="369" customFormat="false" ht="12.8" hidden="false" customHeight="false" outlineLevel="0" collapsed="false">
      <c r="A369" s="111"/>
      <c r="B369" s="112"/>
      <c r="C369" s="44"/>
      <c r="D369" s="115" t="n">
        <v>6</v>
      </c>
      <c r="E369" s="115" t="n">
        <v>3</v>
      </c>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t="n">
        <v>44847</v>
      </c>
      <c r="C371" s="44" t="s">
        <v>15</v>
      </c>
      <c r="D371" s="113" t="n">
        <v>6</v>
      </c>
      <c r="E371" s="113" t="n">
        <v>1</v>
      </c>
      <c r="F371" s="44" t="s">
        <v>21</v>
      </c>
      <c r="G371" s="122" t="str">
        <f aca="false">C371</f>
        <v>Gerentão</v>
      </c>
      <c r="H371" s="121" t="n">
        <f aca="false">IF(AND(E371=0,E372=0),25,20)</f>
        <v>20</v>
      </c>
      <c r="I371" s="122" t="str">
        <f aca="false">F371</f>
        <v>Renatão</v>
      </c>
      <c r="J371" s="111" t="n">
        <f aca="false">IF(E371="WO40",-40,MAX(4,SUM(E371:E372)))</f>
        <v>4</v>
      </c>
      <c r="K371" s="121" t="n">
        <f aca="false">IF(D371&gt;E371,1,0)+IF(D372&gt;E372,1,0)+IF(D373&gt;E373,1,0)</f>
        <v>2</v>
      </c>
      <c r="L371" s="121" t="n">
        <f aca="false">IF(E371&gt;D371,1,0)+IF(E372&gt;D372,1,0)+IF(E373&gt;D373,1,0)</f>
        <v>0</v>
      </c>
      <c r="M371" s="114" t="str">
        <f aca="false">G371&amp;" d. "&amp;I371</f>
        <v>Gerentão d. Renatão</v>
      </c>
      <c r="N371" s="114" t="str">
        <f aca="false">G371&amp;" x "&amp;I371</f>
        <v>Gerentão x Renatão</v>
      </c>
      <c r="O371" s="114" t="str">
        <f aca="false">I371&amp;" x "&amp;G371</f>
        <v>Renatão x Gerentão</v>
      </c>
      <c r="P371" s="111" t="n">
        <f aca="false">MONTH(B371)</f>
        <v>10</v>
      </c>
      <c r="Q371" s="111" t="n">
        <f aca="false">QUOTIENT(B371-2,7)-6129</f>
        <v>277</v>
      </c>
    </row>
    <row r="372" customFormat="false" ht="12.8" hidden="false" customHeight="false" outlineLevel="0" collapsed="false">
      <c r="A372" s="111"/>
      <c r="B372" s="112"/>
      <c r="C372" s="44"/>
      <c r="D372" s="115" t="n">
        <v>3</v>
      </c>
      <c r="E372" s="115" t="n">
        <v>1</v>
      </c>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t="n">
        <v>44848</v>
      </c>
      <c r="C374" s="44" t="s">
        <v>35</v>
      </c>
      <c r="D374" s="113" t="n">
        <v>6</v>
      </c>
      <c r="E374" s="113" t="n">
        <v>1</v>
      </c>
      <c r="F374" s="44" t="s">
        <v>21</v>
      </c>
      <c r="G374" s="122" t="str">
        <f aca="false">C374</f>
        <v>Persio</v>
      </c>
      <c r="H374" s="121" t="n">
        <f aca="false">IF(AND(E374=0,E375=0),25,20)</f>
        <v>20</v>
      </c>
      <c r="I374" s="122" t="str">
        <f aca="false">F374</f>
        <v>Renatão</v>
      </c>
      <c r="J374" s="111" t="n">
        <f aca="false">IF(E374="WO40",-40,MAX(4,SUM(E374:E375)))</f>
        <v>4</v>
      </c>
      <c r="K374" s="121" t="n">
        <f aca="false">IF(D374&gt;E374,1,0)+IF(D375&gt;E375,1,0)+IF(D376&gt;E376,1,0)</f>
        <v>2</v>
      </c>
      <c r="L374" s="121" t="n">
        <f aca="false">IF(E374&gt;D374,1,0)+IF(E375&gt;D375,1,0)+IF(E376&gt;D376,1,0)</f>
        <v>0</v>
      </c>
      <c r="M374" s="114" t="str">
        <f aca="false">G374&amp;" d. "&amp;I374</f>
        <v>Persio d. Renatão</v>
      </c>
      <c r="N374" s="114" t="str">
        <f aca="false">G374&amp;" x "&amp;I374</f>
        <v>Persio x Renatão</v>
      </c>
      <c r="O374" s="114" t="str">
        <f aca="false">I374&amp;" x "&amp;G374</f>
        <v>Renatão x Persio</v>
      </c>
      <c r="P374" s="111" t="n">
        <f aca="false">MONTH(B374)</f>
        <v>10</v>
      </c>
      <c r="Q374" s="111" t="n">
        <f aca="false">QUOTIENT(B374-2,7)-6129</f>
        <v>277</v>
      </c>
    </row>
    <row r="375" customFormat="false" ht="12.8" hidden="false" customHeight="false" outlineLevel="0" collapsed="false">
      <c r="A375" s="111"/>
      <c r="B375" s="112"/>
      <c r="C375" s="44"/>
      <c r="D375" s="115" t="n">
        <v>6</v>
      </c>
      <c r="E375" s="115" t="n">
        <v>2</v>
      </c>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t="n">
        <v>44850</v>
      </c>
      <c r="C377" s="44" t="s">
        <v>29</v>
      </c>
      <c r="D377" s="113" t="n">
        <v>6</v>
      </c>
      <c r="E377" s="113" t="n">
        <v>1</v>
      </c>
      <c r="F377" s="44" t="s">
        <v>21</v>
      </c>
      <c r="G377" s="122" t="str">
        <f aca="false">C377</f>
        <v>BZK</v>
      </c>
      <c r="H377" s="121" t="n">
        <f aca="false">IF(AND(E377=0,E378=0),25,20)</f>
        <v>20</v>
      </c>
      <c r="I377" s="122" t="str">
        <f aca="false">F377</f>
        <v>Renatão</v>
      </c>
      <c r="J377" s="111" t="n">
        <f aca="false">IF(E377="WO40",-40,MAX(4,SUM(E377:E378)))</f>
        <v>4</v>
      </c>
      <c r="K377" s="121" t="n">
        <f aca="false">IF(D377&gt;E377,1,0)+IF(D378&gt;E378,1,0)+IF(D379&gt;E379,1,0)</f>
        <v>2</v>
      </c>
      <c r="L377" s="121" t="n">
        <f aca="false">IF(E377&gt;D377,1,0)+IF(E378&gt;D378,1,0)+IF(E379&gt;D379,1,0)</f>
        <v>0</v>
      </c>
      <c r="M377" s="114" t="str">
        <f aca="false">G377&amp;" d. "&amp;I377</f>
        <v>BZK d. Renatão</v>
      </c>
      <c r="N377" s="114" t="str">
        <f aca="false">G377&amp;" x "&amp;I377</f>
        <v>BZK x Renatão</v>
      </c>
      <c r="O377" s="114" t="str">
        <f aca="false">I377&amp;" x "&amp;G377</f>
        <v>Renatão x BZK</v>
      </c>
      <c r="P377" s="111" t="n">
        <f aca="false">MONTH(B377)</f>
        <v>10</v>
      </c>
      <c r="Q377" s="111" t="n">
        <f aca="false">QUOTIENT(B377-2,7)-6129</f>
        <v>277</v>
      </c>
    </row>
    <row r="378" customFormat="false" ht="12.8" hidden="false" customHeight="false" outlineLevel="0" collapsed="false">
      <c r="A378" s="111"/>
      <c r="B378" s="112"/>
      <c r="C378" s="44"/>
      <c r="D378" s="115" t="n">
        <v>6</v>
      </c>
      <c r="E378" s="115" t="n">
        <v>2</v>
      </c>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t="n">
        <v>44850</v>
      </c>
      <c r="C380" s="44" t="s">
        <v>44</v>
      </c>
      <c r="D380" s="113" t="n">
        <v>6</v>
      </c>
      <c r="E380" s="113" t="n">
        <v>4</v>
      </c>
      <c r="F380" s="44" t="s">
        <v>14</v>
      </c>
      <c r="G380" s="122" t="str">
        <f aca="false">C380</f>
        <v>Rubens</v>
      </c>
      <c r="H380" s="121" t="n">
        <f aca="false">IF(AND(E380=0,E381=0),25,20)</f>
        <v>20</v>
      </c>
      <c r="I380" s="122" t="str">
        <f aca="false">F380</f>
        <v>Fabinho</v>
      </c>
      <c r="J380" s="111" t="n">
        <f aca="false">IF(E380="WO40",-40,MAX(4,SUM(E380:E381)))</f>
        <v>6</v>
      </c>
      <c r="K380" s="121" t="n">
        <f aca="false">IF(D380&gt;E380,1,0)+IF(D381&gt;E381,1,0)+IF(D382&gt;E382,1,0)</f>
        <v>2</v>
      </c>
      <c r="L380" s="121" t="n">
        <f aca="false">IF(E380&gt;D380,1,0)+IF(E381&gt;D381,1,0)+IF(E382&gt;D382,1,0)</f>
        <v>0</v>
      </c>
      <c r="M380" s="114" t="str">
        <f aca="false">G380&amp;" d. "&amp;I380</f>
        <v>Rubens d. Fabinho</v>
      </c>
      <c r="N380" s="114" t="str">
        <f aca="false">G380&amp;" x "&amp;I380</f>
        <v>Rubens x Fabinho</v>
      </c>
      <c r="O380" s="114" t="str">
        <f aca="false">I380&amp;" x "&amp;G380</f>
        <v>Fabinho x Rubens</v>
      </c>
      <c r="P380" s="111" t="n">
        <f aca="false">MONTH(B380)</f>
        <v>10</v>
      </c>
      <c r="Q380" s="111" t="n">
        <f aca="false">QUOTIENT(B380-2,7)-6129</f>
        <v>277</v>
      </c>
    </row>
    <row r="381" customFormat="false" ht="12.8" hidden="false" customHeight="false" outlineLevel="0" collapsed="false">
      <c r="A381" s="111"/>
      <c r="B381" s="112"/>
      <c r="C381" s="44"/>
      <c r="D381" s="115" t="n">
        <v>6</v>
      </c>
      <c r="E381" s="115" t="n">
        <v>2</v>
      </c>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t="n">
        <v>44850</v>
      </c>
      <c r="C383" s="44" t="s">
        <v>42</v>
      </c>
      <c r="D383" s="113" t="n">
        <v>6</v>
      </c>
      <c r="E383" s="113" t="n">
        <v>2</v>
      </c>
      <c r="F383" s="44" t="s">
        <v>34</v>
      </c>
      <c r="G383" s="122" t="str">
        <f aca="false">C383</f>
        <v>Salgado</v>
      </c>
      <c r="H383" s="121" t="n">
        <f aca="false">IF(AND(E383=0,E384=0),25,20)</f>
        <v>20</v>
      </c>
      <c r="I383" s="122" t="str">
        <f aca="false">F383</f>
        <v>Tulio</v>
      </c>
      <c r="J383" s="111" t="n">
        <f aca="false">IF(E383="WO40",-40,MAX(4,SUM(E383:E384)))</f>
        <v>4</v>
      </c>
      <c r="K383" s="121" t="n">
        <f aca="false">IF(D383&gt;E383,1,0)+IF(D384&gt;E384,1,0)+IF(D385&gt;E385,1,0)</f>
        <v>1</v>
      </c>
      <c r="L383" s="121" t="n">
        <f aca="false">IF(E383&gt;D383,1,0)+IF(E384&gt;D384,1,0)+IF(E385&gt;D385,1,0)</f>
        <v>0</v>
      </c>
      <c r="M383" s="114" t="str">
        <f aca="false">G383&amp;" d. "&amp;I383</f>
        <v>Salgado d. Tulio</v>
      </c>
      <c r="N383" s="114" t="str">
        <f aca="false">G383&amp;" x "&amp;I383</f>
        <v>Salgado x Tulio</v>
      </c>
      <c r="O383" s="114" t="str">
        <f aca="false">I383&amp;" x "&amp;G383</f>
        <v>Tulio x Salgado</v>
      </c>
      <c r="P383" s="111" t="n">
        <f aca="false">MONTH(B383)</f>
        <v>10</v>
      </c>
      <c r="Q383" s="111" t="n">
        <f aca="false">QUOTIENT(B383-2,7)-6129</f>
        <v>277</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t="n">
        <v>44851</v>
      </c>
      <c r="C386" s="44" t="s">
        <v>12</v>
      </c>
      <c r="D386" s="113" t="n">
        <v>3</v>
      </c>
      <c r="E386" s="113" t="n">
        <v>6</v>
      </c>
      <c r="F386" s="44" t="s">
        <v>35</v>
      </c>
      <c r="G386" s="122" t="str">
        <f aca="false">C386</f>
        <v>Duclerc</v>
      </c>
      <c r="H386" s="121" t="n">
        <f aca="false">IF(AND(E386=0,E387=0),25,20)</f>
        <v>20</v>
      </c>
      <c r="I386" s="122" t="str">
        <f aca="false">F386</f>
        <v>Persio</v>
      </c>
      <c r="J386" s="111" t="n">
        <f aca="false">IF(E386="WO40",-40,MAX(4,SUM(E386:E387)))</f>
        <v>11</v>
      </c>
      <c r="K386" s="121" t="n">
        <f aca="false">IF(D386&gt;E386,1,0)+IF(D387&gt;E387,1,0)+IF(D388&gt;E388,1,0)</f>
        <v>2</v>
      </c>
      <c r="L386" s="121" t="n">
        <f aca="false">IF(E386&gt;D386,1,0)+IF(E387&gt;D387,1,0)+IF(E388&gt;D388,1,0)</f>
        <v>1</v>
      </c>
      <c r="M386" s="114" t="str">
        <f aca="false">G386&amp;" d. "&amp;I386</f>
        <v>Duclerc d. Persio</v>
      </c>
      <c r="N386" s="114" t="str">
        <f aca="false">G386&amp;" x "&amp;I386</f>
        <v>Duclerc x Persio</v>
      </c>
      <c r="O386" s="114" t="str">
        <f aca="false">I386&amp;" x "&amp;G386</f>
        <v>Persio x Duclerc</v>
      </c>
      <c r="P386" s="111" t="n">
        <f aca="false">MONTH(B386)</f>
        <v>10</v>
      </c>
      <c r="Q386" s="111" t="n">
        <f aca="false">QUOTIENT(B386-2,7)-6129</f>
        <v>278</v>
      </c>
    </row>
    <row r="387" customFormat="false" ht="12.8" hidden="false" customHeight="false" outlineLevel="0" collapsed="false">
      <c r="A387" s="111"/>
      <c r="B387" s="112"/>
      <c r="C387" s="44"/>
      <c r="D387" s="115" t="n">
        <v>7</v>
      </c>
      <c r="E387" s="115" t="n">
        <v>5</v>
      </c>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t="n">
        <v>10</v>
      </c>
      <c r="E388" s="119" t="n">
        <v>1</v>
      </c>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t="n">
        <v>44852</v>
      </c>
      <c r="C389" s="44" t="s">
        <v>26</v>
      </c>
      <c r="D389" s="113" t="n">
        <v>6</v>
      </c>
      <c r="E389" s="113" t="n">
        <v>2</v>
      </c>
      <c r="F389" s="44" t="s">
        <v>42</v>
      </c>
      <c r="G389" s="122" t="str">
        <f aca="false">C389</f>
        <v>LH</v>
      </c>
      <c r="H389" s="121" t="n">
        <f aca="false">IF(AND(E389=0,E390=0),25,20)</f>
        <v>20</v>
      </c>
      <c r="I389" s="122" t="str">
        <f aca="false">F389</f>
        <v>Salgado</v>
      </c>
      <c r="J389" s="111" t="n">
        <f aca="false">IF(E389="WO40",-40,MAX(4,SUM(E389:E390)))</f>
        <v>5</v>
      </c>
      <c r="K389" s="121" t="n">
        <f aca="false">IF(D389&gt;E389,1,0)+IF(D390&gt;E390,1,0)+IF(D391&gt;E391,1,0)</f>
        <v>2</v>
      </c>
      <c r="L389" s="121" t="n">
        <f aca="false">IF(E389&gt;D389,1,0)+IF(E390&gt;D390,1,0)+IF(E391&gt;D391,1,0)</f>
        <v>0</v>
      </c>
      <c r="M389" s="114" t="str">
        <f aca="false">G389&amp;" d. "&amp;I389</f>
        <v>LH d. Salgado</v>
      </c>
      <c r="N389" s="114" t="str">
        <f aca="false">G389&amp;" x "&amp;I389</f>
        <v>LH x Salgado</v>
      </c>
      <c r="O389" s="114" t="str">
        <f aca="false">I389&amp;" x "&amp;G389</f>
        <v>Salgado x LH</v>
      </c>
      <c r="P389" s="111" t="n">
        <f aca="false">MONTH(B389)</f>
        <v>10</v>
      </c>
      <c r="Q389" s="111" t="n">
        <f aca="false">QUOTIENT(B389-2,7)-6129</f>
        <v>278</v>
      </c>
    </row>
    <row r="390" customFormat="false" ht="12.8" hidden="false" customHeight="false" outlineLevel="0" collapsed="false">
      <c r="A390" s="111"/>
      <c r="B390" s="112"/>
      <c r="C390" s="44"/>
      <c r="D390" s="115" t="n">
        <v>6</v>
      </c>
      <c r="E390" s="115" t="n">
        <v>3</v>
      </c>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t="n">
        <v>44854</v>
      </c>
      <c r="C392" s="44" t="s">
        <v>12</v>
      </c>
      <c r="D392" s="113" t="n">
        <v>6</v>
      </c>
      <c r="E392" s="113" t="n">
        <v>0</v>
      </c>
      <c r="F392" s="44" t="s">
        <v>25</v>
      </c>
      <c r="G392" s="122" t="str">
        <f aca="false">C392</f>
        <v>Duclerc</v>
      </c>
      <c r="H392" s="121" t="n">
        <f aca="false">IF(AND(E392=0,E393=0),25,20)</f>
        <v>20</v>
      </c>
      <c r="I392" s="122" t="str">
        <f aca="false">F392</f>
        <v>Carlao</v>
      </c>
      <c r="J392" s="111" t="n">
        <f aca="false">IF(E392="WO40",-40,MAX(4,SUM(E392:E393)))</f>
        <v>4</v>
      </c>
      <c r="K392" s="121" t="n">
        <f aca="false">IF(D392&gt;E392,1,0)+IF(D393&gt;E393,1,0)+IF(D394&gt;E394,1,0)</f>
        <v>2</v>
      </c>
      <c r="L392" s="121" t="n">
        <f aca="false">IF(E392&gt;D392,1,0)+IF(E393&gt;D393,1,0)+IF(E394&gt;D394,1,0)</f>
        <v>0</v>
      </c>
      <c r="M392" s="114" t="str">
        <f aca="false">G392&amp;" d. "&amp;I392</f>
        <v>Duclerc d. Carlao</v>
      </c>
      <c r="N392" s="114" t="str">
        <f aca="false">G392&amp;" x "&amp;I392</f>
        <v>Duclerc x Carlao</v>
      </c>
      <c r="O392" s="114" t="str">
        <f aca="false">I392&amp;" x "&amp;G392</f>
        <v>Carlao x Duclerc</v>
      </c>
      <c r="P392" s="111" t="n">
        <f aca="false">MONTH(B392)</f>
        <v>10</v>
      </c>
      <c r="Q392" s="111" t="n">
        <f aca="false">QUOTIENT(B392-2,7)-6129</f>
        <v>278</v>
      </c>
    </row>
    <row r="393" customFormat="false" ht="12.8" hidden="false" customHeight="false" outlineLevel="0" collapsed="false">
      <c r="A393" s="111"/>
      <c r="B393" s="112"/>
      <c r="C393" s="44"/>
      <c r="D393" s="115" t="n">
        <v>6</v>
      </c>
      <c r="E393" s="115" t="n">
        <v>1</v>
      </c>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t="n">
        <v>44854</v>
      </c>
      <c r="C395" s="44" t="s">
        <v>26</v>
      </c>
      <c r="D395" s="113" t="n">
        <v>6</v>
      </c>
      <c r="E395" s="113" t="n">
        <v>2</v>
      </c>
      <c r="F395" s="44" t="s">
        <v>33</v>
      </c>
      <c r="G395" s="122" t="str">
        <f aca="false">C395</f>
        <v>LH</v>
      </c>
      <c r="H395" s="121" t="n">
        <f aca="false">IF(AND(E395=0,E396=0),25,20)</f>
        <v>20</v>
      </c>
      <c r="I395" s="122" t="str">
        <f aca="false">F395</f>
        <v>Pedrao</v>
      </c>
      <c r="J395" s="111" t="n">
        <f aca="false">IF(E395="WO40",-40,MAX(4,SUM(E395:E396)))</f>
        <v>5</v>
      </c>
      <c r="K395" s="121" t="n">
        <f aca="false">IF(D395&gt;E395,1,0)+IF(D396&gt;E396,1,0)+IF(D397&gt;E397,1,0)</f>
        <v>2</v>
      </c>
      <c r="L395" s="121" t="n">
        <f aca="false">IF(E395&gt;D395,1,0)+IF(E396&gt;D396,1,0)+IF(E397&gt;D397,1,0)</f>
        <v>0</v>
      </c>
      <c r="M395" s="114" t="str">
        <f aca="false">G395&amp;" d. "&amp;I395</f>
        <v>LH d. Pedrao</v>
      </c>
      <c r="N395" s="114" t="str">
        <f aca="false">G395&amp;" x "&amp;I395</f>
        <v>LH x Pedrao</v>
      </c>
      <c r="O395" s="114" t="str">
        <f aca="false">I395&amp;" x "&amp;G395</f>
        <v>Pedrao x LH</v>
      </c>
      <c r="P395" s="111" t="n">
        <f aca="false">MONTH(B395)</f>
        <v>10</v>
      </c>
      <c r="Q395" s="111" t="n">
        <f aca="false">QUOTIENT(B395-2,7)-6129</f>
        <v>278</v>
      </c>
    </row>
    <row r="396" customFormat="false" ht="12.8" hidden="false" customHeight="false" outlineLevel="0" collapsed="false">
      <c r="A396" s="111"/>
      <c r="B396" s="112"/>
      <c r="C396" s="44"/>
      <c r="D396" s="115" t="n">
        <v>6</v>
      </c>
      <c r="E396" s="115" t="n">
        <v>3</v>
      </c>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t="n">
        <v>44855</v>
      </c>
      <c r="C398" s="44" t="s">
        <v>27</v>
      </c>
      <c r="D398" s="113" t="n">
        <v>6</v>
      </c>
      <c r="E398" s="113" t="n">
        <v>4</v>
      </c>
      <c r="F398" s="44" t="s">
        <v>21</v>
      </c>
      <c r="G398" s="122" t="str">
        <f aca="false">C398</f>
        <v>Magritto</v>
      </c>
      <c r="H398" s="121" t="n">
        <f aca="false">IF(AND(E398=0,E399=0),25,20)</f>
        <v>20</v>
      </c>
      <c r="I398" s="122" t="str">
        <f aca="false">F398</f>
        <v>Renatão</v>
      </c>
      <c r="J398" s="111" t="n">
        <f aca="false">IF(E398="WO40",-40,MAX(4,SUM(E398:E399)))</f>
        <v>4</v>
      </c>
      <c r="K398" s="121" t="n">
        <f aca="false">IF(D398&gt;E398,1,0)+IF(D399&gt;E399,1,0)+IF(D400&gt;E400,1,0)</f>
        <v>2</v>
      </c>
      <c r="L398" s="121" t="n">
        <f aca="false">IF(E398&gt;D398,1,0)+IF(E399&gt;D399,1,0)+IF(E400&gt;D400,1,0)</f>
        <v>0</v>
      </c>
      <c r="M398" s="114" t="str">
        <f aca="false">G398&amp;" d. "&amp;I398</f>
        <v>Magritto d. Renatão</v>
      </c>
      <c r="N398" s="114" t="str">
        <f aca="false">G398&amp;" x "&amp;I398</f>
        <v>Magritto x Renatão</v>
      </c>
      <c r="O398" s="114" t="str">
        <f aca="false">I398&amp;" x "&amp;G398</f>
        <v>Renatão x Magritto</v>
      </c>
      <c r="P398" s="111" t="n">
        <f aca="false">MONTH(B398)</f>
        <v>10</v>
      </c>
      <c r="Q398" s="111" t="n">
        <f aca="false">QUOTIENT(B398-2,7)-6129</f>
        <v>278</v>
      </c>
    </row>
    <row r="399" customFormat="false" ht="12.8" hidden="false" customHeight="false" outlineLevel="0" collapsed="false">
      <c r="A399" s="111"/>
      <c r="B399" s="112"/>
      <c r="C399" s="44"/>
      <c r="D399" s="115" t="n">
        <v>6</v>
      </c>
      <c r="E399" s="115" t="n">
        <v>0</v>
      </c>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t="n">
        <v>44855</v>
      </c>
      <c r="C401" s="44" t="s">
        <v>35</v>
      </c>
      <c r="D401" s="113" t="n">
        <v>7</v>
      </c>
      <c r="E401" s="113" t="n">
        <v>5</v>
      </c>
      <c r="F401" s="44" t="s">
        <v>45</v>
      </c>
      <c r="G401" s="122" t="str">
        <f aca="false">C401</f>
        <v>Persio</v>
      </c>
      <c r="H401" s="121" t="n">
        <f aca="false">IF(AND(E401=0,E402=0),25,20)</f>
        <v>20</v>
      </c>
      <c r="I401" s="122" t="str">
        <f aca="false">F401</f>
        <v>Zanoni</v>
      </c>
      <c r="J401" s="111" t="n">
        <f aca="false">IF(E401="WO40",-40,MAX(4,SUM(E401:E402)))</f>
        <v>8</v>
      </c>
      <c r="K401" s="121" t="n">
        <f aca="false">IF(D401&gt;E401,1,0)+IF(D402&gt;E402,1,0)+IF(D403&gt;E403,1,0)</f>
        <v>2</v>
      </c>
      <c r="L401" s="121" t="n">
        <f aca="false">IF(E401&gt;D401,1,0)+IF(E402&gt;D402,1,0)+IF(E403&gt;D403,1,0)</f>
        <v>0</v>
      </c>
      <c r="M401" s="114" t="str">
        <f aca="false">G401&amp;" d. "&amp;I401</f>
        <v>Persio d. Zanoni</v>
      </c>
      <c r="N401" s="114" t="str">
        <f aca="false">G401&amp;" x "&amp;I401</f>
        <v>Persio x Zanoni</v>
      </c>
      <c r="O401" s="114" t="str">
        <f aca="false">I401&amp;" x "&amp;G401</f>
        <v>Zanoni x Persio</v>
      </c>
      <c r="P401" s="111" t="n">
        <f aca="false">MONTH(B401)</f>
        <v>10</v>
      </c>
      <c r="Q401" s="111" t="n">
        <f aca="false">QUOTIENT(B401-2,7)-6129</f>
        <v>278</v>
      </c>
    </row>
    <row r="402" customFormat="false" ht="12.8" hidden="false" customHeight="false" outlineLevel="0" collapsed="false">
      <c r="A402" s="111"/>
      <c r="B402" s="112"/>
      <c r="C402" s="44"/>
      <c r="D402" s="115" t="n">
        <v>6</v>
      </c>
      <c r="E402" s="115" t="n">
        <v>3</v>
      </c>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t="n">
        <v>44856</v>
      </c>
      <c r="C404" s="44" t="s">
        <v>6</v>
      </c>
      <c r="D404" s="113" t="n">
        <v>6</v>
      </c>
      <c r="E404" s="113" t="n">
        <v>2</v>
      </c>
      <c r="F404" s="44" t="s">
        <v>15</v>
      </c>
      <c r="G404" s="122" t="str">
        <f aca="false">C404</f>
        <v>Caio</v>
      </c>
      <c r="H404" s="121" t="n">
        <f aca="false">IF(AND(E404=0,E405=0),25,20)</f>
        <v>20</v>
      </c>
      <c r="I404" s="122" t="str">
        <f aca="false">F404</f>
        <v>Gerentão</v>
      </c>
      <c r="J404" s="111" t="n">
        <f aca="false">IF(E404="WO40",-40,MAX(4,SUM(E404:E405)))</f>
        <v>5</v>
      </c>
      <c r="K404" s="121" t="n">
        <f aca="false">IF(D404&gt;E404,1,0)+IF(D405&gt;E405,1,0)+IF(D406&gt;E406,1,0)</f>
        <v>2</v>
      </c>
      <c r="L404" s="121" t="n">
        <f aca="false">IF(E404&gt;D404,1,0)+IF(E405&gt;D405,1,0)+IF(E406&gt;D406,1,0)</f>
        <v>0</v>
      </c>
      <c r="M404" s="114" t="str">
        <f aca="false">G404&amp;" d. "&amp;I404</f>
        <v>Caio d. Gerentão</v>
      </c>
      <c r="N404" s="114" t="str">
        <f aca="false">G404&amp;" x "&amp;I404</f>
        <v>Caio x Gerentão</v>
      </c>
      <c r="O404" s="114" t="str">
        <f aca="false">I404&amp;" x "&amp;G404</f>
        <v>Gerentão x Caio</v>
      </c>
      <c r="P404" s="111" t="n">
        <f aca="false">MONTH(B404)</f>
        <v>10</v>
      </c>
      <c r="Q404" s="111" t="n">
        <f aca="false">QUOTIENT(B404-2,7)-6129</f>
        <v>278</v>
      </c>
    </row>
    <row r="405" customFormat="false" ht="12.8" hidden="false" customHeight="false" outlineLevel="0" collapsed="false">
      <c r="A405" s="111"/>
      <c r="B405" s="112"/>
      <c r="C405" s="44"/>
      <c r="D405" s="115" t="n">
        <v>6</v>
      </c>
      <c r="E405" s="115" t="n">
        <v>3</v>
      </c>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t="n">
        <v>44856</v>
      </c>
      <c r="C407" s="44" t="s">
        <v>40</v>
      </c>
      <c r="D407" s="113" t="n">
        <v>4</v>
      </c>
      <c r="E407" s="113" t="n">
        <v>6</v>
      </c>
      <c r="F407" s="44" t="s">
        <v>7</v>
      </c>
      <c r="G407" s="122" t="str">
        <f aca="false">C407</f>
        <v>Robertinho</v>
      </c>
      <c r="H407" s="121" t="n">
        <f aca="false">IF(AND(E407=0,E408=0),25,20)</f>
        <v>20</v>
      </c>
      <c r="I407" s="122" t="str">
        <f aca="false">F407</f>
        <v>Coimbra</v>
      </c>
      <c r="J407" s="111" t="n">
        <f aca="false">IF(E407="WO40",-40,MAX(4,SUM(E407:E408)))</f>
        <v>9</v>
      </c>
      <c r="K407" s="121" t="n">
        <f aca="false">IF(D407&gt;E407,1,0)+IF(D408&gt;E408,1,0)+IF(D409&gt;E409,1,0)</f>
        <v>2</v>
      </c>
      <c r="L407" s="121" t="n">
        <f aca="false">IF(E407&gt;D407,1,0)+IF(E408&gt;D408,1,0)+IF(E409&gt;D409,1,0)</f>
        <v>1</v>
      </c>
      <c r="M407" s="114" t="str">
        <f aca="false">G407&amp;" d. "&amp;I407</f>
        <v>Robertinho d. Coimbra</v>
      </c>
      <c r="N407" s="114" t="str">
        <f aca="false">G407&amp;" x "&amp;I407</f>
        <v>Robertinho x Coimbra</v>
      </c>
      <c r="O407" s="114" t="str">
        <f aca="false">I407&amp;" x "&amp;G407</f>
        <v>Coimbra x Robertinho</v>
      </c>
      <c r="P407" s="111" t="n">
        <f aca="false">MONTH(B407)</f>
        <v>10</v>
      </c>
      <c r="Q407" s="111" t="n">
        <f aca="false">QUOTIENT(B407-2,7)-6129</f>
        <v>278</v>
      </c>
    </row>
    <row r="408" customFormat="false" ht="12.8" hidden="false" customHeight="false" outlineLevel="0" collapsed="false">
      <c r="A408" s="111"/>
      <c r="B408" s="112"/>
      <c r="C408" s="44"/>
      <c r="D408" s="115" t="n">
        <v>6</v>
      </c>
      <c r="E408" s="115" t="n">
        <v>3</v>
      </c>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t="n">
        <v>10</v>
      </c>
      <c r="E409" s="119" t="n">
        <v>1</v>
      </c>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t="n">
        <v>44857</v>
      </c>
      <c r="C410" s="44" t="s">
        <v>6</v>
      </c>
      <c r="D410" s="113" t="n">
        <v>6</v>
      </c>
      <c r="E410" s="113" t="n">
        <v>0</v>
      </c>
      <c r="F410" s="44" t="s">
        <v>50</v>
      </c>
      <c r="G410" s="122" t="str">
        <f aca="false">C410</f>
        <v>Caio</v>
      </c>
      <c r="H410" s="121" t="n">
        <f aca="false">IF(AND(E410=0,E411=0),25,20)</f>
        <v>25</v>
      </c>
      <c r="I410" s="122" t="str">
        <f aca="false">F410</f>
        <v>Yokota</v>
      </c>
      <c r="J410" s="111" t="n">
        <f aca="false">IF(E410="WO40",-40,MAX(4,SUM(E410:E411)))</f>
        <v>4</v>
      </c>
      <c r="K410" s="121" t="n">
        <f aca="false">IF(D410&gt;E410,1,0)+IF(D411&gt;E411,1,0)+IF(D412&gt;E412,1,0)</f>
        <v>2</v>
      </c>
      <c r="L410" s="121" t="n">
        <f aca="false">IF(E410&gt;D410,1,0)+IF(E411&gt;D411,1,0)+IF(E412&gt;D412,1,0)</f>
        <v>0</v>
      </c>
      <c r="M410" s="114" t="str">
        <f aca="false">G410&amp;" d. "&amp;I410</f>
        <v>Caio d. Yokota</v>
      </c>
      <c r="N410" s="114" t="str">
        <f aca="false">G410&amp;" x "&amp;I410</f>
        <v>Caio x Yokota</v>
      </c>
      <c r="O410" s="114" t="str">
        <f aca="false">I410&amp;" x "&amp;G410</f>
        <v>Yokota x Caio</v>
      </c>
      <c r="P410" s="111" t="n">
        <f aca="false">MONTH(B410)</f>
        <v>10</v>
      </c>
      <c r="Q410" s="111" t="n">
        <f aca="false">QUOTIENT(B410-2,7)-6129</f>
        <v>278</v>
      </c>
    </row>
    <row r="411" customFormat="false" ht="12.8" hidden="false" customHeight="false" outlineLevel="0" collapsed="false">
      <c r="A411" s="111"/>
      <c r="B411" s="112"/>
      <c r="C411" s="44"/>
      <c r="D411" s="115" t="n">
        <v>6</v>
      </c>
      <c r="E411" s="115" t="n">
        <v>0</v>
      </c>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t="n">
        <v>44859</v>
      </c>
      <c r="C413" s="44" t="s">
        <v>32</v>
      </c>
      <c r="D413" s="113" t="n">
        <v>7</v>
      </c>
      <c r="E413" s="113" t="n">
        <v>5</v>
      </c>
      <c r="F413" s="44" t="s">
        <v>26</v>
      </c>
      <c r="G413" s="122" t="str">
        <f aca="false">C413</f>
        <v>Paulo</v>
      </c>
      <c r="H413" s="121" t="n">
        <f aca="false">IF(AND(E413=0,E414=0),25,20)</f>
        <v>20</v>
      </c>
      <c r="I413" s="122" t="str">
        <f aca="false">F413</f>
        <v>LH</v>
      </c>
      <c r="J413" s="111" t="n">
        <f aca="false">IF(E413="WO40",-40,MAX(4,SUM(E413:E414)))</f>
        <v>6</v>
      </c>
      <c r="K413" s="121" t="n">
        <f aca="false">IF(D413&gt;E413,1,0)+IF(D414&gt;E414,1,0)+IF(D415&gt;E415,1,0)</f>
        <v>2</v>
      </c>
      <c r="L413" s="121" t="n">
        <f aca="false">IF(E413&gt;D413,1,0)+IF(E414&gt;D414,1,0)+IF(E415&gt;D415,1,0)</f>
        <v>0</v>
      </c>
      <c r="M413" s="114" t="str">
        <f aca="false">G413&amp;" d. "&amp;I413</f>
        <v>Paulo d. LH</v>
      </c>
      <c r="N413" s="114" t="str">
        <f aca="false">G413&amp;" x "&amp;I413</f>
        <v>Paulo x LH</v>
      </c>
      <c r="O413" s="114" t="str">
        <f aca="false">I413&amp;" x "&amp;G413</f>
        <v>LH x Paulo</v>
      </c>
      <c r="P413" s="111" t="n">
        <f aca="false">MONTH(B413)</f>
        <v>10</v>
      </c>
      <c r="Q413" s="111" t="n">
        <f aca="false">QUOTIENT(B413-2,7)-6129</f>
        <v>279</v>
      </c>
    </row>
    <row r="414" customFormat="false" ht="12.8" hidden="false" customHeight="false" outlineLevel="0" collapsed="false">
      <c r="A414" s="111"/>
      <c r="B414" s="112"/>
      <c r="C414" s="44"/>
      <c r="D414" s="115" t="n">
        <v>6</v>
      </c>
      <c r="E414" s="115" t="n">
        <v>1</v>
      </c>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t="n">
        <v>44860</v>
      </c>
      <c r="C416" s="44" t="s">
        <v>12</v>
      </c>
      <c r="D416" s="113" t="n">
        <v>1</v>
      </c>
      <c r="E416" s="113" t="n">
        <v>6</v>
      </c>
      <c r="F416" s="44" t="s">
        <v>13</v>
      </c>
      <c r="G416" s="122" t="str">
        <f aca="false">C416</f>
        <v>Duclerc</v>
      </c>
      <c r="H416" s="121" t="n">
        <f aca="false">IF(AND(E416=0,E417=0),25,20)</f>
        <v>20</v>
      </c>
      <c r="I416" s="122" t="str">
        <f aca="false">F416</f>
        <v>Elias Xaropinho</v>
      </c>
      <c r="J416" s="111" t="n">
        <f aca="false">IF(E416="WO40",-40,MAX(4,SUM(E416:E417)))</f>
        <v>9</v>
      </c>
      <c r="K416" s="121" t="n">
        <f aca="false">IF(D416&gt;E416,1,0)+IF(D417&gt;E417,1,0)+IF(D418&gt;E418,1,0)</f>
        <v>2</v>
      </c>
      <c r="L416" s="121" t="n">
        <f aca="false">IF(E416&gt;D416,1,0)+IF(E417&gt;D417,1,0)+IF(E418&gt;D418,1,0)</f>
        <v>1</v>
      </c>
      <c r="M416" s="114" t="str">
        <f aca="false">G416&amp;" d. "&amp;I416</f>
        <v>Duclerc d. Elias Xaropinho</v>
      </c>
      <c r="N416" s="114" t="str">
        <f aca="false">G416&amp;" x "&amp;I416</f>
        <v>Duclerc x Elias Xaropinho</v>
      </c>
      <c r="O416" s="114" t="str">
        <f aca="false">I416&amp;" x "&amp;G416</f>
        <v>Elias Xaropinho x Duclerc</v>
      </c>
      <c r="P416" s="111" t="n">
        <f aca="false">MONTH(B416)</f>
        <v>10</v>
      </c>
      <c r="Q416" s="111" t="n">
        <f aca="false">QUOTIENT(B416-2,7)-6129</f>
        <v>279</v>
      </c>
    </row>
    <row r="417" customFormat="false" ht="12.8" hidden="false" customHeight="false" outlineLevel="0" collapsed="false">
      <c r="A417" s="111"/>
      <c r="B417" s="112"/>
      <c r="C417" s="44"/>
      <c r="D417" s="115" t="n">
        <v>6</v>
      </c>
      <c r="E417" s="115" t="n">
        <v>3</v>
      </c>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t="n">
        <v>10</v>
      </c>
      <c r="E418" s="119" t="n">
        <v>1</v>
      </c>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t="n">
        <v>44861</v>
      </c>
      <c r="C419" s="44" t="s">
        <v>40</v>
      </c>
      <c r="D419" s="113" t="n">
        <v>6</v>
      </c>
      <c r="E419" s="113" t="n">
        <v>7</v>
      </c>
      <c r="F419" s="44" t="s">
        <v>12</v>
      </c>
      <c r="G419" s="122" t="str">
        <f aca="false">C419</f>
        <v>Robertinho</v>
      </c>
      <c r="H419" s="121" t="n">
        <f aca="false">IF(AND(E419=0,E420=0),25,20)</f>
        <v>20</v>
      </c>
      <c r="I419" s="122" t="str">
        <f aca="false">F419</f>
        <v>Duclerc</v>
      </c>
      <c r="J419" s="111" t="n">
        <f aca="false">IF(E419="WO40",-40,MAX(4,SUM(E419:E420)))</f>
        <v>12</v>
      </c>
      <c r="K419" s="121" t="n">
        <f aca="false">IF(D419&gt;E419,1,0)+IF(D420&gt;E420,1,0)+IF(D421&gt;E421,1,0)</f>
        <v>2</v>
      </c>
      <c r="L419" s="121" t="n">
        <f aca="false">IF(E419&gt;D419,1,0)+IF(E420&gt;D420,1,0)+IF(E421&gt;D421,1,0)</f>
        <v>1</v>
      </c>
      <c r="M419" s="114" t="str">
        <f aca="false">G419&amp;" d. "&amp;I419</f>
        <v>Robertinho d. Duclerc</v>
      </c>
      <c r="N419" s="114" t="str">
        <f aca="false">G419&amp;" x "&amp;I419</f>
        <v>Robertinho x Duclerc</v>
      </c>
      <c r="O419" s="114" t="str">
        <f aca="false">I419&amp;" x "&amp;G419</f>
        <v>Duclerc x Robertinho</v>
      </c>
      <c r="P419" s="111" t="n">
        <f aca="false">MONTH(B419)</f>
        <v>10</v>
      </c>
      <c r="Q419" s="111" t="n">
        <f aca="false">QUOTIENT(B419-2,7)-6129</f>
        <v>279</v>
      </c>
    </row>
    <row r="420" customFormat="false" ht="12.8" hidden="false" customHeight="false" outlineLevel="0" collapsed="false">
      <c r="A420" s="111"/>
      <c r="B420" s="112"/>
      <c r="C420" s="44"/>
      <c r="D420" s="115" t="n">
        <v>7</v>
      </c>
      <c r="E420" s="115" t="n">
        <v>5</v>
      </c>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t="n">
        <v>10</v>
      </c>
      <c r="E421" s="119" t="n">
        <v>1</v>
      </c>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t="n">
        <v>44862</v>
      </c>
      <c r="C422" s="44" t="s">
        <v>29</v>
      </c>
      <c r="D422" s="113" t="n">
        <v>6</v>
      </c>
      <c r="E422" s="113" t="n">
        <v>3</v>
      </c>
      <c r="F422" s="44" t="s">
        <v>33</v>
      </c>
      <c r="G422" s="122" t="str">
        <f aca="false">C422</f>
        <v>BZK</v>
      </c>
      <c r="H422" s="121" t="n">
        <f aca="false">IF(AND(E422=0,E423=0),25,20)</f>
        <v>20</v>
      </c>
      <c r="I422" s="122" t="str">
        <f aca="false">F422</f>
        <v>Pedrao</v>
      </c>
      <c r="J422" s="111" t="n">
        <f aca="false">IF(E422="WO40",-40,MAX(4,SUM(E422:E423)))</f>
        <v>4</v>
      </c>
      <c r="K422" s="121" t="n">
        <f aca="false">IF(D422&gt;E422,1,0)+IF(D423&gt;E423,1,0)+IF(D424&gt;E424,1,0)</f>
        <v>2</v>
      </c>
      <c r="L422" s="121" t="n">
        <f aca="false">IF(E422&gt;D422,1,0)+IF(E423&gt;D423,1,0)+IF(E424&gt;D424,1,0)</f>
        <v>0</v>
      </c>
      <c r="M422" s="114" t="str">
        <f aca="false">G422&amp;" d. "&amp;I422</f>
        <v>BZK d. Pedrao</v>
      </c>
      <c r="N422" s="114" t="str">
        <f aca="false">G422&amp;" x "&amp;I422</f>
        <v>BZK x Pedrao</v>
      </c>
      <c r="O422" s="114" t="str">
        <f aca="false">I422&amp;" x "&amp;G422</f>
        <v>Pedrao x BZK</v>
      </c>
      <c r="P422" s="111" t="n">
        <f aca="false">MONTH(B422)</f>
        <v>10</v>
      </c>
      <c r="Q422" s="111" t="n">
        <f aca="false">QUOTIENT(B422-2,7)-6129</f>
        <v>279</v>
      </c>
    </row>
    <row r="423" customFormat="false" ht="12.8" hidden="false" customHeight="false" outlineLevel="0" collapsed="false">
      <c r="A423" s="111"/>
      <c r="B423" s="112"/>
      <c r="C423" s="44"/>
      <c r="D423" s="115" t="n">
        <v>6</v>
      </c>
      <c r="E423" s="115" t="n">
        <v>1</v>
      </c>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t="n">
        <v>44863</v>
      </c>
      <c r="C425" s="44" t="s">
        <v>7</v>
      </c>
      <c r="D425" s="113" t="n">
        <v>6</v>
      </c>
      <c r="E425" s="113" t="n">
        <v>1</v>
      </c>
      <c r="F425" s="44" t="s">
        <v>32</v>
      </c>
      <c r="G425" s="122" t="str">
        <f aca="false">C425</f>
        <v>Coimbra</v>
      </c>
      <c r="H425" s="121" t="n">
        <f aca="false">IF(AND(E425=0,E426=0),25,20)</f>
        <v>20</v>
      </c>
      <c r="I425" s="122" t="str">
        <f aca="false">F425</f>
        <v>Paulo</v>
      </c>
      <c r="J425" s="111" t="n">
        <f aca="false">IF(E425="WO40",-40,MAX(4,SUM(E425:E426)))</f>
        <v>4</v>
      </c>
      <c r="K425" s="121" t="n">
        <f aca="false">IF(D425&gt;E425,1,0)+IF(D426&gt;E426,1,0)+IF(D427&gt;E427,1,0)</f>
        <v>2</v>
      </c>
      <c r="L425" s="121" t="n">
        <f aca="false">IF(E425&gt;D425,1,0)+IF(E426&gt;D426,1,0)+IF(E427&gt;D427,1,0)</f>
        <v>0</v>
      </c>
      <c r="M425" s="114" t="str">
        <f aca="false">G425&amp;" d. "&amp;I425</f>
        <v>Coimbra d. Paulo</v>
      </c>
      <c r="N425" s="114" t="str">
        <f aca="false">G425&amp;" x "&amp;I425</f>
        <v>Coimbra x Paulo</v>
      </c>
      <c r="O425" s="114" t="str">
        <f aca="false">I425&amp;" x "&amp;G425</f>
        <v>Paulo x Coimbra</v>
      </c>
      <c r="P425" s="111" t="n">
        <f aca="false">MONTH(B425)</f>
        <v>10</v>
      </c>
      <c r="Q425" s="111" t="n">
        <f aca="false">QUOTIENT(B425-2,7)-6129</f>
        <v>279</v>
      </c>
    </row>
    <row r="426" customFormat="false" ht="12.8" hidden="false" customHeight="false" outlineLevel="0" collapsed="false">
      <c r="A426" s="111"/>
      <c r="B426" s="112"/>
      <c r="C426" s="44"/>
      <c r="D426" s="115" t="n">
        <v>6</v>
      </c>
      <c r="E426" s="115" t="n">
        <v>2</v>
      </c>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t="n">
        <v>44863</v>
      </c>
      <c r="C428" s="44" t="s">
        <v>27</v>
      </c>
      <c r="D428" s="113" t="n">
        <v>6</v>
      </c>
      <c r="E428" s="113" t="n">
        <v>0</v>
      </c>
      <c r="F428" s="44" t="s">
        <v>5</v>
      </c>
      <c r="G428" s="122" t="str">
        <f aca="false">C428</f>
        <v>Magritto</v>
      </c>
      <c r="H428" s="121" t="n">
        <f aca="false">IF(AND(E428=0,E429=0),25,20)</f>
        <v>20</v>
      </c>
      <c r="I428" s="122" t="str">
        <f aca="false">F428</f>
        <v>Bruno</v>
      </c>
      <c r="J428" s="111" t="n">
        <f aca="false">IF(E428="WO40",-40,MAX(4,SUM(E428:E429)))</f>
        <v>4</v>
      </c>
      <c r="K428" s="121" t="n">
        <f aca="false">IF(D428&gt;E428,1,0)+IF(D429&gt;E429,1,0)+IF(D430&gt;E430,1,0)</f>
        <v>2</v>
      </c>
      <c r="L428" s="121" t="n">
        <f aca="false">IF(E428&gt;D428,1,0)+IF(E429&gt;D429,1,0)+IF(E430&gt;D430,1,0)</f>
        <v>0</v>
      </c>
      <c r="M428" s="114" t="str">
        <f aca="false">G428&amp;" d. "&amp;I428</f>
        <v>Magritto d. Bruno</v>
      </c>
      <c r="N428" s="114" t="str">
        <f aca="false">G428&amp;" x "&amp;I428</f>
        <v>Magritto x Bruno</v>
      </c>
      <c r="O428" s="114" t="str">
        <f aca="false">I428&amp;" x "&amp;G428</f>
        <v>Bruno x Magritto</v>
      </c>
      <c r="P428" s="111" t="n">
        <f aca="false">MONTH(B428)</f>
        <v>10</v>
      </c>
      <c r="Q428" s="111" t="n">
        <f aca="false">QUOTIENT(B428-2,7)-6129</f>
        <v>279</v>
      </c>
    </row>
    <row r="429" customFormat="false" ht="12.8" hidden="false" customHeight="false" outlineLevel="0" collapsed="false">
      <c r="A429" s="111"/>
      <c r="B429" s="112"/>
      <c r="C429" s="44"/>
      <c r="D429" s="115" t="n">
        <v>6</v>
      </c>
      <c r="E429" s="115" t="n">
        <v>4</v>
      </c>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t="n">
        <v>44864</v>
      </c>
      <c r="C431" s="44" t="s">
        <v>27</v>
      </c>
      <c r="D431" s="113" t="n">
        <v>6</v>
      </c>
      <c r="E431" s="113" t="n">
        <v>2</v>
      </c>
      <c r="F431" s="44" t="s">
        <v>33</v>
      </c>
      <c r="G431" s="122" t="str">
        <f aca="false">C431</f>
        <v>Magritto</v>
      </c>
      <c r="H431" s="121" t="n">
        <f aca="false">IF(AND(E431=0,E432=0),25,20)</f>
        <v>20</v>
      </c>
      <c r="I431" s="122" t="str">
        <f aca="false">F431</f>
        <v>Pedrao</v>
      </c>
      <c r="J431" s="111" t="n">
        <f aca="false">IF(E431="WO40",-40,MAX(4,SUM(E431:E432)))</f>
        <v>4</v>
      </c>
      <c r="K431" s="121" t="n">
        <f aca="false">IF(D431&gt;E431,1,0)+IF(D432&gt;E432,1,0)+IF(D433&gt;E433,1,0)</f>
        <v>2</v>
      </c>
      <c r="L431" s="121" t="n">
        <f aca="false">IF(E431&gt;D431,1,0)+IF(E432&gt;D432,1,0)+IF(E433&gt;D433,1,0)</f>
        <v>0</v>
      </c>
      <c r="M431" s="114" t="str">
        <f aca="false">G431&amp;" d. "&amp;I431</f>
        <v>Magritto d. Pedrao</v>
      </c>
      <c r="N431" s="114" t="str">
        <f aca="false">G431&amp;" x "&amp;I431</f>
        <v>Magritto x Pedrao</v>
      </c>
      <c r="O431" s="114" t="str">
        <f aca="false">I431&amp;" x "&amp;G431</f>
        <v>Pedrao x Magritto</v>
      </c>
      <c r="P431" s="111" t="n">
        <f aca="false">MONTH(B431)</f>
        <v>10</v>
      </c>
      <c r="Q431" s="111" t="n">
        <f aca="false">QUOTIENT(B431-2,7)-6129</f>
        <v>279</v>
      </c>
    </row>
    <row r="432" customFormat="false" ht="12.8" hidden="false" customHeight="false" outlineLevel="0" collapsed="false">
      <c r="A432" s="111"/>
      <c r="B432" s="112"/>
      <c r="C432" s="44"/>
      <c r="D432" s="115" t="n">
        <v>6</v>
      </c>
      <c r="E432" s="115" t="n">
        <v>1</v>
      </c>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t="n">
        <v>44865</v>
      </c>
      <c r="C434" s="44" t="s">
        <v>40</v>
      </c>
      <c r="D434" s="113" t="n">
        <v>6</v>
      </c>
      <c r="E434" s="113" t="n">
        <v>1</v>
      </c>
      <c r="F434" s="44" t="s">
        <v>26</v>
      </c>
      <c r="G434" s="122" t="str">
        <f aca="false">C434</f>
        <v>Robertinho</v>
      </c>
      <c r="H434" s="121" t="n">
        <f aca="false">IF(AND(E434=0,E435=0),25,20)</f>
        <v>20</v>
      </c>
      <c r="I434" s="122" t="str">
        <f aca="false">F434</f>
        <v>LH</v>
      </c>
      <c r="J434" s="111" t="n">
        <f aca="false">IF(E434="WO40",-40,MAX(4,SUM(E434:E435)))</f>
        <v>4</v>
      </c>
      <c r="K434" s="121" t="n">
        <f aca="false">IF(D434&gt;E434,1,0)+IF(D435&gt;E435,1,0)+IF(D436&gt;E436,1,0)</f>
        <v>2</v>
      </c>
      <c r="L434" s="121" t="n">
        <f aca="false">IF(E434&gt;D434,1,0)+IF(E435&gt;D435,1,0)+IF(E436&gt;D436,1,0)</f>
        <v>0</v>
      </c>
      <c r="M434" s="114" t="str">
        <f aca="false">G434&amp;" d. "&amp;I434</f>
        <v>Robertinho d. LH</v>
      </c>
      <c r="N434" s="114" t="str">
        <f aca="false">G434&amp;" x "&amp;I434</f>
        <v>Robertinho x LH</v>
      </c>
      <c r="O434" s="114" t="str">
        <f aca="false">I434&amp;" x "&amp;G434</f>
        <v>LH x Robertinho</v>
      </c>
      <c r="P434" s="111" t="n">
        <f aca="false">MONTH(B434)</f>
        <v>10</v>
      </c>
      <c r="Q434" s="111" t="n">
        <f aca="false">QUOTIENT(B434-2,7)-6129</f>
        <v>280</v>
      </c>
    </row>
    <row r="435" customFormat="false" ht="12.8" hidden="false" customHeight="false" outlineLevel="0" collapsed="false">
      <c r="A435" s="111"/>
      <c r="B435" s="112"/>
      <c r="C435" s="44"/>
      <c r="D435" s="115" t="n">
        <v>6</v>
      </c>
      <c r="E435" s="115" t="n">
        <v>3</v>
      </c>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t="n">
        <v>44867</v>
      </c>
      <c r="C437" s="44" t="s">
        <v>31</v>
      </c>
      <c r="D437" s="113" t="n">
        <v>6</v>
      </c>
      <c r="E437" s="113" t="n">
        <v>1</v>
      </c>
      <c r="F437" s="44" t="s">
        <v>40</v>
      </c>
      <c r="G437" s="122" t="str">
        <f aca="false">C437</f>
        <v>Palazzo</v>
      </c>
      <c r="H437" s="121" t="n">
        <f aca="false">IF(AND(E437=0,E438=0),25,20)</f>
        <v>20</v>
      </c>
      <c r="I437" s="122" t="str">
        <f aca="false">F437</f>
        <v>Robertinho</v>
      </c>
      <c r="J437" s="111" t="n">
        <f aca="false">IF(E437="WO40",-40,MAX(4,SUM(E437:E438)))</f>
        <v>7</v>
      </c>
      <c r="K437" s="121" t="n">
        <f aca="false">IF(D437&gt;E437,1,0)+IF(D438&gt;E438,1,0)+IF(D439&gt;E439,1,0)</f>
        <v>2</v>
      </c>
      <c r="L437" s="121" t="n">
        <f aca="false">IF(E437&gt;D437,1,0)+IF(E438&gt;D438,1,0)+IF(E439&gt;D439,1,0)</f>
        <v>1</v>
      </c>
      <c r="M437" s="114" t="str">
        <f aca="false">G437&amp;" d. "&amp;I437</f>
        <v>Palazzo d. Robertinho</v>
      </c>
      <c r="N437" s="114" t="str">
        <f aca="false">G437&amp;" x "&amp;I437</f>
        <v>Palazzo x Robertinho</v>
      </c>
      <c r="O437" s="114" t="str">
        <f aca="false">I437&amp;" x "&amp;G437</f>
        <v>Robertinho x Palazzo</v>
      </c>
      <c r="P437" s="111" t="n">
        <f aca="false">MONTH(B437)</f>
        <v>11</v>
      </c>
      <c r="Q437" s="111" t="n">
        <f aca="false">QUOTIENT(B437-2,7)-6129</f>
        <v>280</v>
      </c>
    </row>
    <row r="438" customFormat="false" ht="12.8" hidden="false" customHeight="false" outlineLevel="0" collapsed="false">
      <c r="A438" s="111"/>
      <c r="B438" s="112"/>
      <c r="C438" s="44"/>
      <c r="D438" s="115" t="n">
        <v>4</v>
      </c>
      <c r="E438" s="115" t="n">
        <v>6</v>
      </c>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t="n">
        <v>6</v>
      </c>
      <c r="E439" s="119" t="n">
        <v>2</v>
      </c>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t="n">
        <v>44868</v>
      </c>
      <c r="C440" s="44" t="s">
        <v>12</v>
      </c>
      <c r="D440" s="113" t="n">
        <v>6</v>
      </c>
      <c r="E440" s="113" t="n">
        <v>0</v>
      </c>
      <c r="F440" s="44" t="s">
        <v>25</v>
      </c>
      <c r="G440" s="122" t="str">
        <f aca="false">C440</f>
        <v>Duclerc</v>
      </c>
      <c r="H440" s="121" t="n">
        <f aca="false">IF(AND(E440=0,E441=0),25,20)</f>
        <v>20</v>
      </c>
      <c r="I440" s="122" t="str">
        <f aca="false">F440</f>
        <v>Carlao</v>
      </c>
      <c r="J440" s="111" t="n">
        <f aca="false">IF(E440="WO40",-40,MAX(4,SUM(E440:E441)))</f>
        <v>5</v>
      </c>
      <c r="K440" s="121" t="n">
        <f aca="false">IF(D440&gt;E440,1,0)+IF(D441&gt;E441,1,0)+IF(D442&gt;E442,1,0)</f>
        <v>2</v>
      </c>
      <c r="L440" s="121" t="n">
        <f aca="false">IF(E440&gt;D440,1,0)+IF(E441&gt;D441,1,0)+IF(E442&gt;D442,1,0)</f>
        <v>0</v>
      </c>
      <c r="M440" s="114" t="str">
        <f aca="false">G440&amp;" d. "&amp;I440</f>
        <v>Duclerc d. Carlao</v>
      </c>
      <c r="N440" s="114" t="str">
        <f aca="false">G440&amp;" x "&amp;I440</f>
        <v>Duclerc x Carlao</v>
      </c>
      <c r="O440" s="114" t="str">
        <f aca="false">I440&amp;" x "&amp;G440</f>
        <v>Carlao x Duclerc</v>
      </c>
      <c r="P440" s="111" t="n">
        <f aca="false">MONTH(B440)</f>
        <v>11</v>
      </c>
      <c r="Q440" s="111" t="n">
        <f aca="false">QUOTIENT(B440-2,7)-6129</f>
        <v>280</v>
      </c>
    </row>
    <row r="441" customFormat="false" ht="12.8" hidden="false" customHeight="false" outlineLevel="0" collapsed="false">
      <c r="A441" s="111"/>
      <c r="B441" s="112"/>
      <c r="C441" s="44"/>
      <c r="D441" s="115" t="n">
        <v>7</v>
      </c>
      <c r="E441" s="115" t="n">
        <v>5</v>
      </c>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t="n">
        <v>44870</v>
      </c>
      <c r="C443" s="44" t="s">
        <v>7</v>
      </c>
      <c r="D443" s="113" t="n">
        <v>6</v>
      </c>
      <c r="E443" s="113" t="n">
        <v>1</v>
      </c>
      <c r="F443" s="44" t="s">
        <v>26</v>
      </c>
      <c r="G443" s="122" t="str">
        <f aca="false">C443</f>
        <v>Coimbra</v>
      </c>
      <c r="H443" s="121" t="n">
        <f aca="false">IF(AND(E443=0,E444=0),25,20)</f>
        <v>20</v>
      </c>
      <c r="I443" s="122" t="str">
        <f aca="false">F443</f>
        <v>LH</v>
      </c>
      <c r="J443" s="111" t="n">
        <f aca="false">IF(E443="WO40",-40,MAX(4,SUM(E443:E444)))</f>
        <v>4</v>
      </c>
      <c r="K443" s="121" t="n">
        <f aca="false">IF(D443&gt;E443,1,0)+IF(D444&gt;E444,1,0)+IF(D445&gt;E445,1,0)</f>
        <v>2</v>
      </c>
      <c r="L443" s="121" t="n">
        <f aca="false">IF(E443&gt;D443,1,0)+IF(E444&gt;D444,1,0)+IF(E445&gt;D445,1,0)</f>
        <v>0</v>
      </c>
      <c r="M443" s="114" t="str">
        <f aca="false">G443&amp;" d. "&amp;I443</f>
        <v>Coimbra d. LH</v>
      </c>
      <c r="N443" s="114" t="str">
        <f aca="false">G443&amp;" x "&amp;I443</f>
        <v>Coimbra x LH</v>
      </c>
      <c r="O443" s="114" t="str">
        <f aca="false">I443&amp;" x "&amp;G443</f>
        <v>LH x Coimbra</v>
      </c>
      <c r="P443" s="111" t="n">
        <f aca="false">MONTH(B443)</f>
        <v>11</v>
      </c>
      <c r="Q443" s="111" t="n">
        <f aca="false">QUOTIENT(B443-2,7)-6129</f>
        <v>280</v>
      </c>
    </row>
    <row r="444" customFormat="false" ht="12.8" hidden="false" customHeight="false" outlineLevel="0" collapsed="false">
      <c r="A444" s="111"/>
      <c r="B444" s="112"/>
      <c r="C444" s="44"/>
      <c r="D444" s="115" t="n">
        <v>6</v>
      </c>
      <c r="E444" s="115" t="n">
        <v>1</v>
      </c>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t="n">
        <v>44870</v>
      </c>
      <c r="C446" s="44" t="s">
        <v>23</v>
      </c>
      <c r="D446" s="113" t="n">
        <v>6</v>
      </c>
      <c r="E446" s="113" t="n">
        <v>2</v>
      </c>
      <c r="F446" s="44" t="s">
        <v>24</v>
      </c>
      <c r="G446" s="122" t="str">
        <f aca="false">C446</f>
        <v>Ivan (Campeao Copa Band)</v>
      </c>
      <c r="H446" s="121" t="n">
        <f aca="false">IF(AND(E446=0,E447=0),25,20)</f>
        <v>20</v>
      </c>
      <c r="I446" s="122" t="str">
        <f aca="false">F446</f>
        <v>Juan</v>
      </c>
      <c r="J446" s="111" t="n">
        <f aca="false">IF(E446="WO40",-40,MAX(4,SUM(E446:E447)))</f>
        <v>5</v>
      </c>
      <c r="K446" s="121" t="n">
        <f aca="false">IF(D446&gt;E446,1,0)+IF(D447&gt;E447,1,0)+IF(D448&gt;E448,1,0)</f>
        <v>2</v>
      </c>
      <c r="L446" s="121" t="n">
        <f aca="false">IF(E446&gt;D446,1,0)+IF(E447&gt;D447,1,0)+IF(E448&gt;D448,1,0)</f>
        <v>0</v>
      </c>
      <c r="M446" s="114" t="str">
        <f aca="false">G446&amp;" d. "&amp;I446</f>
        <v>Ivan (Campeao Copa Band) d. Juan</v>
      </c>
      <c r="N446" s="114" t="str">
        <f aca="false">G446&amp;" x "&amp;I446</f>
        <v>Ivan (Campeao Copa Band) x Juan</v>
      </c>
      <c r="O446" s="114" t="str">
        <f aca="false">I446&amp;" x "&amp;G446</f>
        <v>Juan x Ivan (Campeao Copa Band)</v>
      </c>
      <c r="P446" s="111" t="n">
        <f aca="false">MONTH(B446)</f>
        <v>11</v>
      </c>
      <c r="Q446" s="111" t="n">
        <f aca="false">QUOTIENT(B446-2,7)-6129</f>
        <v>280</v>
      </c>
    </row>
    <row r="447" customFormat="false" ht="12.8" hidden="false" customHeight="false" outlineLevel="0" collapsed="false">
      <c r="A447" s="111"/>
      <c r="B447" s="112"/>
      <c r="C447" s="44"/>
      <c r="D447" s="115" t="n">
        <v>6</v>
      </c>
      <c r="E447" s="115" t="n">
        <v>3</v>
      </c>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t="n">
        <v>44870</v>
      </c>
      <c r="C449" s="44" t="s">
        <v>17</v>
      </c>
      <c r="D449" s="113" t="n">
        <v>6</v>
      </c>
      <c r="E449" s="113" t="n">
        <v>7</v>
      </c>
      <c r="F449" s="44" t="s">
        <v>40</v>
      </c>
      <c r="G449" s="122" t="str">
        <f aca="false">C449</f>
        <v>Leo</v>
      </c>
      <c r="H449" s="121" t="n">
        <f aca="false">IF(AND(E449=0,E450=0),25,20)</f>
        <v>20</v>
      </c>
      <c r="I449" s="122" t="str">
        <f aca="false">F449</f>
        <v>Robertinho</v>
      </c>
      <c r="J449" s="111" t="n">
        <f aca="false">IF(E449="WO40",-40,MAX(4,SUM(E449:E450)))</f>
        <v>11</v>
      </c>
      <c r="K449" s="121" t="n">
        <f aca="false">IF(D449&gt;E449,1,0)+IF(D450&gt;E450,1,0)+IF(D451&gt;E451,1,0)</f>
        <v>2</v>
      </c>
      <c r="L449" s="121" t="n">
        <f aca="false">IF(E449&gt;D449,1,0)+IF(E450&gt;D450,1,0)+IF(E451&gt;D451,1,0)</f>
        <v>1</v>
      </c>
      <c r="M449" s="114" t="str">
        <f aca="false">G449&amp;" d. "&amp;I449</f>
        <v>Leo d. Robertinho</v>
      </c>
      <c r="N449" s="114" t="str">
        <f aca="false">G449&amp;" x "&amp;I449</f>
        <v>Leo x Robertinho</v>
      </c>
      <c r="O449" s="114" t="str">
        <f aca="false">I449&amp;" x "&amp;G449</f>
        <v>Robertinho x Leo</v>
      </c>
      <c r="P449" s="111" t="n">
        <f aca="false">MONTH(B449)</f>
        <v>11</v>
      </c>
      <c r="Q449" s="111" t="n">
        <f aca="false">QUOTIENT(B449-2,7)-6129</f>
        <v>280</v>
      </c>
    </row>
    <row r="450" customFormat="false" ht="12.8" hidden="false" customHeight="false" outlineLevel="0" collapsed="false">
      <c r="A450" s="111"/>
      <c r="B450" s="112"/>
      <c r="C450" s="44"/>
      <c r="D450" s="115" t="n">
        <v>6</v>
      </c>
      <c r="E450" s="115" t="n">
        <v>4</v>
      </c>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t="n">
        <v>6</v>
      </c>
      <c r="E451" s="119" t="n">
        <v>0</v>
      </c>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t="n">
        <v>44871</v>
      </c>
      <c r="C452" s="44" t="s">
        <v>6</v>
      </c>
      <c r="D452" s="113" t="n">
        <v>6</v>
      </c>
      <c r="E452" s="113" t="n">
        <v>2</v>
      </c>
      <c r="F452" s="44" t="s">
        <v>25</v>
      </c>
      <c r="G452" s="122" t="str">
        <f aca="false">C452</f>
        <v>Caio</v>
      </c>
      <c r="H452" s="121" t="n">
        <f aca="false">IF(AND(E452=0,E453=0),25,20)</f>
        <v>20</v>
      </c>
      <c r="I452" s="122" t="str">
        <f aca="false">F452</f>
        <v>Carlao</v>
      </c>
      <c r="J452" s="111" t="n">
        <f aca="false">IF(E452="WO40",-40,MAX(4,SUM(E452:E453)))</f>
        <v>5</v>
      </c>
      <c r="K452" s="121" t="n">
        <f aca="false">IF(D452&gt;E452,1,0)+IF(D453&gt;E453,1,0)+IF(D454&gt;E454,1,0)</f>
        <v>2</v>
      </c>
      <c r="L452" s="121" t="n">
        <f aca="false">IF(E452&gt;D452,1,0)+IF(E453&gt;D453,1,0)+IF(E454&gt;D454,1,0)</f>
        <v>0</v>
      </c>
      <c r="M452" s="114" t="str">
        <f aca="false">G452&amp;" d. "&amp;I452</f>
        <v>Caio d. Carlao</v>
      </c>
      <c r="N452" s="114" t="str">
        <f aca="false">G452&amp;" x "&amp;I452</f>
        <v>Caio x Carlao</v>
      </c>
      <c r="O452" s="114" t="str">
        <f aca="false">I452&amp;" x "&amp;G452</f>
        <v>Carlao x Caio</v>
      </c>
      <c r="P452" s="111" t="n">
        <f aca="false">MONTH(B452)</f>
        <v>11</v>
      </c>
      <c r="Q452" s="111" t="n">
        <f aca="false">QUOTIENT(B452-2,7)-6129</f>
        <v>280</v>
      </c>
    </row>
    <row r="453" customFormat="false" ht="12.8" hidden="false" customHeight="false" outlineLevel="0" collapsed="false">
      <c r="A453" s="111"/>
      <c r="B453" s="112"/>
      <c r="C453" s="44"/>
      <c r="D453" s="115" t="n">
        <v>6</v>
      </c>
      <c r="E453" s="115" t="n">
        <v>3</v>
      </c>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t="n">
        <v>44875</v>
      </c>
      <c r="C455" s="44" t="s">
        <v>17</v>
      </c>
      <c r="D455" s="113" t="n">
        <v>6</v>
      </c>
      <c r="E455" s="113" t="n">
        <v>0</v>
      </c>
      <c r="F455" s="44" t="s">
        <v>47</v>
      </c>
      <c r="G455" s="122" t="str">
        <f aca="false">C455</f>
        <v>Leo</v>
      </c>
      <c r="H455" s="121" t="n">
        <f aca="false">IF(AND(E455=0,E456=0),25,20)</f>
        <v>20</v>
      </c>
      <c r="I455" s="122" t="str">
        <f aca="false">F455</f>
        <v>Fabio Chuck</v>
      </c>
      <c r="J455" s="111" t="n">
        <f aca="false">IF(E455="WO40",-40,MAX(4,SUM(E455:E456)))</f>
        <v>4</v>
      </c>
      <c r="K455" s="121" t="n">
        <f aca="false">IF(D455&gt;E455,1,0)+IF(D456&gt;E456,1,0)+IF(D457&gt;E457,1,0)</f>
        <v>2</v>
      </c>
      <c r="L455" s="121" t="n">
        <f aca="false">IF(E455&gt;D455,1,0)+IF(E456&gt;D456,1,0)+IF(E457&gt;D457,1,0)</f>
        <v>0</v>
      </c>
      <c r="M455" s="114" t="str">
        <f aca="false">G455&amp;" d. "&amp;I455</f>
        <v>Leo d. Fabio Chuck</v>
      </c>
      <c r="N455" s="114" t="str">
        <f aca="false">G455&amp;" x "&amp;I455</f>
        <v>Leo x Fabio Chuck</v>
      </c>
      <c r="O455" s="114" t="str">
        <f aca="false">I455&amp;" x "&amp;G455</f>
        <v>Fabio Chuck x Leo</v>
      </c>
      <c r="P455" s="111" t="n">
        <f aca="false">MONTH(B455)</f>
        <v>11</v>
      </c>
      <c r="Q455" s="111" t="n">
        <f aca="false">QUOTIENT(B455-2,7)-6129</f>
        <v>281</v>
      </c>
    </row>
    <row r="456" customFormat="false" ht="12.8" hidden="false" customHeight="false" outlineLevel="0" collapsed="false">
      <c r="A456" s="111"/>
      <c r="B456" s="112"/>
      <c r="C456" s="44"/>
      <c r="D456" s="115" t="n">
        <v>6</v>
      </c>
      <c r="E456" s="115" t="n">
        <v>3</v>
      </c>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t="n">
        <v>44875</v>
      </c>
      <c r="C458" s="44" t="s">
        <v>26</v>
      </c>
      <c r="D458" s="113" t="n">
        <v>6</v>
      </c>
      <c r="E458" s="113" t="n">
        <v>0</v>
      </c>
      <c r="F458" s="44" t="s">
        <v>36</v>
      </c>
      <c r="G458" s="122" t="str">
        <f aca="false">C458</f>
        <v>LH</v>
      </c>
      <c r="H458" s="121" t="n">
        <f aca="false">IF(AND(E458=0,E459=0),25,20)</f>
        <v>25</v>
      </c>
      <c r="I458" s="122" t="str">
        <f aca="false">F458</f>
        <v>Pinga</v>
      </c>
      <c r="J458" s="111" t="n">
        <f aca="false">IF(E458="WO40",-40,MAX(4,SUM(E458:E459)))</f>
        <v>4</v>
      </c>
      <c r="K458" s="121" t="n">
        <f aca="false">IF(D458&gt;E458,1,0)+IF(D459&gt;E459,1,0)+IF(D460&gt;E460,1,0)</f>
        <v>2</v>
      </c>
      <c r="L458" s="121" t="n">
        <f aca="false">IF(E458&gt;D458,1,0)+IF(E459&gt;D459,1,0)+IF(E460&gt;D460,1,0)</f>
        <v>0</v>
      </c>
      <c r="M458" s="114" t="str">
        <f aca="false">G458&amp;" d. "&amp;I458</f>
        <v>LH d. Pinga</v>
      </c>
      <c r="N458" s="114" t="str">
        <f aca="false">G458&amp;" x "&amp;I458</f>
        <v>LH x Pinga</v>
      </c>
      <c r="O458" s="114" t="str">
        <f aca="false">I458&amp;" x "&amp;G458</f>
        <v>Pinga x LH</v>
      </c>
      <c r="P458" s="111" t="n">
        <f aca="false">MONTH(B458)</f>
        <v>11</v>
      </c>
      <c r="Q458" s="111" t="n">
        <f aca="false">QUOTIENT(B458-2,7)-6129</f>
        <v>281</v>
      </c>
    </row>
    <row r="459" customFormat="false" ht="12.8" hidden="false" customHeight="false" outlineLevel="0" collapsed="false">
      <c r="A459" s="111"/>
      <c r="B459" s="112"/>
      <c r="C459" s="44"/>
      <c r="D459" s="115" t="n">
        <v>6</v>
      </c>
      <c r="E459" s="115" t="n">
        <v>0</v>
      </c>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t="n">
        <v>44878</v>
      </c>
      <c r="C461" s="44" t="s">
        <v>6</v>
      </c>
      <c r="D461" s="113" t="n">
        <v>6</v>
      </c>
      <c r="E461" s="113" t="n">
        <v>2</v>
      </c>
      <c r="F461" s="44" t="s">
        <v>18</v>
      </c>
      <c r="G461" s="122" t="str">
        <f aca="false">C461</f>
        <v>Caio</v>
      </c>
      <c r="H461" s="121" t="n">
        <f aca="false">IF(AND(E461=0,E462=0),25,20)</f>
        <v>20</v>
      </c>
      <c r="I461" s="122" t="str">
        <f aca="false">F461</f>
        <v>Flavio</v>
      </c>
      <c r="J461" s="111" t="n">
        <f aca="false">IF(E461="WO40",-40,MAX(4,SUM(E461:E462)))</f>
        <v>4</v>
      </c>
      <c r="K461" s="121" t="n">
        <f aca="false">IF(D461&gt;E461,1,0)+IF(D462&gt;E462,1,0)+IF(D463&gt;E463,1,0)</f>
        <v>2</v>
      </c>
      <c r="L461" s="121" t="n">
        <f aca="false">IF(E461&gt;D461,1,0)+IF(E462&gt;D462,1,0)+IF(E463&gt;D463,1,0)</f>
        <v>0</v>
      </c>
      <c r="M461" s="114" t="str">
        <f aca="false">G461&amp;" d. "&amp;I461</f>
        <v>Caio d. Flavio</v>
      </c>
      <c r="N461" s="114" t="str">
        <f aca="false">G461&amp;" x "&amp;I461</f>
        <v>Caio x Flavio</v>
      </c>
      <c r="O461" s="114" t="str">
        <f aca="false">I461&amp;" x "&amp;G461</f>
        <v>Flavio x Caio</v>
      </c>
      <c r="P461" s="111" t="n">
        <f aca="false">MONTH(B461)</f>
        <v>11</v>
      </c>
      <c r="Q461" s="111" t="n">
        <f aca="false">QUOTIENT(B461-2,7)-6129</f>
        <v>281</v>
      </c>
    </row>
    <row r="462" customFormat="false" ht="12.8" hidden="false" customHeight="false" outlineLevel="0" collapsed="false">
      <c r="A462" s="111"/>
      <c r="B462" s="112"/>
      <c r="C462" s="44"/>
      <c r="D462" s="115" t="n">
        <v>6</v>
      </c>
      <c r="E462" s="115" t="n">
        <v>1</v>
      </c>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t="n">
        <v>44878</v>
      </c>
      <c r="C464" s="44" t="s">
        <v>7</v>
      </c>
      <c r="D464" s="113" t="n">
        <v>6</v>
      </c>
      <c r="E464" s="113" t="n">
        <v>0</v>
      </c>
      <c r="F464" s="44" t="s">
        <v>34</v>
      </c>
      <c r="G464" s="122" t="str">
        <f aca="false">C464</f>
        <v>Coimbra</v>
      </c>
      <c r="H464" s="121" t="n">
        <f aca="false">IF(AND(E464=0,E465=0),25,20)</f>
        <v>25</v>
      </c>
      <c r="I464" s="122" t="str">
        <f aca="false">F464</f>
        <v>Tulio</v>
      </c>
      <c r="J464" s="111" t="n">
        <f aca="false">IF(E464="WO40",-40,MAX(4,SUM(E464:E465)))</f>
        <v>4</v>
      </c>
      <c r="K464" s="121" t="n">
        <f aca="false">IF(D464&gt;E464,1,0)+IF(D465&gt;E465,1,0)+IF(D466&gt;E466,1,0)</f>
        <v>2</v>
      </c>
      <c r="L464" s="121" t="n">
        <f aca="false">IF(E464&gt;D464,1,0)+IF(E465&gt;D465,1,0)+IF(E466&gt;D466,1,0)</f>
        <v>0</v>
      </c>
      <c r="M464" s="114" t="str">
        <f aca="false">G464&amp;" d. "&amp;I464</f>
        <v>Coimbra d. Tulio</v>
      </c>
      <c r="N464" s="114" t="str">
        <f aca="false">G464&amp;" x "&amp;I464</f>
        <v>Coimbra x Tulio</v>
      </c>
      <c r="O464" s="114" t="str">
        <f aca="false">I464&amp;" x "&amp;G464</f>
        <v>Tulio x Coimbra</v>
      </c>
      <c r="P464" s="111" t="n">
        <f aca="false">MONTH(B464)</f>
        <v>11</v>
      </c>
      <c r="Q464" s="111" t="n">
        <f aca="false">QUOTIENT(B464-2,7)-6129</f>
        <v>281</v>
      </c>
    </row>
    <row r="465" customFormat="false" ht="12.8" hidden="false" customHeight="false" outlineLevel="0" collapsed="false">
      <c r="A465" s="111"/>
      <c r="B465" s="112"/>
      <c r="C465" s="44"/>
      <c r="D465" s="115" t="n">
        <v>6</v>
      </c>
      <c r="E465" s="115" t="n">
        <v>0</v>
      </c>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t="n">
        <v>44878</v>
      </c>
      <c r="C467" s="44" t="s">
        <v>15</v>
      </c>
      <c r="D467" s="113" t="n">
        <v>6</v>
      </c>
      <c r="E467" s="113" t="n">
        <v>3</v>
      </c>
      <c r="F467" s="44" t="s">
        <v>49</v>
      </c>
      <c r="G467" s="122" t="str">
        <f aca="false">C467</f>
        <v>Gerentão</v>
      </c>
      <c r="H467" s="121" t="n">
        <f aca="false">IF(AND(E467=0,E468=0),25,20)</f>
        <v>20</v>
      </c>
      <c r="I467" s="122" t="str">
        <f aca="false">F467</f>
        <v>Xuru</v>
      </c>
      <c r="J467" s="111" t="n">
        <f aca="false">IF(E467="WO40",-40,MAX(4,SUM(E467:E468)))</f>
        <v>5</v>
      </c>
      <c r="K467" s="121" t="n">
        <f aca="false">IF(D467&gt;E467,1,0)+IF(D468&gt;E468,1,0)+IF(D469&gt;E469,1,0)</f>
        <v>2</v>
      </c>
      <c r="L467" s="121" t="n">
        <f aca="false">IF(E467&gt;D467,1,0)+IF(E468&gt;D468,1,0)+IF(E469&gt;D469,1,0)</f>
        <v>0</v>
      </c>
      <c r="M467" s="114" t="str">
        <f aca="false">G467&amp;" d. "&amp;I467</f>
        <v>Gerentão d. Xuru</v>
      </c>
      <c r="N467" s="114" t="str">
        <f aca="false">G467&amp;" x "&amp;I467</f>
        <v>Gerentão x Xuru</v>
      </c>
      <c r="O467" s="114" t="str">
        <f aca="false">I467&amp;" x "&amp;G467</f>
        <v>Xuru x Gerentão</v>
      </c>
      <c r="P467" s="111" t="n">
        <f aca="false">MONTH(B467)</f>
        <v>11</v>
      </c>
      <c r="Q467" s="111" t="n">
        <f aca="false">QUOTIENT(B467-2,7)-6129</f>
        <v>281</v>
      </c>
    </row>
    <row r="468" customFormat="false" ht="12.8" hidden="false" customHeight="false" outlineLevel="0" collapsed="false">
      <c r="A468" s="111"/>
      <c r="B468" s="112"/>
      <c r="C468" s="44"/>
      <c r="D468" s="115" t="n">
        <v>6</v>
      </c>
      <c r="E468" s="115" t="n">
        <v>2</v>
      </c>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t="n">
        <v>44880</v>
      </c>
      <c r="C470" s="44" t="s">
        <v>5</v>
      </c>
      <c r="D470" s="113" t="n">
        <v>6</v>
      </c>
      <c r="E470" s="113" t="n">
        <v>1</v>
      </c>
      <c r="F470" s="44" t="s">
        <v>49</v>
      </c>
      <c r="G470" s="122" t="str">
        <f aca="false">C470</f>
        <v>Bruno</v>
      </c>
      <c r="H470" s="121" t="n">
        <f aca="false">IF(AND(E470=0,E471=0),25,20)</f>
        <v>20</v>
      </c>
      <c r="I470" s="122" t="str">
        <f aca="false">F470</f>
        <v>Xuru</v>
      </c>
      <c r="J470" s="111" t="n">
        <f aca="false">IF(E470="WO40",-40,MAX(4,SUM(E470:E471)))</f>
        <v>4</v>
      </c>
      <c r="K470" s="121" t="n">
        <f aca="false">IF(D470&gt;E470,1,0)+IF(D471&gt;E471,1,0)+IF(D472&gt;E472,1,0)</f>
        <v>2</v>
      </c>
      <c r="L470" s="121" t="n">
        <f aca="false">IF(E470&gt;D470,1,0)+IF(E471&gt;D471,1,0)+IF(E472&gt;D472,1,0)</f>
        <v>0</v>
      </c>
      <c r="M470" s="114" t="str">
        <f aca="false">G470&amp;" d. "&amp;I470</f>
        <v>Bruno d. Xuru</v>
      </c>
      <c r="N470" s="114" t="str">
        <f aca="false">G470&amp;" x "&amp;I470</f>
        <v>Bruno x Xuru</v>
      </c>
      <c r="O470" s="114" t="str">
        <f aca="false">I470&amp;" x "&amp;G470</f>
        <v>Xuru x Bruno</v>
      </c>
      <c r="P470" s="111" t="n">
        <f aca="false">MONTH(B470)</f>
        <v>11</v>
      </c>
      <c r="Q470" s="111" t="n">
        <f aca="false">QUOTIENT(B470-2,7)-6129</f>
        <v>282</v>
      </c>
    </row>
    <row r="471" customFormat="false" ht="12.8" hidden="false" customHeight="false" outlineLevel="0" collapsed="false">
      <c r="A471" s="111"/>
      <c r="B471" s="112"/>
      <c r="C471" s="44"/>
      <c r="D471" s="115" t="n">
        <v>6</v>
      </c>
      <c r="E471" s="115" t="n">
        <v>0</v>
      </c>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t="n">
        <v>44880</v>
      </c>
      <c r="C473" s="44" t="s">
        <v>40</v>
      </c>
      <c r="D473" s="113" t="n">
        <v>7</v>
      </c>
      <c r="E473" s="113" t="n">
        <v>6</v>
      </c>
      <c r="F473" s="44" t="s">
        <v>18</v>
      </c>
      <c r="G473" s="122" t="str">
        <f aca="false">C473</f>
        <v>Robertinho</v>
      </c>
      <c r="H473" s="121" t="n">
        <f aca="false">IF(AND(E473=0,E474=0),25,20)</f>
        <v>20</v>
      </c>
      <c r="I473" s="122" t="str">
        <f aca="false">F473</f>
        <v>Flavio</v>
      </c>
      <c r="J473" s="111" t="n">
        <f aca="false">IF(E473="WO40",-40,MAX(4,SUM(E473:E474)))</f>
        <v>10</v>
      </c>
      <c r="K473" s="121" t="n">
        <f aca="false">IF(D473&gt;E473,1,0)+IF(D474&gt;E474,1,0)+IF(D475&gt;E475,1,0)</f>
        <v>2</v>
      </c>
      <c r="L473" s="121" t="n">
        <f aca="false">IF(E473&gt;D473,1,0)+IF(E474&gt;D474,1,0)+IF(E475&gt;D475,1,0)</f>
        <v>0</v>
      </c>
      <c r="M473" s="114" t="str">
        <f aca="false">G473&amp;" d. "&amp;I473</f>
        <v>Robertinho d. Flavio</v>
      </c>
      <c r="N473" s="114" t="str">
        <f aca="false">G473&amp;" x "&amp;I473</f>
        <v>Robertinho x Flavio</v>
      </c>
      <c r="O473" s="114" t="str">
        <f aca="false">I473&amp;" x "&amp;G473</f>
        <v>Flavio x Robertinho</v>
      </c>
      <c r="P473" s="111" t="n">
        <f aca="false">MONTH(B473)</f>
        <v>11</v>
      </c>
      <c r="Q473" s="111" t="n">
        <f aca="false">QUOTIENT(B473-2,7)-6129</f>
        <v>282</v>
      </c>
    </row>
    <row r="474" customFormat="false" ht="12.8" hidden="false" customHeight="false" outlineLevel="0" collapsed="false">
      <c r="A474" s="111"/>
      <c r="B474" s="112"/>
      <c r="C474" s="44"/>
      <c r="D474" s="115" t="n">
        <v>6</v>
      </c>
      <c r="E474" s="115" t="n">
        <v>4</v>
      </c>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t="n">
        <v>44882</v>
      </c>
      <c r="C476" s="44" t="s">
        <v>26</v>
      </c>
      <c r="D476" s="113" t="n">
        <v>1</v>
      </c>
      <c r="E476" s="113" t="n">
        <v>6</v>
      </c>
      <c r="F476" s="44" t="s">
        <v>47</v>
      </c>
      <c r="G476" s="122" t="str">
        <f aca="false">C476</f>
        <v>LH</v>
      </c>
      <c r="H476" s="121" t="n">
        <f aca="false">IF(AND(E476=0,E477=0),25,20)</f>
        <v>20</v>
      </c>
      <c r="I476" s="122" t="str">
        <f aca="false">F476</f>
        <v>Fabio Chuck</v>
      </c>
      <c r="J476" s="111" t="n">
        <f aca="false">IF(E476="WO40",-40,MAX(4,SUM(E476:E477)))</f>
        <v>9</v>
      </c>
      <c r="K476" s="121" t="n">
        <f aca="false">IF(D476&gt;E476,1,0)+IF(D477&gt;E477,1,0)+IF(D478&gt;E478,1,0)</f>
        <v>2</v>
      </c>
      <c r="L476" s="121" t="n">
        <f aca="false">IF(E476&gt;D476,1,0)+IF(E477&gt;D477,1,0)+IF(E478&gt;D478,1,0)</f>
        <v>1</v>
      </c>
      <c r="M476" s="114" t="str">
        <f aca="false">G476&amp;" d. "&amp;I476</f>
        <v>LH d. Fabio Chuck</v>
      </c>
      <c r="N476" s="114" t="str">
        <f aca="false">G476&amp;" x "&amp;I476</f>
        <v>LH x Fabio Chuck</v>
      </c>
      <c r="O476" s="114" t="str">
        <f aca="false">I476&amp;" x "&amp;G476</f>
        <v>Fabio Chuck x LH</v>
      </c>
      <c r="P476" s="111" t="n">
        <f aca="false">MONTH(B476)</f>
        <v>11</v>
      </c>
      <c r="Q476" s="111" t="n">
        <f aca="false">QUOTIENT(B476-2,7)-6129</f>
        <v>282</v>
      </c>
    </row>
    <row r="477" customFormat="false" ht="12.8" hidden="false" customHeight="false" outlineLevel="0" collapsed="false">
      <c r="A477" s="111"/>
      <c r="B477" s="112"/>
      <c r="C477" s="44"/>
      <c r="D477" s="115" t="n">
        <v>6</v>
      </c>
      <c r="E477" s="115" t="n">
        <v>3</v>
      </c>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t="n">
        <v>10</v>
      </c>
      <c r="E478" s="119" t="n">
        <v>1</v>
      </c>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t="n">
        <v>44884</v>
      </c>
      <c r="C479" s="44" t="s">
        <v>5</v>
      </c>
      <c r="D479" s="113" t="n">
        <v>6</v>
      </c>
      <c r="E479" s="113" t="n">
        <v>4</v>
      </c>
      <c r="F479" s="44" t="s">
        <v>29</v>
      </c>
      <c r="G479" s="122" t="str">
        <f aca="false">C479</f>
        <v>Bruno</v>
      </c>
      <c r="H479" s="121" t="n">
        <f aca="false">IF(AND(E479=0,E480=0),25,20)</f>
        <v>20</v>
      </c>
      <c r="I479" s="122" t="str">
        <f aca="false">F479</f>
        <v>BZK</v>
      </c>
      <c r="J479" s="111" t="n">
        <f aca="false">IF(E479="WO40",-40,MAX(4,SUM(E479:E480)))</f>
        <v>8</v>
      </c>
      <c r="K479" s="121" t="n">
        <f aca="false">IF(D479&gt;E479,1,0)+IF(D480&gt;E480,1,0)+IF(D481&gt;E481,1,0)</f>
        <v>2</v>
      </c>
      <c r="L479" s="121" t="n">
        <f aca="false">IF(E479&gt;D479,1,0)+IF(E480&gt;D480,1,0)+IF(E481&gt;D481,1,0)</f>
        <v>0</v>
      </c>
      <c r="M479" s="114" t="str">
        <f aca="false">G479&amp;" d. "&amp;I479</f>
        <v>Bruno d. BZK</v>
      </c>
      <c r="N479" s="114" t="str">
        <f aca="false">G479&amp;" x "&amp;I479</f>
        <v>Bruno x BZK</v>
      </c>
      <c r="O479" s="114" t="str">
        <f aca="false">I479&amp;" x "&amp;G479</f>
        <v>BZK x Bruno</v>
      </c>
      <c r="P479" s="111" t="n">
        <f aca="false">MONTH(B479)</f>
        <v>11</v>
      </c>
      <c r="Q479" s="111" t="n">
        <f aca="false">QUOTIENT(B479-2,7)-6129</f>
        <v>282</v>
      </c>
    </row>
    <row r="480" customFormat="false" ht="12.8" hidden="false" customHeight="false" outlineLevel="0" collapsed="false">
      <c r="A480" s="111"/>
      <c r="B480" s="112"/>
      <c r="C480" s="44"/>
      <c r="D480" s="115" t="n">
        <v>6</v>
      </c>
      <c r="E480" s="115" t="n">
        <v>4</v>
      </c>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t="n">
        <v>44884</v>
      </c>
      <c r="C482" s="44" t="s">
        <v>40</v>
      </c>
      <c r="D482" s="113" t="n">
        <v>6</v>
      </c>
      <c r="E482" s="113" t="n">
        <v>4</v>
      </c>
      <c r="F482" s="44" t="s">
        <v>47</v>
      </c>
      <c r="G482" s="122" t="str">
        <f aca="false">C482</f>
        <v>Robertinho</v>
      </c>
      <c r="H482" s="121" t="n">
        <f aca="false">IF(AND(E482=0,E483=0),25,20)</f>
        <v>20</v>
      </c>
      <c r="I482" s="122" t="str">
        <f aca="false">F482</f>
        <v>Fabio Chuck</v>
      </c>
      <c r="J482" s="111" t="n">
        <f aca="false">IF(E482="WO40",-40,MAX(4,SUM(E482:E483)))</f>
        <v>8</v>
      </c>
      <c r="K482" s="121" t="n">
        <f aca="false">IF(D482&gt;E482,1,0)+IF(D483&gt;E483,1,0)+IF(D484&gt;E484,1,0)</f>
        <v>2</v>
      </c>
      <c r="L482" s="121" t="n">
        <f aca="false">IF(E482&gt;D482,1,0)+IF(E483&gt;D483,1,0)+IF(E484&gt;D484,1,0)</f>
        <v>0</v>
      </c>
      <c r="M482" s="114" t="str">
        <f aca="false">G482&amp;" d. "&amp;I482</f>
        <v>Robertinho d. Fabio Chuck</v>
      </c>
      <c r="N482" s="114" t="str">
        <f aca="false">G482&amp;" x "&amp;I482</f>
        <v>Robertinho x Fabio Chuck</v>
      </c>
      <c r="O482" s="114" t="str">
        <f aca="false">I482&amp;" x "&amp;G482</f>
        <v>Fabio Chuck x Robertinho</v>
      </c>
      <c r="P482" s="111" t="n">
        <f aca="false">MONTH(B482)</f>
        <v>11</v>
      </c>
      <c r="Q482" s="111" t="n">
        <f aca="false">QUOTIENT(B482-2,7)-6129</f>
        <v>282</v>
      </c>
    </row>
    <row r="483" customFormat="false" ht="12.8" hidden="false" customHeight="false" outlineLevel="0" collapsed="false">
      <c r="A483" s="111"/>
      <c r="B483" s="112"/>
      <c r="C483" s="44"/>
      <c r="D483" s="115" t="n">
        <v>6</v>
      </c>
      <c r="E483" s="115" t="n">
        <v>4</v>
      </c>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t="n">
        <v>44884</v>
      </c>
      <c r="C485" s="44" t="s">
        <v>26</v>
      </c>
      <c r="D485" s="113" t="n">
        <v>6</v>
      </c>
      <c r="E485" s="113" t="n">
        <v>0</v>
      </c>
      <c r="F485" s="44" t="s">
        <v>24</v>
      </c>
      <c r="G485" s="122" t="str">
        <f aca="false">C485</f>
        <v>LH</v>
      </c>
      <c r="H485" s="121" t="n">
        <f aca="false">IF(AND(E485=0,E486=0),25,20)</f>
        <v>20</v>
      </c>
      <c r="I485" s="122" t="str">
        <f aca="false">F485</f>
        <v>Juan</v>
      </c>
      <c r="J485" s="111" t="n">
        <f aca="false">IF(E485="WO40",-40,MAX(4,SUM(E485:E486)))</f>
        <v>4</v>
      </c>
      <c r="K485" s="121" t="n">
        <f aca="false">IF(D485&gt;E485,1,0)+IF(D486&gt;E486,1,0)+IF(D487&gt;E487,1,0)</f>
        <v>2</v>
      </c>
      <c r="L485" s="121" t="n">
        <f aca="false">IF(E485&gt;D485,1,0)+IF(E486&gt;D486,1,0)+IF(E487&gt;D487,1,0)</f>
        <v>0</v>
      </c>
      <c r="M485" s="114" t="str">
        <f aca="false">G485&amp;" d. "&amp;I485</f>
        <v>LH d. Juan</v>
      </c>
      <c r="N485" s="114" t="str">
        <f aca="false">G485&amp;" x "&amp;I485</f>
        <v>LH x Juan</v>
      </c>
      <c r="O485" s="114" t="str">
        <f aca="false">I485&amp;" x "&amp;G485</f>
        <v>Juan x LH</v>
      </c>
      <c r="P485" s="111" t="n">
        <f aca="false">MONTH(B485)</f>
        <v>11</v>
      </c>
      <c r="Q485" s="111" t="n">
        <f aca="false">QUOTIENT(B485-2,7)-6129</f>
        <v>282</v>
      </c>
    </row>
    <row r="486" customFormat="false" ht="12.8" hidden="false" customHeight="false" outlineLevel="0" collapsed="false">
      <c r="A486" s="111"/>
      <c r="B486" s="112"/>
      <c r="C486" s="44"/>
      <c r="D486" s="115" t="n">
        <v>6</v>
      </c>
      <c r="E486" s="115" t="n">
        <v>1</v>
      </c>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t="n">
        <v>44885</v>
      </c>
      <c r="C488" s="44" t="s">
        <v>23</v>
      </c>
      <c r="D488" s="113" t="n">
        <v>6</v>
      </c>
      <c r="E488" s="113" t="n">
        <v>2</v>
      </c>
      <c r="F488" s="44" t="s">
        <v>26</v>
      </c>
      <c r="G488" s="122" t="str">
        <f aca="false">C488</f>
        <v>Ivan (Campeao Copa Band)</v>
      </c>
      <c r="H488" s="121" t="n">
        <f aca="false">IF(AND(E488=0,E489=0),25,20)</f>
        <v>20</v>
      </c>
      <c r="I488" s="122" t="str">
        <f aca="false">F488</f>
        <v>LH</v>
      </c>
      <c r="J488" s="111" t="n">
        <f aca="false">IF(E488="WO40",-40,MAX(4,SUM(E488:E489)))</f>
        <v>4</v>
      </c>
      <c r="K488" s="121" t="n">
        <f aca="false">IF(D488&gt;E488,1,0)+IF(D489&gt;E489,1,0)+IF(D490&gt;E490,1,0)</f>
        <v>2</v>
      </c>
      <c r="L488" s="121" t="n">
        <f aca="false">IF(E488&gt;D488,1,0)+IF(E489&gt;D489,1,0)+IF(E490&gt;D490,1,0)</f>
        <v>0</v>
      </c>
      <c r="M488" s="114" t="str">
        <f aca="false">G488&amp;" d. "&amp;I488</f>
        <v>Ivan (Campeao Copa Band) d. LH</v>
      </c>
      <c r="N488" s="114" t="str">
        <f aca="false">G488&amp;" x "&amp;I488</f>
        <v>Ivan (Campeao Copa Band) x LH</v>
      </c>
      <c r="O488" s="114" t="str">
        <f aca="false">I488&amp;" x "&amp;G488</f>
        <v>LH x Ivan (Campeao Copa Band)</v>
      </c>
      <c r="P488" s="111" t="n">
        <f aca="false">MONTH(B488)</f>
        <v>11</v>
      </c>
      <c r="Q488" s="111" t="n">
        <f aca="false">QUOTIENT(B488-2,7)-6129</f>
        <v>282</v>
      </c>
    </row>
    <row r="489" customFormat="false" ht="12.8" hidden="false" customHeight="false" outlineLevel="0" collapsed="false">
      <c r="A489" s="111"/>
      <c r="B489" s="112"/>
      <c r="C489" s="44"/>
      <c r="D489" s="115" t="n">
        <v>6</v>
      </c>
      <c r="E489" s="115" t="n">
        <v>1</v>
      </c>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t="n">
        <v>44885</v>
      </c>
      <c r="C491" s="44" t="s">
        <v>40</v>
      </c>
      <c r="D491" s="113" t="n">
        <v>7</v>
      </c>
      <c r="E491" s="113" t="n">
        <v>5</v>
      </c>
      <c r="F491" s="44" t="s">
        <v>5</v>
      </c>
      <c r="G491" s="122" t="str">
        <f aca="false">C491</f>
        <v>Robertinho</v>
      </c>
      <c r="H491" s="121" t="n">
        <f aca="false">IF(AND(E491=0,E492=0),25,20)</f>
        <v>20</v>
      </c>
      <c r="I491" s="122" t="str">
        <f aca="false">F491</f>
        <v>Bruno</v>
      </c>
      <c r="J491" s="111" t="n">
        <f aca="false">IF(E491="WO40",-40,MAX(4,SUM(E491:E492)))</f>
        <v>11</v>
      </c>
      <c r="K491" s="121" t="n">
        <f aca="false">IF(D491&gt;E491,1,0)+IF(D492&gt;E492,1,0)+IF(D493&gt;E493,1,0)</f>
        <v>2</v>
      </c>
      <c r="L491" s="121" t="n">
        <f aca="false">IF(E491&gt;D491,1,0)+IF(E492&gt;D492,1,0)+IF(E493&gt;D493,1,0)</f>
        <v>1</v>
      </c>
      <c r="M491" s="114" t="str">
        <f aca="false">G491&amp;" d. "&amp;I491</f>
        <v>Robertinho d. Bruno</v>
      </c>
      <c r="N491" s="114" t="str">
        <f aca="false">G491&amp;" x "&amp;I491</f>
        <v>Robertinho x Bruno</v>
      </c>
      <c r="O491" s="114" t="str">
        <f aca="false">I491&amp;" x "&amp;G491</f>
        <v>Bruno x Robertinho</v>
      </c>
      <c r="P491" s="111" t="n">
        <f aca="false">MONTH(B491)</f>
        <v>11</v>
      </c>
      <c r="Q491" s="111" t="n">
        <f aca="false">QUOTIENT(B491-2,7)-6129</f>
        <v>282</v>
      </c>
    </row>
    <row r="492" customFormat="false" ht="12.8" hidden="false" customHeight="false" outlineLevel="0" collapsed="false">
      <c r="A492" s="111"/>
      <c r="B492" s="112"/>
      <c r="C492" s="44"/>
      <c r="D492" s="115" t="n">
        <v>4</v>
      </c>
      <c r="E492" s="115" t="n">
        <v>6</v>
      </c>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t="n">
        <v>10</v>
      </c>
      <c r="E493" s="119" t="n">
        <v>1</v>
      </c>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2" activeCellId="0" sqref="H4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2.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row>
    <row r="3" customFormat="false" ht="12.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row>
    <row r="4" customFormat="false" ht="12.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row>
    <row r="5" customFormat="false" ht="12.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row>
    <row r="6" customFormat="false" ht="12.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row>
    <row r="7" customFormat="false" ht="12.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20</v>
      </c>
    </row>
    <row r="8" customFormat="false" ht="12.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row>
    <row r="9" customFormat="false" ht="12.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20</v>
      </c>
    </row>
    <row r="10" customFormat="false" ht="12.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row>
    <row r="11" customFormat="false" ht="12.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row>
    <row r="12" customFormat="false" ht="12.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row>
    <row r="13" customFormat="false" ht="12.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row>
    <row r="14" customFormat="false" ht="12.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row>
    <row r="15" customFormat="false" ht="12.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row>
    <row r="16" customFormat="false" ht="12.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row>
    <row r="17" customFormat="false" ht="12.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20</v>
      </c>
    </row>
    <row r="18" customFormat="false" ht="12.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row>
    <row r="19" customFormat="false" ht="12.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20</v>
      </c>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T22" s="110"/>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7304687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74</v>
      </c>
    </row>
    <row r="2" customFormat="false" ht="15" hidden="false" customHeight="false" outlineLevel="0" collapsed="false">
      <c r="A2" s="111" t="n">
        <v>1</v>
      </c>
      <c r="B2" s="132" t="n">
        <v>44811</v>
      </c>
      <c r="C2" s="44" t="s">
        <v>32</v>
      </c>
      <c r="D2" s="113"/>
      <c r="E2" s="113"/>
      <c r="F2" s="44" t="s">
        <v>13</v>
      </c>
      <c r="G2" s="114" t="str">
        <f aca="false">C2</f>
        <v>Paulo</v>
      </c>
      <c r="H2" s="111" t="n">
        <f aca="false">IF(AND(E2=0,E3=0),25,20)</f>
        <v>25</v>
      </c>
      <c r="I2" s="114" t="str">
        <f aca="false">F2</f>
        <v>Elias Xaropinho</v>
      </c>
      <c r="J2" s="111" t="n">
        <f aca="false">IF(E2="WO40",-40,MAX(4,SUM(E2:E3)))</f>
        <v>4</v>
      </c>
      <c r="K2" s="111" t="n">
        <f aca="false">IF(D2&gt;E2,1,0)+IF(D3&gt;E3,1,0)+IF(D4&gt;E4,1,0)</f>
        <v>0</v>
      </c>
      <c r="L2" s="111" t="n">
        <f aca="false">IF(E2&gt;D2,1,0)+IF(E3&gt;D3,1,0)+IF(E4&gt;D4,1,0)</f>
        <v>0</v>
      </c>
      <c r="M2" s="114" t="str">
        <f aca="false">G2&amp;" d. "&amp;I2</f>
        <v>Paulo d. Elias Xaropinho</v>
      </c>
      <c r="N2" s="114" t="str">
        <f aca="false">G2&amp;" x "&amp;I2</f>
        <v>Paulo x Elias Xaropinho</v>
      </c>
      <c r="O2" s="114" t="str">
        <f aca="false">I2&amp;" x "&amp;G2</f>
        <v>Elias Xaropinho x Paulo</v>
      </c>
      <c r="P2" s="111" t="n">
        <f aca="false">MONTH(B2)</f>
        <v>9</v>
      </c>
      <c r="Q2" s="111" t="n">
        <f aca="false">QUOTIENT(B2-2,7)-6129</f>
        <v>272</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542</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2022-11-20T19:11:50Z</dcterms:modified>
  <cp:revision>109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