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<sst xmlns="http://schemas.openxmlformats.org/spreadsheetml/2006/main" count="579" uniqueCount="100">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</sst>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FFCC"/>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62966073"/>
        <c:axId val="77300860"/>
      </c:barChart>
      <c:catAx>
        <c:axId val="629660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7300860"/>
        <c:crosses val="autoZero"/>
        <c:auto val="1"/>
        <c:lblAlgn val="ctr"/>
        <c:lblOffset val="100"/>
      </c:catAx>
      <c:valAx>
        <c:axId val="7730086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2966073"/>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29" strike="noStrike">
                <a:solidFill>
                  <a:srgbClr val="f2f2f2"/>
                </a:solidFill>
                <a:latin typeface="Arial Narrow"/>
              </a:defRPr>
            </a:pPr>
            <a:r>
              <a:rPr b="1" sz="1600" spc="29"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Juan</c:v>
                </c:pt>
                <c:pt idx="4">
                  <c:v>Luiz Henrique</c:v>
                </c:pt>
                <c:pt idx="5">
                  <c:v>Costinha</c:v>
                </c:pt>
                <c:pt idx="6">
                  <c:v>Flavio</c:v>
                </c:pt>
                <c:pt idx="7">
                  <c:v>Duclerc</c:v>
                </c:pt>
                <c:pt idx="8">
                  <c:v>Oswald</c:v>
                </c:pt>
                <c:pt idx="9">
                  <c:v>Xuru</c:v>
                </c:pt>
                <c:pt idx="10">
                  <c:v>Caio</c:v>
                </c:pt>
                <c:pt idx="11">
                  <c:v>Carlos Coimbra</c:v>
                </c:pt>
                <c:pt idx="12">
                  <c:v>Paulo</c:v>
                </c:pt>
                <c:pt idx="13">
                  <c:v>Ivan</c:v>
                </c:pt>
                <c:pt idx="14">
                  <c:v>Felipe</c:v>
                </c:pt>
                <c:pt idx="15">
                  <c:v>Pinga</c:v>
                </c:pt>
                <c:pt idx="16">
                  <c:v>Sérgio Nacif</c:v>
                </c:pt>
                <c:pt idx="17">
                  <c:v>Persio</c:v>
                </c:pt>
                <c:pt idx="18">
                  <c:v>Guto</c:v>
                </c:pt>
                <c:pt idx="19">
                  <c:v>Fabinho</c:v>
                </c:pt>
                <c:pt idx="20">
                  <c:v>Luis Carlos</c:v>
                </c:pt>
                <c:pt idx="21">
                  <c:v>Pedrão</c:v>
                </c:pt>
                <c:pt idx="22">
                  <c:v>Rubens</c:v>
                </c:pt>
                <c:pt idx="23">
                  <c:v>Salgado</c:v>
                </c:pt>
                <c:pt idx="24">
                  <c:v>Bruno</c:v>
                </c:pt>
                <c:pt idx="25">
                  <c:v>Andre Bruni</c:v>
                </c:pt>
                <c:pt idx="26">
                  <c:v>Palazzo</c:v>
                </c:pt>
                <c:pt idx="27">
                  <c:v>Magritto</c:v>
                </c:pt>
                <c:pt idx="28">
                  <c:v>Danilo</c:v>
                </c:pt>
                <c:pt idx="29">
                  <c:v>Yokota</c:v>
                </c:pt>
                <c:pt idx="30">
                  <c:v>Walderi</c:v>
                </c:pt>
                <c:pt idx="31">
                  <c:v>Arthur Fontalvinho</c:v>
                </c:pt>
                <c:pt idx="32">
                  <c:v>Bérgamo</c:v>
                </c:pt>
                <c:pt idx="33">
                  <c:v>Bernardo</c:v>
                </c:pt>
                <c:pt idx="34">
                  <c:v>Daniel Borges</c:v>
                </c:pt>
                <c:pt idx="35">
                  <c:v>Fernando Bio</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527.000680522783</c:v>
                </c:pt>
                <c:pt idx="1">
                  <c:v>283.000831879182</c:v>
                </c:pt>
                <c:pt idx="2">
                  <c:v>247.000927841778</c:v>
                </c:pt>
                <c:pt idx="3">
                  <c:v>226.000300077</c:v>
                </c:pt>
                <c:pt idx="4">
                  <c:v>204.000888963889</c:v>
                </c:pt>
                <c:pt idx="5">
                  <c:v>188.000800093</c:v>
                </c:pt>
                <c:pt idx="6">
                  <c:v>181.000713719364</c:v>
                </c:pt>
                <c:pt idx="7">
                  <c:v>180.000775089</c:v>
                </c:pt>
                <c:pt idx="8">
                  <c:v>177.000804616455</c:v>
                </c:pt>
                <c:pt idx="9">
                  <c:v>177.000320885333</c:v>
                </c:pt>
                <c:pt idx="10">
                  <c:v>157.000775095</c:v>
                </c:pt>
                <c:pt idx="11">
                  <c:v>152.000850094</c:v>
                </c:pt>
                <c:pt idx="12">
                  <c:v>147.000768819</c:v>
                </c:pt>
                <c:pt idx="13">
                  <c:v>145.000714363714</c:v>
                </c:pt>
                <c:pt idx="14">
                  <c:v>132.000830086</c:v>
                </c:pt>
                <c:pt idx="15">
                  <c:v>109.000454231667</c:v>
                </c:pt>
                <c:pt idx="16">
                  <c:v>108.000700058</c:v>
                </c:pt>
                <c:pt idx="17">
                  <c:v>100.001000066</c:v>
                </c:pt>
                <c:pt idx="18">
                  <c:v>100.000625053</c:v>
                </c:pt>
                <c:pt idx="19">
                  <c:v>88.000800087</c:v>
                </c:pt>
                <c:pt idx="20">
                  <c:v>87.000435076</c:v>
                </c:pt>
                <c:pt idx="21">
                  <c:v>80.001000068</c:v>
                </c:pt>
                <c:pt idx="22">
                  <c:v>63.000630057</c:v>
                </c:pt>
                <c:pt idx="23">
                  <c:v>56.000800059</c:v>
                </c:pt>
                <c:pt idx="24">
                  <c:v>47.0007834293333</c:v>
                </c:pt>
                <c:pt idx="25">
                  <c:v>44.000550055</c:v>
                </c:pt>
                <c:pt idx="26">
                  <c:v>25.00125007</c:v>
                </c:pt>
                <c:pt idx="27">
                  <c:v>25.000625074</c:v>
                </c:pt>
                <c:pt idx="28">
                  <c:v>24.000600091</c:v>
                </c:pt>
                <c:pt idx="29">
                  <c:v>20.000200051</c:v>
                </c:pt>
                <c:pt idx="30">
                  <c:v>4.00020009</c:v>
                </c:pt>
                <c:pt idx="31">
                  <c:v>9.9E-008</c:v>
                </c:pt>
                <c:pt idx="32">
                  <c:v>9.8E-008</c:v>
                </c:pt>
                <c:pt idx="33">
                  <c:v>9.7E-008</c:v>
                </c:pt>
                <c:pt idx="34">
                  <c:v>9.2E-008</c:v>
                </c:pt>
                <c:pt idx="35">
                  <c:v>8.5E-008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73894032"/>
        <c:axId val="70963145"/>
      </c:barChart>
      <c:catAx>
        <c:axId val="7389403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0963145"/>
        <c:crosses val="autoZero"/>
        <c:auto val="1"/>
        <c:lblAlgn val="ctr"/>
        <c:lblOffset val="100"/>
      </c:catAx>
      <c:valAx>
        <c:axId val="7096314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7389403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277560</xdr:colOff>
      <xdr:row>55</xdr:row>
      <xdr:rowOff>84960</xdr:rowOff>
    </xdr:to>
    <xdr:graphicFrame>
      <xdr:nvGraphicFramePr>
        <xdr:cNvPr id="0" name="Chart 1"/>
        <xdr:cNvGraphicFramePr/>
      </xdr:nvGraphicFramePr>
      <xdr:xfrm>
        <a:off x="31675320" y="4806720"/>
        <a:ext cx="9983160" cy="4386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281160</xdr:colOff>
      <xdr:row>42</xdr:row>
      <xdr:rowOff>148680</xdr:rowOff>
    </xdr:to>
    <xdr:graphicFrame>
      <xdr:nvGraphicFramePr>
        <xdr:cNvPr id="1" name="Chart 1"/>
        <xdr:cNvGraphicFramePr/>
      </xdr:nvGraphicFramePr>
      <xdr:xfrm>
        <a:off x="0" y="0"/>
        <a:ext cx="10121040" cy="697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3" activeCellId="0" sqref="P1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23</v>
      </c>
      <c r="D3" s="22" t="str">
        <f aca="false">VLOOKUP($A3,$N:$Z,R$1,0)&amp;"-"&amp;VLOOKUP($A3,$N:$Z,S$1,0)</f>
        <v>12-11</v>
      </c>
      <c r="E3" s="20" t="n">
        <f aca="false">VLOOKUP($A3,$N:$Z,X$1,0)</f>
        <v>313</v>
      </c>
      <c r="F3" s="20" t="n">
        <f aca="false">VLOOKUP($A3,$N:$Z,V$1,0)</f>
        <v>0</v>
      </c>
      <c r="G3" s="20" t="n">
        <f aca="false">VLOOKUP($A3,$N:$Z,W$1,0)</f>
        <v>64</v>
      </c>
      <c r="H3" s="20" t="n">
        <f aca="false">VLOOKUP($A3,$N:$Z,Y$1,0)</f>
        <v>150</v>
      </c>
      <c r="I3" s="23" t="n">
        <f aca="false">VLOOKUP($A3,$N:$Z,13,0)</f>
        <v>527.000680522783</v>
      </c>
      <c r="J3" s="24" t="s">
        <v>75</v>
      </c>
      <c r="K3" s="25" t="n">
        <f aca="false">VLOOKUP($A3,$N:$Z,R$1,0)</f>
        <v>12</v>
      </c>
      <c r="L3" s="25" t="n">
        <f aca="false">VLOOKUP($A3,$N:$Z,S$1,0)</f>
        <v>11</v>
      </c>
      <c r="M3" s="25"/>
      <c r="N3" s="26" t="n">
        <f aca="false">RANK(Z3,Z:Z)</f>
        <v>32</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1522</v>
      </c>
      <c r="AE3" s="2" t="n">
        <f aca="false">AC3-AB3</f>
        <v>150</v>
      </c>
      <c r="AF3" s="2" t="n">
        <f aca="false">AD3/AE3</f>
        <v>10.1466666666667</v>
      </c>
      <c r="AG3" s="30" t="n">
        <f aca="false">E3/$AF$3</f>
        <v>30.8475689881735</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11</v>
      </c>
      <c r="D4" s="33" t="str">
        <f aca="false">VLOOKUP($A4,$N:$Z,R$1,0)&amp;"-"&amp;VLOOKUP($A4,$N:$Z,S$1,0)</f>
        <v>8-3</v>
      </c>
      <c r="E4" s="31" t="n">
        <f aca="false">VLOOKUP($A4,$N:$Z,X$1,0)</f>
        <v>183</v>
      </c>
      <c r="F4" s="31" t="n">
        <f aca="false">VLOOKUP($A4,$N:$Z,V$1,0)</f>
        <v>0</v>
      </c>
      <c r="G4" s="31" t="n">
        <f aca="false">VLOOKUP($A4,$N:$Z,W$1,0)</f>
        <v>0</v>
      </c>
      <c r="H4" s="31" t="n">
        <f aca="false">VLOOKUP($A4,$N:$Z,Y$1,0)</f>
        <v>100</v>
      </c>
      <c r="I4" s="34" t="n">
        <f aca="false">VLOOKUP($A4,$N:$Z,13,0)</f>
        <v>283.000831879182</v>
      </c>
      <c r="J4" s="24"/>
      <c r="K4" s="35" t="n">
        <f aca="false">VLOOKUP($A4,$N:$Z,R$1,0)</f>
        <v>8</v>
      </c>
      <c r="L4" s="35" t="n">
        <f aca="false">VLOOKUP($A4,$N:$Z,S$1,0)</f>
        <v>3</v>
      </c>
      <c r="M4" s="35"/>
      <c r="N4" s="36" t="n">
        <f aca="false">RANK(Z4,Z:Z)</f>
        <v>33</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18.0354796320631</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9</v>
      </c>
      <c r="D5" s="33" t="str">
        <f aca="false">VLOOKUP($A5,$N:$Z,R$1,0)&amp;"-"&amp;VLOOKUP($A5,$N:$Z,S$1,0)</f>
        <v>7-2</v>
      </c>
      <c r="E5" s="31" t="n">
        <f aca="false">VLOOKUP($A5,$N:$Z,X$1,0)</f>
        <v>167</v>
      </c>
      <c r="F5" s="31" t="n">
        <f aca="false">VLOOKUP($A5,$N:$Z,V$1,0)</f>
        <v>0</v>
      </c>
      <c r="G5" s="31" t="n">
        <f aca="false">VLOOKUP($A5,$N:$Z,W$1,0)</f>
        <v>80</v>
      </c>
      <c r="H5" s="31" t="n">
        <f aca="false">VLOOKUP($A5,$N:$Z,Y$1,0)</f>
        <v>0</v>
      </c>
      <c r="I5" s="34" t="n">
        <f aca="false">VLOOKUP($A5,$N:$Z,13,0)</f>
        <v>247.000927841778</v>
      </c>
      <c r="J5" s="24"/>
      <c r="K5" s="35" t="n">
        <f aca="false">VLOOKUP($A5,$N:$Z,R$1,0)</f>
        <v>7</v>
      </c>
      <c r="L5" s="35" t="n">
        <f aca="false">VLOOKUP($A5,$N:$Z,S$1,0)</f>
        <v>2</v>
      </c>
      <c r="M5" s="35"/>
      <c r="N5" s="36" t="n">
        <f aca="false">RANK(Z5,Z:Z)</f>
        <v>34</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16.4586070959264</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Juan</v>
      </c>
      <c r="C6" s="31" t="n">
        <f aca="false">VLOOKUP($A6,$N:$Z,Q$1,0)</f>
        <v>17</v>
      </c>
      <c r="D6" s="33" t="str">
        <f aca="false">VLOOKUP($A6,$N:$Z,R$1,0)&amp;"-"&amp;VLOOKUP($A6,$N:$Z,S$1,0)</f>
        <v>1-16</v>
      </c>
      <c r="E6" s="31" t="n">
        <f aca="false">VLOOKUP($A6,$N:$Z,X$1,0)</f>
        <v>102</v>
      </c>
      <c r="F6" s="31" t="n">
        <f aca="false">VLOOKUP($A6,$N:$Z,V$1,0)</f>
        <v>0</v>
      </c>
      <c r="G6" s="31" t="n">
        <f aca="false">VLOOKUP($A6,$N:$Z,W$1,0)</f>
        <v>24</v>
      </c>
      <c r="H6" s="31" t="n">
        <f aca="false">VLOOKUP($A6,$N:$Z,Y$1,0)</f>
        <v>100</v>
      </c>
      <c r="I6" s="34" t="n">
        <f aca="false">VLOOKUP($A6,$N:$Z,13,0)</f>
        <v>226.000300077</v>
      </c>
      <c r="J6" s="24"/>
      <c r="K6" s="35" t="n">
        <f aca="false">VLOOKUP($A6,$N:$Z,R$1,0)</f>
        <v>1</v>
      </c>
      <c r="L6" s="35" t="n">
        <f aca="false">VLOOKUP($A6,$N:$Z,S$1,0)</f>
        <v>16</v>
      </c>
      <c r="M6" s="35"/>
      <c r="N6" s="36" t="n">
        <f aca="false">RANK(Z6,Z:Z)</f>
        <v>25</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10.0525624178712</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9</v>
      </c>
      <c r="D7" s="33" t="str">
        <f aca="false">VLOOKUP($A7,$N:$Z,R$1,0)&amp;"-"&amp;VLOOKUP($A7,$N:$Z,S$1,0)</f>
        <v>7-2</v>
      </c>
      <c r="E7" s="31" t="n">
        <f aca="false">VLOOKUP($A7,$N:$Z,X$1,0)</f>
        <v>160</v>
      </c>
      <c r="F7" s="31" t="n">
        <f aca="false">VLOOKUP($A7,$N:$Z,V$1,0)</f>
        <v>0</v>
      </c>
      <c r="G7" s="31" t="n">
        <f aca="false">VLOOKUP($A7,$N:$Z,W$1,0)</f>
        <v>44</v>
      </c>
      <c r="H7" s="31" t="n">
        <f aca="false">VLOOKUP($A7,$N:$Z,Y$1,0)</f>
        <v>0</v>
      </c>
      <c r="I7" s="34" t="n">
        <f aca="false">VLOOKUP($A7,$N:$Z,13,0)</f>
        <v>204.000888963889</v>
      </c>
      <c r="J7" s="24"/>
      <c r="K7" s="35" t="n">
        <f aca="false">VLOOKUP($A7,$N:$Z,R$1,0)</f>
        <v>7</v>
      </c>
      <c r="L7" s="35" t="n">
        <f aca="false">VLOOKUP($A7,$N:$Z,S$1,0)</f>
        <v>2</v>
      </c>
      <c r="M7" s="35"/>
      <c r="N7" s="36" t="n">
        <f aca="false">RANK(Z7,Z:Z)</f>
        <v>11</v>
      </c>
      <c r="O7" s="35" t="n">
        <v>5</v>
      </c>
      <c r="P7" s="36" t="s">
        <v>6</v>
      </c>
      <c r="Q7" s="36" t="n">
        <f aca="false">COUNTIF(CORRIDA!G:G,CLASSIF!P7)+COUNTIF(CORRIDA!I:I,CLASSIF!P7)</f>
        <v>6</v>
      </c>
      <c r="R7" s="36" t="n">
        <f aca="false">COUNTIF(CORRIDA!G:G,CLASSIF!$P7)</f>
        <v>4</v>
      </c>
      <c r="S7" s="36" t="n">
        <f aca="false">COUNTIF(CORRIDA!I:I,CLASSIF!P7)</f>
        <v>2</v>
      </c>
      <c r="T7" s="37" t="n">
        <f aca="false">IF(Q7=0,0,U7/(Q7*20))</f>
        <v>0.775</v>
      </c>
      <c r="U7" s="36" t="n">
        <f aca="false">SUMIF(CORRIDA!G:G,CLASSIF!P7,CORRIDA!H:H)+SUMIF(CORRIDA!I:I,CLASSIF!P7,CORRIDA!J:J)</f>
        <v>93</v>
      </c>
      <c r="V7" s="36" t="n">
        <f aca="false">SUMIF(WOs!G:G,CLASSIF!P7,WOs!H:H)+SUMIF(WOs!I:I,CLASSIF!P7,WOs!J:J)</f>
        <v>0</v>
      </c>
      <c r="W7" s="36" t="n">
        <f aca="false">SUMIF(TORNEIO!G:G,CLASSIF!P7,TORNEIO!H:H)+SUMIF(TORNEIO!I:I,CLASSIF!P7,TORNEIO!J:J)+SUMIF(TORNEIO!S:S,CLASSIF!P7,TORNEIO!T:T)</f>
        <v>64</v>
      </c>
      <c r="X7" s="36" t="n">
        <f aca="false">SUM(U7:V7)</f>
        <v>93</v>
      </c>
      <c r="Y7" s="36" t="n">
        <f aca="false">VLOOKUP(P7,STATS!$B$2:$DF$52,109,0)</f>
        <v>0</v>
      </c>
      <c r="Z7" s="38" t="n">
        <f aca="false">SUM(W7:Y7)+T7/1000+(100-O7)/1000000000</f>
        <v>157.000775095</v>
      </c>
      <c r="AA7" s="36"/>
      <c r="AG7" s="30" t="n">
        <f aca="false">E7/$AF$3</f>
        <v>15.7687253613666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Costinha</v>
      </c>
      <c r="C8" s="31" t="n">
        <f aca="false">VLOOKUP($A8,$N:$Z,Q$1,0)</f>
        <v>9</v>
      </c>
      <c r="D8" s="33" t="str">
        <f aca="false">VLOOKUP($A8,$N:$Z,R$1,0)&amp;"-"&amp;VLOOKUP($A8,$N:$Z,S$1,0)</f>
        <v>6-3</v>
      </c>
      <c r="E8" s="31" t="n">
        <f aca="false">VLOOKUP($A8,$N:$Z,X$1,0)</f>
        <v>144</v>
      </c>
      <c r="F8" s="31" t="n">
        <f aca="false">VLOOKUP($A8,$N:$Z,V$1,0)</f>
        <v>0</v>
      </c>
      <c r="G8" s="31" t="n">
        <f aca="false">VLOOKUP($A8,$N:$Z,W$1,0)</f>
        <v>44</v>
      </c>
      <c r="H8" s="31" t="n">
        <f aca="false">VLOOKUP($A8,$N:$Z,Y$1,0)</f>
        <v>0</v>
      </c>
      <c r="I8" s="34" t="n">
        <f aca="false">VLOOKUP($A8,$N:$Z,13,0)</f>
        <v>188.000800093</v>
      </c>
      <c r="J8" s="24"/>
      <c r="K8" s="35" t="n">
        <f aca="false">VLOOKUP($A8,$N:$Z,R$1,0)</f>
        <v>6</v>
      </c>
      <c r="L8" s="35" t="n">
        <f aca="false">VLOOKUP($A8,$N:$Z,S$1,0)</f>
        <v>3</v>
      </c>
      <c r="M8" s="35"/>
      <c r="N8" s="36" t="n">
        <f aca="false">RANK(Z8,Z:Z)</f>
        <v>12</v>
      </c>
      <c r="O8" s="35" t="n">
        <v>6</v>
      </c>
      <c r="P8" s="36" t="s">
        <v>7</v>
      </c>
      <c r="Q8" s="36" t="n">
        <f aca="false">COUNTIF(CORRIDA!G:G,CLASSIF!P8)+COUNTIF(CORRIDA!I:I,CLASSIF!P8)</f>
        <v>4</v>
      </c>
      <c r="R8" s="36" t="n">
        <f aca="false">COUNTIF(CORRIDA!G:G,CLASSIF!$P8)</f>
        <v>3</v>
      </c>
      <c r="S8" s="36" t="n">
        <f aca="false">COUNTIF(CORRIDA!I:I,CLASSIF!P8)</f>
        <v>1</v>
      </c>
      <c r="T8" s="37" t="n">
        <f aca="false">IF(Q8=0,0,U8/(Q8*20))</f>
        <v>0.85</v>
      </c>
      <c r="U8" s="36" t="n">
        <f aca="false">SUMIF(CORRIDA!G:G,CLASSIF!P8,CORRIDA!H:H)+SUMIF(CORRIDA!I:I,CLASSIF!P8,CORRIDA!J:J)</f>
        <v>68</v>
      </c>
      <c r="V8" s="36" t="n">
        <f aca="false">SUMIF(WOs!G:G,CLASSIF!P8,WOs!H:H)+SUMIF(WOs!I:I,CLASSIF!P8,WOs!J:J)</f>
        <v>0</v>
      </c>
      <c r="W8" s="36" t="n">
        <f aca="false">SUMIF(TORNEIO!G:G,CLASSIF!P8,TORNEIO!H:H)+SUMIF(TORNEIO!I:I,CLASSIF!P8,TORNEIO!J:J)+SUMIF(TORNEIO!S:S,CLASSIF!P8,TORNEIO!T:T)</f>
        <v>84</v>
      </c>
      <c r="X8" s="36" t="n">
        <f aca="false">SUM(U8:V8)</f>
        <v>68</v>
      </c>
      <c r="Y8" s="36" t="n">
        <f aca="false">VLOOKUP(P8,STATS!$B$2:$DF$52,109,0)</f>
        <v>0</v>
      </c>
      <c r="Z8" s="38" t="n">
        <f aca="false">SUM(W8:Y8)+T8/1000+(100-O8)/1000000000</f>
        <v>152.000850094</v>
      </c>
      <c r="AA8" s="36"/>
      <c r="AG8" s="30" t="n">
        <f aca="false">E8/$AF$3</f>
        <v>14.19185282523</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Flavio</v>
      </c>
      <c r="C9" s="31" t="n">
        <f aca="false">VLOOKUP($A9,$N:$Z,Q$1,0)</f>
        <v>11</v>
      </c>
      <c r="D9" s="33" t="str">
        <f aca="false">VLOOKUP($A9,$N:$Z,R$1,0)&amp;"-"&amp;VLOOKUP($A9,$N:$Z,S$1,0)</f>
        <v>6-5</v>
      </c>
      <c r="E9" s="31" t="n">
        <f aca="false">VLOOKUP($A9,$N:$Z,X$1,0)</f>
        <v>157</v>
      </c>
      <c r="F9" s="31" t="n">
        <f aca="false">VLOOKUP($A9,$N:$Z,V$1,0)</f>
        <v>0</v>
      </c>
      <c r="G9" s="31" t="n">
        <f aca="false">VLOOKUP($A9,$N:$Z,W$1,0)</f>
        <v>24</v>
      </c>
      <c r="H9" s="31" t="n">
        <f aca="false">VLOOKUP($A9,$N:$Z,Y$1,0)</f>
        <v>0</v>
      </c>
      <c r="I9" s="34" t="n">
        <f aca="false">VLOOKUP($A9,$N:$Z,13,0)</f>
        <v>181.000713719364</v>
      </c>
      <c r="J9" s="24"/>
      <c r="K9" s="35" t="n">
        <f aca="false">VLOOKUP($A9,$N:$Z,R$1,0)</f>
        <v>6</v>
      </c>
      <c r="L9" s="35" t="n">
        <f aca="false">VLOOKUP($A9,$N:$Z,S$1,0)</f>
        <v>5</v>
      </c>
      <c r="M9" s="35"/>
      <c r="N9" s="36" t="n">
        <f aca="false">RANK(Z9,Z:Z)</f>
        <v>6</v>
      </c>
      <c r="O9" s="35" t="n">
        <v>7</v>
      </c>
      <c r="P9" s="36" t="s">
        <v>8</v>
      </c>
      <c r="Q9" s="36" t="n">
        <f aca="false">COUNTIF(CORRIDA!G:G,CLASSIF!P9)+COUNTIF(CORRIDA!I:I,CLASSIF!P9)</f>
        <v>9</v>
      </c>
      <c r="R9" s="36" t="n">
        <f aca="false">COUNTIF(CORRIDA!G:G,CLASSIF!$P9)</f>
        <v>6</v>
      </c>
      <c r="S9" s="36" t="n">
        <f aca="false">COUNTIF(CORRIDA!I:I,CLASSIF!P9)</f>
        <v>3</v>
      </c>
      <c r="T9" s="37" t="n">
        <f aca="false">IF(Q9=0,0,U9/(Q9*20))</f>
        <v>0.8</v>
      </c>
      <c r="U9" s="36" t="n">
        <f aca="false">SUMIF(CORRIDA!G:G,CLASSIF!P9,CORRIDA!H:H)+SUMIF(CORRIDA!I:I,CLASSIF!P9,CORRIDA!J:J)</f>
        <v>144</v>
      </c>
      <c r="V9" s="36" t="n">
        <f aca="false">SUMIF(WOs!G:G,CLASSIF!P9,WOs!H:H)+SUMIF(WOs!I:I,CLASSIF!P9,WOs!J:J)</f>
        <v>0</v>
      </c>
      <c r="W9" s="36" t="n">
        <f aca="false">SUMIF(TORNEIO!G:G,CLASSIF!P9,TORNEIO!H:H)+SUMIF(TORNEIO!I:I,CLASSIF!P9,TORNEIO!J:J)+SUMIF(TORNEIO!S:S,CLASSIF!P9,TORNEIO!T:T)</f>
        <v>44</v>
      </c>
      <c r="X9" s="36" t="n">
        <f aca="false">SUM(U9:V9)</f>
        <v>144</v>
      </c>
      <c r="Y9" s="36" t="n">
        <f aca="false">VLOOKUP(P9,STATS!$B$2:$DF$52,109,0)</f>
        <v>0</v>
      </c>
      <c r="Z9" s="38" t="n">
        <f aca="false">SUM(W9:Y9)+T9/1000+(100-O9)/1000000000</f>
        <v>188.000800093</v>
      </c>
      <c r="AA9" s="36"/>
      <c r="AG9" s="30" t="n">
        <f aca="false">E9/$AF$3</f>
        <v>15.473061760841</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Duclerc</v>
      </c>
      <c r="C10" s="31" t="n">
        <f aca="false">VLOOKUP($A10,$N:$Z,Q$1,0)</f>
        <v>10</v>
      </c>
      <c r="D10" s="33" t="str">
        <f aca="false">VLOOKUP($A10,$N:$Z,R$1,0)&amp;"-"&amp;VLOOKUP($A10,$N:$Z,S$1,0)</f>
        <v>6-4</v>
      </c>
      <c r="E10" s="31" t="n">
        <f aca="false">VLOOKUP($A10,$N:$Z,X$1,0)</f>
        <v>155</v>
      </c>
      <c r="F10" s="31" t="n">
        <f aca="false">VLOOKUP($A10,$N:$Z,V$1,0)</f>
        <v>0</v>
      </c>
      <c r="G10" s="31" t="n">
        <f aca="false">VLOOKUP($A10,$N:$Z,W$1,0)</f>
        <v>25</v>
      </c>
      <c r="H10" s="31" t="n">
        <f aca="false">VLOOKUP($A10,$N:$Z,Y$1,0)</f>
        <v>0</v>
      </c>
      <c r="I10" s="34" t="n">
        <f aca="false">VLOOKUP($A10,$N:$Z,13,0)</f>
        <v>180.000775089</v>
      </c>
      <c r="J10" s="24"/>
      <c r="K10" s="35" t="n">
        <f aca="false">VLOOKUP($A10,$N:$Z,R$1,0)</f>
        <v>6</v>
      </c>
      <c r="L10" s="35" t="n">
        <f aca="false">VLOOKUP($A10,$N:$Z,S$1,0)</f>
        <v>4</v>
      </c>
      <c r="M10" s="35"/>
      <c r="N10" s="36" t="n">
        <f aca="false">RANK(Z10,Z:Z)</f>
        <v>35</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15.2759526938239</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Oswald</v>
      </c>
      <c r="C11" s="39" t="n">
        <f aca="false">VLOOKUP($A11,$N:$Z,Q$1,0)</f>
        <v>11</v>
      </c>
      <c r="D11" s="41" t="str">
        <f aca="false">VLOOKUP($A11,$N:$Z,R$1,0)&amp;"-"&amp;VLOOKUP($A11,$N:$Z,S$1,0)</f>
        <v>7-4</v>
      </c>
      <c r="E11" s="39" t="n">
        <f aca="false">VLOOKUP($A11,$N:$Z,X$1,0)</f>
        <v>177</v>
      </c>
      <c r="F11" s="39" t="n">
        <f aca="false">VLOOKUP($A11,$N:$Z,V$1,0)</f>
        <v>0</v>
      </c>
      <c r="G11" s="39" t="n">
        <f aca="false">VLOOKUP($A11,$N:$Z,W$1,0)</f>
        <v>0</v>
      </c>
      <c r="H11" s="39" t="n">
        <f aca="false">VLOOKUP($A11,$N:$Z,Y$1,0)</f>
        <v>0</v>
      </c>
      <c r="I11" s="42" t="n">
        <f aca="false">VLOOKUP($A11,$N:$Z,13,0)</f>
        <v>177.000804616455</v>
      </c>
      <c r="J11" s="43" t="s">
        <v>76</v>
      </c>
      <c r="K11" s="35" t="n">
        <f aca="false">VLOOKUP($A11,$N:$Z,R$1,0)</f>
        <v>7</v>
      </c>
      <c r="L11" s="35" t="n">
        <f aca="false">VLOOKUP($A11,$N:$Z,S$1,0)</f>
        <v>4</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17.4441524310118</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Xuru</v>
      </c>
      <c r="C12" s="39" t="n">
        <f aca="false">VLOOKUP($A12,$N:$Z,Q$1,0)</f>
        <v>12</v>
      </c>
      <c r="D12" s="41" t="str">
        <f aca="false">VLOOKUP($A12,$N:$Z,R$1,0)&amp;"-"&amp;VLOOKUP($A12,$N:$Z,S$1,0)</f>
        <v>1-11</v>
      </c>
      <c r="E12" s="39" t="n">
        <f aca="false">VLOOKUP($A12,$N:$Z,X$1,0)</f>
        <v>77</v>
      </c>
      <c r="F12" s="39" t="n">
        <f aca="false">VLOOKUP($A12,$N:$Z,V$1,0)</f>
        <v>0</v>
      </c>
      <c r="G12" s="39" t="n">
        <f aca="false">VLOOKUP($A12,$N:$Z,W$1,0)</f>
        <v>0</v>
      </c>
      <c r="H12" s="39" t="n">
        <f aca="false">VLOOKUP($A12,$N:$Z,Y$1,0)</f>
        <v>100</v>
      </c>
      <c r="I12" s="42" t="n">
        <f aca="false">VLOOKUP($A12,$N:$Z,13,0)</f>
        <v>177.000320885333</v>
      </c>
      <c r="J12" s="43"/>
      <c r="K12" s="35" t="n">
        <f aca="false">VLOOKUP($A12,$N:$Z,R$1,0)</f>
        <v>1</v>
      </c>
      <c r="L12" s="35" t="n">
        <f aca="false">VLOOKUP($A12,$N:$Z,S$1,0)</f>
        <v>11</v>
      </c>
      <c r="M12" s="35"/>
      <c r="N12" s="36" t="n">
        <f aca="false">RANK(Z12,Z:Z)</f>
        <v>31</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7.58869908015769</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Caio</v>
      </c>
      <c r="C13" s="39" t="n">
        <f aca="false">VLOOKUP($A13,$N:$Z,Q$1,0)</f>
        <v>6</v>
      </c>
      <c r="D13" s="41" t="str">
        <f aca="false">VLOOKUP($A13,$N:$Z,R$1,0)&amp;"-"&amp;VLOOKUP($A13,$N:$Z,S$1,0)</f>
        <v>4-2</v>
      </c>
      <c r="E13" s="39" t="n">
        <f aca="false">VLOOKUP($A13,$N:$Z,X$1,0)</f>
        <v>93</v>
      </c>
      <c r="F13" s="39" t="n">
        <f aca="false">VLOOKUP($A13,$N:$Z,V$1,0)</f>
        <v>0</v>
      </c>
      <c r="G13" s="39" t="n">
        <f aca="false">VLOOKUP($A13,$N:$Z,W$1,0)</f>
        <v>64</v>
      </c>
      <c r="H13" s="39" t="n">
        <f aca="false">VLOOKUP($A13,$N:$Z,Y$1,0)</f>
        <v>0</v>
      </c>
      <c r="I13" s="42" t="n">
        <f aca="false">VLOOKUP($A13,$N:$Z,13,0)</f>
        <v>157.000775095</v>
      </c>
      <c r="J13" s="43"/>
      <c r="K13" s="35" t="n">
        <f aca="false">VLOOKUP($A13,$N:$Z,R$1,0)</f>
        <v>4</v>
      </c>
      <c r="L13" s="35" t="n">
        <f aca="false">VLOOKUP($A13,$N:$Z,S$1,0)</f>
        <v>2</v>
      </c>
      <c r="M13" s="35"/>
      <c r="N13" s="36" t="n">
        <f aca="false">RANK(Z13,Z:Z)</f>
        <v>8</v>
      </c>
      <c r="O13" s="35" t="n">
        <v>11</v>
      </c>
      <c r="P13" s="36" t="s">
        <v>12</v>
      </c>
      <c r="Q13" s="36" t="n">
        <f aca="false">COUNTIF(CORRIDA!G:G,CLASSIF!P13)+COUNTIF(CORRIDA!I:I,CLASSIF!P13)</f>
        <v>10</v>
      </c>
      <c r="R13" s="36" t="n">
        <f aca="false">COUNTIF(CORRIDA!G:G,CLASSIF!$P13)</f>
        <v>6</v>
      </c>
      <c r="S13" s="36" t="n">
        <f aca="false">COUNTIF(CORRIDA!I:I,CLASSIF!P13)</f>
        <v>4</v>
      </c>
      <c r="T13" s="37" t="n">
        <f aca="false">IF(Q13=0,0,U13/(Q13*20))</f>
        <v>0.775</v>
      </c>
      <c r="U13" s="36" t="n">
        <f aca="false">SUMIF(CORRIDA!G:G,CLASSIF!P13,CORRIDA!H:H)+SUMIF(CORRIDA!I:I,CLASSIF!P13,CORRIDA!J:J)</f>
        <v>155</v>
      </c>
      <c r="V13" s="36" t="n">
        <f aca="false">SUMIF(WOs!G:G,CLASSIF!P13,WOs!H:H)+SUMIF(WOs!I:I,CLASSIF!P13,WOs!J:J)</f>
        <v>0</v>
      </c>
      <c r="W13" s="36" t="n">
        <f aca="false">SUMIF(TORNEIO!G:G,CLASSIF!P13,TORNEIO!H:H)+SUMIF(TORNEIO!I:I,CLASSIF!P13,TORNEIO!J:J)+SUMIF(TORNEIO!S:S,CLASSIF!P13,TORNEIO!T:T)</f>
        <v>25</v>
      </c>
      <c r="X13" s="36" t="n">
        <f aca="false">SUM(U13:V13)</f>
        <v>155</v>
      </c>
      <c r="Y13" s="36" t="n">
        <f aca="false">VLOOKUP(P13,STATS!$B$2:$DF$52,109,0)</f>
        <v>0</v>
      </c>
      <c r="Z13" s="38" t="n">
        <f aca="false">SUM(W13:Y13)+T13/1000+(100-O13)/1000000000</f>
        <v>180.000775089</v>
      </c>
      <c r="AA13" s="36"/>
      <c r="AG13" s="30" t="n">
        <f aca="false">E13/$AF$3</f>
        <v>9.16557161629435</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Carlos Coimbra</v>
      </c>
      <c r="C14" s="39" t="n">
        <f aca="false">VLOOKUP($A14,$N:$Z,Q$1,0)</f>
        <v>4</v>
      </c>
      <c r="D14" s="41" t="str">
        <f aca="false">VLOOKUP($A14,$N:$Z,R$1,0)&amp;"-"&amp;VLOOKUP($A14,$N:$Z,S$1,0)</f>
        <v>3-1</v>
      </c>
      <c r="E14" s="39" t="n">
        <f aca="false">VLOOKUP($A14,$N:$Z,X$1,0)</f>
        <v>68</v>
      </c>
      <c r="F14" s="39" t="n">
        <f aca="false">VLOOKUP($A14,$N:$Z,V$1,0)</f>
        <v>0</v>
      </c>
      <c r="G14" s="39" t="n">
        <f aca="false">VLOOKUP($A14,$N:$Z,W$1,0)</f>
        <v>84</v>
      </c>
      <c r="H14" s="39" t="n">
        <f aca="false">VLOOKUP($A14,$N:$Z,Y$1,0)</f>
        <v>0</v>
      </c>
      <c r="I14" s="42" t="n">
        <f aca="false">VLOOKUP($A14,$N:$Z,13,0)</f>
        <v>152.000850094</v>
      </c>
      <c r="J14" s="43"/>
      <c r="K14" s="35" t="n">
        <f aca="false">VLOOKUP($A14,$N:$Z,R$1,0)</f>
        <v>3</v>
      </c>
      <c r="L14" s="35" t="n">
        <f aca="false">VLOOKUP($A14,$N:$Z,S$1,0)</f>
        <v>1</v>
      </c>
      <c r="M14" s="35"/>
      <c r="N14" s="36" t="n">
        <f aca="false">RANK(Z14,Z:Z)</f>
        <v>1</v>
      </c>
      <c r="O14" s="35" t="n">
        <v>12</v>
      </c>
      <c r="P14" s="36" t="s">
        <v>13</v>
      </c>
      <c r="Q14" s="36" t="n">
        <f aca="false">COUNTIF(CORRIDA!G:G,CLASSIF!P14)+COUNTIF(CORRIDA!I:I,CLASSIF!P14)</f>
        <v>23</v>
      </c>
      <c r="R14" s="36" t="n">
        <f aca="false">COUNTIF(CORRIDA!G:G,CLASSIF!$P14)</f>
        <v>12</v>
      </c>
      <c r="S14" s="36" t="n">
        <f aca="false">COUNTIF(CORRIDA!I:I,CLASSIF!P14)</f>
        <v>11</v>
      </c>
      <c r="T14" s="37" t="n">
        <f aca="false">IF(Q14=0,0,U14/(Q14*20))</f>
        <v>0.680434782608696</v>
      </c>
      <c r="U14" s="36" t="n">
        <f aca="false">SUMIF(CORRIDA!G:G,CLASSIF!P14,CORRIDA!H:H)+SUMIF(CORRIDA!I:I,CLASSIF!P14,CORRIDA!J:J)</f>
        <v>313</v>
      </c>
      <c r="V14" s="36" t="n">
        <f aca="false">SUMIF(WOs!G:G,CLASSIF!P14,WOs!H:H)+SUMIF(WOs!I:I,CLASSIF!P14,WOs!J:J)</f>
        <v>0</v>
      </c>
      <c r="W14" s="36" t="n">
        <f aca="false">SUMIF(TORNEIO!G:G,CLASSIF!P14,TORNEIO!H:H)+SUMIF(TORNEIO!I:I,CLASSIF!P14,TORNEIO!J:J)+SUMIF(TORNEIO!S:S,CLASSIF!P14,TORNEIO!T:T)</f>
        <v>64</v>
      </c>
      <c r="X14" s="36" t="n">
        <f aca="false">SUM(U14:V14)</f>
        <v>313</v>
      </c>
      <c r="Y14" s="36" t="n">
        <f aca="false">VLOOKUP(P14,STATS!$B$2:$DF$52,109,0)</f>
        <v>150</v>
      </c>
      <c r="Z14" s="38" t="n">
        <f aca="false">SUM(W14:Y14)+T14/1000+(100-O14)/1000000000</f>
        <v>527.000680522783</v>
      </c>
      <c r="AA14" s="36"/>
      <c r="AG14" s="30" t="n">
        <f aca="false">E14/$AF$3</f>
        <v>6.70170827858081</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Paulo</v>
      </c>
      <c r="C15" s="39" t="n">
        <f aca="false">VLOOKUP($A15,$N:$Z,Q$1,0)</f>
        <v>8</v>
      </c>
      <c r="D15" s="41" t="str">
        <f aca="false">VLOOKUP($A15,$N:$Z,R$1,0)&amp;"-"&amp;VLOOKUP($A15,$N:$Z,S$1,0)</f>
        <v>5-3</v>
      </c>
      <c r="E15" s="39" t="n">
        <f aca="false">VLOOKUP($A15,$N:$Z,X$1,0)</f>
        <v>123</v>
      </c>
      <c r="F15" s="39" t="n">
        <f aca="false">VLOOKUP($A15,$N:$Z,V$1,0)</f>
        <v>0</v>
      </c>
      <c r="G15" s="39" t="n">
        <f aca="false">VLOOKUP($A15,$N:$Z,W$1,0)</f>
        <v>24</v>
      </c>
      <c r="H15" s="39" t="n">
        <f aca="false">VLOOKUP($A15,$N:$Z,Y$1,0)</f>
        <v>0</v>
      </c>
      <c r="I15" s="42" t="n">
        <f aca="false">VLOOKUP($A15,$N:$Z,13,0)</f>
        <v>147.000768819</v>
      </c>
      <c r="J15" s="43"/>
      <c r="K15" s="35" t="n">
        <f aca="false">VLOOKUP($A15,$N:$Z,R$1,0)</f>
        <v>5</v>
      </c>
      <c r="L15" s="35" t="n">
        <f aca="false">VLOOKUP($A15,$N:$Z,S$1,0)</f>
        <v>3</v>
      </c>
      <c r="M15" s="35"/>
      <c r="N15" s="36" t="n">
        <f aca="false">RANK(Z15,Z:Z)</f>
        <v>20</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12.1222076215506</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Ivan</v>
      </c>
      <c r="C16" s="39" t="n">
        <f aca="false">VLOOKUP($A16,$N:$Z,Q$1,0)</f>
        <v>7</v>
      </c>
      <c r="D16" s="41" t="str">
        <f aca="false">VLOOKUP($A16,$N:$Z,R$1,0)&amp;"-"&amp;VLOOKUP($A16,$N:$Z,S$1,0)</f>
        <v>4-3</v>
      </c>
      <c r="E16" s="39" t="n">
        <f aca="false">VLOOKUP($A16,$N:$Z,X$1,0)</f>
        <v>100</v>
      </c>
      <c r="F16" s="39" t="n">
        <f aca="false">VLOOKUP($A16,$N:$Z,V$1,0)</f>
        <v>0</v>
      </c>
      <c r="G16" s="39" t="n">
        <f aca="false">VLOOKUP($A16,$N:$Z,W$1,0)</f>
        <v>45</v>
      </c>
      <c r="H16" s="39" t="n">
        <f aca="false">VLOOKUP($A16,$N:$Z,Y$1,0)</f>
        <v>0</v>
      </c>
      <c r="I16" s="42" t="n">
        <f aca="false">VLOOKUP($A16,$N:$Z,13,0)</f>
        <v>145.000714363714</v>
      </c>
      <c r="J16" s="43"/>
      <c r="K16" s="35" t="n">
        <f aca="false">VLOOKUP($A16,$N:$Z,R$1,0)</f>
        <v>4</v>
      </c>
      <c r="L16" s="35" t="n">
        <f aca="false">VLOOKUP($A16,$N:$Z,S$1,0)</f>
        <v>3</v>
      </c>
      <c r="M16" s="36"/>
      <c r="N16" s="36" t="n">
        <f aca="false">RANK(Z16,Z:Z)</f>
        <v>15</v>
      </c>
      <c r="O16" s="35" t="n">
        <v>14</v>
      </c>
      <c r="P16" s="36" t="s">
        <v>15</v>
      </c>
      <c r="Q16" s="36" t="n">
        <f aca="false">COUNTIF(CORRIDA!G:G,CLASSIF!P16)+COUNTIF(CORRIDA!I:I,CLASSIF!P16)</f>
        <v>5</v>
      </c>
      <c r="R16" s="36" t="n">
        <f aca="false">COUNTIF(CORRIDA!G:G,CLASSIF!$P16)</f>
        <v>3</v>
      </c>
      <c r="S16" s="36" t="n">
        <f aca="false">COUNTIF(CORRIDA!I:I,CLASSIF!P16)</f>
        <v>2</v>
      </c>
      <c r="T16" s="37" t="n">
        <f aca="false">IF(Q16=0,0,U16/(Q16*20))</f>
        <v>0.83</v>
      </c>
      <c r="U16" s="36" t="n">
        <f aca="false">SUMIF(CORRIDA!G:G,CLASSIF!P16,CORRIDA!H:H)+SUMIF(CORRIDA!I:I,CLASSIF!P16,CORRIDA!J:J)</f>
        <v>83</v>
      </c>
      <c r="V16" s="36" t="n">
        <f aca="false">SUMIF(WOs!G:G,CLASSIF!P16,WOs!H:H)+SUMIF(WOs!I:I,CLASSIF!P16,WOs!J:J)</f>
        <v>0</v>
      </c>
      <c r="W16" s="36" t="n">
        <f aca="false">SUMIF(TORNEIO!G:G,CLASSIF!P16,TORNEIO!H:H)+SUMIF(TORNEIO!I:I,CLASSIF!P16,TORNEIO!J:J)+SUMIF(TORNEIO!S:S,CLASSIF!P16,TORNEIO!T:T)</f>
        <v>49</v>
      </c>
      <c r="X16" s="36" t="n">
        <f aca="false">SUM(U16:V16)</f>
        <v>83</v>
      </c>
      <c r="Y16" s="36" t="n">
        <f aca="false">VLOOKUP(P16,STATS!$B$2:$DF$52,109,0)</f>
        <v>0</v>
      </c>
      <c r="Z16" s="38" t="n">
        <f aca="false">SUM(W16:Y16)+T16/1000+(100-O16)/1000000000</f>
        <v>132.000830086</v>
      </c>
      <c r="AA16" s="36"/>
      <c r="AG16" s="30" t="n">
        <f aca="false">E16/$AF$3</f>
        <v>9.85545335085414</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Felipe</v>
      </c>
      <c r="C17" s="39" t="n">
        <f aca="false">VLOOKUP($A17,$N:$Z,Q$1,0)</f>
        <v>5</v>
      </c>
      <c r="D17" s="41" t="str">
        <f aca="false">VLOOKUP($A17,$N:$Z,R$1,0)&amp;"-"&amp;VLOOKUP($A17,$N:$Z,S$1,0)</f>
        <v>3-2</v>
      </c>
      <c r="E17" s="39" t="n">
        <f aca="false">VLOOKUP($A17,$N:$Z,X$1,0)</f>
        <v>83</v>
      </c>
      <c r="F17" s="39" t="n">
        <f aca="false">VLOOKUP($A17,$N:$Z,V$1,0)</f>
        <v>0</v>
      </c>
      <c r="G17" s="39" t="n">
        <f aca="false">VLOOKUP($A17,$N:$Z,W$1,0)</f>
        <v>49</v>
      </c>
      <c r="H17" s="39" t="n">
        <f aca="false">VLOOKUP($A17,$N:$Z,Y$1,0)</f>
        <v>0</v>
      </c>
      <c r="I17" s="42" t="n">
        <f aca="false">VLOOKUP($A17,$N:$Z,13,0)</f>
        <v>132.000830086</v>
      </c>
      <c r="J17" s="43"/>
      <c r="K17" s="35" t="n">
        <f aca="false">VLOOKUP($A17,$N:$Z,R$1,0)</f>
        <v>3</v>
      </c>
      <c r="L17" s="35" t="n">
        <f aca="false">VLOOKUP($A17,$N:$Z,S$1,0)</f>
        <v>2</v>
      </c>
      <c r="M17" s="36"/>
      <c r="N17" s="36" t="n">
        <f aca="false">RANK(Z17,Z:Z)</f>
        <v>36</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8.18002628120894</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12</v>
      </c>
      <c r="D18" s="41" t="str">
        <f aca="false">VLOOKUP($A18,$N:$Z,R$1,0)&amp;"-"&amp;VLOOKUP($A18,$N:$Z,S$1,0)</f>
        <v>3-9</v>
      </c>
      <c r="E18" s="39" t="n">
        <f aca="false">VLOOKUP($A18,$N:$Z,X$1,0)</f>
        <v>109</v>
      </c>
      <c r="F18" s="39" t="n">
        <f aca="false">VLOOKUP($A18,$N:$Z,V$1,0)</f>
        <v>0</v>
      </c>
      <c r="G18" s="39" t="n">
        <f aca="false">VLOOKUP($A18,$N:$Z,W$1,0)</f>
        <v>0</v>
      </c>
      <c r="H18" s="39" t="n">
        <f aca="false">VLOOKUP($A18,$N:$Z,Y$1,0)</f>
        <v>0</v>
      </c>
      <c r="I18" s="42" t="n">
        <f aca="false">VLOOKUP($A18,$N:$Z,13,0)</f>
        <v>109.000454231667</v>
      </c>
      <c r="J18" s="43"/>
      <c r="K18" s="35" t="n">
        <f aca="false">VLOOKUP($A18,$N:$Z,R$1,0)</f>
        <v>3</v>
      </c>
      <c r="L18" s="35" t="n">
        <f aca="false">VLOOKUP($A18,$N:$Z,S$1,0)</f>
        <v>9</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10.742444152431</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Sérgio Nacif</v>
      </c>
      <c r="C19" s="44" t="n">
        <f aca="false">VLOOKUP($A19,$N:$Z,Q$1,0)</f>
        <v>6</v>
      </c>
      <c r="D19" s="46" t="str">
        <f aca="false">VLOOKUP($A19,$N:$Z,R$1,0)&amp;"-"&amp;VLOOKUP($A19,$N:$Z,S$1,0)</f>
        <v>3-3</v>
      </c>
      <c r="E19" s="44" t="n">
        <f aca="false">VLOOKUP($A19,$N:$Z,X$1,0)</f>
        <v>84</v>
      </c>
      <c r="F19" s="44" t="n">
        <f aca="false">VLOOKUP($A19,$N:$Z,V$1,0)</f>
        <v>0</v>
      </c>
      <c r="G19" s="44" t="n">
        <f aca="false">VLOOKUP($A19,$N:$Z,W$1,0)</f>
        <v>24</v>
      </c>
      <c r="H19" s="44" t="n">
        <f aca="false">VLOOKUP($A19,$N:$Z,Y$1,0)</f>
        <v>0</v>
      </c>
      <c r="I19" s="47" t="n">
        <f aca="false">VLOOKUP($A19,$N:$Z,13,0)</f>
        <v>108.000700058</v>
      </c>
      <c r="J19" s="48" t="s">
        <v>77</v>
      </c>
      <c r="K19" s="35" t="n">
        <f aca="false">VLOOKUP($A19,$N:$Z,R$1,0)</f>
        <v>3</v>
      </c>
      <c r="L19" s="35" t="n">
        <f aca="false">VLOOKUP($A19,$N:$Z,S$1,0)</f>
        <v>3</v>
      </c>
      <c r="M19" s="36"/>
      <c r="N19" s="36" t="n">
        <f aca="false">RANK(Z19,Z:Z)</f>
        <v>7</v>
      </c>
      <c r="O19" s="35" t="n">
        <v>17</v>
      </c>
      <c r="P19" s="36" t="s">
        <v>18</v>
      </c>
      <c r="Q19" s="36" t="n">
        <f aca="false">COUNTIF(CORRIDA!G:G,CLASSIF!P19)+COUNTIF(CORRIDA!I:I,CLASSIF!P19)</f>
        <v>11</v>
      </c>
      <c r="R19" s="36" t="n">
        <f aca="false">COUNTIF(CORRIDA!G:G,CLASSIF!$P19)</f>
        <v>6</v>
      </c>
      <c r="S19" s="36" t="n">
        <f aca="false">COUNTIF(CORRIDA!I:I,CLASSIF!P19)</f>
        <v>5</v>
      </c>
      <c r="T19" s="37" t="n">
        <f aca="false">IF(Q19=0,0,U19/(Q19*20))</f>
        <v>0.713636363636364</v>
      </c>
      <c r="U19" s="36" t="n">
        <f aca="false">SUMIF(CORRIDA!G:G,CLASSIF!P19,CORRIDA!H:H)+SUMIF(CORRIDA!I:I,CLASSIF!P19,CORRIDA!J:J)</f>
        <v>157</v>
      </c>
      <c r="V19" s="36" t="n">
        <f aca="false">SUMIF(WOs!G:G,CLASSIF!P19,WOs!H:H)+SUMIF(WOs!I:I,CLASSIF!P19,WOs!J:J)</f>
        <v>0</v>
      </c>
      <c r="W19" s="36" t="n">
        <f aca="false">SUMIF(TORNEIO!G:G,CLASSIF!P19,TORNEIO!H:H)+SUMIF(TORNEIO!I:I,CLASSIF!P19,TORNEIO!J:J)+SUMIF(TORNEIO!S:S,CLASSIF!P19,TORNEIO!T:T)</f>
        <v>24</v>
      </c>
      <c r="X19" s="36" t="n">
        <f aca="false">SUM(U19:V19)</f>
        <v>157</v>
      </c>
      <c r="Y19" s="36" t="n">
        <f aca="false">VLOOKUP(P19,STATS!$B$2:$DF$52,109,0)</f>
        <v>0</v>
      </c>
      <c r="Z19" s="38" t="n">
        <f aca="false">SUM(W19:Y19)+T19/1000+(100-O19)/1000000000</f>
        <v>181.000713719364</v>
      </c>
      <c r="AA19" s="36"/>
      <c r="AG19" s="30" t="n">
        <f aca="false">E19/$AF$3</f>
        <v>8.27858081471748</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Persio</v>
      </c>
      <c r="C20" s="44" t="n">
        <f aca="false">VLOOKUP($A20,$N:$Z,Q$1,0)</f>
        <v>5</v>
      </c>
      <c r="D20" s="46" t="str">
        <f aca="false">VLOOKUP($A20,$N:$Z,R$1,0)&amp;"-"&amp;VLOOKUP($A20,$N:$Z,S$1,0)</f>
        <v>5-0</v>
      </c>
      <c r="E20" s="44" t="n">
        <f aca="false">VLOOKUP($A20,$N:$Z,X$1,0)</f>
        <v>100</v>
      </c>
      <c r="F20" s="44" t="n">
        <f aca="false">VLOOKUP($A20,$N:$Z,V$1,0)</f>
        <v>0</v>
      </c>
      <c r="G20" s="44" t="n">
        <f aca="false">VLOOKUP($A20,$N:$Z,W$1,0)</f>
        <v>0</v>
      </c>
      <c r="H20" s="44" t="n">
        <f aca="false">VLOOKUP($A20,$N:$Z,Y$1,0)</f>
        <v>0</v>
      </c>
      <c r="I20" s="47" t="n">
        <f aca="false">VLOOKUP($A20,$N:$Z,13,0)</f>
        <v>100.001000066</v>
      </c>
      <c r="J20" s="48"/>
      <c r="K20" s="35" t="n">
        <f aca="false">VLOOKUP($A20,$N:$Z,R$1,0)</f>
        <v>5</v>
      </c>
      <c r="L20" s="35" t="n">
        <f aca="false">VLOOKUP($A20,$N:$Z,S$1,0)</f>
        <v>0</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9.85545335085414</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Guto</v>
      </c>
      <c r="C21" s="44" t="n">
        <f aca="false">VLOOKUP($A21,$N:$Z,Q$1,0)</f>
        <v>8</v>
      </c>
      <c r="D21" s="46" t="str">
        <f aca="false">VLOOKUP($A21,$N:$Z,R$1,0)&amp;"-"&amp;VLOOKUP($A21,$N:$Z,S$1,0)</f>
        <v>4-4</v>
      </c>
      <c r="E21" s="44" t="n">
        <f aca="false">VLOOKUP($A21,$N:$Z,X$1,0)</f>
        <v>100</v>
      </c>
      <c r="F21" s="44" t="n">
        <f aca="false">VLOOKUP($A21,$N:$Z,V$1,0)</f>
        <v>0</v>
      </c>
      <c r="G21" s="44" t="n">
        <f aca="false">VLOOKUP($A21,$N:$Z,W$1,0)</f>
        <v>0</v>
      </c>
      <c r="H21" s="44" t="n">
        <f aca="false">VLOOKUP($A21,$N:$Z,Y$1,0)</f>
        <v>0</v>
      </c>
      <c r="I21" s="47" t="n">
        <f aca="false">VLOOKUP($A21,$N:$Z,13,0)</f>
        <v>100.000625053</v>
      </c>
      <c r="J21" s="48"/>
      <c r="K21" s="35" t="n">
        <f aca="false">VLOOKUP($A21,$N:$Z,R$1,0)</f>
        <v>4</v>
      </c>
      <c r="L21" s="35" t="n">
        <f aca="false">VLOOKUP($A21,$N:$Z,S$1,0)</f>
        <v>4</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9.85545335085414</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Fabinho</v>
      </c>
      <c r="C22" s="44" t="n">
        <f aca="false">VLOOKUP($A22,$N:$Z,Q$1,0)</f>
        <v>4</v>
      </c>
      <c r="D22" s="46" t="str">
        <f aca="false">VLOOKUP($A22,$N:$Z,R$1,0)&amp;"-"&amp;VLOOKUP($A22,$N:$Z,S$1,0)</f>
        <v>3-1</v>
      </c>
      <c r="E22" s="44" t="n">
        <f aca="false">VLOOKUP($A22,$N:$Z,X$1,0)</f>
        <v>64</v>
      </c>
      <c r="F22" s="44" t="n">
        <f aca="false">VLOOKUP($A22,$N:$Z,V$1,0)</f>
        <v>0</v>
      </c>
      <c r="G22" s="44" t="n">
        <f aca="false">VLOOKUP($A22,$N:$Z,W$1,0)</f>
        <v>24</v>
      </c>
      <c r="H22" s="44" t="n">
        <f aca="false">VLOOKUP($A22,$N:$Z,Y$1,0)</f>
        <v>0</v>
      </c>
      <c r="I22" s="47" t="n">
        <f aca="false">VLOOKUP($A22,$N:$Z,13,0)</f>
        <v>88.000800087</v>
      </c>
      <c r="J22" s="48"/>
      <c r="K22" s="35" t="n">
        <f aca="false">VLOOKUP($A22,$N:$Z,R$1,0)</f>
        <v>3</v>
      </c>
      <c r="L22" s="35" t="n">
        <f aca="false">VLOOKUP($A22,$N:$Z,S$1,0)</f>
        <v>1</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6.30749014454665</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Luis Carlos</v>
      </c>
      <c r="C23" s="44" t="n">
        <f aca="false">VLOOKUP($A23,$N:$Z,Q$1,0)</f>
        <v>10</v>
      </c>
      <c r="D23" s="46" t="str">
        <f aca="false">VLOOKUP($A23,$N:$Z,R$1,0)&amp;"-"&amp;VLOOKUP($A23,$N:$Z,S$1,0)</f>
        <v>2-8</v>
      </c>
      <c r="E23" s="44" t="n">
        <f aca="false">VLOOKUP($A23,$N:$Z,X$1,0)</f>
        <v>87</v>
      </c>
      <c r="F23" s="44" t="n">
        <f aca="false">VLOOKUP($A23,$N:$Z,V$1,0)</f>
        <v>0</v>
      </c>
      <c r="G23" s="44" t="n">
        <f aca="false">VLOOKUP($A23,$N:$Z,W$1,0)</f>
        <v>0</v>
      </c>
      <c r="H23" s="44" t="n">
        <f aca="false">VLOOKUP($A23,$N:$Z,Y$1,0)</f>
        <v>0</v>
      </c>
      <c r="I23" s="47" t="n">
        <f aca="false">VLOOKUP($A23,$N:$Z,13,0)</f>
        <v>87.000435076</v>
      </c>
      <c r="J23" s="48"/>
      <c r="K23" s="35" t="n">
        <f aca="false">VLOOKUP($A23,$N:$Z,R$1,0)</f>
        <v>2</v>
      </c>
      <c r="L23" s="35" t="n">
        <f aca="false">VLOOKUP($A23,$N:$Z,S$1,0)</f>
        <v>8</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8.5742444152431</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Pedrão</v>
      </c>
      <c r="C24" s="44" t="n">
        <f aca="false">VLOOKUP($A24,$N:$Z,Q$1,0)</f>
        <v>4</v>
      </c>
      <c r="D24" s="46" t="str">
        <f aca="false">VLOOKUP($A24,$N:$Z,R$1,0)&amp;"-"&amp;VLOOKUP($A24,$N:$Z,S$1,0)</f>
        <v>4-0</v>
      </c>
      <c r="E24" s="44" t="n">
        <f aca="false">VLOOKUP($A24,$N:$Z,X$1,0)</f>
        <v>80</v>
      </c>
      <c r="F24" s="44" t="n">
        <f aca="false">VLOOKUP($A24,$N:$Z,V$1,0)</f>
        <v>0</v>
      </c>
      <c r="G24" s="44" t="n">
        <f aca="false">VLOOKUP($A24,$N:$Z,W$1,0)</f>
        <v>0</v>
      </c>
      <c r="H24" s="44" t="n">
        <f aca="false">VLOOKUP($A24,$N:$Z,Y$1,0)</f>
        <v>0</v>
      </c>
      <c r="I24" s="47" t="n">
        <f aca="false">VLOOKUP($A24,$N:$Z,13,0)</f>
        <v>80.001000068</v>
      </c>
      <c r="J24" s="48"/>
      <c r="K24" s="35" t="n">
        <f aca="false">VLOOKUP($A24,$N:$Z,R$1,0)</f>
        <v>4</v>
      </c>
      <c r="L24" s="35" t="n">
        <f aca="false">VLOOKUP($A24,$N:$Z,S$1,0)</f>
        <v>0</v>
      </c>
      <c r="M24" s="36"/>
      <c r="N24" s="36" t="n">
        <f aca="false">RANK(Z24,Z:Z)</f>
        <v>14</v>
      </c>
      <c r="O24" s="35" t="n">
        <v>22</v>
      </c>
      <c r="P24" s="36" t="s">
        <v>23</v>
      </c>
      <c r="Q24" s="36" t="n">
        <f aca="false">COUNTIF(CORRIDA!G:G,CLASSIF!P24)+COUNTIF(CORRIDA!I:I,CLASSIF!P24)</f>
        <v>7</v>
      </c>
      <c r="R24" s="36" t="n">
        <f aca="false">COUNTIF(CORRIDA!G:G,CLASSIF!$P24)</f>
        <v>4</v>
      </c>
      <c r="S24" s="36" t="n">
        <f aca="false">COUNTIF(CORRIDA!I:I,CLASSIF!P24)</f>
        <v>3</v>
      </c>
      <c r="T24" s="37" t="n">
        <f aca="false">IF(Q24=0,0,U24/(Q24*20))</f>
        <v>0.714285714285714</v>
      </c>
      <c r="U24" s="36" t="n">
        <f aca="false">SUMIF(CORRIDA!G:G,CLASSIF!P24,CORRIDA!H:H)+SUMIF(CORRIDA!I:I,CLASSIF!P24,CORRIDA!J:J)</f>
        <v>100</v>
      </c>
      <c r="V24" s="36" t="n">
        <f aca="false">SUMIF(WOs!G:G,CLASSIF!P24,WOs!H:H)+SUMIF(WOs!I:I,CLASSIF!P24,WOs!J:J)</f>
        <v>0</v>
      </c>
      <c r="W24" s="36" t="n">
        <f aca="false">SUMIF(TORNEIO!G:G,CLASSIF!P24,TORNEIO!H:H)+SUMIF(TORNEIO!I:I,CLASSIF!P24,TORNEIO!J:J)+SUMIF(TORNEIO!S:S,CLASSIF!P24,TORNEIO!T:T)</f>
        <v>45</v>
      </c>
      <c r="X24" s="36" t="n">
        <f aca="false">SUM(U24:V24)</f>
        <v>100</v>
      </c>
      <c r="Y24" s="36" t="n">
        <f aca="false">VLOOKUP(P24,STATS!$B$2:$DF$52,109,0)</f>
        <v>0</v>
      </c>
      <c r="Z24" s="38" t="n">
        <f aca="false">SUM(W24:Y24)+T24/1000+(100-O24)/1000000000</f>
        <v>145.000714363714</v>
      </c>
      <c r="AA24" s="36"/>
      <c r="AG24" s="30" t="n">
        <f aca="false">E24/$AF$3</f>
        <v>7.88436268068331</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Rubens</v>
      </c>
      <c r="C25" s="44" t="n">
        <f aca="false">VLOOKUP($A25,$N:$Z,Q$1,0)</f>
        <v>5</v>
      </c>
      <c r="D25" s="46" t="str">
        <f aca="false">VLOOKUP($A25,$N:$Z,R$1,0)&amp;"-"&amp;VLOOKUP($A25,$N:$Z,S$1,0)</f>
        <v>2-3</v>
      </c>
      <c r="E25" s="44" t="n">
        <f aca="false">VLOOKUP($A25,$N:$Z,X$1,0)</f>
        <v>63</v>
      </c>
      <c r="F25" s="44" t="n">
        <f aca="false">VLOOKUP($A25,$N:$Z,V$1,0)</f>
        <v>0</v>
      </c>
      <c r="G25" s="44" t="n">
        <f aca="false">VLOOKUP($A25,$N:$Z,W$1,0)</f>
        <v>0</v>
      </c>
      <c r="H25" s="44" t="n">
        <f aca="false">VLOOKUP($A25,$N:$Z,Y$1,0)</f>
        <v>0</v>
      </c>
      <c r="I25" s="47" t="n">
        <f aca="false">VLOOKUP($A25,$N:$Z,13,0)</f>
        <v>63.000630057</v>
      </c>
      <c r="J25" s="48"/>
      <c r="K25" s="35" t="n">
        <f aca="false">VLOOKUP($A25,$N:$Z,R$1,0)</f>
        <v>2</v>
      </c>
      <c r="L25" s="35" t="n">
        <f aca="false">VLOOKUP($A25,$N:$Z,S$1,0)</f>
        <v>3</v>
      </c>
      <c r="M25" s="36"/>
      <c r="N25" s="36" t="n">
        <f aca="false">RANK(Z25,Z:Z)</f>
        <v>4</v>
      </c>
      <c r="O25" s="35" t="n">
        <v>23</v>
      </c>
      <c r="P25" s="36" t="s">
        <v>24</v>
      </c>
      <c r="Q25" s="36" t="n">
        <f aca="false">COUNTIF(CORRIDA!G:G,CLASSIF!P25)+COUNTIF(CORRIDA!I:I,CLASSIF!P25)</f>
        <v>17</v>
      </c>
      <c r="R25" s="36" t="n">
        <f aca="false">COUNTIF(CORRIDA!G:G,CLASSIF!$P25)</f>
        <v>1</v>
      </c>
      <c r="S25" s="36" t="n">
        <f aca="false">COUNTIF(CORRIDA!I:I,CLASSIF!P25)</f>
        <v>16</v>
      </c>
      <c r="T25" s="37" t="n">
        <f aca="false">IF(Q25=0,0,U25/(Q25*20))</f>
        <v>0.3</v>
      </c>
      <c r="U25" s="36" t="n">
        <f aca="false">SUMIF(CORRIDA!G:G,CLASSIF!P25,CORRIDA!H:H)+SUMIF(CORRIDA!I:I,CLASSIF!P25,CORRIDA!J:J)</f>
        <v>102</v>
      </c>
      <c r="V25" s="36" t="n">
        <f aca="false">SUMIF(WOs!G:G,CLASSIF!P25,WOs!H:H)+SUMIF(WOs!I:I,CLASSIF!P25,WOs!J:J)</f>
        <v>0</v>
      </c>
      <c r="W25" s="36" t="n">
        <f aca="false">SUMIF(TORNEIO!G:G,CLASSIF!P25,TORNEIO!H:H)+SUMIF(TORNEIO!I:I,CLASSIF!P25,TORNEIO!J:J)+SUMIF(TORNEIO!S:S,CLASSIF!P25,TORNEIO!T:T)</f>
        <v>24</v>
      </c>
      <c r="X25" s="36" t="n">
        <f aca="false">SUM(U25:V25)</f>
        <v>102</v>
      </c>
      <c r="Y25" s="36" t="n">
        <f aca="false">VLOOKUP(P25,STATS!$B$2:$DF$52,109,0)</f>
        <v>100</v>
      </c>
      <c r="Z25" s="38" t="n">
        <f aca="false">SUM(W25:Y25)+T25/1000+(100-O25)/1000000000</f>
        <v>226.000300077</v>
      </c>
      <c r="AA25" s="36"/>
      <c r="AG25" s="30" t="n">
        <f aca="false">E25/$AF$3</f>
        <v>6.20893561103811</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Salgado</v>
      </c>
      <c r="C26" s="44" t="n">
        <f aca="false">VLOOKUP($A26,$N:$Z,Q$1,0)</f>
        <v>2</v>
      </c>
      <c r="D26" s="46" t="str">
        <f aca="false">VLOOKUP($A26,$N:$Z,R$1,0)&amp;"-"&amp;VLOOKUP($A26,$N:$Z,S$1,0)</f>
        <v>1-1</v>
      </c>
      <c r="E26" s="44" t="n">
        <f aca="false">VLOOKUP($A26,$N:$Z,X$1,0)</f>
        <v>32</v>
      </c>
      <c r="F26" s="44" t="n">
        <f aca="false">VLOOKUP($A26,$N:$Z,V$1,0)</f>
        <v>0</v>
      </c>
      <c r="G26" s="44" t="n">
        <f aca="false">VLOOKUP($A26,$N:$Z,W$1,0)</f>
        <v>24</v>
      </c>
      <c r="H26" s="44" t="n">
        <f aca="false">VLOOKUP($A26,$N:$Z,Y$1,0)</f>
        <v>0</v>
      </c>
      <c r="I26" s="47" t="n">
        <f aca="false">VLOOKUP($A26,$N:$Z,13,0)</f>
        <v>56.000800059</v>
      </c>
      <c r="J26" s="48"/>
      <c r="K26" s="35" t="n">
        <f aca="false">VLOOKUP($A26,$N:$Z,R$1,0)</f>
        <v>1</v>
      </c>
      <c r="L26" s="35" t="n">
        <f aca="false">VLOOKUP($A26,$N:$Z,S$1,0)</f>
        <v>1</v>
      </c>
      <c r="M26" s="36"/>
      <c r="N26" s="36" t="n">
        <f aca="false">RANK(Z26,Z:Z)</f>
        <v>21</v>
      </c>
      <c r="O26" s="35" t="n">
        <v>24</v>
      </c>
      <c r="P26" s="36" t="s">
        <v>25</v>
      </c>
      <c r="Q26" s="36" t="n">
        <f aca="false">COUNTIF(CORRIDA!G:G,CLASSIF!P26)+COUNTIF(CORRIDA!I:I,CLASSIF!P26)</f>
        <v>10</v>
      </c>
      <c r="R26" s="36" t="n">
        <f aca="false">COUNTIF(CORRIDA!G:G,CLASSIF!$P26)</f>
        <v>2</v>
      </c>
      <c r="S26" s="36" t="n">
        <f aca="false">COUNTIF(CORRIDA!I:I,CLASSIF!P26)</f>
        <v>8</v>
      </c>
      <c r="T26" s="37" t="n">
        <f aca="false">IF(Q26=0,0,U26/(Q26*20))</f>
        <v>0.435</v>
      </c>
      <c r="U26" s="36" t="n">
        <f aca="false">SUMIF(CORRIDA!G:G,CLASSIF!P26,CORRIDA!H:H)+SUMIF(CORRIDA!I:I,CLASSIF!P26,CORRIDA!J:J)</f>
        <v>87</v>
      </c>
      <c r="V26" s="36" t="n">
        <f aca="false">SUMIF(WOs!G:G,CLASSIF!P26,WOs!H:H)+SUMIF(WOs!I:I,CLASSIF!P26,WOs!J:J)</f>
        <v>0</v>
      </c>
      <c r="W26" s="36" t="n">
        <f aca="false">SUMIF(TORNEIO!G:G,CLASSIF!P26,TORNEIO!H:H)+SUMIF(TORNEIO!I:I,CLASSIF!P26,TORNEIO!J:J)+SUMIF(TORNEIO!S:S,CLASSIF!P26,TORNEIO!T:T)</f>
        <v>0</v>
      </c>
      <c r="X26" s="36" t="n">
        <f aca="false">SUM(U26:V26)</f>
        <v>87</v>
      </c>
      <c r="Y26" s="36" t="n">
        <f aca="false">VLOOKUP(P26,STATS!$B$2:$DF$52,109,0)</f>
        <v>0</v>
      </c>
      <c r="Z26" s="38" t="n">
        <f aca="false">SUM(W26:Y26)+T26/1000+(100-O26)/1000000000</f>
        <v>87.000435076</v>
      </c>
      <c r="AA26" s="36"/>
      <c r="AG26" s="30" t="n">
        <f aca="false">E26/$AF$3</f>
        <v>3.15374507227332</v>
      </c>
      <c r="AH26" s="30" t="e">
        <f aca="true">E26+AH$2*20*D26*(($AC$3-TODAY())/7)</f>
        <v>#VALUE!</v>
      </c>
      <c r="AJ26" s="1"/>
      <c r="AL26" s="1"/>
    </row>
    <row r="27" customFormat="false" ht="12.75" hidden="false" customHeight="false" outlineLevel="0" collapsed="false">
      <c r="A27" s="49" t="n">
        <v>25</v>
      </c>
      <c r="B27" s="50" t="str">
        <f aca="false">VLOOKUP($A27,$N:$Z,P$1,0)</f>
        <v>Bruno</v>
      </c>
      <c r="C27" s="49" t="n">
        <f aca="false">VLOOKUP($A27,$N:$Z,Q$1,0)</f>
        <v>3</v>
      </c>
      <c r="D27" s="51" t="str">
        <f aca="false">VLOOKUP($A27,$N:$Z,R$1,0)&amp;"-"&amp;VLOOKUP($A27,$N:$Z,S$1,0)</f>
        <v>2-1</v>
      </c>
      <c r="E27" s="49" t="n">
        <f aca="false">VLOOKUP($A27,$N:$Z,X$1,0)</f>
        <v>47</v>
      </c>
      <c r="F27" s="49" t="n">
        <f aca="false">VLOOKUP($A27,$N:$Z,V$1,0)</f>
        <v>0</v>
      </c>
      <c r="G27" s="49" t="n">
        <f aca="false">VLOOKUP($A27,$N:$Z,W$1,0)</f>
        <v>0</v>
      </c>
      <c r="H27" s="49" t="n">
        <f aca="false">VLOOKUP($A27,$N:$Z,Y$1,0)</f>
        <v>0</v>
      </c>
      <c r="I27" s="52" t="n">
        <f aca="false">VLOOKUP($A27,$N:$Z,13,0)</f>
        <v>47.0007834293333</v>
      </c>
      <c r="J27" s="53"/>
      <c r="K27" s="35" t="n">
        <f aca="false">VLOOKUP($A27,$N:$Z,R$1,0)</f>
        <v>2</v>
      </c>
      <c r="L27" s="35" t="n">
        <f aca="false">VLOOKUP($A27,$N:$Z,S$1,0)</f>
        <v>1</v>
      </c>
      <c r="M27" s="36"/>
      <c r="N27" s="36" t="n">
        <f aca="false">RANK(Z27,Z:Z)</f>
        <v>5</v>
      </c>
      <c r="O27" s="35" t="n">
        <v>25</v>
      </c>
      <c r="P27" s="36" t="s">
        <v>26</v>
      </c>
      <c r="Q27" s="36" t="n">
        <f aca="false">COUNTIF(CORRIDA!G:G,CLASSIF!P27)+COUNTIF(CORRIDA!I:I,CLASSIF!P27)</f>
        <v>9</v>
      </c>
      <c r="R27" s="36" t="n">
        <f aca="false">COUNTIF(CORRIDA!G:G,CLASSIF!$P27)</f>
        <v>7</v>
      </c>
      <c r="S27" s="36" t="n">
        <f aca="false">COUNTIF(CORRIDA!I:I,CLASSIF!P27)</f>
        <v>2</v>
      </c>
      <c r="T27" s="37" t="n">
        <f aca="false">IF(Q27=0,0,U27/(Q27*20))</f>
        <v>0.888888888888889</v>
      </c>
      <c r="U27" s="36" t="n">
        <f aca="false">SUMIF(CORRIDA!G:G,CLASSIF!P27,CORRIDA!H:H)+SUMIF(CORRIDA!I:I,CLASSIF!P27,CORRIDA!J:J)</f>
        <v>160</v>
      </c>
      <c r="V27" s="36" t="n">
        <f aca="false">SUMIF(WOs!G:G,CLASSIF!P27,WOs!H:H)+SUMIF(WOs!I:I,CLASSIF!P27,WOs!J:J)</f>
        <v>0</v>
      </c>
      <c r="W27" s="36" t="n">
        <f aca="false">SUMIF(TORNEIO!G:G,CLASSIF!P27,TORNEIO!H:H)+SUMIF(TORNEIO!I:I,CLASSIF!P27,TORNEIO!J:J)+SUMIF(TORNEIO!S:S,CLASSIF!P27,TORNEIO!T:T)</f>
        <v>44</v>
      </c>
      <c r="X27" s="36" t="n">
        <f aca="false">SUM(U27:V27)</f>
        <v>160</v>
      </c>
      <c r="Y27" s="36" t="n">
        <f aca="false">VLOOKUP(P27,STATS!$B$2:$DF$52,109,0)</f>
        <v>0</v>
      </c>
      <c r="Z27" s="38" t="n">
        <f aca="false">SUM(W27:Y27)+T27/1000+(100-O27)/1000000000</f>
        <v>204.000888963889</v>
      </c>
      <c r="AA27" s="36"/>
      <c r="AG27" s="30" t="n">
        <f aca="false">E27/$AF$3</f>
        <v>4.63206307490145</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4</v>
      </c>
      <c r="D28" s="51" t="str">
        <f aca="false">VLOOKUP($A28,$N:$Z,R$1,0)&amp;"-"&amp;VLOOKUP($A28,$N:$Z,S$1,0)</f>
        <v>1-3</v>
      </c>
      <c r="E28" s="49" t="n">
        <f aca="false">VLOOKUP($A28,$N:$Z,X$1,0)</f>
        <v>44</v>
      </c>
      <c r="F28" s="49" t="n">
        <f aca="false">VLOOKUP($A28,$N:$Z,V$1,0)</f>
        <v>0</v>
      </c>
      <c r="G28" s="49" t="n">
        <f aca="false">VLOOKUP($A28,$N:$Z,W$1,0)</f>
        <v>0</v>
      </c>
      <c r="H28" s="49" t="n">
        <f aca="false">VLOOKUP($A28,$N:$Z,Y$1,0)</f>
        <v>0</v>
      </c>
      <c r="I28" s="52" t="n">
        <f aca="false">VLOOKUP($A28,$N:$Z,13,0)</f>
        <v>44.000550055</v>
      </c>
      <c r="J28" s="53"/>
      <c r="K28" s="35" t="n">
        <f aca="false">VLOOKUP($A28,$N:$Z,R$1,0)</f>
        <v>1</v>
      </c>
      <c r="L28" s="35" t="n">
        <f aca="false">VLOOKUP($A28,$N:$Z,S$1,0)</f>
        <v>3</v>
      </c>
      <c r="M28" s="36"/>
      <c r="N28" s="36" t="n">
        <f aca="false">RANK(Z28,Z:Z)</f>
        <v>28</v>
      </c>
      <c r="O28" s="35" t="n">
        <v>26</v>
      </c>
      <c r="P28" s="36" t="s">
        <v>27</v>
      </c>
      <c r="Q28" s="36" t="n">
        <f aca="false">COUNTIF(CORRIDA!G:G,CLASSIF!P28)+COUNTIF(CORRIDA!I:I,CLASSIF!P28)</f>
        <v>2</v>
      </c>
      <c r="R28" s="36" t="n">
        <f aca="false">COUNTIF(CORRIDA!G:G,CLASSIF!$P28)</f>
        <v>1</v>
      </c>
      <c r="S28" s="36" t="n">
        <f aca="false">COUNTIF(CORRIDA!I:I,CLASSIF!P28)</f>
        <v>1</v>
      </c>
      <c r="T28" s="37" t="n">
        <f aca="false">IF(Q28=0,0,U28/(Q28*20))</f>
        <v>0.625</v>
      </c>
      <c r="U28" s="36" t="n">
        <f aca="false">SUMIF(CORRIDA!G:G,CLASSIF!P28,CORRIDA!H:H)+SUMIF(CORRIDA!I:I,CLASSIF!P28,CORRIDA!J:J)</f>
        <v>25</v>
      </c>
      <c r="V28" s="36" t="n">
        <f aca="false">SUMIF(WOs!G:G,CLASSIF!P28,WOs!H:H)+SUMIF(WOs!I:I,CLASSIF!P28,WOs!J:J)</f>
        <v>0</v>
      </c>
      <c r="W28" s="36" t="n">
        <f aca="false">SUMIF(TORNEIO!G:G,CLASSIF!P28,TORNEIO!H:H)+SUMIF(TORNEIO!I:I,CLASSIF!P28,TORNEIO!J:J)+SUMIF(TORNEIO!S:S,CLASSIF!P28,TORNEIO!T:T)</f>
        <v>0</v>
      </c>
      <c r="X28" s="36" t="n">
        <f aca="false">SUM(U28:V28)</f>
        <v>25</v>
      </c>
      <c r="Y28" s="36" t="n">
        <f aca="false">VLOOKUP(P28,STATS!$B$2:$DF$52,109,0)</f>
        <v>0</v>
      </c>
      <c r="Z28" s="38" t="n">
        <f aca="false">SUM(W28:Y28)+T28/1000+(100-O28)/1000000000</f>
        <v>25.000625074</v>
      </c>
      <c r="AA28" s="36"/>
      <c r="AG28" s="30" t="n">
        <f aca="false">E28/$AF$3</f>
        <v>4.33639947437582</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1</v>
      </c>
      <c r="D29" s="51" t="str">
        <f aca="false">VLOOKUP($A29,$N:$Z,R$1,0)&amp;"-"&amp;VLOOKUP($A29,$N:$Z,S$1,0)</f>
        <v>1-0</v>
      </c>
      <c r="E29" s="49" t="n">
        <f aca="false">VLOOKUP($A29,$N:$Z,X$1,0)</f>
        <v>25</v>
      </c>
      <c r="F29" s="49" t="n">
        <f aca="false">VLOOKUP($A29,$N:$Z,V$1,0)</f>
        <v>0</v>
      </c>
      <c r="G29" s="49" t="n">
        <f aca="false">VLOOKUP($A29,$N:$Z,W$1,0)</f>
        <v>0</v>
      </c>
      <c r="H29" s="49" t="n">
        <f aca="false">VLOOKUP($A29,$N:$Z,Y$1,0)</f>
        <v>0</v>
      </c>
      <c r="I29" s="52" t="n">
        <f aca="false">VLOOKUP($A29,$N:$Z,13,0)</f>
        <v>25.00125007</v>
      </c>
      <c r="J29" s="53"/>
      <c r="K29" s="35" t="n">
        <f aca="false">VLOOKUP($A29,$N:$Z,R$1,0)</f>
        <v>1</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Magritto</v>
      </c>
      <c r="C30" s="49" t="n">
        <f aca="false">VLOOKUP($A30,$N:$Z,Q$1,0)</f>
        <v>2</v>
      </c>
      <c r="D30" s="51" t="str">
        <f aca="false">VLOOKUP($A30,$N:$Z,R$1,0)&amp;"-"&amp;VLOOKUP($A30,$N:$Z,S$1,0)</f>
        <v>1-1</v>
      </c>
      <c r="E30" s="49" t="n">
        <f aca="false">VLOOKUP($A30,$N:$Z,X$1,0)</f>
        <v>25</v>
      </c>
      <c r="F30" s="49" t="n">
        <f aca="false">VLOOKUP($A30,$N:$Z,V$1,0)</f>
        <v>0</v>
      </c>
      <c r="G30" s="49" t="n">
        <f aca="false">VLOOKUP($A30,$N:$Z,W$1,0)</f>
        <v>0</v>
      </c>
      <c r="H30" s="49" t="n">
        <f aca="false">VLOOKUP($A30,$N:$Z,Y$1,0)</f>
        <v>0</v>
      </c>
      <c r="I30" s="52" t="n">
        <f aca="false">VLOOKUP($A30,$N:$Z,13,0)</f>
        <v>25.000625074</v>
      </c>
      <c r="J30" s="53"/>
      <c r="K30" s="35" t="n">
        <f aca="false">VLOOKUP($A30,$N:$Z,R$1,0)</f>
        <v>1</v>
      </c>
      <c r="L30" s="35" t="n">
        <f aca="false">VLOOKUP($A30,$N:$Z,S$1,0)</f>
        <v>1</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9</v>
      </c>
      <c r="O31" s="35" t="n">
        <v>29</v>
      </c>
      <c r="P31" s="36" t="s">
        <v>30</v>
      </c>
      <c r="Q31" s="36" t="n">
        <f aca="false">COUNTIF(CORRIDA!G:G,CLASSIF!P31)+COUNTIF(CORRIDA!I:I,CLASSIF!P31)</f>
        <v>11</v>
      </c>
      <c r="R31" s="36" t="n">
        <f aca="false">COUNTIF(CORRIDA!G:G,CLASSIF!$P31)</f>
        <v>7</v>
      </c>
      <c r="S31" s="36" t="n">
        <f aca="false">COUNTIF(CORRIDA!I:I,CLASSIF!P31)</f>
        <v>4</v>
      </c>
      <c r="T31" s="37" t="n">
        <f aca="false">IF(Q31=0,0,U31/(Q31*20))</f>
        <v>0.804545454545455</v>
      </c>
      <c r="U31" s="36" t="n">
        <f aca="false">SUMIF(CORRIDA!G:G,CLASSIF!P31,CORRIDA!H:H)+SUMIF(CORRIDA!I:I,CLASSIF!P31,CORRIDA!J:J)</f>
        <v>177</v>
      </c>
      <c r="V31" s="36" t="n">
        <f aca="false">SUMIF(WOs!G:G,CLASSIF!P31,WOs!H:H)+SUMIF(WOs!I:I,CLASSIF!P31,WOs!J:J)</f>
        <v>0</v>
      </c>
      <c r="W31" s="36" t="n">
        <f aca="false">SUMIF(TORNEIO!G:G,CLASSIF!P31,TORNEIO!H:H)+SUMIF(TORNEIO!I:I,CLASSIF!P31,TORNEIO!J:J)+SUMIF(TORNEIO!S:S,CLASSIF!P31,TORNEIO!T:T)</f>
        <v>0</v>
      </c>
      <c r="X31" s="36" t="n">
        <f aca="false">SUM(U31:V31)</f>
        <v>177</v>
      </c>
      <c r="Y31" s="36" t="n">
        <f aca="false">VLOOKUP(P31,STATS!$B$2:$DF$52,109,0)</f>
        <v>0</v>
      </c>
      <c r="Z31" s="38" t="n">
        <f aca="false">SUM(W31:Y31)+T31/1000+(100-O31)/1000000000</f>
        <v>177.000804616455</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1</v>
      </c>
      <c r="R32" s="36" t="n">
        <f aca="false">COUNTIF(CORRIDA!G:G,CLASSIF!$P32)</f>
        <v>1</v>
      </c>
      <c r="S32" s="36" t="n">
        <f aca="false">COUNTIF(CORRIDA!I:I,CLASSIF!P32)</f>
        <v>0</v>
      </c>
      <c r="T32" s="37" t="n">
        <f aca="false">IF(Q32=0,0,U32/(Q32*20))</f>
        <v>1.25</v>
      </c>
      <c r="U32" s="36" t="n">
        <f aca="false">SUMIF(CORRIDA!G:G,CLASSIF!P32,CORRIDA!H:H)+SUMIF(CORRIDA!I:I,CLASSIF!P32,CORRIDA!J:J)</f>
        <v>25</v>
      </c>
      <c r="V32" s="36" t="n">
        <f aca="false">SUMIF(WOs!G:G,CLASSIF!P32,WOs!H:H)+SUMIF(WOs!I:I,CLASSIF!P32,WOs!J:J)</f>
        <v>0</v>
      </c>
      <c r="W32" s="36" t="n">
        <f aca="false">SUMIF(TORNEIO!G:G,CLASSIF!P32,TORNEIO!H:H)+SUMIF(TORNEIO!I:I,CLASSIF!P32,TORNEIO!J:J)+SUMIF(TORNEIO!S:S,CLASSIF!P32,TORNEIO!T:T)</f>
        <v>0</v>
      </c>
      <c r="X32" s="36" t="n">
        <f aca="false">SUM(U32:V32)</f>
        <v>25</v>
      </c>
      <c r="Y32" s="36" t="n">
        <f aca="false">VLOOKUP(P32,STATS!$B$2:$DF$52,109,0)</f>
        <v>0</v>
      </c>
      <c r="Z32" s="38" t="n">
        <f aca="false">SUM(W32:Y32)+T32/1000+(100-O32)/1000000000</f>
        <v>25.00125007</v>
      </c>
      <c r="AA32" s="36"/>
    </row>
    <row r="33" customFormat="false" ht="12.75" hidden="false" customHeight="false" outlineLevel="0" collapsed="false">
      <c r="A33" s="49" t="n">
        <v>31</v>
      </c>
      <c r="B33" s="50" t="str">
        <f aca="false">VLOOKUP($A33,$N:$Z,P$1,0)</f>
        <v>Walderi</v>
      </c>
      <c r="C33" s="49" t="n">
        <f aca="false">VLOOKUP($A33,$N:$Z,Q$1,0)</f>
        <v>1</v>
      </c>
      <c r="D33" s="51" t="str">
        <f aca="false">VLOOKUP($A33,$N:$Z,R$1,0)&amp;"-"&amp;VLOOKUP($A33,$N:$Z,S$1,0)</f>
        <v>0-1</v>
      </c>
      <c r="E33" s="49" t="n">
        <f aca="false">VLOOKUP($A33,$N:$Z,X$1,0)</f>
        <v>4</v>
      </c>
      <c r="F33" s="49" t="n">
        <f aca="false">VLOOKUP($A33,$N:$Z,V$1,0)</f>
        <v>0</v>
      </c>
      <c r="G33" s="49" t="n">
        <f aca="false">VLOOKUP($A33,$N:$Z,W$1,0)</f>
        <v>0</v>
      </c>
      <c r="H33" s="49" t="n">
        <f aca="false">VLOOKUP($A33,$N:$Z,Y$1,0)</f>
        <v>0</v>
      </c>
      <c r="I33" s="52" t="n">
        <f aca="false">VLOOKUP($A33,$N:$Z,13,0)</f>
        <v>4.00020009</v>
      </c>
      <c r="J33" s="53"/>
      <c r="K33" s="35" t="n">
        <f aca="false">VLOOKUP($A33,$N:$Z,R$1,0)</f>
        <v>0</v>
      </c>
      <c r="L33" s="35" t="n">
        <f aca="false">VLOOKUP($A33,$N:$Z,S$1,0)</f>
        <v>1</v>
      </c>
      <c r="M33" s="36"/>
      <c r="N33" s="36" t="n">
        <f aca="false">RANK(Z33,Z:Z)</f>
        <v>13</v>
      </c>
      <c r="O33" s="35" t="n">
        <v>31</v>
      </c>
      <c r="P33" s="36" t="s">
        <v>32</v>
      </c>
      <c r="Q33" s="36" t="n">
        <f aca="false">COUNTIF(CORRIDA!G:G,CLASSIF!P33)+COUNTIF(CORRIDA!I:I,CLASSIF!P33)</f>
        <v>8</v>
      </c>
      <c r="R33" s="36" t="n">
        <f aca="false">COUNTIF(CORRIDA!G:G,CLASSIF!$P33)</f>
        <v>5</v>
      </c>
      <c r="S33" s="36" t="n">
        <f aca="false">COUNTIF(CORRIDA!I:I,CLASSIF!P33)</f>
        <v>3</v>
      </c>
      <c r="T33" s="37" t="n">
        <f aca="false">IF(Q33=0,0,U33/(Q33*20))</f>
        <v>0.76875</v>
      </c>
      <c r="U33" s="36" t="n">
        <f aca="false">SUMIF(CORRIDA!G:G,CLASSIF!P33,CORRIDA!H:H)+SUMIF(CORRIDA!I:I,CLASSIF!P33,CORRIDA!J:J)</f>
        <v>123</v>
      </c>
      <c r="V33" s="36" t="n">
        <f aca="false">SUMIF(WOs!G:G,CLASSIF!P33,WOs!H:H)+SUMIF(WOs!I:I,CLASSIF!P33,WOs!J:J)</f>
        <v>0</v>
      </c>
      <c r="W33" s="36" t="n">
        <f aca="false">SUMIF(TORNEIO!G:G,CLASSIF!P33,TORNEIO!H:H)+SUMIF(TORNEIO!I:I,CLASSIF!P33,TORNEIO!J:J)+SUMIF(TORNEIO!S:S,CLASSIF!P33,TORNEIO!T:T)</f>
        <v>24</v>
      </c>
      <c r="X33" s="36" t="n">
        <f aca="false">SUM(U33:V33)</f>
        <v>123</v>
      </c>
      <c r="Y33" s="36" t="n">
        <f aca="false">VLOOKUP(P33,STATS!$B$2:$DF$52,109,0)</f>
        <v>0</v>
      </c>
      <c r="Z33" s="38" t="n">
        <f aca="false">SUM(W33:Y33)+T33/1000+(100-O33)/1000000000</f>
        <v>147.000768819</v>
      </c>
      <c r="AA33" s="36"/>
    </row>
    <row r="34" customFormat="false" ht="12.75" hidden="false" customHeight="false" outlineLevel="0" collapsed="false">
      <c r="A34" s="49" t="n">
        <v>32</v>
      </c>
      <c r="B34" s="50" t="str">
        <f aca="false">VLOOKUP($A34,$N:$Z,P$1,0)</f>
        <v>Arthur Fontalvinho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9.9E-008</v>
      </c>
      <c r="J34" s="53"/>
      <c r="K34" s="35" t="n">
        <f aca="false">VLOOKUP($A34,$N:$Z,R$1,0)</f>
        <v>0</v>
      </c>
      <c r="L34" s="35" t="n">
        <f aca="false">VLOOKUP($A34,$N:$Z,S$1,0)</f>
        <v>0</v>
      </c>
      <c r="M34" s="36"/>
      <c r="N34" s="36" t="n">
        <f aca="false">RANK(Z34,Z:Z)</f>
        <v>22</v>
      </c>
      <c r="O34" s="35" t="n">
        <v>32</v>
      </c>
      <c r="P34" s="36" t="s">
        <v>33</v>
      </c>
      <c r="Q34" s="36" t="n">
        <f aca="false">COUNTIF(CORRIDA!G:G,CLASSIF!P34)+COUNTIF(CORRIDA!I:I,CLASSIF!P34)</f>
        <v>4</v>
      </c>
      <c r="R34" s="36" t="n">
        <f aca="false">COUNTIF(CORRIDA!G:G,CLASSIF!$P34)</f>
        <v>4</v>
      </c>
      <c r="S34" s="36" t="n">
        <f aca="false">COUNTIF(CORRIDA!I:I,CLASSIF!P34)</f>
        <v>0</v>
      </c>
      <c r="T34" s="37" t="n">
        <f aca="false">IF(Q34=0,0,U34/(Q34*20))</f>
        <v>1</v>
      </c>
      <c r="U34" s="36" t="n">
        <f aca="false">SUMIF(CORRIDA!G:G,CLASSIF!P34,CORRIDA!H:H)+SUMIF(CORRIDA!I:I,CLASSIF!P34,CORRIDA!J:J)</f>
        <v>80</v>
      </c>
      <c r="V34" s="36" t="n">
        <f aca="false">SUMIF(WOs!G:G,CLASSIF!P34,WOs!H:H)+SUMIF(WOs!I:I,CLASSIF!P34,WOs!J:J)</f>
        <v>0</v>
      </c>
      <c r="W34" s="36" t="n">
        <f aca="false">SUMIF(TORNEIO!G:G,CLASSIF!P34,TORNEIO!H:H)+SUMIF(TORNEIO!I:I,CLASSIF!P34,TORNEIO!J:J)+SUMIF(TORNEIO!S:S,CLASSIF!P34,TORNEIO!T:T)</f>
        <v>0</v>
      </c>
      <c r="X34" s="36" t="n">
        <f aca="false">SUM(U34:V34)</f>
        <v>80</v>
      </c>
      <c r="Y34" s="36" t="n">
        <f aca="false">VLOOKUP(P34,STATS!$B$2:$DF$52,109,0)</f>
        <v>0</v>
      </c>
      <c r="Z34" s="38" t="n">
        <f aca="false">SUM(W34:Y34)+T34/1000+(100-O34)/1000000000</f>
        <v>80.001000068</v>
      </c>
      <c r="AA34" s="36"/>
    </row>
    <row r="35" customFormat="false" ht="12.75" hidden="false" customHeight="false" outlineLevel="0" collapsed="false">
      <c r="A35" s="49" t="n">
        <v>33</v>
      </c>
      <c r="B35" s="50" t="str">
        <f aca="false">VLOOKUP($A35,$N:$Z,P$1,0)</f>
        <v>Bérgamo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9.8E-008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Bernardo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9.7E-008</v>
      </c>
      <c r="J36" s="53"/>
      <c r="K36" s="35" t="n">
        <f aca="false">VLOOKUP($A36,$N:$Z,R$1,0)</f>
        <v>0</v>
      </c>
      <c r="L36" s="35" t="n">
        <f aca="false">VLOOKUP($A36,$N:$Z,S$1,0)</f>
        <v>0</v>
      </c>
      <c r="M36" s="36"/>
      <c r="N36" s="36" t="n">
        <f aca="false">RANK(Z36,Z:Z)</f>
        <v>18</v>
      </c>
      <c r="O36" s="35" t="n">
        <v>34</v>
      </c>
      <c r="P36" s="36" t="s">
        <v>35</v>
      </c>
      <c r="Q36" s="36" t="n">
        <f aca="false">COUNTIF(CORRIDA!G:G,CLASSIF!P36)+COUNTIF(CORRIDA!I:I,CLASSIF!P36)</f>
        <v>5</v>
      </c>
      <c r="R36" s="36" t="n">
        <f aca="false">COUNTIF(CORRIDA!G:G,CLASSIF!$P36)</f>
        <v>5</v>
      </c>
      <c r="S36" s="36" t="n">
        <f aca="false">COUNTIF(CORRIDA!I:I,CLASSIF!P36)</f>
        <v>0</v>
      </c>
      <c r="T36" s="37" t="n">
        <f aca="false">IF(Q36=0,0,U36/(Q36*20))</f>
        <v>1</v>
      </c>
      <c r="U36" s="36" t="n">
        <f aca="false">SUMIF(CORRIDA!G:G,CLASSIF!P36,CORRIDA!H:H)+SUMIF(CORRIDA!I:I,CLASSIF!P36,CORRIDA!J:J)</f>
        <v>100</v>
      </c>
      <c r="V36" s="36" t="n">
        <f aca="false">SUMIF(WOs!G:G,CLASSIF!P36,WOs!H:H)+SUMIF(WOs!I:I,CLASSIF!P36,WOs!J:J)</f>
        <v>0</v>
      </c>
      <c r="W36" s="36" t="n">
        <f aca="false">SUMIF(TORNEIO!G:G,CLASSIF!P36,TORNEIO!H:H)+SUMIF(TORNEIO!I:I,CLASSIF!P36,TORNEIO!J:J)+SUMIF(TORNEIO!S:S,CLASSIF!P36,TORNEIO!T:T)</f>
        <v>0</v>
      </c>
      <c r="X36" s="36" t="n">
        <f aca="false">SUM(U36:V36)</f>
        <v>100</v>
      </c>
      <c r="Y36" s="36" t="n">
        <f aca="false">VLOOKUP(P36,STATS!$B$2:$DF$52,109,0)</f>
        <v>0</v>
      </c>
      <c r="Z36" s="38" t="n">
        <f aca="false">SUM(W36:Y36)+T36/1000+(100-O36)/1000000000</f>
        <v>100.001000066</v>
      </c>
      <c r="AA36" s="36"/>
    </row>
    <row r="37" customFormat="false" ht="12.75" hidden="false" customHeight="false" outlineLevel="0" collapsed="false">
      <c r="A37" s="49" t="n">
        <v>35</v>
      </c>
      <c r="B37" s="50" t="str">
        <f aca="false">VLOOKUP($A37,$N:$Z,P$1,0)</f>
        <v>Daniel Borges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9.2E-008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12</v>
      </c>
      <c r="R37" s="36" t="n">
        <f aca="false">COUNTIF(CORRIDA!G:G,CLASSIF!$P37)</f>
        <v>3</v>
      </c>
      <c r="S37" s="36" t="n">
        <f aca="false">COUNTIF(CORRIDA!I:I,CLASSIF!P37)</f>
        <v>9</v>
      </c>
      <c r="T37" s="37" t="n">
        <f aca="false">IF(Q37=0,0,U37/(Q37*20))</f>
        <v>0.454166666666667</v>
      </c>
      <c r="U37" s="36" t="n">
        <f aca="false">SUMIF(CORRIDA!G:G,CLASSIF!P37,CORRIDA!H:H)+SUMIF(CORRIDA!I:I,CLASSIF!P37,CORRIDA!J:J)</f>
        <v>109</v>
      </c>
      <c r="V37" s="36" t="n">
        <f aca="false">SUMIF(WOs!G:G,CLASSIF!P37,WOs!H:H)+SUMIF(WOs!I:I,CLASSIF!P37,WOs!J:J)</f>
        <v>0</v>
      </c>
      <c r="W37" s="36" t="n">
        <f aca="false">SUMIF(TORNEIO!G:G,CLASSIF!P37,TORNEIO!H:H)+SUMIF(TORNEIO!I:I,CLASSIF!P37,TORNEIO!J:J)+SUMIF(TORNEIO!S:S,CLASSIF!P37,TORNEIO!T:T)</f>
        <v>0</v>
      </c>
      <c r="X37" s="36" t="n">
        <f aca="false">SUM(U37:V37)</f>
        <v>109</v>
      </c>
      <c r="Y37" s="36" t="n">
        <f aca="false">VLOOKUP(P37,STATS!$B$2:$DF$52,109,0)</f>
        <v>0</v>
      </c>
      <c r="Z37" s="38" t="n">
        <f aca="false">SUM(W37:Y37)+T37/1000+(100-O37)/1000000000</f>
        <v>109.000454231667</v>
      </c>
      <c r="AA37" s="36"/>
    </row>
    <row r="38" customFormat="false" ht="12.75" hidden="false" customHeight="false" outlineLevel="0" collapsed="false">
      <c r="A38" s="49" t="n">
        <v>36</v>
      </c>
      <c r="B38" s="50" t="str">
        <f aca="false">VLOOKUP($A38,$N:$Z,P$1,0)</f>
        <v>Fernando Bio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8.5E-008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9</v>
      </c>
      <c r="R38" s="36" t="n">
        <f aca="false">COUNTIF(CORRIDA!G:G,CLASSIF!$P38)</f>
        <v>7</v>
      </c>
      <c r="S38" s="36" t="n">
        <f aca="false">COUNTIF(CORRIDA!I:I,CLASSIF!P38)</f>
        <v>2</v>
      </c>
      <c r="T38" s="37" t="n">
        <f aca="false">IF(Q38=0,0,U38/(Q38*20))</f>
        <v>0.927777777777778</v>
      </c>
      <c r="U38" s="36" t="n">
        <f aca="false">SUMIF(CORRIDA!G:G,CLASSIF!P38,CORRIDA!H:H)+SUMIF(CORRIDA!I:I,CLASSIF!P38,CORRIDA!J:J)</f>
        <v>167</v>
      </c>
      <c r="V38" s="36" t="n">
        <f aca="false">SUMIF(WOs!G:G,CLASSIF!P38,WOs!H:H)+SUMIF(WOs!I:I,CLASSIF!P38,WOs!J:J)</f>
        <v>0</v>
      </c>
      <c r="W38" s="36" t="n">
        <f aca="false">SUMIF(TORNEIO!G:G,CLASSIF!P38,TORNEIO!H:H)+SUMIF(TORNEIO!I:I,CLASSIF!P38,TORNEIO!J:J)+SUMIF(TORNEIO!S:S,CLASSIF!P38,TORNEIO!T:T)</f>
        <v>80</v>
      </c>
      <c r="X38" s="36" t="n">
        <f aca="false">SUM(U38:V38)</f>
        <v>167</v>
      </c>
      <c r="Y38" s="36" t="n">
        <f aca="false">VLOOKUP(P38,STATS!$B$2:$DF$52,109,0)</f>
        <v>0</v>
      </c>
      <c r="Z38" s="38" t="n">
        <f aca="false">SUM(W38:Y38)+T38/1000+(100-O38)/1000000000</f>
        <v>247.000927841778</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11</v>
      </c>
      <c r="R41" s="36" t="n">
        <f aca="false">COUNTIF(CORRIDA!G:G,CLASSIF!$P41)</f>
        <v>8</v>
      </c>
      <c r="S41" s="36" t="n">
        <f aca="false">COUNTIF(CORRIDA!I:I,CLASSIF!P41)</f>
        <v>3</v>
      </c>
      <c r="T41" s="37" t="n">
        <f aca="false">IF(Q41=0,0,U41/(Q41*20))</f>
        <v>0.831818181818182</v>
      </c>
      <c r="U41" s="36" t="n">
        <f aca="false">SUMIF(CORRIDA!G:G,CLASSIF!P41,CORRIDA!H:H)+SUMIF(CORRIDA!I:I,CLASSIF!P41,CORRIDA!J:J)</f>
        <v>183</v>
      </c>
      <c r="V41" s="36" t="n">
        <f aca="false">SUMIF(WOs!G:G,CLASSIF!P41,WOs!H:H)+SUMIF(WOs!I:I,CLASSIF!P41,WOs!J:J)</f>
        <v>0</v>
      </c>
      <c r="W41" s="36" t="n">
        <f aca="false">SUMIF(TORNEIO!G:G,CLASSIF!P41,TORNEIO!H:H)+SUMIF(TORNEIO!I:I,CLASSIF!P41,TORNEIO!J:J)+SUMIF(TORNEIO!S:S,CLASSIF!P41,TORNEIO!T:T)</f>
        <v>0</v>
      </c>
      <c r="X41" s="36" t="n">
        <f aca="false">SUM(U41:V41)</f>
        <v>183</v>
      </c>
      <c r="Y41" s="36" t="n">
        <f aca="false">VLOOKUP(P41,STATS!$B$2:$DF$52,109,0)</f>
        <v>100</v>
      </c>
      <c r="Z41" s="38" t="n">
        <f aca="false">SUM(W41:Y41)+T41/1000+(100-O41)/1000000000</f>
        <v>283.000831879182</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17</v>
      </c>
      <c r="O44" s="35" t="n">
        <v>42</v>
      </c>
      <c r="P44" s="36" t="s">
        <v>43</v>
      </c>
      <c r="Q44" s="36" t="n">
        <f aca="false">COUNTIF(CORRIDA!G:G,CLASSIF!P44)+COUNTIF(CORRIDA!I:I,CLASSIF!P44)</f>
        <v>6</v>
      </c>
      <c r="R44" s="36" t="n">
        <f aca="false">COUNTIF(CORRIDA!G:G,CLASSIF!$P44)</f>
        <v>3</v>
      </c>
      <c r="S44" s="36" t="n">
        <f aca="false">COUNTIF(CORRIDA!I:I,CLASSIF!P44)</f>
        <v>3</v>
      </c>
      <c r="T44" s="37" t="n">
        <f aca="false">IF(Q44=0,0,U44/(Q44*20))</f>
        <v>0.7</v>
      </c>
      <c r="U44" s="36" t="n">
        <f aca="false">SUMIF(CORRIDA!G:G,CLASSIF!P44,CORRIDA!H:H)+SUMIF(CORRIDA!I:I,CLASSIF!P44,CORRIDA!J:J)</f>
        <v>84</v>
      </c>
      <c r="V44" s="36" t="n">
        <f aca="false">SUMIF(WOs!G:G,CLASSIF!P44,WOs!H:H)+SUMIF(WOs!I:I,CLASSIF!P44,WOs!J:J)</f>
        <v>0</v>
      </c>
      <c r="W44" s="36" t="n">
        <f aca="false">SUMIF(TORNEIO!G:G,CLASSIF!P44,TORNEIO!H:H)+SUMIF(TORNEIO!I:I,CLASSIF!P44,TORNEIO!J:J)+SUMIF(TORNEIO!S:S,CLASSIF!P44,TORNEIO!T:T)</f>
        <v>24</v>
      </c>
      <c r="X44" s="36" t="n">
        <f aca="false">SUM(U44:V44)</f>
        <v>84</v>
      </c>
      <c r="Y44" s="36" t="n">
        <f aca="false">VLOOKUP(P44,STATS!$B$2:$DF$52,109,0)</f>
        <v>0</v>
      </c>
      <c r="Z44" s="38" t="n">
        <f aca="false">SUM(W44:Y44)+T44/1000+(100-O44)/1000000000</f>
        <v>108.000700058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23</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19</v>
      </c>
      <c r="O49" s="35" t="n">
        <v>47</v>
      </c>
      <c r="P49" s="36" t="s">
        <v>48</v>
      </c>
      <c r="Q49" s="36" t="n">
        <f aca="false">COUNTIF(CORRIDA!G:G,CLASSIF!P49)+COUNTIF(CORRIDA!I:I,CLASSIF!P49)</f>
        <v>8</v>
      </c>
      <c r="R49" s="36" t="n">
        <f aca="false">COUNTIF(CORRIDA!G:G,CLASSIF!$P49)</f>
        <v>4</v>
      </c>
      <c r="S49" s="36" t="n">
        <f aca="false">COUNTIF(CORRIDA!I:I,CLASSIF!P49)</f>
        <v>4</v>
      </c>
      <c r="T49" s="37" t="n">
        <f aca="false">IF(Q49=0,0,U49/(Q49*20))</f>
        <v>0.625</v>
      </c>
      <c r="U49" s="36" t="n">
        <f aca="false">SUMIF(CORRIDA!G:G,CLASSIF!P49,CORRIDA!H:H)+SUMIF(CORRIDA!I:I,CLASSIF!P49,CORRIDA!J:J)</f>
        <v>100</v>
      </c>
      <c r="V49" s="36" t="n">
        <f aca="false">SUMIF(WOs!G:G,CLASSIF!P49,WOs!H:H)+SUMIF(WOs!I:I,CLASSIF!P49,WOs!J:J)</f>
        <v>0</v>
      </c>
      <c r="W49" s="36" t="n">
        <f aca="false">SUMIF(TORNEIO!G:G,CLASSIF!P49,TORNEIO!H:H)+SUMIF(TORNEIO!I:I,CLASSIF!P49,TORNEIO!J:J)+SUMIF(TORNEIO!S:S,CLASSIF!P49,TORNEIO!T:T)</f>
        <v>0</v>
      </c>
      <c r="X49" s="36" t="n">
        <f aca="false">SUM(U49:V49)</f>
        <v>100</v>
      </c>
      <c r="Y49" s="36" t="n">
        <f aca="false">VLOOKUP(P49,STATS!$B$2:$DF$52,109,0)</f>
        <v>0</v>
      </c>
      <c r="Z49" s="38" t="n">
        <f aca="false">SUM(W49:Y49)+T49/1000+(100-O49)/1000000000</f>
        <v>100.000625053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10</v>
      </c>
      <c r="O50" s="35" t="n">
        <v>48</v>
      </c>
      <c r="P50" s="36" t="s">
        <v>49</v>
      </c>
      <c r="Q50" s="36" t="n">
        <f aca="false">COUNTIF(CORRIDA!G:G,CLASSIF!P50)+COUNTIF(CORRIDA!I:I,CLASSIF!P50)</f>
        <v>12</v>
      </c>
      <c r="R50" s="36" t="n">
        <f aca="false">COUNTIF(CORRIDA!G:G,CLASSIF!$P50)</f>
        <v>1</v>
      </c>
      <c r="S50" s="36" t="n">
        <f aca="false">COUNTIF(CORRIDA!I:I,CLASSIF!P50)</f>
        <v>11</v>
      </c>
      <c r="T50" s="37" t="n">
        <f aca="false">IF(Q50=0,0,U50/(Q50*20))</f>
        <v>0.320833333333333</v>
      </c>
      <c r="U50" s="36" t="n">
        <f aca="false">SUMIF(CORRIDA!G:G,CLASSIF!P50,CORRIDA!H:H)+SUMIF(CORRIDA!I:I,CLASSIF!P50,CORRIDA!J:J)</f>
        <v>77</v>
      </c>
      <c r="V50" s="36" t="n">
        <f aca="false">SUMIF(WOs!G:G,CLASSIF!P50,WOs!H:H)+SUMIF(WOs!I:I,CLASSIF!P50,WOs!J:J)</f>
        <v>0</v>
      </c>
      <c r="W50" s="36" t="n">
        <f aca="false">SUMIF(TORNEIO!G:G,CLASSIF!P50,TORNEIO!H:H)+SUMIF(TORNEIO!I:I,CLASSIF!P50,TORNEIO!J:J)+SUMIF(TORNEIO!S:S,CLASSIF!P50,TORNEIO!T:T)</f>
        <v>0</v>
      </c>
      <c r="X50" s="36" t="n">
        <f aca="false">SUM(U50:V50)</f>
        <v>77</v>
      </c>
      <c r="Y50" s="36" t="n">
        <f aca="false">VLOOKUP(P50,STATS!$B$2:$DF$52,109,0)</f>
        <v>100</v>
      </c>
      <c r="Z50" s="38" t="n">
        <f aca="false">SUM(W50:Y50)+T50/1000+(100-O50)/1000000000</f>
        <v>177.000320885333</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CS12" activeCellId="0" sqref="CS12"/>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4</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6</v>
      </c>
      <c r="DE7" s="77" t="n">
        <f aca="false">COUNTIF(BF7:DC7,"&gt;0")</f>
        <v>6</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4</v>
      </c>
      <c r="FH7" s="80"/>
      <c r="FI7" s="73" t="str">
        <f aca="false">BE7</f>
        <v>Caio</v>
      </c>
      <c r="FJ7" s="81" t="n">
        <f aca="false">COUNTIF(BF7:DC7,"&gt;0")</f>
        <v>6</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3</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4</v>
      </c>
      <c r="DE8" s="77" t="n">
        <f aca="false">COUNTIF(BF8:DC8,"&gt;0")</f>
        <v>4</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3</v>
      </c>
      <c r="FH8" s="80"/>
      <c r="FI8" s="73" t="str">
        <f aca="false">BE8</f>
        <v>Carlos Coimbra</v>
      </c>
      <c r="FJ8" s="81" t="n">
        <f aca="false">COUNTIF(BF8:DC8,"&gt;0")</f>
        <v>4</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6</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9</v>
      </c>
      <c r="DE9" s="77" t="n">
        <f aca="false">COUNTIF(BF9:DC9,"&gt;0")</f>
        <v>7</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8</v>
      </c>
      <c r="FH9" s="80"/>
      <c r="FI9" s="73" t="str">
        <f aca="false">BE9</f>
        <v>Costinha</v>
      </c>
      <c r="FJ9" s="81" t="n">
        <f aca="false">COUNTIF(BF9:DC9,"&gt;0")</f>
        <v>7</v>
      </c>
      <c r="FK9" s="81" t="n">
        <f aca="false">AVERAGE(BF9:DC9)</f>
        <v>1.28571428571429</v>
      </c>
      <c r="FL9" s="81" t="n">
        <f aca="false">_xlfn.STDEV.P(BF9:DC9)</f>
        <v>0.699854212223765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6</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10</v>
      </c>
      <c r="DE13" s="77" t="n">
        <f aca="false">COUNTIF(BF13:DC13,"&gt;0")</f>
        <v>8</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9</v>
      </c>
      <c r="FH13" s="80"/>
      <c r="FI13" s="73" t="str">
        <f aca="false">BE13</f>
        <v>Duclerc</v>
      </c>
      <c r="FJ13" s="81" t="n">
        <f aca="false">COUNTIF(BF13:DC13,"&gt;0")</f>
        <v>8</v>
      </c>
      <c r="FK13" s="81" t="n">
        <f aca="false">AVERAGE(BF13:DC13)</f>
        <v>1.25</v>
      </c>
      <c r="FL13" s="81" t="n">
        <f aca="false">_xlfn.STDEV.P(BF13:DC13)</f>
        <v>0.433012701892219</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2</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12</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3</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23</v>
      </c>
      <c r="DE14" s="77" t="n">
        <f aca="false">COUNTIF(BF14:DC14,"&gt;0")</f>
        <v>15</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3</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19</v>
      </c>
      <c r="FH14" s="80"/>
      <c r="FI14" s="73" t="str">
        <f aca="false">BE14</f>
        <v>Elias</v>
      </c>
      <c r="FJ14" s="81" t="n">
        <f aca="false">COUNTIF(BF14:DC14,"&gt;0")</f>
        <v>15</v>
      </c>
      <c r="FK14" s="81" t="n">
        <f aca="false">AVERAGE(BF14:DC14)</f>
        <v>1.53333333333333</v>
      </c>
      <c r="FL14" s="81" t="n">
        <f aca="false">_xlfn.STDEV.P(BF14:DC14)</f>
        <v>0.805536398239638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5</v>
      </c>
      <c r="DE16" s="77" t="n">
        <f aca="false">COUNTIF(BF16:DC16,"&gt;0")</f>
        <v>5</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4</v>
      </c>
      <c r="FH16" s="80"/>
      <c r="FI16" s="73" t="str">
        <f aca="false">BE16</f>
        <v>Felipe</v>
      </c>
      <c r="FJ16" s="81" t="n">
        <f aca="false">COUNTIF(BF16:DC16,"&gt;0")</f>
        <v>5</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6</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2</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11</v>
      </c>
      <c r="DE19" s="77" t="n">
        <f aca="false">COUNTIF(BF19:DC19,"&gt;0")</f>
        <v>8</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2</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10</v>
      </c>
      <c r="FH19" s="80"/>
      <c r="FI19" s="73" t="str">
        <f aca="false">BE19</f>
        <v>Flavio</v>
      </c>
      <c r="FJ19" s="81" t="n">
        <f aca="false">COUNTIF(BF19:DC19,"&gt;0")</f>
        <v>8</v>
      </c>
      <c r="FK19" s="81" t="n">
        <f aca="false">AVERAGE(BF19:DC19)</f>
        <v>1.375</v>
      </c>
      <c r="FL19" s="81" t="n">
        <f aca="false">_xlfn.STDEV.P(BF19:DC19)</f>
        <v>0.484122918275927</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7</v>
      </c>
      <c r="DE24" s="77" t="n">
        <f aca="false">COUNTIF(BF24:DC24,"&gt;0")</f>
        <v>7</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5</v>
      </c>
      <c r="FH24" s="80"/>
      <c r="FI24" s="73" t="str">
        <f aca="false">BE24</f>
        <v>Ivan</v>
      </c>
      <c r="FJ24" s="81" t="n">
        <f aca="false">COUNTIF(BF24:DC24,"&gt;0")</f>
        <v>7</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17</v>
      </c>
      <c r="DE25" s="77" t="n">
        <f aca="false">COUNTIF(BF25:DC25,"&gt;0")</f>
        <v>12</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12</v>
      </c>
      <c r="FH25" s="80"/>
      <c r="FI25" s="73" t="str">
        <f aca="false">BE25</f>
        <v>Juan</v>
      </c>
      <c r="FJ25" s="81" t="n">
        <f aca="false">COUNTIF(BF25:DC25,"&gt;0")</f>
        <v>12</v>
      </c>
      <c r="FK25" s="81" t="n">
        <f aca="false">AVERAGE(BF25:DC25)</f>
        <v>1.41666666666667</v>
      </c>
      <c r="FL25" s="81" t="n">
        <f aca="false">_xlfn.STDEV.P(BF25:DC25)</f>
        <v>0.640095478989051</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2</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2</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10</v>
      </c>
      <c r="DE26" s="77" t="n">
        <f aca="false">COUNTIF(BF26:DC26,"&gt;0")</f>
        <v>7</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2</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6</v>
      </c>
      <c r="FH26" s="80"/>
      <c r="FI26" s="73" t="str">
        <f aca="false">BE26</f>
        <v>Luis Carlos</v>
      </c>
      <c r="FJ26" s="81" t="n">
        <f aca="false">COUNTIF(BF26:DC26,"&gt;0")</f>
        <v>7</v>
      </c>
      <c r="FK26" s="81" t="n">
        <f aca="false">AVERAGE(BF26:DC26)</f>
        <v>1.42857142857143</v>
      </c>
      <c r="FL26" s="81" t="n">
        <f aca="false">_xlfn.STDEV.P(BF26:DC26)</f>
        <v>0.494871659305394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7</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1</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9</v>
      </c>
      <c r="DE27" s="77" t="n">
        <f aca="false">COUNTIF(BF27:DC27,"&gt;0")</f>
        <v>9</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1</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8</v>
      </c>
      <c r="FH27" s="80"/>
      <c r="FI27" s="73" t="str">
        <f aca="false">BE27</f>
        <v>Luiz Henrique</v>
      </c>
      <c r="FJ27" s="81" t="n">
        <f aca="false">COUNTIF(BF27:DC27,"&gt;0")</f>
        <v>9</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2</v>
      </c>
      <c r="DE28" s="77" t="n">
        <f aca="false">COUNTIF(BF28:DC28,"&gt;0")</f>
        <v>2</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2</v>
      </c>
      <c r="FH28" s="80"/>
      <c r="FI28" s="73" t="str">
        <f aca="false">BE28</f>
        <v>Magritto</v>
      </c>
      <c r="FJ28" s="81" t="n">
        <f aca="false">COUNTIF(BF28:DC28,"&gt;0")</f>
        <v>2</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7</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2</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11</v>
      </c>
      <c r="DE31" s="77" t="n">
        <f aca="false">COUNTIF(BF31:DC31,"&gt;0")</f>
        <v>8</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2</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10</v>
      </c>
      <c r="FH31" s="80"/>
      <c r="FI31" s="73" t="str">
        <f aca="false">BE31</f>
        <v>Oswald</v>
      </c>
      <c r="FJ31" s="81" t="n">
        <f aca="false">COUNTIF(BF31:DC31,"&gt;0")</f>
        <v>8</v>
      </c>
      <c r="FK31" s="81" t="n">
        <f aca="false">AVERAGE(BF31:DC31)</f>
        <v>1.375</v>
      </c>
      <c r="FL31" s="81" t="n">
        <f aca="false">_xlfn.STDEV.P(BF31:DC31)</f>
        <v>0.484122918275927</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1</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1</v>
      </c>
      <c r="DE32" s="77" t="n">
        <f aca="false">COUNTIF(BF32:DC32,"&gt;0")</f>
        <v>1</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1</v>
      </c>
      <c r="FH32" s="80"/>
      <c r="FI32" s="73" t="str">
        <f aca="false">BE32</f>
        <v>Palazzo</v>
      </c>
      <c r="FJ32" s="81" t="n">
        <f aca="false">COUNTIF(BF32:DC32,"&gt;0")</f>
        <v>1</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8</v>
      </c>
      <c r="DE33" s="77" t="n">
        <f aca="false">COUNTIF(BF33:DC33,"&gt;0")</f>
        <v>8</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6</v>
      </c>
      <c r="FH33" s="80"/>
      <c r="FI33" s="73" t="str">
        <f aca="false">BE33</f>
        <v>Paulo</v>
      </c>
      <c r="FJ33" s="81" t="n">
        <f aca="false">COUNTIF(BF33:DC33,"&gt;0")</f>
        <v>8</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str">
        <f aca="false">IF($B34=Z$2,"-",IF(COUNTIF(CORRIDA!$M:$M,$B34&amp;" d. "&amp;Z$2)=0,"",COUNTIF(CORRIDA!$M:$M,$B34&amp;" d. "&amp;Z$2)))</f>
        <v/>
      </c>
      <c r="AA34" s="82" t="n">
        <f aca="false">IF($B34=AA$2,"-",IF(COUNTIF(CORRIDA!$M:$M,$B34&amp;" d. "&amp;AA$2)=0,"",COUNTIF(CORRIDA!$M:$M,$B34&amp;" d. "&amp;AA$2)))</f>
        <v>1</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4</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str">
        <f aca="false">IF($B34=CC$2,"-",IF(COUNTIF(CORRIDA!$M:$M,$B34&amp;" d. "&amp;CC$2)+COUNTIF(CORRIDA!$M:$M,CC$2&amp;" d. "&amp;$B34)=0,"",COUNTIF(CORRIDA!$M:$M,$B34&amp;" d. "&amp;CC$2)+COUNTIF(CORRIDA!$M:$M,CC$2&amp;" d. "&amp;$B34)))</f>
        <v/>
      </c>
      <c r="CD34" s="83" t="n">
        <f aca="false">IF($B34=CD$2,"-",IF(COUNTIF(CORRIDA!$M:$M,$B34&amp;" d. "&amp;CD$2)+COUNTIF(CORRIDA!$M:$M,CD$2&amp;" d. "&amp;$B34)=0,"",COUNTIF(CORRIDA!$M:$M,$B34&amp;" d. "&amp;CD$2)+COUNTIF(CORRIDA!$M:$M,CD$2&amp;" d. "&amp;$B34)))</f>
        <v>1</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4</v>
      </c>
      <c r="DE34" s="77" t="n">
        <f aca="false">COUNTIF(BF34:DC34,"&gt;0")</f>
        <v>4</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1</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4</v>
      </c>
      <c r="FH34" s="80"/>
      <c r="FI34" s="73" t="str">
        <f aca="false">BE34</f>
        <v>Pedrão</v>
      </c>
      <c r="FJ34" s="81" t="n">
        <f aca="false">COUNTIF(BF34:DC34,"&gt;0")</f>
        <v>4</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5</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5</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5</v>
      </c>
      <c r="FH36" s="80"/>
      <c r="FI36" s="73" t="str">
        <f aca="false">BE36</f>
        <v>Persio</v>
      </c>
      <c r="FJ36" s="81" t="n">
        <f aca="false">COUNTIF(BF36:DC36,"&gt;0")</f>
        <v>4</v>
      </c>
      <c r="FK36" s="81" t="n">
        <f aca="false">AVERAGE(BF36:DC36)</f>
        <v>1.25</v>
      </c>
      <c r="FL36" s="81" t="n">
        <f aca="false">_xlfn.STDEV.P(BF36:DC36)</f>
        <v>0.433012701892219</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3</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12</v>
      </c>
      <c r="DE37" s="77" t="n">
        <f aca="false">COUNTIF(BF37:DC37,"&gt;0")</f>
        <v>9</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3</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10</v>
      </c>
      <c r="FH37" s="80"/>
      <c r="FI37" s="73" t="str">
        <f aca="false">BE37</f>
        <v>Pinga</v>
      </c>
      <c r="FJ37" s="81" t="n">
        <f aca="false">COUNTIF(BF37:DC37,"&gt;0")</f>
        <v>9</v>
      </c>
      <c r="FK37" s="81" t="n">
        <f aca="false">AVERAGE(BF37:DC37)</f>
        <v>1.33333333333333</v>
      </c>
      <c r="FL37" s="81" t="n">
        <f aca="false">_xlfn.STDEV.P(BF37:DC37)</f>
        <v>0.666666666666667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7</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9</v>
      </c>
      <c r="DE38" s="77" t="n">
        <f aca="false">COUNTIF(BF38:DC38,"&gt;0")</f>
        <v>7</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6</v>
      </c>
      <c r="FH38" s="80"/>
      <c r="FI38" s="73" t="str">
        <f aca="false">BE38</f>
        <v>Pitch</v>
      </c>
      <c r="FJ38" s="81" t="n">
        <f aca="false">COUNTIF(BF38:DC38,"&gt;0")</f>
        <v>7</v>
      </c>
      <c r="FK38" s="81" t="n">
        <f aca="false">AVERAGE(BF38:DC38)</f>
        <v>1.28571428571429</v>
      </c>
      <c r="FL38" s="81" t="n">
        <f aca="false">_xlfn.STDEV.P(BF38:DC38)</f>
        <v>0.451753951452626</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11</v>
      </c>
      <c r="DE41" s="77" t="n">
        <f aca="false">COUNTIF(BF41:DC41,"&gt;0")</f>
        <v>11</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9</v>
      </c>
      <c r="FH41" s="80"/>
      <c r="FI41" s="73" t="str">
        <f aca="false">BE41</f>
        <v>Robertinho</v>
      </c>
      <c r="FJ41" s="81" t="n">
        <f aca="false">COUNTIF(BF41:DC41,"&gt;0")</f>
        <v>11</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3</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2</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6</v>
      </c>
      <c r="DE44" s="77" t="n">
        <f aca="false">COUNTIF(BF44:DC44,"&gt;0")</f>
        <v>4</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2</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6</v>
      </c>
      <c r="FH44" s="80"/>
      <c r="FI44" s="73" t="str">
        <f aca="false">BE44</f>
        <v>Sérgio Nacif</v>
      </c>
      <c r="FJ44" s="81" t="n">
        <f aca="false">COUNTIF(BF44:DC44,"&gt;0")</f>
        <v>4</v>
      </c>
      <c r="FK44" s="81" t="n">
        <f aca="false">AVERAGE(BF44:DC44)</f>
        <v>1.5</v>
      </c>
      <c r="FL44" s="81" t="n">
        <f aca="false">_xlfn.STDEV.P(BF44:DC44)</f>
        <v>0.5</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8</v>
      </c>
      <c r="DE49" s="77" t="n">
        <f aca="false">COUNTIF(BF49:DC49,"&gt;0")</f>
        <v>8</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7</v>
      </c>
      <c r="FH49" s="80"/>
      <c r="FI49" s="73" t="str">
        <f aca="false">BE49</f>
        <v>Guto</v>
      </c>
      <c r="FJ49" s="81" t="n">
        <f aca="false">COUNTIF(BF49:DC49,"&gt;0")</f>
        <v>8</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12</v>
      </c>
      <c r="DE50" s="77" t="n">
        <f aca="false">COUNTIF(BF50:DC50,"&gt;0")</f>
        <v>11</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10</v>
      </c>
      <c r="FH50" s="80"/>
      <c r="FI50" s="73" t="str">
        <f aca="false">BE50</f>
        <v>Xuru</v>
      </c>
      <c r="FJ50" s="81" t="n">
        <f aca="false">COUNTIF(BF50:DC50,"&gt;0")</f>
        <v>11</v>
      </c>
      <c r="FK50" s="81" t="n">
        <f aca="false">AVERAGE(BF50:DC50)</f>
        <v>1.09090909090909</v>
      </c>
      <c r="FL50" s="81" t="n">
        <f aca="false">_xlfn.STDEV.P(BF50:DC50)</f>
        <v>0.287479787288034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1</v>
      </c>
      <c r="I53" s="75" t="n">
        <f aca="false">SUM(I3:I52)</f>
        <v>3</v>
      </c>
      <c r="J53" s="75" t="n">
        <f aca="false">SUM(J3:J52)</f>
        <v>0</v>
      </c>
      <c r="K53" s="75" t="n">
        <f aca="false">SUM(K3:K52)</f>
        <v>1</v>
      </c>
      <c r="L53" s="75" t="n">
        <f aca="false">SUM(L3:L52)</f>
        <v>1</v>
      </c>
      <c r="M53" s="75" t="n">
        <f aca="false">SUM(M3:M52)</f>
        <v>4</v>
      </c>
      <c r="N53" s="75" t="n">
        <f aca="false">SUM(N3:N52)</f>
        <v>11</v>
      </c>
      <c r="O53" s="75" t="n">
        <f aca="false">SUM(O3:O52)</f>
        <v>1</v>
      </c>
      <c r="P53" s="75" t="n">
        <f aca="false">SUM(P3:P52)</f>
        <v>2</v>
      </c>
      <c r="Q53" s="75" t="n">
        <f aca="false">SUM(Q3:Q52)</f>
        <v>0</v>
      </c>
      <c r="R53" s="75" t="n">
        <f aca="false">SUM(R3:R52)</f>
        <v>0</v>
      </c>
      <c r="S53" s="75" t="n">
        <f aca="false">SUM(S3:S52)</f>
        <v>5</v>
      </c>
      <c r="T53" s="75" t="n">
        <f aca="false">SUM(T3:T52)</f>
        <v>0</v>
      </c>
      <c r="U53" s="75" t="n">
        <f aca="false">SUM(U3:U52)</f>
        <v>0</v>
      </c>
      <c r="V53" s="75" t="n">
        <f aca="false">SUM(V3:V52)</f>
        <v>0</v>
      </c>
      <c r="W53" s="75" t="n">
        <f aca="false">SUM(W3:W52)</f>
        <v>0</v>
      </c>
      <c r="X53" s="75" t="n">
        <f aca="false">SUM(X3:X52)</f>
        <v>3</v>
      </c>
      <c r="Y53" s="75" t="n">
        <f aca="false">SUM(Y3:Y52)</f>
        <v>16</v>
      </c>
      <c r="Z53" s="75" t="n">
        <f aca="false">SUM(Z3:Z52)</f>
        <v>8</v>
      </c>
      <c r="AA53" s="75" t="n">
        <f aca="false">SUM(AA3:AA52)</f>
        <v>2</v>
      </c>
      <c r="AB53" s="75" t="n">
        <f aca="false">SUM(AB3:AB52)</f>
        <v>1</v>
      </c>
      <c r="AC53" s="75" t="n">
        <f aca="false">SUM(AC3:AC52)</f>
        <v>0</v>
      </c>
      <c r="AD53" s="75" t="n">
        <f aca="false">SUM(AD3:AD52)</f>
        <v>0</v>
      </c>
      <c r="AE53" s="75" t="n">
        <f aca="false">SUM(AE3:AE52)</f>
        <v>4</v>
      </c>
      <c r="AF53" s="75" t="n">
        <f aca="false">SUM(AF3:AF52)</f>
        <v>0</v>
      </c>
      <c r="AG53" s="75" t="n">
        <f aca="false">SUM(AG3:AG52)</f>
        <v>3</v>
      </c>
      <c r="AH53" s="75" t="n">
        <f aca="false">SUM(AH3:AH52)</f>
        <v>0</v>
      </c>
      <c r="AI53" s="75" t="n">
        <f aca="false">SUM(AI3:AI52)</f>
        <v>0</v>
      </c>
      <c r="AJ53" s="75" t="n">
        <f aca="false">SUM(AJ3:AJ52)</f>
        <v>0</v>
      </c>
      <c r="AK53" s="75" t="n">
        <f aca="false">SUM(AK3:AK52)</f>
        <v>9</v>
      </c>
      <c r="AL53" s="75" t="n">
        <f aca="false">SUM(AL3:AL52)</f>
        <v>2</v>
      </c>
      <c r="AM53" s="75" t="n">
        <f aca="false">SUM(AM3:AM52)</f>
        <v>0</v>
      </c>
      <c r="AN53" s="75" t="n">
        <f aca="false">SUM(AN3:AN52)</f>
        <v>0</v>
      </c>
      <c r="AO53" s="75" t="n">
        <f aca="false">SUM(AO3:AO52)</f>
        <v>3</v>
      </c>
      <c r="AP53" s="75" t="n">
        <f aca="false">SUM(AP3:AP52)</f>
        <v>0</v>
      </c>
      <c r="AQ53" s="75" t="n">
        <f aca="false">SUM(AQ3:AQ52)</f>
        <v>1</v>
      </c>
      <c r="AR53" s="75" t="n">
        <f aca="false">SUM(AR3:AR52)</f>
        <v>3</v>
      </c>
      <c r="AS53" s="75" t="n">
        <f aca="false">SUM(AS3:AS52)</f>
        <v>3</v>
      </c>
      <c r="AT53" s="75" t="n">
        <f aca="false">SUM(AT3:AT52)</f>
        <v>0</v>
      </c>
      <c r="AU53" s="75" t="n">
        <f aca="false">SUM(AU3:AU52)</f>
        <v>3</v>
      </c>
      <c r="AV53" s="75" t="n">
        <f aca="false">SUM(AV3:AV52)</f>
        <v>0</v>
      </c>
      <c r="AW53" s="75" t="n">
        <f aca="false">SUM(AW3:AW52)</f>
        <v>4</v>
      </c>
      <c r="AX53" s="75" t="n">
        <f aca="false">SUM(AX3:AX52)</f>
        <v>11</v>
      </c>
      <c r="AY53" s="75" t="n">
        <f aca="false">SUM(AY3:AY52)</f>
        <v>5</v>
      </c>
      <c r="AZ53" s="75" t="n">
        <f aca="false">SUM(AZ3:AZ52)</f>
        <v>0</v>
      </c>
      <c r="BA53" s="75" t="n">
        <f aca="false">SUM(BA3:BA52)</f>
        <v>113</v>
      </c>
      <c r="BE53" s="84" t="s">
        <v>78</v>
      </c>
      <c r="BF53" s="75" t="n">
        <f aca="false">SUM(BF3:BF52)</f>
        <v>0</v>
      </c>
      <c r="BG53" s="75" t="n">
        <f aca="false">SUM(BG3:BG52)</f>
        <v>0</v>
      </c>
      <c r="BH53" s="75" t="n">
        <f aca="false">SUM(BH3:BH52)</f>
        <v>0</v>
      </c>
      <c r="BI53" s="75" t="n">
        <f aca="false">SUM(BI3:BI52)</f>
        <v>3</v>
      </c>
      <c r="BJ53" s="75" t="n">
        <f aca="false">SUM(BJ3:BJ52)</f>
        <v>6</v>
      </c>
      <c r="BK53" s="75" t="n">
        <f aca="false">SUM(BK3:BK52)</f>
        <v>4</v>
      </c>
      <c r="BL53" s="75" t="n">
        <f aca="false">SUM(BL3:BL52)</f>
        <v>9</v>
      </c>
      <c r="BM53" s="75" t="n">
        <f aca="false">SUM(BM3:BM52)</f>
        <v>0</v>
      </c>
      <c r="BN53" s="75" t="n">
        <f aca="false">SUM(BN3:BN52)</f>
        <v>2</v>
      </c>
      <c r="BO53" s="75" t="n">
        <f aca="false">SUM(BO3:BO52)</f>
        <v>1</v>
      </c>
      <c r="BP53" s="75" t="n">
        <f aca="false">SUM(BP3:BP52)</f>
        <v>10</v>
      </c>
      <c r="BQ53" s="75" t="n">
        <f aca="false">SUM(BQ3:BQ52)</f>
        <v>23</v>
      </c>
      <c r="BR53" s="75" t="n">
        <f aca="false">SUM(BR3:BR52)</f>
        <v>4</v>
      </c>
      <c r="BS53" s="75" t="n">
        <f aca="false">SUM(BS3:BS52)</f>
        <v>5</v>
      </c>
      <c r="BT53" s="75" t="n">
        <f aca="false">SUM(BT3:BT52)</f>
        <v>0</v>
      </c>
      <c r="BU53" s="75" t="n">
        <f aca="false">SUM(BU3:BU52)</f>
        <v>0</v>
      </c>
      <c r="BV53" s="75" t="n">
        <f aca="false">SUM(BV3:BV52)</f>
        <v>11</v>
      </c>
      <c r="BW53" s="75" t="n">
        <f aca="false">SUM(BW3:BW52)</f>
        <v>0</v>
      </c>
      <c r="BX53" s="75" t="n">
        <f aca="false">SUM(BX3:BX52)</f>
        <v>0</v>
      </c>
      <c r="BY53" s="75" t="n">
        <f aca="false">SUM(BY3:BY52)</f>
        <v>0</v>
      </c>
      <c r="BZ53" s="75" t="n">
        <f aca="false">SUM(BZ3:BZ52)</f>
        <v>0</v>
      </c>
      <c r="CA53" s="75" t="n">
        <f aca="false">SUM(CA3:CA52)</f>
        <v>7</v>
      </c>
      <c r="CB53" s="75" t="n">
        <f aca="false">SUM(CB3:CB52)</f>
        <v>17</v>
      </c>
      <c r="CC53" s="75" t="n">
        <f aca="false">SUM(CC3:CC52)</f>
        <v>10</v>
      </c>
      <c r="CD53" s="75" t="n">
        <f aca="false">SUM(CD3:CD52)</f>
        <v>9</v>
      </c>
      <c r="CE53" s="75" t="n">
        <f aca="false">SUM(CE3:CE52)</f>
        <v>2</v>
      </c>
      <c r="CF53" s="75" t="n">
        <f aca="false">SUM(CF3:CF52)</f>
        <v>0</v>
      </c>
      <c r="CG53" s="75" t="n">
        <f aca="false">SUM(CG3:CG52)</f>
        <v>0</v>
      </c>
      <c r="CH53" s="75" t="n">
        <f aca="false">SUM(CH3:CH52)</f>
        <v>11</v>
      </c>
      <c r="CI53" s="75" t="n">
        <f aca="false">SUM(CI3:CI52)</f>
        <v>1</v>
      </c>
      <c r="CJ53" s="75" t="n">
        <f aca="false">SUM(CJ3:CJ52)</f>
        <v>8</v>
      </c>
      <c r="CK53" s="75" t="n">
        <f aca="false">SUM(CK3:CK52)</f>
        <v>4</v>
      </c>
      <c r="CL53" s="75" t="n">
        <f aca="false">SUM(CL3:CL52)</f>
        <v>0</v>
      </c>
      <c r="CM53" s="75" t="n">
        <f aca="false">SUM(CM3:CM52)</f>
        <v>5</v>
      </c>
      <c r="CN53" s="75" t="n">
        <f aca="false">SUM(CN3:CN52)</f>
        <v>12</v>
      </c>
      <c r="CO53" s="75" t="n">
        <f aca="false">SUM(CO3:CO52)</f>
        <v>9</v>
      </c>
      <c r="CP53" s="75" t="n">
        <f aca="false">SUM(CP3:CP52)</f>
        <v>0</v>
      </c>
      <c r="CQ53" s="75" t="n">
        <f aca="false">SUM(CQ3:CQ52)</f>
        <v>0</v>
      </c>
      <c r="CR53" s="75" t="n">
        <f aca="false">SUM(CR3:CR52)</f>
        <v>11</v>
      </c>
      <c r="CS53" s="75" t="n">
        <f aca="false">SUM(CS3:CS52)</f>
        <v>0</v>
      </c>
      <c r="CT53" s="75" t="n">
        <f aca="false">SUM(CT3:CT52)</f>
        <v>2</v>
      </c>
      <c r="CU53" s="75" t="n">
        <f aca="false">SUM(CU3:CU52)</f>
        <v>6</v>
      </c>
      <c r="CV53" s="75" t="n">
        <f aca="false">SUM(CV3:CV52)</f>
        <v>5</v>
      </c>
      <c r="CW53" s="75" t="n">
        <f aca="false">SUM(CW3:CW52)</f>
        <v>0</v>
      </c>
      <c r="CX53" s="75" t="n">
        <f aca="false">SUM(CX3:CX52)</f>
        <v>4</v>
      </c>
      <c r="CY53" s="75" t="n">
        <f aca="false">SUM(CY3:CY52)</f>
        <v>0</v>
      </c>
      <c r="CZ53" s="75" t="n">
        <f aca="false">SUM(CZ3:CZ52)</f>
        <v>8</v>
      </c>
      <c r="DA53" s="75" t="n">
        <f aca="false">SUM(DA3:DA52)</f>
        <v>12</v>
      </c>
      <c r="DB53" s="75" t="n">
        <f aca="false">SUM(DB3:DB52)</f>
        <v>5</v>
      </c>
      <c r="DC53" s="75" t="n">
        <f aca="false">SUM(DC3:DC52)</f>
        <v>0</v>
      </c>
      <c r="DD53" s="75" t="n">
        <f aca="false">SUM(DD3:DD52)</f>
        <v>226</v>
      </c>
      <c r="DE53" s="77"/>
      <c r="DF53" s="78"/>
      <c r="DG53" s="79"/>
      <c r="DH53" s="84" t="s">
        <v>78</v>
      </c>
      <c r="DI53" s="75" t="n">
        <f aca="false">SUM(DI3:DI43)</f>
        <v>0</v>
      </c>
      <c r="DJ53" s="75" t="n">
        <f aca="false">SUM(DJ3:DJ43)</f>
        <v>0</v>
      </c>
      <c r="DK53" s="75" t="n">
        <f aca="false">SUM(DK3:DK43)</f>
        <v>0</v>
      </c>
      <c r="DL53" s="75" t="n">
        <f aca="false">SUM(DL3:DL43)</f>
        <v>3</v>
      </c>
      <c r="DM53" s="75" t="n">
        <f aca="false">SUM(DM3:DM43)</f>
        <v>4</v>
      </c>
      <c r="DN53" s="75" t="n">
        <f aca="false">SUM(DN3:DN43)</f>
        <v>3</v>
      </c>
      <c r="DO53" s="75" t="n">
        <f aca="false">SUM(DO3:DO43)</f>
        <v>8</v>
      </c>
      <c r="DP53" s="75" t="n">
        <f aca="false">SUM(DP3:DP43)</f>
        <v>0</v>
      </c>
      <c r="DQ53" s="75" t="n">
        <f aca="false">SUM(DQ3:DQ43)</f>
        <v>2</v>
      </c>
      <c r="DR53" s="75" t="n">
        <f aca="false">SUM(DR3:DR43)</f>
        <v>1</v>
      </c>
      <c r="DS53" s="75" t="n">
        <f aca="false">SUM(DS3:DS43)</f>
        <v>9</v>
      </c>
      <c r="DT53" s="75" t="n">
        <f aca="false">SUM(DT3:DT43)</f>
        <v>19</v>
      </c>
      <c r="DU53" s="75" t="n">
        <f aca="false">SUM(DU3:DU43)</f>
        <v>2</v>
      </c>
      <c r="DV53" s="75" t="n">
        <f aca="false">SUM(DV3:DV43)</f>
        <v>4</v>
      </c>
      <c r="DW53" s="75" t="n">
        <f aca="false">SUM(DW3:DW43)</f>
        <v>0</v>
      </c>
      <c r="DX53" s="75" t="n">
        <f aca="false">SUM(DX3:DX43)</f>
        <v>0</v>
      </c>
      <c r="DY53" s="75" t="n">
        <f aca="false">SUM(DY3:DY43)</f>
        <v>10</v>
      </c>
      <c r="DZ53" s="75" t="n">
        <f aca="false">SUM(DZ3:DZ43)</f>
        <v>0</v>
      </c>
      <c r="EA53" s="75" t="n">
        <f aca="false">SUM(EA3:EA43)</f>
        <v>0</v>
      </c>
      <c r="EB53" s="75" t="n">
        <f aca="false">SUM(EB3:EB43)</f>
        <v>0</v>
      </c>
      <c r="EC53" s="75" t="n">
        <f aca="false">SUM(EC3:EC43)</f>
        <v>0</v>
      </c>
      <c r="ED53" s="75" t="n">
        <f aca="false">SUM(ED3:ED43)</f>
        <v>5</v>
      </c>
      <c r="EE53" s="75" t="n">
        <f aca="false">SUM(EE3:EE43)</f>
        <v>12</v>
      </c>
      <c r="EF53" s="75" t="n">
        <f aca="false">SUM(EF3:EF43)</f>
        <v>6</v>
      </c>
      <c r="EG53" s="75" t="n">
        <f aca="false">SUM(EG3:EG43)</f>
        <v>8</v>
      </c>
      <c r="EH53" s="75" t="n">
        <f aca="false">SUM(EH3:EH43)</f>
        <v>2</v>
      </c>
      <c r="EI53" s="75" t="n">
        <f aca="false">SUM(EI3:EI43)</f>
        <v>0</v>
      </c>
      <c r="EJ53" s="75" t="n">
        <f aca="false">SUM(EJ3:EJ43)</f>
        <v>0</v>
      </c>
      <c r="EK53" s="75" t="n">
        <f aca="false">SUM(EK3:EK43)</f>
        <v>10</v>
      </c>
      <c r="EL53" s="75" t="n">
        <f aca="false">SUM(EL3:EL43)</f>
        <v>1</v>
      </c>
      <c r="EM53" s="75" t="n">
        <f aca="false">SUM(EM3:EM43)</f>
        <v>6</v>
      </c>
      <c r="EN53" s="75" t="n">
        <f aca="false">SUM(EN3:EN43)</f>
        <v>4</v>
      </c>
      <c r="EO53" s="75" t="n">
        <f aca="false">SUM(EO3:EO43)</f>
        <v>0</v>
      </c>
      <c r="EP53" s="75" t="n">
        <f aca="false">SUM(EP3:EP43)</f>
        <v>5</v>
      </c>
      <c r="EQ53" s="75" t="n">
        <f aca="false">SUM(EQ3:EQ43)</f>
        <v>10</v>
      </c>
      <c r="ER53" s="75" t="n">
        <f aca="false">SUM(ER3:ER43)</f>
        <v>6</v>
      </c>
      <c r="ES53" s="75" t="n">
        <f aca="false">SUM(ES3:ES43)</f>
        <v>0</v>
      </c>
      <c r="ET53" s="75" t="n">
        <f aca="false">SUM(ET3:ET43)</f>
        <v>0</v>
      </c>
      <c r="EU53" s="75" t="n">
        <f aca="false">SUM(EU3:EU43)</f>
        <v>9</v>
      </c>
      <c r="EV53" s="75" t="n">
        <f aca="false">SUM(EV3:EV43)</f>
        <v>0</v>
      </c>
      <c r="EW53" s="75" t="n">
        <f aca="false">SUM(EW3:EW43)</f>
        <v>1</v>
      </c>
      <c r="EX53" s="75" t="n">
        <f aca="false">SUM(EX3:EX43)</f>
        <v>6</v>
      </c>
      <c r="EY53" s="75" t="n">
        <f aca="false">SUM(EY3:EY43)</f>
        <v>5</v>
      </c>
      <c r="EZ53" s="75" t="n">
        <f aca="false">SUM(EZ3:EZ43)</f>
        <v>0</v>
      </c>
      <c r="FA53" s="75" t="n">
        <f aca="false">SUM(FA3:FA43)</f>
        <v>3</v>
      </c>
      <c r="FB53" s="75" t="n">
        <f aca="false">SUM(FB3:FB43)</f>
        <v>0</v>
      </c>
      <c r="FC53" s="75" t="n">
        <f aca="false">SUM(FC3:FC43)</f>
        <v>7</v>
      </c>
      <c r="FD53" s="75" t="n">
        <f aca="false">SUM(FD3:FD43)</f>
        <v>10</v>
      </c>
      <c r="FE53" s="75" t="n">
        <f aca="false">SUM(FE3:FE43)</f>
        <v>5</v>
      </c>
      <c r="FF53" s="75" t="n">
        <f aca="false">SUM(FF3:FF43)</f>
        <v>0</v>
      </c>
      <c r="FG53" s="75" t="n">
        <f aca="false">SUM(FG3:FG52)</f>
        <v>186</v>
      </c>
      <c r="FH53" s="80"/>
      <c r="FI53" s="84"/>
      <c r="FJ53" s="85"/>
      <c r="FK53" s="85"/>
      <c r="FL53" s="85"/>
    </row>
    <row r="54" customFormat="false" ht="12.75" hidden="false" customHeight="false" outlineLevel="0" collapsed="false">
      <c r="BA54" s="86" t="n">
        <f aca="false">SUM(C53:AZ53)</f>
        <v>113</v>
      </c>
      <c r="DD54" s="86" t="n">
        <f aca="false">SUM(BF53:DC53)</f>
        <v>226</v>
      </c>
      <c r="DE54" s="79"/>
      <c r="DF54" s="87"/>
      <c r="DG54" s="79"/>
      <c r="FG54" s="86" t="n">
        <f aca="false">SUM(DI53:FF53)</f>
        <v>186</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0.774166091557396</v>
      </c>
      <c r="DM55" s="89" t="n">
        <f aca="false">SUMPRODUCT(DM3:DM52,CLASSIF!$T3:$T52)/DM53</f>
        <v>1.02440793807642</v>
      </c>
      <c r="DN55" s="89" t="n">
        <f aca="false">SUMPRODUCT(DN3:DN52,CLASSIF!$T3:$T52)/DN53</f>
        <v>0.923095238095238</v>
      </c>
      <c r="DO55" s="89" t="n">
        <f aca="false">SUMPRODUCT(DO3:DO52,CLASSIF!$T3:$T52)/DO53</f>
        <v>0.786499849033816</v>
      </c>
      <c r="DP55" s="89" t="e">
        <f aca="false">SUMPRODUCT(DP3:DP52,CLASSIF!$T3:$T52)/DP53</f>
        <v>#DIV/0!</v>
      </c>
      <c r="DQ55" s="89" t="n">
        <f aca="false">SUMPRODUCT(DQ3:DQ52,CLASSIF!$T3:$T52)/DQ53</f>
        <v>0.844444444444444</v>
      </c>
      <c r="DR55" s="89" t="n">
        <f aca="false">SUMPRODUCT(DR3:DR52,CLASSIF!$T3:$T52)/DR53</f>
        <v>1.25</v>
      </c>
      <c r="DS55" s="89" t="n">
        <f aca="false">SUMPRODUCT(DS3:DS52,CLASSIF!$T3:$T52)/DS53</f>
        <v>0.728289049919485</v>
      </c>
      <c r="DT55" s="89" t="n">
        <f aca="false">SUMPRODUCT(DT3:DT52,CLASSIF!$T3:$T52)/DT53</f>
        <v>0.772943912812334</v>
      </c>
      <c r="DU55" s="89" t="n">
        <f aca="false">SUMPRODUCT(DU3:DU52,CLASSIF!$T3:$T52)/DU53</f>
        <v>1.455</v>
      </c>
      <c r="DV55" s="89" t="n">
        <f aca="false">SUMPRODUCT(DV3:DV52,CLASSIF!$T3:$T52)/DV53</f>
        <v>0.844209074440053</v>
      </c>
      <c r="DW55" s="89" t="e">
        <f aca="false">SUMPRODUCT(DW3:DW52,CLASSIF!$T3:$T52)/DW53</f>
        <v>#DIV/0!</v>
      </c>
      <c r="DX55" s="89" t="e">
        <f aca="false">SUMPRODUCT(DX3:DX52,CLASSIF!$T3:$T52)/DX53</f>
        <v>#DIV/0!</v>
      </c>
      <c r="DY55" s="89" t="n">
        <f aca="false">SUMPRODUCT(DY3:DY52,CLASSIF!$T3:$T52)/DY53</f>
        <v>0.712341458058849</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1.0817803030303</v>
      </c>
      <c r="EE55" s="89" t="n">
        <f aca="false">SUMPRODUCT(EE3:EE52,CLASSIF!$T3:$T52)/EE53</f>
        <v>1.03293487410335</v>
      </c>
      <c r="EF55" s="89" t="n">
        <f aca="false">SUMPRODUCT(EF3:EF52,CLASSIF!$T3:$T52)/EF53</f>
        <v>1.11102693602694</v>
      </c>
      <c r="EG55" s="89" t="n">
        <f aca="false">SUMPRODUCT(EG3:EG52,CLASSIF!$T3:$T52)/EG53</f>
        <v>0.706806241765481</v>
      </c>
      <c r="EH55" s="89" t="n">
        <f aca="false">SUMPRODUCT(EH3:EH52,CLASSIF!$T3:$T52)/EH53</f>
        <v>0.809375</v>
      </c>
      <c r="EI55" s="89" t="e">
        <f aca="false">SUMPRODUCT(EI3:EI52,CLASSIF!$T3:$T52)/EI53</f>
        <v>#DIV/0!</v>
      </c>
      <c r="EJ55" s="89" t="e">
        <f aca="false">SUMPRODUCT(EJ3:EJ52,CLASSIF!$T3:$T52)/EJ53</f>
        <v>#DIV/0!</v>
      </c>
      <c r="EK55" s="89" t="n">
        <f aca="false">SUMPRODUCT(EK3:EK52,CLASSIF!$T3:$T52)/EK53</f>
        <v>0.706036451471234</v>
      </c>
      <c r="EL55" s="89" t="n">
        <f aca="false">SUMPRODUCT(EL3:EL52,CLASSIF!$T3:$T52)/EL53</f>
        <v>0.2</v>
      </c>
      <c r="EM55" s="89" t="n">
        <f aca="false">SUMPRODUCT(EM3:EM52,CLASSIF!$T3:$T52)/EM53</f>
        <v>0.983980278980279</v>
      </c>
      <c r="EN55" s="89" t="n">
        <f aca="false">SUMPRODUCT(EN3:EN52,CLASSIF!$T3:$T52)/EN53</f>
        <v>0.58917297979798</v>
      </c>
      <c r="EO55" s="89" t="e">
        <f aca="false">SUMPRODUCT(EO3:EO52,CLASSIF!$T3:$T52)/EO53</f>
        <v>#DIV/0!</v>
      </c>
      <c r="EP55" s="89" t="n">
        <f aca="false">SUMPRODUCT(EP3:EP52,CLASSIF!$T3:$T52)/EP53</f>
        <v>0.648944099378882</v>
      </c>
      <c r="EQ55" s="89" t="n">
        <f aca="false">SUMPRODUCT(EQ3:EQ52,CLASSIF!$T3:$T52)/EQ53</f>
        <v>0.843804677206851</v>
      </c>
      <c r="ER55" s="89" t="n">
        <f aca="false">SUMPRODUCT(ER3:ER52,CLASSIF!$T3:$T52)/ER53</f>
        <v>0.750789141414142</v>
      </c>
      <c r="ES55" s="89" t="e">
        <f aca="false">SUMPRODUCT(ES3:ES52,CLASSIF!$T3:$T52)/ES53</f>
        <v>#DIV/0!</v>
      </c>
      <c r="ET55" s="89" t="e">
        <f aca="false">SUMPRODUCT(ET3:ET52,CLASSIF!$T3:$T52)/ET53</f>
        <v>#DIV/0!</v>
      </c>
      <c r="EU55" s="89" t="n">
        <f aca="false">SUMPRODUCT(EU3:EU52,CLASSIF!$T3:$T52)/EU53</f>
        <v>0.797360919408021</v>
      </c>
      <c r="EV55" s="89" t="e">
        <f aca="false">SUMPRODUCT(EV3:EV52,CLASSIF!$T3:$T52)/EV53</f>
        <v>#DIV/0!</v>
      </c>
      <c r="EW55" s="89" t="n">
        <f aca="false">SUMPRODUCT(EW3:EW52,CLASSIF!$T3:$T52)/EW53</f>
        <v>1.08888888888889</v>
      </c>
      <c r="EX55" s="89" t="n">
        <f aca="false">SUMPRODUCT(EX3:EX52,CLASSIF!$T3:$T52)/EX53</f>
        <v>0.497272727272727</v>
      </c>
      <c r="EY55" s="89" t="n">
        <f aca="false">SUMPRODUCT(EY3:EY52,CLASSIF!$T3:$T52)/EY53</f>
        <v>0.811363636363636</v>
      </c>
      <c r="EZ55" s="89" t="e">
        <f aca="false">SUMPRODUCT(EZ3:EZ52,CLASSIF!$T3:$T52)/EZ53</f>
        <v>#DIV/0!</v>
      </c>
      <c r="FA55" s="89" t="n">
        <f aca="false">SUMPRODUCT(FA3:FA52,CLASSIF!$T3:$T52)/FA53</f>
        <v>0.828101276742581</v>
      </c>
      <c r="FB55" s="89" t="e">
        <f aca="false">SUMPRODUCT(FB3:FB52,CLASSIF!$T3:$T52)/FB53</f>
        <v>#DIV/0!</v>
      </c>
      <c r="FC55" s="89" t="n">
        <f aca="false">SUMPRODUCT(FC3:FC52,CLASSIF!$T3:$T52)/FC53</f>
        <v>0.639716564491409</v>
      </c>
      <c r="FD55" s="89" t="n">
        <f aca="false">SUMPRODUCT(FD3:FD52,CLASSIF!$T3:$T52)/FD53</f>
        <v>0.797852108036891</v>
      </c>
      <c r="FE55" s="89" t="n">
        <f aca="false">SUMPRODUCT(FE3:FE52,CLASSIF!$T3:$T52)/FE53</f>
        <v>0.746111111111111</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6" activePane="bottomLeft" state="frozen"/>
      <selection pane="topLeft" activeCell="A1" activeCellId="0" sqref="A1"/>
      <selection pane="bottomLeft" activeCell="F343" activeCellId="0" sqref="F343"/>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58</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44441</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2021-09-02T08:35:21Z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