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2.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<sst xmlns="http://schemas.openxmlformats.org/spreadsheetml/2006/main" count="721" uniqueCount="100">
  <si>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</si>
  <si>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</si>
  <si>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</si>
  <si>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</si>
  <si>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</si>
  <si>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</si>
  <si>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</si>
  <si>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</si>
  <si>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</si>
  <si>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</si>
  <si>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</si>
  <si>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</si>
  <si>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</si>
  <si>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</si>
  <si>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</si>
  <si>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</si>
  <si>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</si>
  <si>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</si>
  <si>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</si>
  <si>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</si>
  <si>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</si>
  <si>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</si>
  <si>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</si>
  <si>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</si>
  <si>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</si>
  <si>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</si>
  <si>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</si>
  <si>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</si>
  <si>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</si>
  <si>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</si>
  <si>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</si>
  <si>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</si>
  <si>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</si>
  <si>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</si>
  <si>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</si>
  <si>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</si>
  <si>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</si>
  <si>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</si>
  <si>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</si>
  <si>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</si>
  <si>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</si>
  <si>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</si>
  <si>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</si>
  <si>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</si>
  <si>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</si>
  <si>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</si>
  <si>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</si>
  <si>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</si>
  <si>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</si>
  <si>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</si>
  <si>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</si>
  <si>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</si>
  <si>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</si>
  <si>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</si>
  <si>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</si>
  <si>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</si>
  <si>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</si>
  <si>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</si>
  <si>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</si>
  <si>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</si>
  <si>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</si>
  <si>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</si>
  <si>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</si>
  <si>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</si>
  <si>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</si>
  <si>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</si>
  <si>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</si>
  <si>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</si>
  <si>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</si>
  <si>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</si>
  <si>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</si>
  <si>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</si>
  <si>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</si>
  <si>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</si>
  <si>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</si>
  <si>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</si>
  <si>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</si>
  <si>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</si>
  <si>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</si>
  <si>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</si>
  <si>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</si>
  <si>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</si>
  <si>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</si>
  <si>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</si>
  <si>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</si>
  <si>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</si>
  <si>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</si>
  <si>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</si>
  <si>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</si>
  <si>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</si>
  <si>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</si>
  <si>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</si>
  <si>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</si>
  <si>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</si>
  <si>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</si>
  <si>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</si>
  <si>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</si>
  <si>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 + RENATAO OPEN</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</si>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</sst>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6">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
      <sz val="10"/>
      <color rgb="FF000000"/>
      <name val="Calibri"/>
      <family val="2"/>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15" fillId="10" borderId="12"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BZK</c:v>
                </c:pt>
                <c:pt idx="4">
                  <c:v>Zanoni</c:v>
                </c:pt>
                <c:pt idx="5">
                  <c:v>Gerentão</c:v>
                </c:pt>
                <c:pt idx="6">
                  <c:v>Persio</c:v>
                </c:pt>
                <c:pt idx="7">
                  <c:v>Duclerc</c:v>
                </c:pt>
                <c:pt idx="8">
                  <c:v>Magritto</c:v>
                </c:pt>
                <c:pt idx="9">
                  <c:v>Flavio</c:v>
                </c:pt>
                <c:pt idx="10">
                  <c:v>Caio</c:v>
                </c:pt>
                <c:pt idx="11">
                  <c:v>Carlao</c:v>
                </c:pt>
                <c:pt idx="12">
                  <c:v>Pedrao</c:v>
                </c:pt>
                <c:pt idx="13">
                  <c:v>Rubens</c:v>
                </c:pt>
                <c:pt idx="14">
                  <c:v>Bruno</c:v>
                </c:pt>
                <c:pt idx="15">
                  <c:v>Paulo</c:v>
                </c:pt>
                <c:pt idx="16">
                  <c:v>Salgado</c:v>
                </c:pt>
                <c:pt idx="17">
                  <c:v>Pitch</c:v>
                </c:pt>
                <c:pt idx="18">
                  <c:v>Fabio Chuck</c:v>
                </c:pt>
                <c:pt idx="19">
                  <c:v>Fabinho</c:v>
                </c:pt>
                <c:pt idx="20">
                  <c:v>Oswald</c:v>
                </c:pt>
                <c:pt idx="21">
                  <c:v>Pedro</c:v>
                </c:pt>
                <c:pt idx="22">
                  <c:v>Ivan (Campeao Copa Band)</c:v>
                </c:pt>
                <c:pt idx="23">
                  <c:v>Heitor</c:v>
                </c:pt>
                <c:pt idx="24">
                  <c:v>Juan</c:v>
                </c:pt>
                <c:pt idx="25">
                  <c:v>Leo</c:v>
                </c:pt>
                <c:pt idx="26">
                  <c:v>Palazzo</c:v>
                </c:pt>
                <c:pt idx="27">
                  <c:v>Lucca</c:v>
                </c:pt>
                <c:pt idx="28">
                  <c:v>Pinga</c:v>
                </c:pt>
                <c:pt idx="29">
                  <c:v>Elias Xaropinho</c:v>
                </c:pt>
                <c:pt idx="30">
                  <c:v>Sergiao</c:v>
                </c:pt>
                <c:pt idx="31">
                  <c:v>Fontalvinho</c:v>
                </c:pt>
                <c:pt idx="32">
                  <c:v>Xuru</c:v>
                </c:pt>
                <c:pt idx="33">
                  <c:v>Vinicius</c:v>
                </c:pt>
                <c:pt idx="34">
                  <c:v>Danilo</c:v>
                </c:pt>
                <c:pt idx="35">
                  <c:v>Renatão</c:v>
                </c:pt>
                <c:pt idx="36">
                  <c:v>Tulio</c:v>
                </c:pt>
                <c:pt idx="37">
                  <c:v>Yokota</c:v>
                </c:pt>
                <c:pt idx="38">
                  <c:v>Costinha</c:v>
                </c:pt>
                <c:pt idx="39">
                  <c:v>Bernardo</c:v>
                </c:pt>
                <c:pt idx="40">
                  <c:v>Walderi</c:v>
                </c:pt>
                <c:pt idx="41">
                  <c:v>Fernando Bio</c:v>
                </c:pt>
                <c:pt idx="42">
                  <c:v>Fontalvo</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727.000840445615</c:v>
                </c:pt>
                <c:pt idx="1">
                  <c:v>616.000707217857</c:v>
                </c:pt>
                <c:pt idx="2">
                  <c:v>473.000790719</c:v>
                </c:pt>
                <c:pt idx="3">
                  <c:v>372.000828643429</c:v>
                </c:pt>
                <c:pt idx="4">
                  <c:v>328.000646209846</c:v>
                </c:pt>
                <c:pt idx="5">
                  <c:v>324.000707778308</c:v>
                </c:pt>
                <c:pt idx="6">
                  <c:v>288.000885780286</c:v>
                </c:pt>
                <c:pt idx="7">
                  <c:v>269.000817946143</c:v>
                </c:pt>
                <c:pt idx="8">
                  <c:v>253.000865074</c:v>
                </c:pt>
                <c:pt idx="9">
                  <c:v>241.000465467615</c:v>
                </c:pt>
                <c:pt idx="10">
                  <c:v>239.000883428333</c:v>
                </c:pt>
                <c:pt idx="11">
                  <c:v>207.000519520444</c:v>
                </c:pt>
                <c:pt idx="12">
                  <c:v>205.000437568</c:v>
                </c:pt>
                <c:pt idx="13">
                  <c:v>160.000857199857</c:v>
                </c:pt>
                <c:pt idx="14">
                  <c:v>150.000687596</c:v>
                </c:pt>
                <c:pt idx="15">
                  <c:v>150.000477341727</c:v>
                </c:pt>
                <c:pt idx="16">
                  <c:v>114.000566725667</c:v>
                </c:pt>
                <c:pt idx="17">
                  <c:v>105.000875064</c:v>
                </c:pt>
                <c:pt idx="18">
                  <c:v>105.000531304</c:v>
                </c:pt>
                <c:pt idx="19">
                  <c:v>97.000550087</c:v>
                </c:pt>
                <c:pt idx="20">
                  <c:v>91.000910071</c:v>
                </c:pt>
                <c:pt idx="21">
                  <c:v>87.000870081</c:v>
                </c:pt>
                <c:pt idx="22">
                  <c:v>86.000825078</c:v>
                </c:pt>
                <c:pt idx="23">
                  <c:v>81.0005786634286</c:v>
                </c:pt>
                <c:pt idx="24">
                  <c:v>81.0003417436667</c:v>
                </c:pt>
                <c:pt idx="25">
                  <c:v>80.001000084</c:v>
                </c:pt>
                <c:pt idx="26">
                  <c:v>60.00100007</c:v>
                </c:pt>
                <c:pt idx="27">
                  <c:v>59.000590079</c:v>
                </c:pt>
                <c:pt idx="28">
                  <c:v>57.0002833983333</c:v>
                </c:pt>
                <c:pt idx="29">
                  <c:v>49.000450088</c:v>
                </c:pt>
                <c:pt idx="30">
                  <c:v>45.000312558</c:v>
                </c:pt>
                <c:pt idx="31">
                  <c:v>44.0007334323333</c:v>
                </c:pt>
                <c:pt idx="32">
                  <c:v>42.000220052</c:v>
                </c:pt>
                <c:pt idx="33">
                  <c:v>40.000000098</c:v>
                </c:pt>
                <c:pt idx="34">
                  <c:v>39.000390091</c:v>
                </c:pt>
                <c:pt idx="35">
                  <c:v>36.00020008</c:v>
                </c:pt>
                <c:pt idx="36">
                  <c:v>36.000200067</c:v>
                </c:pt>
                <c:pt idx="37">
                  <c:v>32.000200051</c:v>
                </c:pt>
                <c:pt idx="38">
                  <c:v>14.0002334263333</c:v>
                </c:pt>
                <c:pt idx="39">
                  <c:v>9.7E-008</c:v>
                </c:pt>
                <c:pt idx="40">
                  <c:v>9E-008</c:v>
                </c:pt>
                <c:pt idx="41">
                  <c:v>8.5E-008</c:v>
                </c:pt>
                <c:pt idx="42">
                  <c:v>8.2E-008</c:v>
                </c:pt>
                <c:pt idx="43">
                  <c:v>7.3E-008</c:v>
                </c:pt>
                <c:pt idx="44">
                  <c:v>6.3E-008</c:v>
                </c:pt>
                <c:pt idx="45">
                  <c:v>6.2E-008</c:v>
                </c:pt>
                <c:pt idx="46">
                  <c:v>6E-008</c:v>
                </c:pt>
                <c:pt idx="47">
                  <c:v>5.5E-008</c:v>
                </c:pt>
                <c:pt idx="48">
                  <c:v>5.3E-008</c:v>
                </c:pt>
              </c:numCache>
            </c:numRef>
          </c:val>
        </c:ser>
        <c:gapWidth val="100"/>
        <c:overlap val="-24"/>
        <c:axId val="85308404"/>
        <c:axId val="66774200"/>
      </c:barChart>
      <c:catAx>
        <c:axId val="85308404"/>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6774200"/>
        <c:crosses val="autoZero"/>
        <c:auto val="1"/>
        <c:lblAlgn val="ctr"/>
        <c:lblOffset val="100"/>
        <c:noMultiLvlLbl val="0"/>
      </c:catAx>
      <c:valAx>
        <c:axId val="6677420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5308404"/>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261360</xdr:colOff>
      <xdr:row>42</xdr:row>
      <xdr:rowOff>128880</xdr:rowOff>
    </xdr:to>
    <xdr:graphicFrame>
      <xdr:nvGraphicFramePr>
        <xdr:cNvPr id="0" name="Chart 1"/>
        <xdr:cNvGraphicFramePr/>
      </xdr:nvGraphicFramePr>
      <xdr:xfrm>
        <a:off x="0" y="0"/>
        <a:ext cx="8268840" cy="812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26</v>
      </c>
      <c r="D3" s="25" t="str">
        <f aca="false">VLOOKUP($A3,$N:$Z,R$1,0)&amp;"-"&amp;VLOOKUP($A3,$N:$Z,S$1,0)</f>
        <v>18-8</v>
      </c>
      <c r="E3" s="24" t="n">
        <f aca="false">VLOOKUP($A3,$N:$Z,X$1,0)</f>
        <v>437</v>
      </c>
      <c r="F3" s="24" t="n">
        <f aca="false">VLOOKUP($A3,$N:$Z,V$1,0)</f>
        <v>0</v>
      </c>
      <c r="G3" s="24" t="n">
        <f aca="false">VLOOKUP($A3,$N:$Z,W$1,0)</f>
        <v>140</v>
      </c>
      <c r="H3" s="24" t="n">
        <f aca="false">VLOOKUP($A3,$N:$Z,Y$1,0)</f>
        <v>150</v>
      </c>
      <c r="I3" s="26" t="n">
        <f aca="false">VLOOKUP($A3,$N:$Z,13,0)</f>
        <v>727.000840445615</v>
      </c>
      <c r="J3" s="27" t="s">
        <v>75</v>
      </c>
      <c r="K3" s="28" t="n">
        <f aca="false">VLOOKUP($A3,$N:$Z,R$1,0)</f>
        <v>18</v>
      </c>
      <c r="L3" s="28" t="n">
        <f aca="false">VLOOKUP($A3,$N:$Z,S$1,0)</f>
        <v>8</v>
      </c>
      <c r="M3" s="28"/>
      <c r="N3" s="29" t="n">
        <f aca="false">RANK(Z3,Z:Z)</f>
        <v>32</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1966</v>
      </c>
      <c r="AE3" s="2" t="n">
        <f aca="false">AC3-AB3</f>
        <v>150</v>
      </c>
      <c r="AF3" s="2" t="n">
        <f aca="false">AD3/AE3</f>
        <v>13.1066666666667</v>
      </c>
      <c r="AG3" s="33" t="n">
        <f aca="false">E3/$AF$3</f>
        <v>33.3418107833164</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28</v>
      </c>
      <c r="D4" s="37" t="str">
        <f aca="false">VLOOKUP($A4,$N:$Z,R$1,0)&amp;"-"&amp;VLOOKUP($A4,$N:$Z,S$1,0)</f>
        <v>17-11</v>
      </c>
      <c r="E4" s="36" t="n">
        <f aca="false">VLOOKUP($A4,$N:$Z,X$1,0)</f>
        <v>396</v>
      </c>
      <c r="F4" s="36" t="n">
        <f aca="false">VLOOKUP($A4,$N:$Z,V$1,0)</f>
        <v>0</v>
      </c>
      <c r="G4" s="36" t="n">
        <f aca="false">VLOOKUP($A4,$N:$Z,W$1,0)</f>
        <v>20</v>
      </c>
      <c r="H4" s="36" t="n">
        <f aca="false">VLOOKUP($A4,$N:$Z,Y$1,0)</f>
        <v>200</v>
      </c>
      <c r="I4" s="38" t="n">
        <f aca="false">VLOOKUP($A4,$N:$Z,13,0)</f>
        <v>616.000707217857</v>
      </c>
      <c r="J4" s="27"/>
      <c r="K4" s="39" t="n">
        <f aca="false">VLOOKUP($A4,$N:$Z,R$1,0)</f>
        <v>17</v>
      </c>
      <c r="L4" s="39" t="n">
        <f aca="false">VLOOKUP($A4,$N:$Z,S$1,0)</f>
        <v>11</v>
      </c>
      <c r="M4" s="39"/>
      <c r="N4" s="40" t="n">
        <f aca="false">RANK(Z4,Z:Z)</f>
        <v>34</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30.2136317395727</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16</v>
      </c>
      <c r="D5" s="37" t="str">
        <f aca="false">VLOOKUP($A5,$N:$Z,R$1,0)&amp;"-"&amp;VLOOKUP($A5,$N:$Z,S$1,0)</f>
        <v>9-7</v>
      </c>
      <c r="E5" s="36" t="n">
        <f aca="false">VLOOKUP($A5,$N:$Z,X$1,0)</f>
        <v>253</v>
      </c>
      <c r="F5" s="36" t="n">
        <f aca="false">VLOOKUP($A5,$N:$Z,V$1,0)</f>
        <v>0</v>
      </c>
      <c r="G5" s="36" t="n">
        <f aca="false">VLOOKUP($A5,$N:$Z,W$1,0)</f>
        <v>120</v>
      </c>
      <c r="H5" s="36" t="n">
        <f aca="false">VLOOKUP($A5,$N:$Z,Y$1,0)</f>
        <v>100</v>
      </c>
      <c r="I5" s="38" t="n">
        <f aca="false">VLOOKUP($A5,$N:$Z,13,0)</f>
        <v>473.000790719</v>
      </c>
      <c r="J5" s="27"/>
      <c r="K5" s="39" t="n">
        <f aca="false">VLOOKUP($A5,$N:$Z,R$1,0)</f>
        <v>9</v>
      </c>
      <c r="L5" s="39" t="n">
        <f aca="false">VLOOKUP($A5,$N:$Z,S$1,0)</f>
        <v>7</v>
      </c>
      <c r="M5" s="39"/>
      <c r="N5" s="40" t="n">
        <f aca="false">RANK(Z5,Z:Z)</f>
        <v>40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19.3031536113937</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BZK</v>
      </c>
      <c r="C6" s="36" t="n">
        <f aca="false">VLOOKUP($A6,$N:$Z,Q$1,0)</f>
        <v>14</v>
      </c>
      <c r="D6" s="37" t="str">
        <f aca="false">VLOOKUP($A6,$N:$Z,R$1,0)&amp;"-"&amp;VLOOKUP($A6,$N:$Z,S$1,0)</f>
        <v>10-4</v>
      </c>
      <c r="E6" s="36" t="n">
        <f aca="false">VLOOKUP($A6,$N:$Z,X$1,0)</f>
        <v>232</v>
      </c>
      <c r="F6" s="36" t="n">
        <f aca="false">VLOOKUP($A6,$N:$Z,V$1,0)</f>
        <v>0</v>
      </c>
      <c r="G6" s="36" t="n">
        <f aca="false">VLOOKUP($A6,$N:$Z,W$1,0)</f>
        <v>40</v>
      </c>
      <c r="H6" s="36" t="n">
        <f aca="false">VLOOKUP($A6,$N:$Z,Y$1,0)</f>
        <v>100</v>
      </c>
      <c r="I6" s="38" t="n">
        <f aca="false">VLOOKUP($A6,$N:$Z,13,0)</f>
        <v>372.000828643429</v>
      </c>
      <c r="J6" s="27"/>
      <c r="K6" s="39" t="n">
        <f aca="false">VLOOKUP($A6,$N:$Z,R$1,0)</f>
        <v>10</v>
      </c>
      <c r="L6" s="39" t="n">
        <f aca="false">VLOOKUP($A6,$N:$Z,S$1,0)</f>
        <v>4</v>
      </c>
      <c r="M6" s="39"/>
      <c r="N6" s="40" t="n">
        <f aca="false">RANK(Z6,Z:Z)</f>
        <v>15</v>
      </c>
      <c r="O6" s="39" t="n">
        <v>4</v>
      </c>
      <c r="P6" s="40" t="s">
        <v>5</v>
      </c>
      <c r="Q6" s="40" t="n">
        <f aca="false">COUNTIF(CORRIDA!G:G,CLASSIF!P6)+COUNTIF(CORRIDA!I:I,CLASSIF!P6)</f>
        <v>8</v>
      </c>
      <c r="R6" s="40" t="n">
        <f aca="false">COUNTIF(CORRIDA!G:G,CLASSIF!$P6)</f>
        <v>4</v>
      </c>
      <c r="S6" s="40" t="n">
        <f aca="false">COUNTIF(CORRIDA!I:I,CLASSIF!P6)</f>
        <v>4</v>
      </c>
      <c r="T6" s="41" t="n">
        <f aca="false">IF(Q6=0,0,U6/(Q6*20))</f>
        <v>0.6875</v>
      </c>
      <c r="U6" s="40" t="n">
        <f aca="false">SUMIF(CORRIDA!G:G,CLASSIF!P6,CORRIDA!H:H)+SUMIF(CORRIDA!I:I,CLASSIF!P6,CORRIDA!J:J)</f>
        <v>110</v>
      </c>
      <c r="V6" s="40" t="n">
        <f aca="false">SUMIF(WOs!G:G,CLASSIF!P6,WOs!H:H)+SUMIF(WOs!I:I,CLASSIF!P6,WOs!J:J)</f>
        <v>0</v>
      </c>
      <c r="W6" s="40" t="n">
        <f aca="false">SUMIF(TORNEIO!G:G,CLASSIF!P6,TORNEIO!H:H)+SUMIF(TORNEIO!I:I,CLASSIF!P6,TORNEIO!J:J)+SUMIF(TORNEIO!S:S,CLASSIF!P6,TORNEIO!T:T)</f>
        <v>40</v>
      </c>
      <c r="X6" s="40" t="n">
        <f aca="false">SUM(U6:V6)</f>
        <v>110</v>
      </c>
      <c r="Y6" s="40" t="n">
        <f aca="false">VLOOKUP(P6,STATS!$B$2:$DF$52,109,0)</f>
        <v>0</v>
      </c>
      <c r="Z6" s="42" t="n">
        <f aca="false">SUM(W6:Y6)+T6/1000+(100-O6)/1000000000</f>
        <v>150.000687596</v>
      </c>
      <c r="AA6" s="40"/>
      <c r="AG6" s="33" t="n">
        <f aca="false">E6/$AF$3</f>
        <v>17.7009155645982</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Zanoni</v>
      </c>
      <c r="C7" s="36" t="n">
        <f aca="false">VLOOKUP($A7,$N:$Z,Q$1,0)</f>
        <v>13</v>
      </c>
      <c r="D7" s="37" t="str">
        <f aca="false">VLOOKUP($A7,$N:$Z,R$1,0)&amp;"-"&amp;VLOOKUP($A7,$N:$Z,S$1,0)</f>
        <v>6-7</v>
      </c>
      <c r="E7" s="36" t="n">
        <f aca="false">VLOOKUP($A7,$N:$Z,X$1,0)</f>
        <v>168</v>
      </c>
      <c r="F7" s="36" t="n">
        <f aca="false">VLOOKUP($A7,$N:$Z,V$1,0)</f>
        <v>0</v>
      </c>
      <c r="G7" s="36" t="n">
        <f aca="false">VLOOKUP($A7,$N:$Z,W$1,0)</f>
        <v>60</v>
      </c>
      <c r="H7" s="36" t="n">
        <f aca="false">VLOOKUP($A7,$N:$Z,Y$1,0)</f>
        <v>100</v>
      </c>
      <c r="I7" s="38" t="n">
        <f aca="false">VLOOKUP($A7,$N:$Z,13,0)</f>
        <v>328.000646209846</v>
      </c>
      <c r="J7" s="27"/>
      <c r="K7" s="39" t="n">
        <f aca="false">VLOOKUP($A7,$N:$Z,R$1,0)</f>
        <v>6</v>
      </c>
      <c r="L7" s="39" t="n">
        <f aca="false">VLOOKUP($A7,$N:$Z,S$1,0)</f>
        <v>7</v>
      </c>
      <c r="M7" s="39"/>
      <c r="N7" s="40" t="n">
        <f aca="false">RANK(Z7,Z:Z)</f>
        <v>11</v>
      </c>
      <c r="O7" s="39" t="n">
        <v>5</v>
      </c>
      <c r="P7" s="40" t="s">
        <v>6</v>
      </c>
      <c r="Q7" s="40" t="n">
        <f aca="false">COUNTIF(CORRIDA!G:G,CLASSIF!P7)+COUNTIF(CORRIDA!I:I,CLASSIF!P7)</f>
        <v>9</v>
      </c>
      <c r="R7" s="40" t="n">
        <f aca="false">COUNTIF(CORRIDA!G:G,CLASSIF!$P7)</f>
        <v>7</v>
      </c>
      <c r="S7" s="40" t="n">
        <f aca="false">COUNTIF(CORRIDA!I:I,CLASSIF!P7)</f>
        <v>2</v>
      </c>
      <c r="T7" s="41" t="n">
        <f aca="false">IF(Q7=0,0,U7/(Q7*20))</f>
        <v>0.883333333333333</v>
      </c>
      <c r="U7" s="40" t="n">
        <f aca="false">SUMIF(CORRIDA!G:G,CLASSIF!P7,CORRIDA!H:H)+SUMIF(CORRIDA!I:I,CLASSIF!P7,CORRIDA!J:J)</f>
        <v>159</v>
      </c>
      <c r="V7" s="40" t="n">
        <f aca="false">SUMIF(WOs!G:G,CLASSIF!P7,WOs!H:H)+SUMIF(WOs!I:I,CLASSIF!P7,WOs!J:J)</f>
        <v>0</v>
      </c>
      <c r="W7" s="40" t="n">
        <f aca="false">SUMIF(TORNEIO!G:G,CLASSIF!P7,TORNEIO!H:H)+SUMIF(TORNEIO!I:I,CLASSIF!P7,TORNEIO!J:J)+SUMIF(TORNEIO!S:S,CLASSIF!P7,TORNEIO!T:T)</f>
        <v>80</v>
      </c>
      <c r="X7" s="40" t="n">
        <f aca="false">SUM(U7:V7)</f>
        <v>159</v>
      </c>
      <c r="Y7" s="40" t="n">
        <f aca="false">VLOOKUP(P7,STATS!$B$2:$DF$52,109,0)</f>
        <v>0</v>
      </c>
      <c r="Z7" s="42" t="n">
        <f aca="false">SUM(W7:Y7)+T7/1000+(100-O7)/1000000000</f>
        <v>239.000883428333</v>
      </c>
      <c r="AA7" s="40"/>
      <c r="AG7" s="33" t="n">
        <f aca="false">E7/$AF$3</f>
        <v>12.8179043743642</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Gerentão</v>
      </c>
      <c r="C8" s="36" t="n">
        <f aca="false">VLOOKUP($A8,$N:$Z,Q$1,0)</f>
        <v>13</v>
      </c>
      <c r="D8" s="37" t="str">
        <f aca="false">VLOOKUP($A8,$N:$Z,R$1,0)&amp;"-"&amp;VLOOKUP($A8,$N:$Z,S$1,0)</f>
        <v>7-6</v>
      </c>
      <c r="E8" s="36" t="n">
        <f aca="false">VLOOKUP($A8,$N:$Z,X$1,0)</f>
        <v>184</v>
      </c>
      <c r="F8" s="36" t="n">
        <f aca="false">VLOOKUP($A8,$N:$Z,V$1,0)</f>
        <v>0</v>
      </c>
      <c r="G8" s="36" t="n">
        <f aca="false">VLOOKUP($A8,$N:$Z,W$1,0)</f>
        <v>40</v>
      </c>
      <c r="H8" s="36" t="n">
        <f aca="false">VLOOKUP($A8,$N:$Z,Y$1,0)</f>
        <v>100</v>
      </c>
      <c r="I8" s="38" t="n">
        <f aca="false">VLOOKUP($A8,$N:$Z,13,0)</f>
        <v>324.000707778308</v>
      </c>
      <c r="J8" s="27"/>
      <c r="K8" s="39" t="n">
        <f aca="false">VLOOKUP($A8,$N:$Z,R$1,0)</f>
        <v>7</v>
      </c>
      <c r="L8" s="39" t="n">
        <f aca="false">VLOOKUP($A8,$N:$Z,S$1,0)</f>
        <v>6</v>
      </c>
      <c r="M8" s="39"/>
      <c r="N8" s="40" t="n">
        <f aca="false">RANK(Z8,Z:Z)</f>
        <v>3</v>
      </c>
      <c r="O8" s="39" t="n">
        <v>6</v>
      </c>
      <c r="P8" s="40" t="s">
        <v>7</v>
      </c>
      <c r="Q8" s="40" t="n">
        <f aca="false">COUNTIF(CORRIDA!G:G,CLASSIF!P8)+COUNTIF(CORRIDA!I:I,CLASSIF!P8)</f>
        <v>16</v>
      </c>
      <c r="R8" s="40" t="n">
        <f aca="false">COUNTIF(CORRIDA!G:G,CLASSIF!$P8)</f>
        <v>9</v>
      </c>
      <c r="S8" s="40" t="n">
        <f aca="false">COUNTIF(CORRIDA!I:I,CLASSIF!P8)</f>
        <v>7</v>
      </c>
      <c r="T8" s="41" t="n">
        <f aca="false">IF(Q8=0,0,U8/(Q8*20))</f>
        <v>0.790625</v>
      </c>
      <c r="U8" s="40" t="n">
        <f aca="false">SUMIF(CORRIDA!G:G,CLASSIF!P8,CORRIDA!H:H)+SUMIF(CORRIDA!I:I,CLASSIF!P8,CORRIDA!J:J)</f>
        <v>253</v>
      </c>
      <c r="V8" s="40" t="n">
        <f aca="false">SUMIF(WOs!G:G,CLASSIF!P8,WOs!H:H)+SUMIF(WOs!I:I,CLASSIF!P8,WOs!J:J)</f>
        <v>0</v>
      </c>
      <c r="W8" s="40" t="n">
        <f aca="false">SUMIF(TORNEIO!G:G,CLASSIF!P8,TORNEIO!H:H)+SUMIF(TORNEIO!I:I,CLASSIF!P8,TORNEIO!J:J)+SUMIF(TORNEIO!S:S,CLASSIF!P8,TORNEIO!T:T)</f>
        <v>120</v>
      </c>
      <c r="X8" s="40" t="n">
        <f aca="false">SUM(U8:V8)</f>
        <v>253</v>
      </c>
      <c r="Y8" s="40" t="n">
        <f aca="false">VLOOKUP(P8,STATS!$B$2:$DF$52,109,0)</f>
        <v>100</v>
      </c>
      <c r="Z8" s="42" t="n">
        <f aca="false">SUM(W8:Y8)+T8/1000+(100-O8)/1000000000</f>
        <v>473.000790719</v>
      </c>
      <c r="AA8" s="40"/>
      <c r="AG8" s="33" t="n">
        <f aca="false">E8/$AF$3</f>
        <v>14.0386571719227</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Persio</v>
      </c>
      <c r="C9" s="36" t="n">
        <f aca="false">VLOOKUP($A9,$N:$Z,Q$1,0)</f>
        <v>14</v>
      </c>
      <c r="D9" s="37" t="str">
        <f aca="false">VLOOKUP($A9,$N:$Z,R$1,0)&amp;"-"&amp;VLOOKUP($A9,$N:$Z,S$1,0)</f>
        <v>11-3</v>
      </c>
      <c r="E9" s="36" t="n">
        <f aca="false">VLOOKUP($A9,$N:$Z,X$1,0)</f>
        <v>248</v>
      </c>
      <c r="F9" s="36" t="n">
        <f aca="false">VLOOKUP($A9,$N:$Z,V$1,0)</f>
        <v>0</v>
      </c>
      <c r="G9" s="36" t="n">
        <f aca="false">VLOOKUP($A9,$N:$Z,W$1,0)</f>
        <v>40</v>
      </c>
      <c r="H9" s="36" t="n">
        <f aca="false">VLOOKUP($A9,$N:$Z,Y$1,0)</f>
        <v>0</v>
      </c>
      <c r="I9" s="38" t="n">
        <f aca="false">VLOOKUP($A9,$N:$Z,13,0)</f>
        <v>288.000885780286</v>
      </c>
      <c r="J9" s="27"/>
      <c r="K9" s="39" t="n">
        <f aca="false">VLOOKUP($A9,$N:$Z,R$1,0)</f>
        <v>11</v>
      </c>
      <c r="L9" s="39" t="n">
        <f aca="false">VLOOKUP($A9,$N:$Z,S$1,0)</f>
        <v>3</v>
      </c>
      <c r="M9" s="39"/>
      <c r="N9" s="40" t="n">
        <f aca="false">RANK(Z9,Z:Z)</f>
        <v>39</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18.9216683621567</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Duclerc</v>
      </c>
      <c r="C10" s="36" t="n">
        <f aca="false">VLOOKUP($A10,$N:$Z,Q$1,0)</f>
        <v>14</v>
      </c>
      <c r="D10" s="37" t="str">
        <f aca="false">VLOOKUP($A10,$N:$Z,R$1,0)&amp;"-"&amp;VLOOKUP($A10,$N:$Z,S$1,0)</f>
        <v>10-4</v>
      </c>
      <c r="E10" s="36" t="n">
        <f aca="false">VLOOKUP($A10,$N:$Z,X$1,0)</f>
        <v>229</v>
      </c>
      <c r="F10" s="36" t="n">
        <f aca="false">VLOOKUP($A10,$N:$Z,V$1,0)</f>
        <v>0</v>
      </c>
      <c r="G10" s="36" t="n">
        <f aca="false">VLOOKUP($A10,$N:$Z,W$1,0)</f>
        <v>40</v>
      </c>
      <c r="H10" s="36" t="n">
        <f aca="false">VLOOKUP($A10,$N:$Z,Y$1,0)</f>
        <v>0</v>
      </c>
      <c r="I10" s="38" t="n">
        <f aca="false">VLOOKUP($A10,$N:$Z,13,0)</f>
        <v>269.000817946143</v>
      </c>
      <c r="J10" s="27"/>
      <c r="K10" s="39" t="n">
        <f aca="false">VLOOKUP($A10,$N:$Z,R$1,0)</f>
        <v>10</v>
      </c>
      <c r="L10" s="39" t="n">
        <f aca="false">VLOOKUP($A10,$N:$Z,S$1,0)</f>
        <v>4</v>
      </c>
      <c r="M10" s="39"/>
      <c r="N10" s="40" t="n">
        <f aca="false">RANK(Z10,Z:Z)</f>
        <v>24</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17.472024415056</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Magritto</v>
      </c>
      <c r="C11" s="45" t="n">
        <f aca="false">VLOOKUP($A11,$N:$Z,Q$1,0)</f>
        <v>10</v>
      </c>
      <c r="D11" s="46" t="str">
        <f aca="false">VLOOKUP($A11,$N:$Z,R$1,0)&amp;"-"&amp;VLOOKUP($A11,$N:$Z,S$1,0)</f>
        <v>8-2</v>
      </c>
      <c r="E11" s="45" t="n">
        <f aca="false">VLOOKUP($A11,$N:$Z,X$1,0)</f>
        <v>173</v>
      </c>
      <c r="F11" s="45" t="n">
        <f aca="false">VLOOKUP($A11,$N:$Z,V$1,0)</f>
        <v>0</v>
      </c>
      <c r="G11" s="45" t="n">
        <f aca="false">VLOOKUP($A11,$N:$Z,W$1,0)</f>
        <v>80</v>
      </c>
      <c r="H11" s="45" t="n">
        <f aca="false">VLOOKUP($A11,$N:$Z,Y$1,0)</f>
        <v>0</v>
      </c>
      <c r="I11" s="47" t="n">
        <f aca="false">VLOOKUP($A11,$N:$Z,13,0)</f>
        <v>253.000865074</v>
      </c>
      <c r="J11" s="48" t="s">
        <v>76</v>
      </c>
      <c r="K11" s="39" t="n">
        <f aca="false">VLOOKUP($A11,$N:$Z,R$1,0)</f>
        <v>8</v>
      </c>
      <c r="L11" s="39" t="n">
        <f aca="false">VLOOKUP($A11,$N:$Z,S$1,0)</f>
        <v>2</v>
      </c>
      <c r="M11" s="39"/>
      <c r="N11" s="40" t="n">
        <f aca="false">RANK(Z11,Z:Z)</f>
        <v>35</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13.1993896236012</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Flavio</v>
      </c>
      <c r="C12" s="45" t="n">
        <f aca="false">VLOOKUP($A12,$N:$Z,Q$1,0)</f>
        <v>13</v>
      </c>
      <c r="D12" s="46" t="str">
        <f aca="false">VLOOKUP($A12,$N:$Z,R$1,0)&amp;"-"&amp;VLOOKUP($A12,$N:$Z,S$1,0)</f>
        <v>3-10</v>
      </c>
      <c r="E12" s="45" t="n">
        <f aca="false">VLOOKUP($A12,$N:$Z,X$1,0)</f>
        <v>121</v>
      </c>
      <c r="F12" s="45" t="n">
        <f aca="false">VLOOKUP($A12,$N:$Z,V$1,0)</f>
        <v>0</v>
      </c>
      <c r="G12" s="45" t="n">
        <f aca="false">VLOOKUP($A12,$N:$Z,W$1,0)</f>
        <v>20</v>
      </c>
      <c r="H12" s="45" t="n">
        <f aca="false">VLOOKUP($A12,$N:$Z,Y$1,0)</f>
        <v>100</v>
      </c>
      <c r="I12" s="47" t="n">
        <f aca="false">VLOOKUP($A12,$N:$Z,13,0)</f>
        <v>241.000465467615</v>
      </c>
      <c r="J12" s="48"/>
      <c r="K12" s="39" t="n">
        <f aca="false">VLOOKUP($A12,$N:$Z,R$1,0)</f>
        <v>3</v>
      </c>
      <c r="L12" s="39" t="n">
        <f aca="false">VLOOKUP($A12,$N:$Z,S$1,0)</f>
        <v>10</v>
      </c>
      <c r="M12" s="39"/>
      <c r="N12" s="40" t="n">
        <f aca="false">RANK(Z12,Z:Z)</f>
        <v>41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9.23194303153611</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Caio</v>
      </c>
      <c r="C13" s="45" t="n">
        <f aca="false">VLOOKUP($A13,$N:$Z,Q$1,0)</f>
        <v>9</v>
      </c>
      <c r="D13" s="46" t="str">
        <f aca="false">VLOOKUP($A13,$N:$Z,R$1,0)&amp;"-"&amp;VLOOKUP($A13,$N:$Z,S$1,0)</f>
        <v>7-2</v>
      </c>
      <c r="E13" s="45" t="n">
        <f aca="false">VLOOKUP($A13,$N:$Z,X$1,0)</f>
        <v>159</v>
      </c>
      <c r="F13" s="45" t="n">
        <f aca="false">VLOOKUP($A13,$N:$Z,V$1,0)</f>
        <v>0</v>
      </c>
      <c r="G13" s="45" t="n">
        <f aca="false">VLOOKUP($A13,$N:$Z,W$1,0)</f>
        <v>80</v>
      </c>
      <c r="H13" s="45" t="n">
        <f aca="false">VLOOKUP($A13,$N:$Z,Y$1,0)</f>
        <v>0</v>
      </c>
      <c r="I13" s="47" t="n">
        <f aca="false">VLOOKUP($A13,$N:$Z,13,0)</f>
        <v>239.000883428333</v>
      </c>
      <c r="J13" s="48"/>
      <c r="K13" s="39" t="n">
        <f aca="false">VLOOKUP($A13,$N:$Z,R$1,0)</f>
        <v>7</v>
      </c>
      <c r="L13" s="39" t="n">
        <f aca="false">VLOOKUP($A13,$N:$Z,S$1,0)</f>
        <v>2</v>
      </c>
      <c r="M13" s="39"/>
      <c r="N13" s="40" t="n">
        <f aca="false">RANK(Z13,Z:Z)</f>
        <v>8</v>
      </c>
      <c r="O13" s="39" t="n">
        <v>11</v>
      </c>
      <c r="P13" s="40" t="s">
        <v>12</v>
      </c>
      <c r="Q13" s="40" t="n">
        <f aca="false">COUNTIF(CORRIDA!G:G,CLASSIF!P13)+COUNTIF(CORRIDA!I:I,CLASSIF!P13)</f>
        <v>14</v>
      </c>
      <c r="R13" s="40" t="n">
        <f aca="false">COUNTIF(CORRIDA!G:G,CLASSIF!$P13)</f>
        <v>10</v>
      </c>
      <c r="S13" s="40" t="n">
        <f aca="false">COUNTIF(CORRIDA!I:I,CLASSIF!P13)</f>
        <v>4</v>
      </c>
      <c r="T13" s="41" t="n">
        <f aca="false">IF(Q13=0,0,U13/(Q13*20))</f>
        <v>0.817857142857143</v>
      </c>
      <c r="U13" s="40" t="n">
        <f aca="false">SUMIF(CORRIDA!G:G,CLASSIF!P13,CORRIDA!H:H)+SUMIF(CORRIDA!I:I,CLASSIF!P13,CORRIDA!J:J)</f>
        <v>229</v>
      </c>
      <c r="V13" s="40" t="n">
        <f aca="false">SUMIF(WOs!G:G,CLASSIF!P13,WOs!H:H)+SUMIF(WOs!I:I,CLASSIF!P13,WOs!J:J)</f>
        <v>0</v>
      </c>
      <c r="W13" s="40" t="n">
        <f aca="false">SUMIF(TORNEIO!G:G,CLASSIF!P13,TORNEIO!H:H)+SUMIF(TORNEIO!I:I,CLASSIF!P13,TORNEIO!J:J)+SUMIF(TORNEIO!S:S,CLASSIF!P13,TORNEIO!T:T)</f>
        <v>40</v>
      </c>
      <c r="X13" s="40" t="n">
        <f aca="false">SUM(U13:V13)</f>
        <v>229</v>
      </c>
      <c r="Y13" s="40" t="n">
        <f aca="false">VLOOKUP(P13,STATS!$B$2:$DF$52,109,0)</f>
        <v>0</v>
      </c>
      <c r="Z13" s="42" t="n">
        <f aca="false">SUM(W13:Y13)+T13/1000+(100-O13)/1000000000</f>
        <v>269.000817946143</v>
      </c>
      <c r="AA13" s="40"/>
      <c r="AG13" s="33" t="n">
        <f aca="false">E13/$AF$3</f>
        <v>12.1312309257375</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Carlao</v>
      </c>
      <c r="C14" s="45" t="n">
        <f aca="false">VLOOKUP($A14,$N:$Z,Q$1,0)</f>
        <v>18</v>
      </c>
      <c r="D14" s="46" t="str">
        <f aca="false">VLOOKUP($A14,$N:$Z,R$1,0)&amp;"-"&amp;VLOOKUP($A14,$N:$Z,S$1,0)</f>
        <v>6-12</v>
      </c>
      <c r="E14" s="45" t="n">
        <f aca="false">VLOOKUP($A14,$N:$Z,X$1,0)</f>
        <v>187</v>
      </c>
      <c r="F14" s="45" t="n">
        <f aca="false">VLOOKUP($A14,$N:$Z,V$1,0)</f>
        <v>0</v>
      </c>
      <c r="G14" s="45" t="n">
        <f aca="false">VLOOKUP($A14,$N:$Z,W$1,0)</f>
        <v>20</v>
      </c>
      <c r="H14" s="45" t="n">
        <f aca="false">VLOOKUP($A14,$N:$Z,Y$1,0)</f>
        <v>0</v>
      </c>
      <c r="I14" s="47" t="n">
        <f aca="false">VLOOKUP($A14,$N:$Z,13,0)</f>
        <v>207.000519520444</v>
      </c>
      <c r="J14" s="48"/>
      <c r="K14" s="39" t="n">
        <f aca="false">VLOOKUP($A14,$N:$Z,R$1,0)</f>
        <v>6</v>
      </c>
      <c r="L14" s="39" t="n">
        <f aca="false">VLOOKUP($A14,$N:$Z,S$1,0)</f>
        <v>12</v>
      </c>
      <c r="M14" s="39"/>
      <c r="N14" s="40" t="n">
        <f aca="false">RANK(Z14,Z:Z)</f>
        <v>30</v>
      </c>
      <c r="O14" s="39" t="n">
        <v>12</v>
      </c>
      <c r="P14" s="40" t="s">
        <v>13</v>
      </c>
      <c r="Q14" s="40" t="n">
        <f aca="false">COUNTIF(CORRIDA!G:G,CLASSIF!P14)+COUNTIF(CORRIDA!I:I,CLASSIF!P14)</f>
        <v>5</v>
      </c>
      <c r="R14" s="40" t="n">
        <f aca="false">COUNTIF(CORRIDA!G:G,CLASSIF!$P14)</f>
        <v>1</v>
      </c>
      <c r="S14" s="40" t="n">
        <f aca="false">COUNTIF(CORRIDA!I:I,CLASSIF!P14)</f>
        <v>4</v>
      </c>
      <c r="T14" s="41" t="n">
        <f aca="false">IF(Q14=0,0,U14/(Q14*20))</f>
        <v>0.45</v>
      </c>
      <c r="U14" s="40" t="n">
        <f aca="false">SUMIF(CORRIDA!G:G,CLASSIF!P14,CORRIDA!H:H)+SUMIF(CORRIDA!I:I,CLASSIF!P14,CORRIDA!J:J)</f>
        <v>45</v>
      </c>
      <c r="V14" s="40" t="n">
        <f aca="false">SUMIF(WOs!G:G,CLASSIF!P14,WOs!H:H)+SUMIF(WOs!I:I,CLASSIF!P14,WOs!J:J)</f>
        <v>4</v>
      </c>
      <c r="W14" s="40" t="n">
        <f aca="false">SUMIF(TORNEIO!G:G,CLASSIF!P14,TORNEIO!H:H)+SUMIF(TORNEIO!I:I,CLASSIF!P14,TORNEIO!J:J)+SUMIF(TORNEIO!S:S,CLASSIF!P14,TORNEIO!T:T)</f>
        <v>0</v>
      </c>
      <c r="X14" s="40" t="n">
        <f aca="false">SUM(U14:V14)</f>
        <v>49</v>
      </c>
      <c r="Y14" s="40" t="n">
        <f aca="false">VLOOKUP(P14,STATS!$B$2:$DF$52,109,0)</f>
        <v>0</v>
      </c>
      <c r="Z14" s="42" t="n">
        <f aca="false">SUM(W14:Y14)+T14/1000+(100-O14)/1000000000</f>
        <v>49.000450088</v>
      </c>
      <c r="AA14" s="40"/>
      <c r="AG14" s="33" t="n">
        <f aca="false">E14/$AF$3</f>
        <v>14.2675483214649</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Pedrao</v>
      </c>
      <c r="C15" s="45" t="n">
        <f aca="false">VLOOKUP($A15,$N:$Z,Q$1,0)</f>
        <v>12</v>
      </c>
      <c r="D15" s="46" t="str">
        <f aca="false">VLOOKUP($A15,$N:$Z,R$1,0)&amp;"-"&amp;VLOOKUP($A15,$N:$Z,S$1,0)</f>
        <v>3-9</v>
      </c>
      <c r="E15" s="45" t="n">
        <f aca="false">VLOOKUP($A15,$N:$Z,X$1,0)</f>
        <v>105</v>
      </c>
      <c r="F15" s="45" t="n">
        <f aca="false">VLOOKUP($A15,$N:$Z,V$1,0)</f>
        <v>0</v>
      </c>
      <c r="G15" s="45" t="n">
        <f aca="false">VLOOKUP($A15,$N:$Z,W$1,0)</f>
        <v>0</v>
      </c>
      <c r="H15" s="45" t="n">
        <f aca="false">VLOOKUP($A15,$N:$Z,Y$1,0)</f>
        <v>100</v>
      </c>
      <c r="I15" s="47" t="n">
        <f aca="false">VLOOKUP($A15,$N:$Z,13,0)</f>
        <v>205.000437568</v>
      </c>
      <c r="J15" s="48"/>
      <c r="K15" s="39" t="n">
        <f aca="false">VLOOKUP($A15,$N:$Z,R$1,0)</f>
        <v>3</v>
      </c>
      <c r="L15" s="39" t="n">
        <f aca="false">VLOOKUP($A15,$N:$Z,S$1,0)</f>
        <v>9</v>
      </c>
      <c r="M15" s="39"/>
      <c r="N15" s="40" t="n">
        <f aca="false">RANK(Z15,Z:Z)</f>
        <v>20</v>
      </c>
      <c r="O15" s="39" t="n">
        <v>13</v>
      </c>
      <c r="P15" s="40" t="s">
        <v>14</v>
      </c>
      <c r="Q15" s="40" t="n">
        <f aca="false">COUNTIF(CORRIDA!G:G,CLASSIF!P15)+COUNTIF(CORRIDA!I:I,CLASSIF!P15)</f>
        <v>7</v>
      </c>
      <c r="R15" s="40" t="n">
        <f aca="false">COUNTIF(CORRIDA!G:G,CLASSIF!$P15)</f>
        <v>2</v>
      </c>
      <c r="S15" s="40" t="n">
        <f aca="false">COUNTIF(CORRIDA!I:I,CLASSIF!P15)</f>
        <v>5</v>
      </c>
      <c r="T15" s="41" t="n">
        <f aca="false">IF(Q15=0,0,U15/(Q15*20))</f>
        <v>0.55</v>
      </c>
      <c r="U15" s="40" t="n">
        <f aca="false">SUMIF(CORRIDA!G:G,CLASSIF!P15,CORRIDA!H:H)+SUMIF(CORRIDA!I:I,CLASSIF!P15,CORRIDA!J:J)</f>
        <v>77</v>
      </c>
      <c r="V15" s="40" t="n">
        <f aca="false">SUMIF(WOs!G:G,CLASSIF!P15,WOs!H:H)+SUMIF(WOs!I:I,CLASSIF!P15,WOs!J:J)</f>
        <v>0</v>
      </c>
      <c r="W15" s="40" t="n">
        <f aca="false">SUMIF(TORNEIO!G:G,CLASSIF!P15,TORNEIO!H:H)+SUMIF(TORNEIO!I:I,CLASSIF!P15,TORNEIO!J:J)+SUMIF(TORNEIO!S:S,CLASSIF!P15,TORNEIO!T:T)</f>
        <v>20</v>
      </c>
      <c r="X15" s="40" t="n">
        <f aca="false">SUM(U15:V15)</f>
        <v>77</v>
      </c>
      <c r="Y15" s="40" t="n">
        <f aca="false">VLOOKUP(P15,STATS!$B$2:$DF$52,109,0)</f>
        <v>0</v>
      </c>
      <c r="Z15" s="42" t="n">
        <f aca="false">SUM(W15:Y15)+T15/1000+(100-O15)/1000000000</f>
        <v>97.000550087</v>
      </c>
      <c r="AA15" s="40"/>
      <c r="AG15" s="33" t="n">
        <f aca="false">E15/$AF$3</f>
        <v>8.01119023397762</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Rubens</v>
      </c>
      <c r="C16" s="45" t="n">
        <f aca="false">VLOOKUP($A16,$N:$Z,Q$1,0)</f>
        <v>7</v>
      </c>
      <c r="D16" s="46" t="str">
        <f aca="false">VLOOKUP($A16,$N:$Z,R$1,0)&amp;"-"&amp;VLOOKUP($A16,$N:$Z,S$1,0)</f>
        <v>5-2</v>
      </c>
      <c r="E16" s="45" t="n">
        <f aca="false">VLOOKUP($A16,$N:$Z,X$1,0)</f>
        <v>120</v>
      </c>
      <c r="F16" s="45" t="n">
        <f aca="false">VLOOKUP($A16,$N:$Z,V$1,0)</f>
        <v>0</v>
      </c>
      <c r="G16" s="45" t="n">
        <f aca="false">VLOOKUP($A16,$N:$Z,W$1,0)</f>
        <v>40</v>
      </c>
      <c r="H16" s="45" t="n">
        <f aca="false">VLOOKUP($A16,$N:$Z,Y$1,0)</f>
        <v>0</v>
      </c>
      <c r="I16" s="47" t="n">
        <f aca="false">VLOOKUP($A16,$N:$Z,13,0)</f>
        <v>160.000857199857</v>
      </c>
      <c r="J16" s="48"/>
      <c r="K16" s="39" t="n">
        <f aca="false">VLOOKUP($A16,$N:$Z,R$1,0)</f>
        <v>5</v>
      </c>
      <c r="L16" s="39" t="n">
        <f aca="false">VLOOKUP($A16,$N:$Z,S$1,0)</f>
        <v>2</v>
      </c>
      <c r="M16" s="40"/>
      <c r="N16" s="40" t="n">
        <f aca="false">RANK(Z16,Z:Z)</f>
        <v>6</v>
      </c>
      <c r="O16" s="39" t="n">
        <v>14</v>
      </c>
      <c r="P16" s="40" t="s">
        <v>15</v>
      </c>
      <c r="Q16" s="40" t="n">
        <f aca="false">COUNTIF(CORRIDA!G:G,CLASSIF!P16)+COUNTIF(CORRIDA!I:I,CLASSIF!P16)</f>
        <v>13</v>
      </c>
      <c r="R16" s="40" t="n">
        <f aca="false">COUNTIF(CORRIDA!G:G,CLASSIF!$P16)</f>
        <v>7</v>
      </c>
      <c r="S16" s="40" t="n">
        <f aca="false">COUNTIF(CORRIDA!I:I,CLASSIF!P16)</f>
        <v>6</v>
      </c>
      <c r="T16" s="41" t="n">
        <f aca="false">IF(Q16=0,0,U16/(Q16*20))</f>
        <v>0.707692307692308</v>
      </c>
      <c r="U16" s="40" t="n">
        <f aca="false">SUMIF(CORRIDA!G:G,CLASSIF!P16,CORRIDA!H:H)+SUMIF(CORRIDA!I:I,CLASSIF!P16,CORRIDA!J:J)</f>
        <v>184</v>
      </c>
      <c r="V16" s="40" t="n">
        <f aca="false">SUMIF(WOs!G:G,CLASSIF!P16,WOs!H:H)+SUMIF(WOs!I:I,CLASSIF!P16,WOs!J:J)</f>
        <v>0</v>
      </c>
      <c r="W16" s="40" t="n">
        <f aca="false">SUMIF(TORNEIO!G:G,CLASSIF!P16,TORNEIO!H:H)+SUMIF(TORNEIO!I:I,CLASSIF!P16,TORNEIO!J:J)+SUMIF(TORNEIO!S:S,CLASSIF!P16,TORNEIO!T:T)</f>
        <v>40</v>
      </c>
      <c r="X16" s="40" t="n">
        <f aca="false">SUM(U16:V16)</f>
        <v>184</v>
      </c>
      <c r="Y16" s="40" t="n">
        <f aca="false">VLOOKUP(P16,STATS!$B$2:$DF$52,109,0)</f>
        <v>100</v>
      </c>
      <c r="Z16" s="42" t="n">
        <f aca="false">SUM(W16:Y16)+T16/1000+(100-O16)/1000000000</f>
        <v>324.000707778308</v>
      </c>
      <c r="AA16" s="40"/>
      <c r="AG16" s="33" t="n">
        <f aca="false">E16/$AF$3</f>
        <v>9.15564598168871</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Bruno</v>
      </c>
      <c r="C17" s="45" t="n">
        <f aca="false">VLOOKUP($A17,$N:$Z,Q$1,0)</f>
        <v>8</v>
      </c>
      <c r="D17" s="46" t="str">
        <f aca="false">VLOOKUP($A17,$N:$Z,R$1,0)&amp;"-"&amp;VLOOKUP($A17,$N:$Z,S$1,0)</f>
        <v>4-4</v>
      </c>
      <c r="E17" s="45" t="n">
        <f aca="false">VLOOKUP($A17,$N:$Z,X$1,0)</f>
        <v>110</v>
      </c>
      <c r="F17" s="45" t="n">
        <f aca="false">VLOOKUP($A17,$N:$Z,V$1,0)</f>
        <v>0</v>
      </c>
      <c r="G17" s="45" t="n">
        <f aca="false">VLOOKUP($A17,$N:$Z,W$1,0)</f>
        <v>40</v>
      </c>
      <c r="H17" s="45" t="n">
        <f aca="false">VLOOKUP($A17,$N:$Z,Y$1,0)</f>
        <v>0</v>
      </c>
      <c r="I17" s="47" t="n">
        <f aca="false">VLOOKUP($A17,$N:$Z,13,0)</f>
        <v>150.000687596</v>
      </c>
      <c r="J17" s="48"/>
      <c r="K17" s="39" t="n">
        <f aca="false">VLOOKUP($A17,$N:$Z,R$1,0)</f>
        <v>4</v>
      </c>
      <c r="L17" s="39" t="n">
        <f aca="false">VLOOKUP($A17,$N:$Z,S$1,0)</f>
        <v>4</v>
      </c>
      <c r="M17" s="40"/>
      <c r="N17" s="40" t="n">
        <f aca="false">RANK(Z17,Z:Z)</f>
        <v>42</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8.39267548321465</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Paulo</v>
      </c>
      <c r="C18" s="45" t="n">
        <f aca="false">VLOOKUP($A18,$N:$Z,Q$1,0)</f>
        <v>11</v>
      </c>
      <c r="D18" s="46" t="str">
        <f aca="false">VLOOKUP($A18,$N:$Z,R$1,0)&amp;"-"&amp;VLOOKUP($A18,$N:$Z,S$1,0)</f>
        <v>2-9</v>
      </c>
      <c r="E18" s="45" t="n">
        <f aca="false">VLOOKUP($A18,$N:$Z,X$1,0)</f>
        <v>130</v>
      </c>
      <c r="F18" s="45" t="n">
        <f aca="false">VLOOKUP($A18,$N:$Z,V$1,0)</f>
        <v>25</v>
      </c>
      <c r="G18" s="45" t="n">
        <f aca="false">VLOOKUP($A18,$N:$Z,W$1,0)</f>
        <v>20</v>
      </c>
      <c r="H18" s="45" t="n">
        <f aca="false">VLOOKUP($A18,$N:$Z,Y$1,0)</f>
        <v>0</v>
      </c>
      <c r="I18" s="47" t="n">
        <f aca="false">VLOOKUP($A18,$N:$Z,13,0)</f>
        <v>150.000477341727</v>
      </c>
      <c r="J18" s="48"/>
      <c r="K18" s="39" t="n">
        <f aca="false">VLOOKUP($A18,$N:$Z,R$1,0)</f>
        <v>2</v>
      </c>
      <c r="L18" s="39" t="n">
        <f aca="false">VLOOKUP($A18,$N:$Z,S$1,0)</f>
        <v>9</v>
      </c>
      <c r="M18" s="40"/>
      <c r="N18" s="40" t="n">
        <f aca="false">RANK(Z18,Z:Z)</f>
        <v>26</v>
      </c>
      <c r="O18" s="39" t="n">
        <v>16</v>
      </c>
      <c r="P18" s="40" t="s">
        <v>17</v>
      </c>
      <c r="Q18" s="40" t="n">
        <f aca="false">COUNTIF(CORRIDA!G:G,CLASSIF!P18)+COUNTIF(CORRIDA!I:I,CLASSIF!P18)</f>
        <v>4</v>
      </c>
      <c r="R18" s="40" t="n">
        <f aca="false">COUNTIF(CORRIDA!G:G,CLASSIF!$P18)</f>
        <v>4</v>
      </c>
      <c r="S18" s="40" t="n">
        <f aca="false">COUNTIF(CORRIDA!I:I,CLASSIF!P18)</f>
        <v>0</v>
      </c>
      <c r="T18" s="41" t="n">
        <f aca="false">IF(Q18=0,0,U18/(Q18*20))</f>
        <v>1</v>
      </c>
      <c r="U18" s="40" t="n">
        <f aca="false">SUMIF(CORRIDA!G:G,CLASSIF!P18,CORRIDA!H:H)+SUMIF(CORRIDA!I:I,CLASSIF!P18,CORRIDA!J:J)</f>
        <v>80</v>
      </c>
      <c r="V18" s="40" t="n">
        <f aca="false">SUMIF(WOs!G:G,CLASSIF!P18,WOs!H:H)+SUMIF(WOs!I:I,CLASSIF!P18,WOs!J:J)</f>
        <v>0</v>
      </c>
      <c r="W18" s="40" t="n">
        <f aca="false">SUMIF(TORNEIO!G:G,CLASSIF!P18,TORNEIO!H:H)+SUMIF(TORNEIO!I:I,CLASSIF!P18,TORNEIO!J:J)+SUMIF(TORNEIO!S:S,CLASSIF!P18,TORNEIO!T:T)</f>
        <v>0</v>
      </c>
      <c r="X18" s="40" t="n">
        <f aca="false">SUM(U18:V18)</f>
        <v>80</v>
      </c>
      <c r="Y18" s="40" t="n">
        <f aca="false">VLOOKUP(P18,STATS!$B$2:$DF$52,109,0)</f>
        <v>0</v>
      </c>
      <c r="Z18" s="42" t="n">
        <f aca="false">SUM(W18:Y18)+T18/1000+(100-O18)/1000000000</f>
        <v>80.001000084</v>
      </c>
      <c r="AA18" s="40"/>
      <c r="AG18" s="33" t="n">
        <f aca="false">E18/$AF$3</f>
        <v>9.91861648016277</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Salgado</v>
      </c>
      <c r="C19" s="51" t="n">
        <f aca="false">VLOOKUP($A19,$N:$Z,Q$1,0)</f>
        <v>3</v>
      </c>
      <c r="D19" s="52" t="str">
        <f aca="false">VLOOKUP($A19,$N:$Z,R$1,0)&amp;"-"&amp;VLOOKUP($A19,$N:$Z,S$1,0)</f>
        <v>1-2</v>
      </c>
      <c r="E19" s="51" t="n">
        <f aca="false">VLOOKUP($A19,$N:$Z,X$1,0)</f>
        <v>34</v>
      </c>
      <c r="F19" s="51" t="n">
        <f aca="false">VLOOKUP($A19,$N:$Z,V$1,0)</f>
        <v>0</v>
      </c>
      <c r="G19" s="51" t="n">
        <f aca="false">VLOOKUP($A19,$N:$Z,W$1,0)</f>
        <v>80</v>
      </c>
      <c r="H19" s="51" t="n">
        <f aca="false">VLOOKUP($A19,$N:$Z,Y$1,0)</f>
        <v>0</v>
      </c>
      <c r="I19" s="53" t="n">
        <f aca="false">VLOOKUP($A19,$N:$Z,13,0)</f>
        <v>114.000566725667</v>
      </c>
      <c r="J19" s="54" t="s">
        <v>77</v>
      </c>
      <c r="K19" s="39" t="n">
        <f aca="false">VLOOKUP($A19,$N:$Z,R$1,0)</f>
        <v>1</v>
      </c>
      <c r="L19" s="39" t="n">
        <f aca="false">VLOOKUP($A19,$N:$Z,S$1,0)</f>
        <v>2</v>
      </c>
      <c r="M19" s="40"/>
      <c r="N19" s="40" t="n">
        <f aca="false">RANK(Z19,Z:Z)</f>
        <v>10</v>
      </c>
      <c r="O19" s="39" t="n">
        <v>17</v>
      </c>
      <c r="P19" s="40" t="s">
        <v>18</v>
      </c>
      <c r="Q19" s="40" t="n">
        <f aca="false">COUNTIF(CORRIDA!G:G,CLASSIF!P19)+COUNTIF(CORRIDA!I:I,CLASSIF!P19)</f>
        <v>13</v>
      </c>
      <c r="R19" s="40" t="n">
        <f aca="false">COUNTIF(CORRIDA!G:G,CLASSIF!$P19)</f>
        <v>3</v>
      </c>
      <c r="S19" s="40" t="n">
        <f aca="false">COUNTIF(CORRIDA!I:I,CLASSIF!P19)</f>
        <v>10</v>
      </c>
      <c r="T19" s="41" t="n">
        <f aca="false">IF(Q19=0,0,U19/(Q19*20))</f>
        <v>0.465384615384615</v>
      </c>
      <c r="U19" s="40" t="n">
        <f aca="false">SUMIF(CORRIDA!G:G,CLASSIF!P19,CORRIDA!H:H)+SUMIF(CORRIDA!I:I,CLASSIF!P19,CORRIDA!J:J)</f>
        <v>121</v>
      </c>
      <c r="V19" s="40" t="n">
        <f aca="false">SUMIF(WOs!G:G,CLASSIF!P19,WOs!H:H)+SUMIF(WOs!I:I,CLASSIF!P19,WOs!J:J)</f>
        <v>0</v>
      </c>
      <c r="W19" s="40" t="n">
        <f aca="false">SUMIF(TORNEIO!G:G,CLASSIF!P19,TORNEIO!H:H)+SUMIF(TORNEIO!I:I,CLASSIF!P19,TORNEIO!J:J)+SUMIF(TORNEIO!S:S,CLASSIF!P19,TORNEIO!T:T)</f>
        <v>20</v>
      </c>
      <c r="X19" s="40" t="n">
        <f aca="false">SUM(U19:V19)</f>
        <v>121</v>
      </c>
      <c r="Y19" s="40" t="n">
        <f aca="false">VLOOKUP(P19,STATS!$B$2:$DF$52,109,0)</f>
        <v>100</v>
      </c>
      <c r="Z19" s="42" t="n">
        <f aca="false">SUM(W19:Y19)+T19/1000+(100-O19)/1000000000</f>
        <v>241.000465467615</v>
      </c>
      <c r="AA19" s="40"/>
      <c r="AG19" s="33" t="n">
        <f aca="false">E19/$AF$3</f>
        <v>2.5940996948118</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Pitch</v>
      </c>
      <c r="C20" s="51" t="n">
        <f aca="false">VLOOKUP($A20,$N:$Z,Q$1,0)</f>
        <v>6</v>
      </c>
      <c r="D20" s="52" t="str">
        <f aca="false">VLOOKUP($A20,$N:$Z,R$1,0)&amp;"-"&amp;VLOOKUP($A20,$N:$Z,S$1,0)</f>
        <v>5-1</v>
      </c>
      <c r="E20" s="51" t="n">
        <f aca="false">VLOOKUP($A20,$N:$Z,X$1,0)</f>
        <v>105</v>
      </c>
      <c r="F20" s="51" t="n">
        <f aca="false">VLOOKUP($A20,$N:$Z,V$1,0)</f>
        <v>0</v>
      </c>
      <c r="G20" s="51" t="n">
        <f aca="false">VLOOKUP($A20,$N:$Z,W$1,0)</f>
        <v>0</v>
      </c>
      <c r="H20" s="51" t="n">
        <f aca="false">VLOOKUP($A20,$N:$Z,Y$1,0)</f>
        <v>0</v>
      </c>
      <c r="I20" s="53" t="n">
        <f aca="false">VLOOKUP($A20,$N:$Z,13,0)</f>
        <v>105.000875064</v>
      </c>
      <c r="J20" s="54"/>
      <c r="K20" s="39" t="n">
        <f aca="false">VLOOKUP($A20,$N:$Z,R$1,0)</f>
        <v>5</v>
      </c>
      <c r="L20" s="39" t="n">
        <f aca="false">VLOOKUP($A20,$N:$Z,S$1,0)</f>
        <v>1</v>
      </c>
      <c r="M20" s="40"/>
      <c r="N20" s="40" t="n">
        <f aca="false">RANK(Z20,Z:Z)</f>
        <v>43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8.01119023397762</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Fabio Chuck</v>
      </c>
      <c r="C21" s="51" t="n">
        <f aca="false">VLOOKUP($A21,$N:$Z,Q$1,0)</f>
        <v>8</v>
      </c>
      <c r="D21" s="52" t="str">
        <f aca="false">VLOOKUP($A21,$N:$Z,R$1,0)&amp;"-"&amp;VLOOKUP($A21,$N:$Z,S$1,0)</f>
        <v>2-6</v>
      </c>
      <c r="E21" s="51" t="n">
        <f aca="false">VLOOKUP($A21,$N:$Z,X$1,0)</f>
        <v>85</v>
      </c>
      <c r="F21" s="51" t="n">
        <f aca="false">VLOOKUP($A21,$N:$Z,V$1,0)</f>
        <v>0</v>
      </c>
      <c r="G21" s="51" t="n">
        <f aca="false">VLOOKUP($A21,$N:$Z,W$1,0)</f>
        <v>20</v>
      </c>
      <c r="H21" s="51" t="n">
        <f aca="false">VLOOKUP($A21,$N:$Z,Y$1,0)</f>
        <v>0</v>
      </c>
      <c r="I21" s="53" t="n">
        <f aca="false">VLOOKUP($A21,$N:$Z,13,0)</f>
        <v>105.000531304</v>
      </c>
      <c r="J21" s="54"/>
      <c r="K21" s="39" t="n">
        <f aca="false">VLOOKUP($A21,$N:$Z,R$1,0)</f>
        <v>2</v>
      </c>
      <c r="L21" s="39" t="n">
        <f aca="false">VLOOKUP($A21,$N:$Z,S$1,0)</f>
        <v>6</v>
      </c>
      <c r="M21" s="40"/>
      <c r="N21" s="40" t="n">
        <f aca="false">RANK(Z21,Z:Z)</f>
        <v>22</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6.4852492370295</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Fabinho</v>
      </c>
      <c r="C22" s="51" t="n">
        <f aca="false">VLOOKUP($A22,$N:$Z,Q$1,0)</f>
        <v>7</v>
      </c>
      <c r="D22" s="52" t="str">
        <f aca="false">VLOOKUP($A22,$N:$Z,R$1,0)&amp;"-"&amp;VLOOKUP($A22,$N:$Z,S$1,0)</f>
        <v>2-5</v>
      </c>
      <c r="E22" s="51" t="n">
        <f aca="false">VLOOKUP($A22,$N:$Z,X$1,0)</f>
        <v>77</v>
      </c>
      <c r="F22" s="51" t="n">
        <f aca="false">VLOOKUP($A22,$N:$Z,V$1,0)</f>
        <v>0</v>
      </c>
      <c r="G22" s="51" t="n">
        <f aca="false">VLOOKUP($A22,$N:$Z,W$1,0)</f>
        <v>20</v>
      </c>
      <c r="H22" s="51" t="n">
        <f aca="false">VLOOKUP($A22,$N:$Z,Y$1,0)</f>
        <v>0</v>
      </c>
      <c r="I22" s="53" t="n">
        <f aca="false">VLOOKUP($A22,$N:$Z,13,0)</f>
        <v>97.000550087</v>
      </c>
      <c r="J22" s="54"/>
      <c r="K22" s="39" t="n">
        <f aca="false">VLOOKUP($A22,$N:$Z,R$1,0)</f>
        <v>2</v>
      </c>
      <c r="L22" s="39" t="n">
        <f aca="false">VLOOKUP($A22,$N:$Z,S$1,0)</f>
        <v>5</v>
      </c>
      <c r="M22" s="40"/>
      <c r="N22" s="40" t="n">
        <f aca="false">RANK(Z22,Z:Z)</f>
        <v>36</v>
      </c>
      <c r="O22" s="39" t="n">
        <v>20</v>
      </c>
      <c r="P22" s="40" t="s">
        <v>21</v>
      </c>
      <c r="Q22" s="40" t="n">
        <f aca="false">COUNTIF(CORRIDA!G:G,CLASSIF!P22)+COUNTIF(CORRIDA!I:I,CLASSIF!P22)</f>
        <v>4</v>
      </c>
      <c r="R22" s="40" t="n">
        <f aca="false">COUNTIF(CORRIDA!G:G,CLASSIF!$P22)</f>
        <v>0</v>
      </c>
      <c r="S22" s="40" t="n">
        <f aca="false">COUNTIF(CORRIDA!I:I,CLASSIF!P22)</f>
        <v>4</v>
      </c>
      <c r="T22" s="41" t="n">
        <f aca="false">IF(Q22=0,0,U22/(Q22*20))</f>
        <v>0.2</v>
      </c>
      <c r="U22" s="40" t="n">
        <f aca="false">SUMIF(CORRIDA!G:G,CLASSIF!P22,CORRIDA!H:H)+SUMIF(CORRIDA!I:I,CLASSIF!P22,CORRIDA!J:J)</f>
        <v>16</v>
      </c>
      <c r="V22" s="40" t="n">
        <f aca="false">SUMIF(WOs!G:G,CLASSIF!P22,WOs!H:H)+SUMIF(WOs!I:I,CLASSIF!P22,WOs!J:J)</f>
        <v>0</v>
      </c>
      <c r="W22" s="40" t="n">
        <f aca="false">SUMIF(TORNEIO!G:G,CLASSIF!P22,TORNEIO!H:H)+SUMIF(TORNEIO!I:I,CLASSIF!P22,TORNEIO!J:J)+SUMIF(TORNEIO!S:S,CLASSIF!P22,TORNEIO!T:T)</f>
        <v>20</v>
      </c>
      <c r="X22" s="40" t="n">
        <f aca="false">SUM(U22:V22)</f>
        <v>16</v>
      </c>
      <c r="Y22" s="40" t="n">
        <f aca="false">VLOOKUP(P22,STATS!$B$2:$DF$52,109,0)</f>
        <v>0</v>
      </c>
      <c r="Z22" s="42" t="n">
        <f aca="false">SUM(W22:Y22)+T22/1000+(100-O22)/1000000000</f>
        <v>36.00020008</v>
      </c>
      <c r="AA22" s="40"/>
      <c r="AG22" s="33" t="n">
        <f aca="false">E22/$AF$3</f>
        <v>5.87487283825025</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Oswald</v>
      </c>
      <c r="C23" s="51" t="n">
        <f aca="false">VLOOKUP($A23,$N:$Z,Q$1,0)</f>
        <v>5</v>
      </c>
      <c r="D23" s="52" t="str">
        <f aca="false">VLOOKUP($A23,$N:$Z,R$1,0)&amp;"-"&amp;VLOOKUP($A23,$N:$Z,S$1,0)</f>
        <v>4-1</v>
      </c>
      <c r="E23" s="51" t="n">
        <f aca="false">VLOOKUP($A23,$N:$Z,X$1,0)</f>
        <v>91</v>
      </c>
      <c r="F23" s="51" t="n">
        <f aca="false">VLOOKUP($A23,$N:$Z,V$1,0)</f>
        <v>0</v>
      </c>
      <c r="G23" s="51" t="n">
        <f aca="false">VLOOKUP($A23,$N:$Z,W$1,0)</f>
        <v>0</v>
      </c>
      <c r="H23" s="51" t="n">
        <f aca="false">VLOOKUP($A23,$N:$Z,Y$1,0)</f>
        <v>0</v>
      </c>
      <c r="I23" s="53" t="n">
        <f aca="false">VLOOKUP($A23,$N:$Z,13,0)</f>
        <v>91.000910071</v>
      </c>
      <c r="J23" s="54"/>
      <c r="K23" s="39" t="n">
        <f aca="false">VLOOKUP($A23,$N:$Z,R$1,0)</f>
        <v>4</v>
      </c>
      <c r="L23" s="39" t="n">
        <f aca="false">VLOOKUP($A23,$N:$Z,S$1,0)</f>
        <v>1</v>
      </c>
      <c r="M23" s="40"/>
      <c r="N23" s="40" t="n">
        <f aca="false">RANK(Z23,Z:Z)</f>
        <v>28</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6.94303153611394</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Pedro</v>
      </c>
      <c r="C24" s="51" t="n">
        <f aca="false">VLOOKUP($A24,$N:$Z,Q$1,0)</f>
        <v>5</v>
      </c>
      <c r="D24" s="52" t="str">
        <f aca="false">VLOOKUP($A24,$N:$Z,R$1,0)&amp;"-"&amp;VLOOKUP($A24,$N:$Z,S$1,0)</f>
        <v>4-1</v>
      </c>
      <c r="E24" s="51" t="n">
        <f aca="false">VLOOKUP($A24,$N:$Z,X$1,0)</f>
        <v>87</v>
      </c>
      <c r="F24" s="51" t="n">
        <f aca="false">VLOOKUP($A24,$N:$Z,V$1,0)</f>
        <v>0</v>
      </c>
      <c r="G24" s="51" t="n">
        <f aca="false">VLOOKUP($A24,$N:$Z,W$1,0)</f>
        <v>0</v>
      </c>
      <c r="H24" s="51" t="n">
        <f aca="false">VLOOKUP($A24,$N:$Z,Y$1,0)</f>
        <v>0</v>
      </c>
      <c r="I24" s="53" t="n">
        <f aca="false">VLOOKUP($A24,$N:$Z,13,0)</f>
        <v>87.000870081</v>
      </c>
      <c r="J24" s="54"/>
      <c r="K24" s="39" t="n">
        <f aca="false">VLOOKUP($A24,$N:$Z,R$1,0)</f>
        <v>4</v>
      </c>
      <c r="L24" s="39" t="n">
        <f aca="false">VLOOKUP($A24,$N:$Z,S$1,0)</f>
        <v>1</v>
      </c>
      <c r="M24" s="40"/>
      <c r="N24" s="40" t="n">
        <f aca="false">RANK(Z24,Z:Z)</f>
        <v>23</v>
      </c>
      <c r="O24" s="39" t="n">
        <v>22</v>
      </c>
      <c r="P24" s="40" t="s">
        <v>23</v>
      </c>
      <c r="Q24" s="40" t="n">
        <f aca="false">COUNTIF(CORRIDA!G:G,CLASSIF!P24)+COUNTIF(CORRIDA!I:I,CLASSIF!P24)</f>
        <v>4</v>
      </c>
      <c r="R24" s="40" t="n">
        <f aca="false">COUNTIF(CORRIDA!G:G,CLASSIF!$P24)</f>
        <v>3</v>
      </c>
      <c r="S24" s="40" t="n">
        <f aca="false">COUNTIF(CORRIDA!I:I,CLASSIF!P24)</f>
        <v>1</v>
      </c>
      <c r="T24" s="41" t="n">
        <f aca="false">IF(Q24=0,0,U24/(Q24*20))</f>
        <v>0.825</v>
      </c>
      <c r="U24" s="40" t="n">
        <f aca="false">SUMIF(CORRIDA!G:G,CLASSIF!P24,CORRIDA!H:H)+SUMIF(CORRIDA!I:I,CLASSIF!P24,CORRIDA!J:J)</f>
        <v>66</v>
      </c>
      <c r="V24" s="40" t="n">
        <f aca="false">SUMIF(WOs!G:G,CLASSIF!P24,WOs!H:H)+SUMIF(WOs!I:I,CLASSIF!P24,WOs!J:J)</f>
        <v>0</v>
      </c>
      <c r="W24" s="40" t="n">
        <f aca="false">SUMIF(TORNEIO!G:G,CLASSIF!P24,TORNEIO!H:H)+SUMIF(TORNEIO!I:I,CLASSIF!P24,TORNEIO!J:J)+SUMIF(TORNEIO!S:S,CLASSIF!P24,TORNEIO!T:T)</f>
        <v>20</v>
      </c>
      <c r="X24" s="40" t="n">
        <f aca="false">SUM(U24:V24)</f>
        <v>66</v>
      </c>
      <c r="Y24" s="40" t="n">
        <f aca="false">VLOOKUP(P24,STATS!$B$2:$DF$52,109,0)</f>
        <v>0</v>
      </c>
      <c r="Z24" s="42" t="n">
        <f aca="false">SUM(W24:Y24)+T24/1000+(100-O24)/1000000000</f>
        <v>86.000825078</v>
      </c>
      <c r="AA24" s="40"/>
      <c r="AG24" s="33" t="n">
        <f aca="false">E24/$AF$3</f>
        <v>6.63784333672431</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Ivan (Campeao Copa Band)</v>
      </c>
      <c r="C25" s="51" t="n">
        <f aca="false">VLOOKUP($A25,$N:$Z,Q$1,0)</f>
        <v>4</v>
      </c>
      <c r="D25" s="52" t="str">
        <f aca="false">VLOOKUP($A25,$N:$Z,R$1,0)&amp;"-"&amp;VLOOKUP($A25,$N:$Z,S$1,0)</f>
        <v>3-1</v>
      </c>
      <c r="E25" s="51" t="n">
        <f aca="false">VLOOKUP($A25,$N:$Z,X$1,0)</f>
        <v>66</v>
      </c>
      <c r="F25" s="51" t="n">
        <f aca="false">VLOOKUP($A25,$N:$Z,V$1,0)</f>
        <v>0</v>
      </c>
      <c r="G25" s="51" t="n">
        <f aca="false">VLOOKUP($A25,$N:$Z,W$1,0)</f>
        <v>20</v>
      </c>
      <c r="H25" s="51" t="n">
        <f aca="false">VLOOKUP($A25,$N:$Z,Y$1,0)</f>
        <v>0</v>
      </c>
      <c r="I25" s="53" t="n">
        <f aca="false">VLOOKUP($A25,$N:$Z,13,0)</f>
        <v>86.000825078</v>
      </c>
      <c r="J25" s="54"/>
      <c r="K25" s="39" t="n">
        <f aca="false">VLOOKUP($A25,$N:$Z,R$1,0)</f>
        <v>3</v>
      </c>
      <c r="L25" s="39" t="n">
        <f aca="false">VLOOKUP($A25,$N:$Z,S$1,0)</f>
        <v>1</v>
      </c>
      <c r="M25" s="40"/>
      <c r="N25" s="40" t="n">
        <f aca="false">RANK(Z25,Z:Z)</f>
        <v>25</v>
      </c>
      <c r="O25" s="39" t="n">
        <v>23</v>
      </c>
      <c r="P25" s="40" t="s">
        <v>24</v>
      </c>
      <c r="Q25" s="40" t="n">
        <f aca="false">COUNTIF(CORRIDA!G:G,CLASSIF!P25)+COUNTIF(CORRIDA!I:I,CLASSIF!P25)</f>
        <v>6</v>
      </c>
      <c r="R25" s="40" t="n">
        <f aca="false">COUNTIF(CORRIDA!G:G,CLASSIF!$P25)</f>
        <v>1</v>
      </c>
      <c r="S25" s="40" t="n">
        <f aca="false">COUNTIF(CORRIDA!I:I,CLASSIF!P25)</f>
        <v>5</v>
      </c>
      <c r="T25" s="41" t="n">
        <f aca="false">IF(Q25=0,0,U25/(Q25*20))</f>
        <v>0.341666666666667</v>
      </c>
      <c r="U25" s="40" t="n">
        <f aca="false">SUMIF(CORRIDA!G:G,CLASSIF!P25,CORRIDA!H:H)+SUMIF(CORRIDA!I:I,CLASSIF!P25,CORRIDA!J:J)</f>
        <v>41</v>
      </c>
      <c r="V25" s="40" t="n">
        <f aca="false">SUMIF(WOs!G:G,CLASSIF!P25,WOs!H:H)+SUMIF(WOs!I:I,CLASSIF!P25,WOs!J:J)</f>
        <v>0</v>
      </c>
      <c r="W25" s="40" t="n">
        <f aca="false">SUMIF(TORNEIO!G:G,CLASSIF!P25,TORNEIO!H:H)+SUMIF(TORNEIO!I:I,CLASSIF!P25,TORNEIO!J:J)+SUMIF(TORNEIO!S:S,CLASSIF!P25,TORNEIO!T:T)</f>
        <v>40</v>
      </c>
      <c r="X25" s="40" t="n">
        <f aca="false">SUM(U25:V25)</f>
        <v>41</v>
      </c>
      <c r="Y25" s="40" t="n">
        <f aca="false">VLOOKUP(P25,STATS!$B$2:$DF$52,109,0)</f>
        <v>0</v>
      </c>
      <c r="Z25" s="42" t="n">
        <f aca="false">SUM(W25:Y25)+T25/1000+(100-O25)/1000000000</f>
        <v>81.0003417436667</v>
      </c>
      <c r="AA25" s="40"/>
      <c r="AG25" s="33" t="n">
        <f aca="false">E25/$AF$3</f>
        <v>5.03560528992879</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Heitor</v>
      </c>
      <c r="C26" s="51" t="n">
        <f aca="false">VLOOKUP($A26,$N:$Z,Q$1,0)</f>
        <v>7</v>
      </c>
      <c r="D26" s="52" t="str">
        <f aca="false">VLOOKUP($A26,$N:$Z,R$1,0)&amp;"-"&amp;VLOOKUP($A26,$N:$Z,S$1,0)</f>
        <v>3-4</v>
      </c>
      <c r="E26" s="51" t="n">
        <f aca="false">VLOOKUP($A26,$N:$Z,X$1,0)</f>
        <v>81</v>
      </c>
      <c r="F26" s="51" t="n">
        <f aca="false">VLOOKUP($A26,$N:$Z,V$1,0)</f>
        <v>0</v>
      </c>
      <c r="G26" s="51" t="n">
        <f aca="false">VLOOKUP($A26,$N:$Z,W$1,0)</f>
        <v>0</v>
      </c>
      <c r="H26" s="51" t="n">
        <f aca="false">VLOOKUP($A26,$N:$Z,Y$1,0)</f>
        <v>0</v>
      </c>
      <c r="I26" s="53" t="n">
        <f aca="false">VLOOKUP($A26,$N:$Z,13,0)</f>
        <v>81.0005786634286</v>
      </c>
      <c r="J26" s="54"/>
      <c r="K26" s="39" t="n">
        <f aca="false">VLOOKUP($A26,$N:$Z,R$1,0)</f>
        <v>3</v>
      </c>
      <c r="L26" s="39" t="n">
        <f aca="false">VLOOKUP($A26,$N:$Z,S$1,0)</f>
        <v>4</v>
      </c>
      <c r="M26" s="40"/>
      <c r="N26" s="40" t="n">
        <f aca="false">RANK(Z26,Z:Z)</f>
        <v>12</v>
      </c>
      <c r="O26" s="39" t="n">
        <v>24</v>
      </c>
      <c r="P26" s="40" t="s">
        <v>25</v>
      </c>
      <c r="Q26" s="40" t="n">
        <f aca="false">COUNTIF(CORRIDA!G:G,CLASSIF!P26)+COUNTIF(CORRIDA!I:I,CLASSIF!P26)</f>
        <v>18</v>
      </c>
      <c r="R26" s="40" t="n">
        <f aca="false">COUNTIF(CORRIDA!G:G,CLASSIF!$P26)</f>
        <v>6</v>
      </c>
      <c r="S26" s="40" t="n">
        <f aca="false">COUNTIF(CORRIDA!I:I,CLASSIF!P26)</f>
        <v>12</v>
      </c>
      <c r="T26" s="41" t="n">
        <f aca="false">IF(Q26=0,0,U26/(Q26*20))</f>
        <v>0.519444444444444</v>
      </c>
      <c r="U26" s="40" t="n">
        <f aca="false">SUMIF(CORRIDA!G:G,CLASSIF!P26,CORRIDA!H:H)+SUMIF(CORRIDA!I:I,CLASSIF!P26,CORRIDA!J:J)</f>
        <v>187</v>
      </c>
      <c r="V26" s="40" t="n">
        <f aca="false">SUMIF(WOs!G:G,CLASSIF!P26,WOs!H:H)+SUMIF(WOs!I:I,CLASSIF!P26,WOs!J:J)</f>
        <v>0</v>
      </c>
      <c r="W26" s="40" t="n">
        <f aca="false">SUMIF(TORNEIO!G:G,CLASSIF!P26,TORNEIO!H:H)+SUMIF(TORNEIO!I:I,CLASSIF!P26,TORNEIO!J:J)+SUMIF(TORNEIO!S:S,CLASSIF!P26,TORNEIO!T:T)</f>
        <v>20</v>
      </c>
      <c r="X26" s="40" t="n">
        <f aca="false">SUM(U26:V26)</f>
        <v>187</v>
      </c>
      <c r="Y26" s="40" t="n">
        <f aca="false">VLOOKUP(P26,STATS!$B$2:$DF$52,109,0)</f>
        <v>0</v>
      </c>
      <c r="Z26" s="42" t="n">
        <f aca="false">SUM(W26:Y26)+T26/1000+(100-O26)/1000000000</f>
        <v>207.000519520444</v>
      </c>
      <c r="AA26" s="40"/>
      <c r="AG26" s="33" t="n">
        <f aca="false">E26/$AF$3</f>
        <v>6.18006103763988</v>
      </c>
      <c r="AH26" s="33" t="e">
        <f aca="true">E26+AH$2*20*D26*(($AC$3-TODAY())/7)</f>
        <v>#VALUE!</v>
      </c>
      <c r="AJ26" s="1"/>
      <c r="AL26" s="1"/>
    </row>
    <row r="27" customFormat="false" ht="15" hidden="false" customHeight="false" outlineLevel="0" collapsed="false">
      <c r="A27" s="55" t="n">
        <v>25</v>
      </c>
      <c r="B27" s="56" t="str">
        <f aca="false">VLOOKUP($A27,$N:$Z,P$1,0)</f>
        <v>Juan</v>
      </c>
      <c r="C27" s="57" t="n">
        <f aca="false">VLOOKUP($A27,$N:$Z,Q$1,0)</f>
        <v>6</v>
      </c>
      <c r="D27" s="58" t="str">
        <f aca="false">VLOOKUP($A27,$N:$Z,R$1,0)&amp;"-"&amp;VLOOKUP($A27,$N:$Z,S$1,0)</f>
        <v>1-5</v>
      </c>
      <c r="E27" s="57" t="n">
        <f aca="false">VLOOKUP($A27,$N:$Z,X$1,0)</f>
        <v>41</v>
      </c>
      <c r="F27" s="57" t="n">
        <f aca="false">VLOOKUP($A27,$N:$Z,V$1,0)</f>
        <v>0</v>
      </c>
      <c r="G27" s="57" t="n">
        <f aca="false">VLOOKUP($A27,$N:$Z,W$1,0)</f>
        <v>40</v>
      </c>
      <c r="H27" s="57" t="n">
        <f aca="false">VLOOKUP($A27,$N:$Z,Y$1,0)</f>
        <v>0</v>
      </c>
      <c r="I27" s="59" t="n">
        <f aca="false">VLOOKUP($A27,$N:$Z,13,0)</f>
        <v>81.0003417436667</v>
      </c>
      <c r="J27" s="60"/>
      <c r="K27" s="39" t="n">
        <f aca="false">VLOOKUP($A27,$N:$Z,R$1,0)</f>
        <v>1</v>
      </c>
      <c r="L27" s="39" t="n">
        <f aca="false">VLOOKUP($A27,$N:$Z,S$1,0)</f>
        <v>5</v>
      </c>
      <c r="M27" s="40"/>
      <c r="N27" s="40" t="n">
        <f aca="false">RANK(Z27,Z:Z)</f>
        <v>2</v>
      </c>
      <c r="O27" s="39" t="n">
        <v>25</v>
      </c>
      <c r="P27" s="40" t="s">
        <v>26</v>
      </c>
      <c r="Q27" s="40" t="n">
        <f aca="false">COUNTIF(CORRIDA!G:G,CLASSIF!P27)+COUNTIF(CORRIDA!I:I,CLASSIF!P27)</f>
        <v>28</v>
      </c>
      <c r="R27" s="40" t="n">
        <f aca="false">COUNTIF(CORRIDA!G:G,CLASSIF!$P27)</f>
        <v>17</v>
      </c>
      <c r="S27" s="40" t="n">
        <f aca="false">COUNTIF(CORRIDA!I:I,CLASSIF!P27)</f>
        <v>11</v>
      </c>
      <c r="T27" s="41" t="n">
        <f aca="false">IF(Q27=0,0,U27/(Q27*20))</f>
        <v>0.707142857142857</v>
      </c>
      <c r="U27" s="40" t="n">
        <f aca="false">SUMIF(CORRIDA!G:G,CLASSIF!P27,CORRIDA!H:H)+SUMIF(CORRIDA!I:I,CLASSIF!P27,CORRIDA!J:J)</f>
        <v>396</v>
      </c>
      <c r="V27" s="40" t="n">
        <f aca="false">SUMIF(WOs!G:G,CLASSIF!P27,WOs!H:H)+SUMIF(WOs!I:I,CLASSIF!P27,WOs!J:J)</f>
        <v>0</v>
      </c>
      <c r="W27" s="40" t="n">
        <f aca="false">SUMIF(TORNEIO!G:G,CLASSIF!P27,TORNEIO!H:H)+SUMIF(TORNEIO!I:I,CLASSIF!P27,TORNEIO!J:J)+SUMIF(TORNEIO!S:S,CLASSIF!P27,TORNEIO!T:T)</f>
        <v>20</v>
      </c>
      <c r="X27" s="40" t="n">
        <f aca="false">SUM(U27:V27)</f>
        <v>396</v>
      </c>
      <c r="Y27" s="40" t="n">
        <f aca="false">VLOOKUP(P27,STATS!$B$2:$DF$52,109,0)</f>
        <v>200</v>
      </c>
      <c r="Z27" s="42" t="n">
        <f aca="false">SUM(W27:Y27)+T27/1000+(100-O27)/1000000000</f>
        <v>616.000707217857</v>
      </c>
      <c r="AA27" s="40"/>
      <c r="AG27" s="33" t="n">
        <f aca="false">E27/$AF$3</f>
        <v>3.12817904374364</v>
      </c>
      <c r="AH27" s="33" t="e">
        <f aca="true">E27+AH$2*20*D27*(($AC$3-TODAY())/7)</f>
        <v>#VALUE!</v>
      </c>
      <c r="AJ27" s="1"/>
      <c r="AL27" s="1"/>
    </row>
    <row r="28" customFormat="false" ht="15" hidden="false" customHeight="false" outlineLevel="0" collapsed="false">
      <c r="A28" s="55" t="n">
        <v>26</v>
      </c>
      <c r="B28" s="56" t="str">
        <f aca="false">VLOOKUP($A28,$N:$Z,P$1,0)</f>
        <v>Leo</v>
      </c>
      <c r="C28" s="57" t="n">
        <f aca="false">VLOOKUP($A28,$N:$Z,Q$1,0)</f>
        <v>4</v>
      </c>
      <c r="D28" s="58" t="str">
        <f aca="false">VLOOKUP($A28,$N:$Z,R$1,0)&amp;"-"&amp;VLOOKUP($A28,$N:$Z,S$1,0)</f>
        <v>4-0</v>
      </c>
      <c r="E28" s="57" t="n">
        <f aca="false">VLOOKUP($A28,$N:$Z,X$1,0)</f>
        <v>80</v>
      </c>
      <c r="F28" s="57" t="n">
        <f aca="false">VLOOKUP($A28,$N:$Z,V$1,0)</f>
        <v>0</v>
      </c>
      <c r="G28" s="57" t="n">
        <f aca="false">VLOOKUP($A28,$N:$Z,W$1,0)</f>
        <v>0</v>
      </c>
      <c r="H28" s="57" t="n">
        <f aca="false">VLOOKUP($A28,$N:$Z,Y$1,0)</f>
        <v>0</v>
      </c>
      <c r="I28" s="59" t="n">
        <f aca="false">VLOOKUP($A28,$N:$Z,13,0)</f>
        <v>80.001000084</v>
      </c>
      <c r="J28" s="60"/>
      <c r="K28" s="39" t="n">
        <f aca="false">VLOOKUP($A28,$N:$Z,R$1,0)</f>
        <v>4</v>
      </c>
      <c r="L28" s="39" t="n">
        <f aca="false">VLOOKUP($A28,$N:$Z,S$1,0)</f>
        <v>0</v>
      </c>
      <c r="M28" s="40"/>
      <c r="N28" s="40" t="n">
        <f aca="false">RANK(Z28,Z:Z)</f>
        <v>9</v>
      </c>
      <c r="O28" s="39" t="n">
        <v>26</v>
      </c>
      <c r="P28" s="40" t="s">
        <v>27</v>
      </c>
      <c r="Q28" s="40" t="n">
        <f aca="false">COUNTIF(CORRIDA!G:G,CLASSIF!P28)+COUNTIF(CORRIDA!I:I,CLASSIF!P28)</f>
        <v>10</v>
      </c>
      <c r="R28" s="40" t="n">
        <f aca="false">COUNTIF(CORRIDA!G:G,CLASSIF!$P28)</f>
        <v>8</v>
      </c>
      <c r="S28" s="40" t="n">
        <f aca="false">COUNTIF(CORRIDA!I:I,CLASSIF!P28)</f>
        <v>2</v>
      </c>
      <c r="T28" s="41" t="n">
        <f aca="false">IF(Q28=0,0,U28/(Q28*20))</f>
        <v>0.865</v>
      </c>
      <c r="U28" s="40" t="n">
        <f aca="false">SUMIF(CORRIDA!G:G,CLASSIF!P28,CORRIDA!H:H)+SUMIF(CORRIDA!I:I,CLASSIF!P28,CORRIDA!J:J)</f>
        <v>173</v>
      </c>
      <c r="V28" s="40" t="n">
        <f aca="false">SUMIF(WOs!G:G,CLASSIF!P28,WOs!H:H)+SUMIF(WOs!I:I,CLASSIF!P28,WOs!J:J)</f>
        <v>0</v>
      </c>
      <c r="W28" s="40" t="n">
        <f aca="false">SUMIF(TORNEIO!G:G,CLASSIF!P28,TORNEIO!H:H)+SUMIF(TORNEIO!I:I,CLASSIF!P28,TORNEIO!J:J)+SUMIF(TORNEIO!S:S,CLASSIF!P28,TORNEIO!T:T)</f>
        <v>80</v>
      </c>
      <c r="X28" s="40" t="n">
        <f aca="false">SUM(U28:V28)</f>
        <v>173</v>
      </c>
      <c r="Y28" s="40" t="n">
        <f aca="false">VLOOKUP(P28,STATS!$B$2:$DF$52,109,0)</f>
        <v>0</v>
      </c>
      <c r="Z28" s="42" t="n">
        <f aca="false">SUM(W28:Y28)+T28/1000+(100-O28)/1000000000</f>
        <v>253.000865074</v>
      </c>
      <c r="AA28" s="40"/>
      <c r="AG28" s="33" t="n">
        <f aca="false">E28/$AF$3</f>
        <v>6.10376398779247</v>
      </c>
      <c r="AH28" s="33" t="e">
        <f aca="true">E28+AH$2*20*D28*(($AC$3-TODAY())/7)</f>
        <v>#VALUE!</v>
      </c>
      <c r="AJ28" s="1"/>
      <c r="AL28" s="1"/>
    </row>
    <row r="29" customFormat="false" ht="15" hidden="false" customHeight="false" outlineLevel="0" collapsed="false">
      <c r="A29" s="55" t="n">
        <v>27</v>
      </c>
      <c r="B29" s="56" t="str">
        <f aca="false">VLOOKUP($A29,$N:$Z,P$1,0)</f>
        <v>Palazzo</v>
      </c>
      <c r="C29" s="57" t="n">
        <f aca="false">VLOOKUP($A29,$N:$Z,Q$1,0)</f>
        <v>3</v>
      </c>
      <c r="D29" s="58" t="str">
        <f aca="false">VLOOKUP($A29,$N:$Z,R$1,0)&amp;"-"&amp;VLOOKUP($A29,$N:$Z,S$1,0)</f>
        <v>3-0</v>
      </c>
      <c r="E29" s="57" t="n">
        <f aca="false">VLOOKUP($A29,$N:$Z,X$1,0)</f>
        <v>60</v>
      </c>
      <c r="F29" s="57" t="n">
        <f aca="false">VLOOKUP($A29,$N:$Z,V$1,0)</f>
        <v>0</v>
      </c>
      <c r="G29" s="57" t="n">
        <f aca="false">VLOOKUP($A29,$N:$Z,W$1,0)</f>
        <v>0</v>
      </c>
      <c r="H29" s="57" t="n">
        <f aca="false">VLOOKUP($A29,$N:$Z,Y$1,0)</f>
        <v>0</v>
      </c>
      <c r="I29" s="59" t="n">
        <f aca="false">VLOOKUP($A29,$N:$Z,13,0)</f>
        <v>60.00100007</v>
      </c>
      <c r="J29" s="60"/>
      <c r="K29" s="39" t="n">
        <f aca="false">VLOOKUP($A29,$N:$Z,R$1,0)</f>
        <v>3</v>
      </c>
      <c r="L29" s="39" t="n">
        <f aca="false">VLOOKUP($A29,$N:$Z,S$1,0)</f>
        <v>0</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Lucca</v>
      </c>
      <c r="C30" s="57" t="n">
        <f aca="false">VLOOKUP($A30,$N:$Z,Q$1,0)</f>
        <v>5</v>
      </c>
      <c r="D30" s="58" t="str">
        <f aca="false">VLOOKUP($A30,$N:$Z,R$1,0)&amp;"-"&amp;VLOOKUP($A30,$N:$Z,S$1,0)</f>
        <v>2-3</v>
      </c>
      <c r="E30" s="57" t="n">
        <f aca="false">VLOOKUP($A30,$N:$Z,X$1,0)</f>
        <v>59</v>
      </c>
      <c r="F30" s="57" t="n">
        <f aca="false">VLOOKUP($A30,$N:$Z,V$1,0)</f>
        <v>0</v>
      </c>
      <c r="G30" s="57" t="n">
        <f aca="false">VLOOKUP($A30,$N:$Z,W$1,0)</f>
        <v>0</v>
      </c>
      <c r="H30" s="57" t="n">
        <f aca="false">VLOOKUP($A30,$N:$Z,Y$1,0)</f>
        <v>0</v>
      </c>
      <c r="I30" s="59" t="n">
        <f aca="false">VLOOKUP($A30,$N:$Z,13,0)</f>
        <v>59.000590079</v>
      </c>
      <c r="J30" s="60"/>
      <c r="K30" s="39" t="n">
        <f aca="false">VLOOKUP($A30,$N:$Z,R$1,0)</f>
        <v>2</v>
      </c>
      <c r="L30" s="39" t="n">
        <f aca="false">VLOOKUP($A30,$N:$Z,S$1,0)</f>
        <v>3</v>
      </c>
      <c r="M30" s="40"/>
      <c r="N30" s="40" t="n">
        <f aca="false">RANK(Z30,Z:Z)</f>
        <v>4</v>
      </c>
      <c r="O30" s="39" t="n">
        <v>28</v>
      </c>
      <c r="P30" s="40" t="s">
        <v>29</v>
      </c>
      <c r="Q30" s="40" t="n">
        <f aca="false">COUNTIF(CORRIDA!G:G,CLASSIF!P30)+COUNTIF(CORRIDA!I:I,CLASSIF!P30)</f>
        <v>14</v>
      </c>
      <c r="R30" s="40" t="n">
        <f aca="false">COUNTIF(CORRIDA!G:G,CLASSIF!$P30)</f>
        <v>10</v>
      </c>
      <c r="S30" s="40" t="n">
        <f aca="false">COUNTIF(CORRIDA!I:I,CLASSIF!P30)</f>
        <v>4</v>
      </c>
      <c r="T30" s="41" t="n">
        <f aca="false">IF(Q30=0,0,U30/(Q30*20))</f>
        <v>0.828571428571429</v>
      </c>
      <c r="U30" s="40" t="n">
        <f aca="false">SUMIF(CORRIDA!G:G,CLASSIF!P30,CORRIDA!H:H)+SUMIF(CORRIDA!I:I,CLASSIF!P30,CORRIDA!J:J)</f>
        <v>232</v>
      </c>
      <c r="V30" s="40" t="n">
        <f aca="false">SUMIF(WOs!G:G,CLASSIF!P30,WOs!H:H)+SUMIF(WOs!I:I,CLASSIF!P30,WOs!J:J)</f>
        <v>0</v>
      </c>
      <c r="W30" s="40" t="n">
        <f aca="false">SUMIF(TORNEIO!G:G,CLASSIF!P30,TORNEIO!H:H)+SUMIF(TORNEIO!I:I,CLASSIF!P30,TORNEIO!J:J)+SUMIF(TORNEIO!S:S,CLASSIF!P30,TORNEIO!T:T)</f>
        <v>40</v>
      </c>
      <c r="X30" s="40" t="n">
        <f aca="false">SUM(U30:V30)</f>
        <v>232</v>
      </c>
      <c r="Y30" s="40" t="n">
        <f aca="false">VLOOKUP(P30,STATS!$B$2:$DF$52,109,0)</f>
        <v>100</v>
      </c>
      <c r="Z30" s="42" t="n">
        <f aca="false">SUM(W30:Y30)+T30/1000+(100-O30)/1000000000</f>
        <v>372.000828643429</v>
      </c>
      <c r="AA30" s="40"/>
    </row>
    <row r="31" customFormat="false" ht="15" hidden="false" customHeight="false" outlineLevel="0" collapsed="false">
      <c r="A31" s="55" t="n">
        <v>29</v>
      </c>
      <c r="B31" s="56" t="str">
        <f aca="false">VLOOKUP($A31,$N:$Z,P$1,0)</f>
        <v>Pinga</v>
      </c>
      <c r="C31" s="57" t="n">
        <f aca="false">VLOOKUP($A31,$N:$Z,Q$1,0)</f>
        <v>3</v>
      </c>
      <c r="D31" s="58" t="str">
        <f aca="false">VLOOKUP($A31,$N:$Z,R$1,0)&amp;"-"&amp;VLOOKUP($A31,$N:$Z,S$1,0)</f>
        <v>0-3</v>
      </c>
      <c r="E31" s="57" t="n">
        <f aca="false">VLOOKUP($A31,$N:$Z,X$1,0)</f>
        <v>17</v>
      </c>
      <c r="F31" s="57" t="n">
        <f aca="false">VLOOKUP($A31,$N:$Z,V$1,0)</f>
        <v>0</v>
      </c>
      <c r="G31" s="57" t="n">
        <f aca="false">VLOOKUP($A31,$N:$Z,W$1,0)</f>
        <v>40</v>
      </c>
      <c r="H31" s="57" t="n">
        <f aca="false">VLOOKUP($A31,$N:$Z,Y$1,0)</f>
        <v>0</v>
      </c>
      <c r="I31" s="59" t="n">
        <f aca="false">VLOOKUP($A31,$N:$Z,13,0)</f>
        <v>57.0002833983333</v>
      </c>
      <c r="J31" s="60"/>
      <c r="K31" s="39" t="n">
        <f aca="false">VLOOKUP($A31,$N:$Z,R$1,0)</f>
        <v>0</v>
      </c>
      <c r="L31" s="39" t="n">
        <f aca="false">VLOOKUP($A31,$N:$Z,S$1,0)</f>
        <v>3</v>
      </c>
      <c r="M31" s="40"/>
      <c r="N31" s="40" t="n">
        <f aca="false">RANK(Z31,Z:Z)</f>
        <v>21</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Elias Xaropinho</v>
      </c>
      <c r="C32" s="57" t="n">
        <f aca="false">VLOOKUP($A32,$N:$Z,Q$1,0)</f>
        <v>5</v>
      </c>
      <c r="D32" s="58" t="str">
        <f aca="false">VLOOKUP($A32,$N:$Z,R$1,0)&amp;"-"&amp;VLOOKUP($A32,$N:$Z,S$1,0)</f>
        <v>1-4</v>
      </c>
      <c r="E32" s="57" t="n">
        <f aca="false">VLOOKUP($A32,$N:$Z,X$1,0)</f>
        <v>49</v>
      </c>
      <c r="F32" s="57" t="n">
        <f aca="false">VLOOKUP($A32,$N:$Z,V$1,0)</f>
        <v>4</v>
      </c>
      <c r="G32" s="57" t="n">
        <f aca="false">VLOOKUP($A32,$N:$Z,W$1,0)</f>
        <v>0</v>
      </c>
      <c r="H32" s="57" t="n">
        <f aca="false">VLOOKUP($A32,$N:$Z,Y$1,0)</f>
        <v>0</v>
      </c>
      <c r="I32" s="59" t="n">
        <f aca="false">VLOOKUP($A32,$N:$Z,13,0)</f>
        <v>49.000450088</v>
      </c>
      <c r="J32" s="60"/>
      <c r="K32" s="39" t="n">
        <f aca="false">VLOOKUP($A32,$N:$Z,R$1,0)</f>
        <v>1</v>
      </c>
      <c r="L32" s="39" t="n">
        <f aca="false">VLOOKUP($A32,$N:$Z,S$1,0)</f>
        <v>4</v>
      </c>
      <c r="M32" s="40"/>
      <c r="N32" s="40" t="n">
        <f aca="false">RANK(Z32,Z:Z)</f>
        <v>27</v>
      </c>
      <c r="O32" s="39" t="n">
        <v>30</v>
      </c>
      <c r="P32" s="40" t="s">
        <v>31</v>
      </c>
      <c r="Q32" s="40" t="n">
        <f aca="false">COUNTIF(CORRIDA!G:G,CLASSIF!P32)+COUNTIF(CORRIDA!I:I,CLASSIF!P32)</f>
        <v>3</v>
      </c>
      <c r="R32" s="40" t="n">
        <f aca="false">COUNTIF(CORRIDA!G:G,CLASSIF!$P32)</f>
        <v>3</v>
      </c>
      <c r="S32" s="40" t="n">
        <f aca="false">COUNTIF(CORRIDA!I:I,CLASSIF!P32)</f>
        <v>0</v>
      </c>
      <c r="T32" s="41" t="n">
        <f aca="false">IF(Q32=0,0,U32/(Q32*20))</f>
        <v>1</v>
      </c>
      <c r="U32" s="40" t="n">
        <f aca="false">SUMIF(CORRIDA!G:G,CLASSIF!P32,CORRIDA!H:H)+SUMIF(CORRIDA!I:I,CLASSIF!P32,CORRIDA!J:J)</f>
        <v>60</v>
      </c>
      <c r="V32" s="40" t="n">
        <f aca="false">SUMIF(WOs!G:G,CLASSIF!P32,WOs!H:H)+SUMIF(WOs!I:I,CLASSIF!P32,WOs!J:J)</f>
        <v>0</v>
      </c>
      <c r="W32" s="40" t="n">
        <f aca="false">SUMIF(TORNEIO!G:G,CLASSIF!P32,TORNEIO!H:H)+SUMIF(TORNEIO!I:I,CLASSIF!P32,TORNEIO!J:J)+SUMIF(TORNEIO!S:S,CLASSIF!P32,TORNEIO!T:T)</f>
        <v>0</v>
      </c>
      <c r="X32" s="40" t="n">
        <f aca="false">SUM(U32:V32)</f>
        <v>60</v>
      </c>
      <c r="Y32" s="40" t="n">
        <f aca="false">VLOOKUP(P32,STATS!$B$2:$DF$52,109,0)</f>
        <v>0</v>
      </c>
      <c r="Z32" s="42" t="n">
        <f aca="false">SUM(W32:Y32)+T32/1000+(100-O32)/1000000000</f>
        <v>60.00100007</v>
      </c>
      <c r="AA32" s="40"/>
    </row>
    <row r="33" customFormat="false" ht="15" hidden="false" customHeight="false" outlineLevel="0" collapsed="false">
      <c r="A33" s="55" t="n">
        <v>31</v>
      </c>
      <c r="B33" s="56" t="str">
        <f aca="false">VLOOKUP($A33,$N:$Z,P$1,0)</f>
        <v>Sergiao</v>
      </c>
      <c r="C33" s="57" t="n">
        <f aca="false">VLOOKUP($A33,$N:$Z,Q$1,0)</f>
        <v>4</v>
      </c>
      <c r="D33" s="58" t="str">
        <f aca="false">VLOOKUP($A33,$N:$Z,R$1,0)&amp;"-"&amp;VLOOKUP($A33,$N:$Z,S$1,0)</f>
        <v>0-4</v>
      </c>
      <c r="E33" s="57" t="n">
        <f aca="false">VLOOKUP($A33,$N:$Z,X$1,0)</f>
        <v>25</v>
      </c>
      <c r="F33" s="57" t="n">
        <f aca="false">VLOOKUP($A33,$N:$Z,V$1,0)</f>
        <v>0</v>
      </c>
      <c r="G33" s="57" t="n">
        <f aca="false">VLOOKUP($A33,$N:$Z,W$1,0)</f>
        <v>20</v>
      </c>
      <c r="H33" s="57" t="n">
        <f aca="false">VLOOKUP($A33,$N:$Z,Y$1,0)</f>
        <v>0</v>
      </c>
      <c r="I33" s="59" t="n">
        <f aca="false">VLOOKUP($A33,$N:$Z,13,0)</f>
        <v>45.000312558</v>
      </c>
      <c r="J33" s="60"/>
      <c r="K33" s="39" t="n">
        <f aca="false">VLOOKUP($A33,$N:$Z,R$1,0)</f>
        <v>0</v>
      </c>
      <c r="L33" s="39" t="n">
        <f aca="false">VLOOKUP($A33,$N:$Z,S$1,0)</f>
        <v>4</v>
      </c>
      <c r="M33" s="40"/>
      <c r="N33" s="40" t="n">
        <f aca="false">RANK(Z33,Z:Z)</f>
        <v>16</v>
      </c>
      <c r="O33" s="39" t="n">
        <v>31</v>
      </c>
      <c r="P33" s="40" t="s">
        <v>32</v>
      </c>
      <c r="Q33" s="40" t="n">
        <f aca="false">COUNTIF(CORRIDA!G:G,CLASSIF!P33)+COUNTIF(CORRIDA!I:I,CLASSIF!P33)</f>
        <v>11</v>
      </c>
      <c r="R33" s="40" t="n">
        <f aca="false">COUNTIF(CORRIDA!G:G,CLASSIF!$P33)</f>
        <v>2</v>
      </c>
      <c r="S33" s="40" t="n">
        <f aca="false">COUNTIF(CORRIDA!I:I,CLASSIF!P33)</f>
        <v>9</v>
      </c>
      <c r="T33" s="41" t="n">
        <f aca="false">IF(Q33=0,0,U33/(Q33*20))</f>
        <v>0.477272727272727</v>
      </c>
      <c r="U33" s="40" t="n">
        <f aca="false">SUMIF(CORRIDA!G:G,CLASSIF!P33,CORRIDA!H:H)+SUMIF(CORRIDA!I:I,CLASSIF!P33,CORRIDA!J:J)</f>
        <v>105</v>
      </c>
      <c r="V33" s="40" t="n">
        <f aca="false">SUMIF(WOs!G:G,CLASSIF!P33,WOs!H:H)+SUMIF(WOs!I:I,CLASSIF!P33,WOs!J:J)</f>
        <v>25</v>
      </c>
      <c r="W33" s="40" t="n">
        <f aca="false">SUMIF(TORNEIO!G:G,CLASSIF!P33,TORNEIO!H:H)+SUMIF(TORNEIO!I:I,CLASSIF!P33,TORNEIO!J:J)+SUMIF(TORNEIO!S:S,CLASSIF!P33,TORNEIO!T:T)</f>
        <v>20</v>
      </c>
      <c r="X33" s="40" t="n">
        <f aca="false">SUM(U33:V33)</f>
        <v>130</v>
      </c>
      <c r="Y33" s="40" t="n">
        <f aca="false">VLOOKUP(P33,STATS!$B$2:$DF$52,109,0)</f>
        <v>0</v>
      </c>
      <c r="Z33" s="42" t="n">
        <f aca="false">SUM(W33:Y33)+T33/1000+(100-O33)/1000000000</f>
        <v>150.000477341727</v>
      </c>
      <c r="AA33" s="40"/>
    </row>
    <row r="34" customFormat="false" ht="15" hidden="false" customHeight="false" outlineLevel="0" collapsed="false">
      <c r="A34" s="55" t="n">
        <v>32</v>
      </c>
      <c r="B34" s="56" t="str">
        <f aca="false">VLOOKUP($A34,$N:$Z,P$1,0)</f>
        <v>Fontalvinho</v>
      </c>
      <c r="C34" s="57" t="n">
        <f aca="false">VLOOKUP($A34,$N:$Z,Q$1,0)</f>
        <v>3</v>
      </c>
      <c r="D34" s="58" t="str">
        <f aca="false">VLOOKUP($A34,$N:$Z,R$1,0)&amp;"-"&amp;VLOOKUP($A34,$N:$Z,S$1,0)</f>
        <v>2-1</v>
      </c>
      <c r="E34" s="57" t="n">
        <f aca="false">VLOOKUP($A34,$N:$Z,X$1,0)</f>
        <v>44</v>
      </c>
      <c r="F34" s="57" t="n">
        <f aca="false">VLOOKUP($A34,$N:$Z,V$1,0)</f>
        <v>0</v>
      </c>
      <c r="G34" s="57" t="n">
        <f aca="false">VLOOKUP($A34,$N:$Z,W$1,0)</f>
        <v>0</v>
      </c>
      <c r="H34" s="57" t="n">
        <f aca="false">VLOOKUP($A34,$N:$Z,Y$1,0)</f>
        <v>0</v>
      </c>
      <c r="I34" s="59" t="n">
        <f aca="false">VLOOKUP($A34,$N:$Z,13,0)</f>
        <v>44.0007334323333</v>
      </c>
      <c r="J34" s="60"/>
      <c r="K34" s="39" t="n">
        <f aca="false">VLOOKUP($A34,$N:$Z,R$1,0)</f>
        <v>2</v>
      </c>
      <c r="L34" s="39" t="n">
        <f aca="false">VLOOKUP($A34,$N:$Z,S$1,0)</f>
        <v>1</v>
      </c>
      <c r="M34" s="40"/>
      <c r="N34" s="40" t="n">
        <f aca="false">RANK(Z34,Z:Z)</f>
        <v>13</v>
      </c>
      <c r="O34" s="39" t="n">
        <v>32</v>
      </c>
      <c r="P34" s="40" t="s">
        <v>33</v>
      </c>
      <c r="Q34" s="40" t="n">
        <f aca="false">COUNTIF(CORRIDA!G:G,CLASSIF!P34)+COUNTIF(CORRIDA!I:I,CLASSIF!P34)</f>
        <v>12</v>
      </c>
      <c r="R34" s="40" t="n">
        <f aca="false">COUNTIF(CORRIDA!G:G,CLASSIF!$P34)</f>
        <v>3</v>
      </c>
      <c r="S34" s="40" t="n">
        <f aca="false">COUNTIF(CORRIDA!I:I,CLASSIF!P34)</f>
        <v>9</v>
      </c>
      <c r="T34" s="41" t="n">
        <f aca="false">IF(Q34=0,0,U34/(Q34*20))</f>
        <v>0.4375</v>
      </c>
      <c r="U34" s="40" t="n">
        <f aca="false">SUMIF(CORRIDA!G:G,CLASSIF!P34,CORRIDA!H:H)+SUMIF(CORRIDA!I:I,CLASSIF!P34,CORRIDA!J:J)</f>
        <v>105</v>
      </c>
      <c r="V34" s="40" t="n">
        <f aca="false">SUMIF(WOs!G:G,CLASSIF!P34,WOs!H:H)+SUMIF(WOs!I:I,CLASSIF!P34,WOs!J:J)</f>
        <v>0</v>
      </c>
      <c r="W34" s="40" t="n">
        <f aca="false">SUMIF(TORNEIO!G:G,CLASSIF!P34,TORNEIO!H:H)+SUMIF(TORNEIO!I:I,CLASSIF!P34,TORNEIO!J:J)+SUMIF(TORNEIO!S:S,CLASSIF!P34,TORNEIO!T:T)</f>
        <v>0</v>
      </c>
      <c r="X34" s="40" t="n">
        <f aca="false">SUM(U34:V34)</f>
        <v>105</v>
      </c>
      <c r="Y34" s="40" t="n">
        <f aca="false">VLOOKUP(P34,STATS!$B$2:$DF$52,109,0)</f>
        <v>100</v>
      </c>
      <c r="Z34" s="42" t="n">
        <f aca="false">SUM(W34:Y34)+T34/1000+(100-O34)/1000000000</f>
        <v>205.000437568</v>
      </c>
      <c r="AA34" s="40"/>
    </row>
    <row r="35" customFormat="false" ht="15" hidden="false" customHeight="false" outlineLevel="0" collapsed="false">
      <c r="A35" s="55" t="n">
        <v>33</v>
      </c>
      <c r="B35" s="56" t="str">
        <f aca="false">VLOOKUP($A35,$N:$Z,P$1,0)</f>
        <v>Xuru</v>
      </c>
      <c r="C35" s="57" t="n">
        <f aca="false">VLOOKUP($A35,$N:$Z,Q$1,0)</f>
        <v>5</v>
      </c>
      <c r="D35" s="58" t="str">
        <f aca="false">VLOOKUP($A35,$N:$Z,R$1,0)&amp;"-"&amp;VLOOKUP($A35,$N:$Z,S$1,0)</f>
        <v>0-5</v>
      </c>
      <c r="E35" s="57" t="n">
        <f aca="false">VLOOKUP($A35,$N:$Z,X$1,0)</f>
        <v>22</v>
      </c>
      <c r="F35" s="57" t="n">
        <f aca="false">VLOOKUP($A35,$N:$Z,V$1,0)</f>
        <v>0</v>
      </c>
      <c r="G35" s="57" t="n">
        <f aca="false">VLOOKUP($A35,$N:$Z,W$1,0)</f>
        <v>20</v>
      </c>
      <c r="H35" s="57" t="n">
        <f aca="false">VLOOKUP($A35,$N:$Z,Y$1,0)</f>
        <v>0</v>
      </c>
      <c r="I35" s="59" t="n">
        <f aca="false">VLOOKUP($A35,$N:$Z,13,0)</f>
        <v>42.000220052</v>
      </c>
      <c r="J35" s="60"/>
      <c r="K35" s="39" t="n">
        <f aca="false">VLOOKUP($A35,$N:$Z,R$1,0)</f>
        <v>0</v>
      </c>
      <c r="L35" s="39" t="n">
        <f aca="false">VLOOKUP($A35,$N:$Z,S$1,0)</f>
        <v>5</v>
      </c>
      <c r="M35" s="40"/>
      <c r="N35" s="40" t="n">
        <f aca="false">RANK(Z35,Z:Z)</f>
        <v>37</v>
      </c>
      <c r="O35" s="39" t="n">
        <v>33</v>
      </c>
      <c r="P35" s="40" t="s">
        <v>34</v>
      </c>
      <c r="Q35" s="40" t="n">
        <f aca="false">COUNTIF(CORRIDA!G:G,CLASSIF!P35)+COUNTIF(CORRIDA!I:I,CLASSIF!P35)</f>
        <v>4</v>
      </c>
      <c r="R35" s="40" t="n">
        <f aca="false">COUNTIF(CORRIDA!G:G,CLASSIF!$P35)</f>
        <v>0</v>
      </c>
      <c r="S35" s="40" t="n">
        <f aca="false">COUNTIF(CORRIDA!I:I,CLASSIF!P35)</f>
        <v>4</v>
      </c>
      <c r="T35" s="41" t="n">
        <f aca="false">IF(Q35=0,0,U35/(Q35*20))</f>
        <v>0.2</v>
      </c>
      <c r="U35" s="40" t="n">
        <f aca="false">SUMIF(CORRIDA!G:G,CLASSIF!P35,CORRIDA!H:H)+SUMIF(CORRIDA!I:I,CLASSIF!P35,CORRIDA!J:J)</f>
        <v>16</v>
      </c>
      <c r="V35" s="40" t="n">
        <f aca="false">SUMIF(WOs!G:G,CLASSIF!P35,WOs!H:H)+SUMIF(WOs!I:I,CLASSIF!P35,WOs!J:J)</f>
        <v>0</v>
      </c>
      <c r="W35" s="40" t="n">
        <f aca="false">SUMIF(TORNEIO!G:G,CLASSIF!P35,TORNEIO!H:H)+SUMIF(TORNEIO!I:I,CLASSIF!P35,TORNEIO!J:J)+SUMIF(TORNEIO!S:S,CLASSIF!P35,TORNEIO!T:T)</f>
        <v>20</v>
      </c>
      <c r="X35" s="40" t="n">
        <f aca="false">SUM(U35:V35)</f>
        <v>16</v>
      </c>
      <c r="Y35" s="40" t="n">
        <f aca="false">VLOOKUP(P35,STATS!$B$2:$DF$52,109,0)</f>
        <v>0</v>
      </c>
      <c r="Z35" s="42" t="n">
        <f aca="false">SUM(W35:Y35)+T35/1000+(100-O35)/1000000000</f>
        <v>36.000200067</v>
      </c>
      <c r="AA35" s="40"/>
    </row>
    <row r="36" customFormat="false" ht="15" hidden="false" customHeight="false" outlineLevel="0" collapsed="false">
      <c r="A36" s="55" t="n">
        <v>34</v>
      </c>
      <c r="B36" s="56" t="str">
        <f aca="false">VLOOKUP($A36,$N:$Z,P$1,0)</f>
        <v>Vinicius</v>
      </c>
      <c r="C36" s="57" t="n">
        <f aca="false">VLOOKUP($A36,$N:$Z,Q$1,0)</f>
        <v>0</v>
      </c>
      <c r="D36" s="58" t="str">
        <f aca="false">VLOOKUP($A36,$N:$Z,R$1,0)&amp;"-"&amp;VLOOKUP($A36,$N:$Z,S$1,0)</f>
        <v>0-0</v>
      </c>
      <c r="E36" s="57" t="n">
        <f aca="false">VLOOKUP($A36,$N:$Z,X$1,0)</f>
        <v>0</v>
      </c>
      <c r="F36" s="57" t="n">
        <f aca="false">VLOOKUP($A36,$N:$Z,V$1,0)</f>
        <v>0</v>
      </c>
      <c r="G36" s="57" t="n">
        <f aca="false">VLOOKUP($A36,$N:$Z,W$1,0)</f>
        <v>40</v>
      </c>
      <c r="H36" s="57" t="n">
        <f aca="false">VLOOKUP($A36,$N:$Z,Y$1,0)</f>
        <v>0</v>
      </c>
      <c r="I36" s="59" t="n">
        <f aca="false">VLOOKUP($A36,$N:$Z,13,0)</f>
        <v>40.000000098</v>
      </c>
      <c r="J36" s="60"/>
      <c r="K36" s="39" t="n">
        <f aca="false">VLOOKUP($A36,$N:$Z,R$1,0)</f>
        <v>0</v>
      </c>
      <c r="L36" s="39" t="n">
        <f aca="false">VLOOKUP($A36,$N:$Z,S$1,0)</f>
        <v>0</v>
      </c>
      <c r="M36" s="40"/>
      <c r="N36" s="40" t="n">
        <f aca="false">RANK(Z36,Z:Z)</f>
        <v>7</v>
      </c>
      <c r="O36" s="39" t="n">
        <v>34</v>
      </c>
      <c r="P36" s="40" t="s">
        <v>35</v>
      </c>
      <c r="Q36" s="40" t="n">
        <f aca="false">COUNTIF(CORRIDA!G:G,CLASSIF!P36)+COUNTIF(CORRIDA!I:I,CLASSIF!P36)</f>
        <v>14</v>
      </c>
      <c r="R36" s="40" t="n">
        <f aca="false">COUNTIF(CORRIDA!G:G,CLASSIF!$P36)</f>
        <v>11</v>
      </c>
      <c r="S36" s="40" t="n">
        <f aca="false">COUNTIF(CORRIDA!I:I,CLASSIF!P36)</f>
        <v>3</v>
      </c>
      <c r="T36" s="41" t="n">
        <f aca="false">IF(Q36=0,0,U36/(Q36*20))</f>
        <v>0.885714285714286</v>
      </c>
      <c r="U36" s="40" t="n">
        <f aca="false">SUMIF(CORRIDA!G:G,CLASSIF!P36,CORRIDA!H:H)+SUMIF(CORRIDA!I:I,CLASSIF!P36,CORRIDA!J:J)</f>
        <v>248</v>
      </c>
      <c r="V36" s="40" t="n">
        <f aca="false">SUMIF(WOs!G:G,CLASSIF!P36,WOs!H:H)+SUMIF(WOs!I:I,CLASSIF!P36,WOs!J:J)</f>
        <v>0</v>
      </c>
      <c r="W36" s="40" t="n">
        <f aca="false">SUMIF(TORNEIO!G:G,CLASSIF!P36,TORNEIO!H:H)+SUMIF(TORNEIO!I:I,CLASSIF!P36,TORNEIO!J:J)+SUMIF(TORNEIO!S:S,CLASSIF!P36,TORNEIO!T:T)</f>
        <v>40</v>
      </c>
      <c r="X36" s="40" t="n">
        <f aca="false">SUM(U36:V36)</f>
        <v>248</v>
      </c>
      <c r="Y36" s="40" t="n">
        <f aca="false">VLOOKUP(P36,STATS!$B$2:$DF$52,109,0)</f>
        <v>0</v>
      </c>
      <c r="Z36" s="42" t="n">
        <f aca="false">SUM(W36:Y36)+T36/1000+(100-O36)/1000000000</f>
        <v>288.000885780286</v>
      </c>
      <c r="AA36" s="40"/>
    </row>
    <row r="37" customFormat="false" ht="15" hidden="false" customHeight="false" outlineLevel="0" collapsed="false">
      <c r="A37" s="55" t="n">
        <v>35</v>
      </c>
      <c r="B37" s="56" t="str">
        <f aca="false">VLOOKUP($A37,$N:$Z,P$1,0)</f>
        <v>Danilo</v>
      </c>
      <c r="C37" s="57" t="n">
        <f aca="false">VLOOKUP($A37,$N:$Z,Q$1,0)</f>
        <v>5</v>
      </c>
      <c r="D37" s="58" t="str">
        <f aca="false">VLOOKUP($A37,$N:$Z,R$1,0)&amp;"-"&amp;VLOOKUP($A37,$N:$Z,S$1,0)</f>
        <v>1-4</v>
      </c>
      <c r="E37" s="57" t="n">
        <f aca="false">VLOOKUP($A37,$N:$Z,X$1,0)</f>
        <v>39</v>
      </c>
      <c r="F37" s="57" t="n">
        <f aca="false">VLOOKUP($A37,$N:$Z,V$1,0)</f>
        <v>0</v>
      </c>
      <c r="G37" s="57" t="n">
        <f aca="false">VLOOKUP($A37,$N:$Z,W$1,0)</f>
        <v>0</v>
      </c>
      <c r="H37" s="57" t="n">
        <f aca="false">VLOOKUP($A37,$N:$Z,Y$1,0)</f>
        <v>0</v>
      </c>
      <c r="I37" s="59" t="n">
        <f aca="false">VLOOKUP($A37,$N:$Z,13,0)</f>
        <v>39.000390091</v>
      </c>
      <c r="J37" s="60"/>
      <c r="K37" s="39" t="n">
        <f aca="false">VLOOKUP($A37,$N:$Z,R$1,0)</f>
        <v>1</v>
      </c>
      <c r="L37" s="39" t="n">
        <f aca="false">VLOOKUP($A37,$N:$Z,S$1,0)</f>
        <v>4</v>
      </c>
      <c r="M37" s="40"/>
      <c r="N37" s="40" t="n">
        <f aca="false">RANK(Z37,Z:Z)</f>
        <v>29</v>
      </c>
      <c r="O37" s="39" t="n">
        <v>35</v>
      </c>
      <c r="P37" s="40" t="s">
        <v>36</v>
      </c>
      <c r="Q37" s="40" t="n">
        <f aca="false">COUNTIF(CORRIDA!G:G,CLASSIF!P37)+COUNTIF(CORRIDA!I:I,CLASSIF!P37)</f>
        <v>3</v>
      </c>
      <c r="R37" s="40" t="n">
        <f aca="false">COUNTIF(CORRIDA!G:G,CLASSIF!$P37)</f>
        <v>0</v>
      </c>
      <c r="S37" s="40" t="n">
        <f aca="false">COUNTIF(CORRIDA!I:I,CLASSIF!P37)</f>
        <v>3</v>
      </c>
      <c r="T37" s="41" t="n">
        <f aca="false">IF(Q37=0,0,U37/(Q37*20))</f>
        <v>0.283333333333333</v>
      </c>
      <c r="U37" s="40" t="n">
        <f aca="false">SUMIF(CORRIDA!G:G,CLASSIF!P37,CORRIDA!H:H)+SUMIF(CORRIDA!I:I,CLASSIF!P37,CORRIDA!J:J)</f>
        <v>17</v>
      </c>
      <c r="V37" s="40" t="n">
        <f aca="false">SUMIF(WOs!G:G,CLASSIF!P37,WOs!H:H)+SUMIF(WOs!I:I,CLASSIF!P37,WOs!J:J)</f>
        <v>0</v>
      </c>
      <c r="W37" s="40" t="n">
        <f aca="false">SUMIF(TORNEIO!G:G,CLASSIF!P37,TORNEIO!H:H)+SUMIF(TORNEIO!I:I,CLASSIF!P37,TORNEIO!J:J)+SUMIF(TORNEIO!S:S,CLASSIF!P37,TORNEIO!T:T)</f>
        <v>40</v>
      </c>
      <c r="X37" s="40" t="n">
        <f aca="false">SUM(U37:V37)</f>
        <v>17</v>
      </c>
      <c r="Y37" s="40" t="n">
        <f aca="false">VLOOKUP(P37,STATS!$B$2:$DF$52,109,0)</f>
        <v>0</v>
      </c>
      <c r="Z37" s="42" t="n">
        <f aca="false">SUM(W37:Y37)+T37/1000+(100-O37)/1000000000</f>
        <v>57.0002833983333</v>
      </c>
      <c r="AA37" s="40"/>
    </row>
    <row r="38" customFormat="false" ht="15" hidden="false" customHeight="false" outlineLevel="0" collapsed="false">
      <c r="A38" s="55" t="n">
        <v>36</v>
      </c>
      <c r="B38" s="56" t="str">
        <f aca="false">VLOOKUP($A38,$N:$Z,P$1,0)</f>
        <v>Renatão</v>
      </c>
      <c r="C38" s="57" t="n">
        <f aca="false">VLOOKUP($A38,$N:$Z,Q$1,0)</f>
        <v>4</v>
      </c>
      <c r="D38" s="58" t="str">
        <f aca="false">VLOOKUP($A38,$N:$Z,R$1,0)&amp;"-"&amp;VLOOKUP($A38,$N:$Z,S$1,0)</f>
        <v>0-4</v>
      </c>
      <c r="E38" s="57" t="n">
        <f aca="false">VLOOKUP($A38,$N:$Z,X$1,0)</f>
        <v>16</v>
      </c>
      <c r="F38" s="57" t="n">
        <f aca="false">VLOOKUP($A38,$N:$Z,V$1,0)</f>
        <v>0</v>
      </c>
      <c r="G38" s="57" t="n">
        <f aca="false">VLOOKUP($A38,$N:$Z,W$1,0)</f>
        <v>20</v>
      </c>
      <c r="H38" s="57" t="n">
        <f aca="false">VLOOKUP($A38,$N:$Z,Y$1,0)</f>
        <v>0</v>
      </c>
      <c r="I38" s="59" t="n">
        <f aca="false">VLOOKUP($A38,$N:$Z,13,0)</f>
        <v>36.00020008</v>
      </c>
      <c r="J38" s="60"/>
      <c r="K38" s="39" t="n">
        <f aca="false">VLOOKUP($A38,$N:$Z,R$1,0)</f>
        <v>0</v>
      </c>
      <c r="L38" s="39" t="n">
        <f aca="false">VLOOKUP($A38,$N:$Z,S$1,0)</f>
        <v>4</v>
      </c>
      <c r="M38" s="40"/>
      <c r="N38" s="40" t="n">
        <f aca="false">RANK(Z38,Z:Z)</f>
        <v>18</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4</v>
      </c>
      <c r="D39" s="58" t="str">
        <f aca="false">VLOOKUP($A39,$N:$Z,R$1,0)&amp;"-"&amp;VLOOKUP($A39,$N:$Z,S$1,0)</f>
        <v>0-4</v>
      </c>
      <c r="E39" s="57" t="n">
        <f aca="false">VLOOKUP($A39,$N:$Z,X$1,0)</f>
        <v>16</v>
      </c>
      <c r="F39" s="57" t="n">
        <f aca="false">VLOOKUP($A39,$N:$Z,V$1,0)</f>
        <v>0</v>
      </c>
      <c r="G39" s="57" t="n">
        <f aca="false">VLOOKUP($A39,$N:$Z,W$1,0)</f>
        <v>20</v>
      </c>
      <c r="H39" s="57" t="n">
        <f aca="false">VLOOKUP($A39,$N:$Z,Y$1,0)</f>
        <v>0</v>
      </c>
      <c r="I39" s="59" t="n">
        <f aca="false">VLOOKUP($A39,$N:$Z,13,0)</f>
        <v>36.000200067</v>
      </c>
      <c r="J39" s="60"/>
      <c r="K39" s="39" t="n">
        <f aca="false">VLOOKUP($A39,$N:$Z,R$1,0)</f>
        <v>0</v>
      </c>
      <c r="L39" s="39" t="n">
        <f aca="false">VLOOKUP($A39,$N:$Z,S$1,0)</f>
        <v>4</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3</v>
      </c>
      <c r="D40" s="58" t="str">
        <f aca="false">VLOOKUP($A40,$N:$Z,R$1,0)&amp;"-"&amp;VLOOKUP($A40,$N:$Z,S$1,0)</f>
        <v>0-3</v>
      </c>
      <c r="E40" s="57" t="n">
        <f aca="false">VLOOKUP($A40,$N:$Z,X$1,0)</f>
        <v>12</v>
      </c>
      <c r="F40" s="57" t="n">
        <f aca="false">VLOOKUP($A40,$N:$Z,V$1,0)</f>
        <v>0</v>
      </c>
      <c r="G40" s="57" t="n">
        <f aca="false">VLOOKUP($A40,$N:$Z,W$1,0)</f>
        <v>20</v>
      </c>
      <c r="H40" s="57" t="n">
        <f aca="false">VLOOKUP($A40,$N:$Z,Y$1,0)</f>
        <v>0</v>
      </c>
      <c r="I40" s="59" t="n">
        <f aca="false">VLOOKUP($A40,$N:$Z,13,0)</f>
        <v>32.000200051</v>
      </c>
      <c r="J40" s="60"/>
      <c r="K40" s="39" t="n">
        <f aca="false">VLOOKUP($A40,$N:$Z,R$1,0)</f>
        <v>0</v>
      </c>
      <c r="L40" s="39" t="n">
        <f aca="false">VLOOKUP($A40,$N:$Z,S$1,0)</f>
        <v>3</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Costinha</v>
      </c>
      <c r="C41" s="57" t="n">
        <f aca="false">VLOOKUP($A41,$N:$Z,Q$1,0)</f>
        <v>3</v>
      </c>
      <c r="D41" s="58" t="str">
        <f aca="false">VLOOKUP($A41,$N:$Z,R$1,0)&amp;"-"&amp;VLOOKUP($A41,$N:$Z,S$1,0)</f>
        <v>0-3</v>
      </c>
      <c r="E41" s="57" t="n">
        <f aca="false">VLOOKUP($A41,$N:$Z,X$1,0)</f>
        <v>14</v>
      </c>
      <c r="F41" s="57" t="n">
        <f aca="false">VLOOKUP($A41,$N:$Z,V$1,0)</f>
        <v>0</v>
      </c>
      <c r="G41" s="57" t="n">
        <f aca="false">VLOOKUP($A41,$N:$Z,W$1,0)</f>
        <v>0</v>
      </c>
      <c r="H41" s="57" t="n">
        <f aca="false">VLOOKUP($A41,$N:$Z,Y$1,0)</f>
        <v>0</v>
      </c>
      <c r="I41" s="59" t="n">
        <f aca="false">VLOOKUP($A41,$N:$Z,13,0)</f>
        <v>14.0002334263333</v>
      </c>
      <c r="J41" s="60"/>
      <c r="K41" s="39" t="n">
        <f aca="false">VLOOKUP($A41,$N:$Z,R$1,0)</f>
        <v>0</v>
      </c>
      <c r="L41" s="39" t="n">
        <f aca="false">VLOOKUP($A41,$N:$Z,S$1,0)</f>
        <v>3</v>
      </c>
      <c r="M41" s="40"/>
      <c r="N41" s="40" t="n">
        <f aca="false">RANK(Z41,Z:Z)</f>
        <v>1</v>
      </c>
      <c r="O41" s="39" t="n">
        <v>39</v>
      </c>
      <c r="P41" s="40" t="s">
        <v>40</v>
      </c>
      <c r="Q41" s="40" t="n">
        <f aca="false">COUNTIF(CORRIDA!G:G,CLASSIF!P41)+COUNTIF(CORRIDA!I:I,CLASSIF!P41)</f>
        <v>26</v>
      </c>
      <c r="R41" s="40" t="n">
        <f aca="false">COUNTIF(CORRIDA!G:G,CLASSIF!$P41)</f>
        <v>18</v>
      </c>
      <c r="S41" s="40" t="n">
        <f aca="false">COUNTIF(CORRIDA!I:I,CLASSIF!P41)</f>
        <v>8</v>
      </c>
      <c r="T41" s="41" t="n">
        <f aca="false">IF(Q41=0,0,U41/(Q41*20))</f>
        <v>0.840384615384615</v>
      </c>
      <c r="U41" s="40" t="n">
        <f aca="false">SUMIF(CORRIDA!G:G,CLASSIF!P41,CORRIDA!H:H)+SUMIF(CORRIDA!I:I,CLASSIF!P41,CORRIDA!J:J)</f>
        <v>437</v>
      </c>
      <c r="V41" s="40" t="n">
        <f aca="false">SUMIF(WOs!G:G,CLASSIF!P41,WOs!H:H)+SUMIF(WOs!I:I,CLASSIF!P41,WOs!J:J)</f>
        <v>0</v>
      </c>
      <c r="W41" s="40" t="n">
        <f aca="false">SUMIF(TORNEIO!G:G,CLASSIF!P41,TORNEIO!H:H)+SUMIF(TORNEIO!I:I,CLASSIF!P41,TORNEIO!J:J)+SUMIF(TORNEIO!S:S,CLASSIF!P41,TORNEIO!T:T)</f>
        <v>140</v>
      </c>
      <c r="X41" s="40" t="n">
        <f aca="false">SUM(U41:V41)</f>
        <v>437</v>
      </c>
      <c r="Y41" s="40" t="n">
        <f aca="false">VLOOKUP(P41,STATS!$B$2:$DF$52,109,0)</f>
        <v>150</v>
      </c>
      <c r="Z41" s="42" t="n">
        <f aca="false">SUM(W41:Y41)+T41/1000+(100-O41)/1000000000</f>
        <v>727.000840445615</v>
      </c>
      <c r="AA41" s="40"/>
    </row>
    <row r="42" customFormat="false" ht="15" hidden="false" customHeight="false" outlineLevel="0" collapsed="false">
      <c r="A42" s="55" t="n">
        <v>40</v>
      </c>
      <c r="B42" s="56" t="str">
        <f aca="false">VLOOKUP($A42,$N:$Z,P$1,0)</f>
        <v>Bernardo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Walderi</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9E-008</v>
      </c>
      <c r="J43" s="60"/>
      <c r="K43" s="39" t="n">
        <f aca="false">VLOOKUP($A43,$N:$Z,R$1,0)</f>
        <v>0</v>
      </c>
      <c r="L43" s="39" t="n">
        <f aca="false">VLOOKUP($A43,$N:$Z,S$1,0)</f>
        <v>0</v>
      </c>
      <c r="M43" s="40"/>
      <c r="N43" s="40" t="n">
        <f aca="false">RANK(Z43,Z:Z)</f>
        <v>17</v>
      </c>
      <c r="O43" s="39" t="n">
        <v>41</v>
      </c>
      <c r="P43" s="40" t="s">
        <v>42</v>
      </c>
      <c r="Q43" s="40" t="n">
        <f aca="false">COUNTIF(CORRIDA!G:G,CLASSIF!P43)+COUNTIF(CORRIDA!I:I,CLASSIF!P43)</f>
        <v>3</v>
      </c>
      <c r="R43" s="40" t="n">
        <f aca="false">COUNTIF(CORRIDA!G:G,CLASSIF!$P43)</f>
        <v>1</v>
      </c>
      <c r="S43" s="40" t="n">
        <f aca="false">COUNTIF(CORRIDA!I:I,CLASSIF!P43)</f>
        <v>2</v>
      </c>
      <c r="T43" s="41" t="n">
        <f aca="false">IF(Q43=0,0,U43/(Q43*20))</f>
        <v>0.566666666666667</v>
      </c>
      <c r="U43" s="40" t="n">
        <f aca="false">SUMIF(CORRIDA!G:G,CLASSIF!P43,CORRIDA!H:H)+SUMIF(CORRIDA!I:I,CLASSIF!P43,CORRIDA!J:J)</f>
        <v>34</v>
      </c>
      <c r="V43" s="40" t="n">
        <f aca="false">SUMIF(WOs!G:G,CLASSIF!P43,WOs!H:H)+SUMIF(WOs!I:I,CLASSIF!P43,WOs!J:J)</f>
        <v>0</v>
      </c>
      <c r="W43" s="40" t="n">
        <f aca="false">SUMIF(TORNEIO!G:G,CLASSIF!P43,TORNEIO!H:H)+SUMIF(TORNEIO!I:I,CLASSIF!P43,TORNEIO!J:J)+SUMIF(TORNEIO!S:S,CLASSIF!P43,TORNEIO!T:T)</f>
        <v>80</v>
      </c>
      <c r="X43" s="40" t="n">
        <f aca="false">SUM(U43:V43)</f>
        <v>34</v>
      </c>
      <c r="Y43" s="40" t="n">
        <f aca="false">VLOOKUP(P43,STATS!$B$2:$DF$52,109,0)</f>
        <v>0</v>
      </c>
      <c r="Z43" s="42" t="n">
        <f aca="false">SUM(W43:Y43)+T43/1000+(100-O43)/1000000000</f>
        <v>114.000566725667</v>
      </c>
      <c r="AA43" s="40"/>
    </row>
    <row r="44" customFormat="false" ht="15" hidden="false" customHeight="false" outlineLevel="0" collapsed="false">
      <c r="A44" s="55" t="n">
        <v>42</v>
      </c>
      <c r="B44" s="56" t="str">
        <f aca="false">VLOOKUP($A44,$N:$Z,P$1,0)</f>
        <v>Fernando Bio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8.5E-008</v>
      </c>
      <c r="J44" s="60"/>
      <c r="K44" s="39" t="n">
        <f aca="false">VLOOKUP($A44,$N:$Z,R$1,0)</f>
        <v>0</v>
      </c>
      <c r="L44" s="39" t="n">
        <f aca="false">VLOOKUP($A44,$N:$Z,S$1,0)</f>
        <v>0</v>
      </c>
      <c r="M44" s="40"/>
      <c r="N44" s="40" t="n">
        <f aca="false">RANK(Z44,Z:Z)</f>
        <v>31</v>
      </c>
      <c r="O44" s="39" t="n">
        <v>42</v>
      </c>
      <c r="P44" s="40" t="s">
        <v>43</v>
      </c>
      <c r="Q44" s="40" t="n">
        <f aca="false">COUNTIF(CORRIDA!G:G,CLASSIF!P44)+COUNTIF(CORRIDA!I:I,CLASSIF!P44)</f>
        <v>4</v>
      </c>
      <c r="R44" s="40" t="n">
        <f aca="false">COUNTIF(CORRIDA!G:G,CLASSIF!$P44)</f>
        <v>0</v>
      </c>
      <c r="S44" s="40" t="n">
        <f aca="false">COUNTIF(CORRIDA!I:I,CLASSIF!P44)</f>
        <v>4</v>
      </c>
      <c r="T44" s="41" t="n">
        <f aca="false">IF(Q44=0,0,U44/(Q44*20))</f>
        <v>0.3125</v>
      </c>
      <c r="U44" s="40" t="n">
        <f aca="false">SUMIF(CORRIDA!G:G,CLASSIF!P44,CORRIDA!H:H)+SUMIF(CORRIDA!I:I,CLASSIF!P44,CORRIDA!J:J)</f>
        <v>25</v>
      </c>
      <c r="V44" s="40" t="n">
        <f aca="false">SUMIF(WOs!G:G,CLASSIF!P44,WOs!H:H)+SUMIF(WOs!I:I,CLASSIF!P44,WOs!J:J)</f>
        <v>0</v>
      </c>
      <c r="W44" s="40" t="n">
        <f aca="false">SUMIF(TORNEIO!G:G,CLASSIF!P44,TORNEIO!H:H)+SUMIF(TORNEIO!I:I,CLASSIF!P44,TORNEIO!J:J)+SUMIF(TORNEIO!S:S,CLASSIF!P44,TORNEIO!T:T)</f>
        <v>20</v>
      </c>
      <c r="X44" s="40" t="n">
        <f aca="false">SUM(U44:V44)</f>
        <v>25</v>
      </c>
      <c r="Y44" s="40" t="n">
        <f aca="false">VLOOKUP(P44,STATS!$B$2:$DF$52,109,0)</f>
        <v>0</v>
      </c>
      <c r="Z44" s="42" t="n">
        <f aca="false">SUM(W44:Y44)+T44/1000+(100-O44)/1000000000</f>
        <v>45.000312558</v>
      </c>
      <c r="AA44" s="40"/>
    </row>
    <row r="45" customFormat="false" ht="15" hidden="false" customHeight="false" outlineLevel="0" collapsed="false">
      <c r="A45" s="55" t="n">
        <v>43</v>
      </c>
      <c r="B45" s="56" t="str">
        <f aca="false">VLOOKUP($A45,$N:$Z,P$1,0)</f>
        <v>Fontalvo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8.2E-008</v>
      </c>
      <c r="J45" s="60"/>
      <c r="K45" s="39" t="n">
        <f aca="false">VLOOKUP($A45,$N:$Z,R$1,0)</f>
        <v>0</v>
      </c>
      <c r="L45" s="39" t="n">
        <f aca="false">VLOOKUP($A45,$N:$Z,S$1,0)</f>
        <v>0</v>
      </c>
      <c r="M45" s="40"/>
      <c r="N45" s="40" t="n">
        <f aca="false">RANK(Z45,Z:Z)</f>
        <v>14</v>
      </c>
      <c r="O45" s="39" t="n">
        <v>43</v>
      </c>
      <c r="P45" s="40" t="s">
        <v>44</v>
      </c>
      <c r="Q45" s="40" t="n">
        <f aca="false">COUNTIF(CORRIDA!G:G,CLASSIF!P45)+COUNTIF(CORRIDA!I:I,CLASSIF!P45)</f>
        <v>7</v>
      </c>
      <c r="R45" s="40" t="n">
        <f aca="false">COUNTIF(CORRIDA!G:G,CLASSIF!$P45)</f>
        <v>5</v>
      </c>
      <c r="S45" s="40" t="n">
        <f aca="false">COUNTIF(CORRIDA!I:I,CLASSIF!P45)</f>
        <v>2</v>
      </c>
      <c r="T45" s="41" t="n">
        <f aca="false">IF(Q45=0,0,U45/(Q45*20))</f>
        <v>0.857142857142857</v>
      </c>
      <c r="U45" s="40" t="n">
        <f aca="false">SUMIF(CORRIDA!G:G,CLASSIF!P45,CORRIDA!H:H)+SUMIF(CORRIDA!I:I,CLASSIF!P45,CORRIDA!J:J)</f>
        <v>120</v>
      </c>
      <c r="V45" s="40" t="n">
        <f aca="false">SUMIF(WOs!G:G,CLASSIF!P45,WOs!H:H)+SUMIF(WOs!I:I,CLASSIF!P45,WOs!J:J)</f>
        <v>0</v>
      </c>
      <c r="W45" s="40" t="n">
        <f aca="false">SUMIF(TORNEIO!G:G,CLASSIF!P45,TORNEIO!H:H)+SUMIF(TORNEIO!I:I,CLASSIF!P45,TORNEIO!J:J)+SUMIF(TORNEIO!S:S,CLASSIF!P45,TORNEIO!T:T)</f>
        <v>40</v>
      </c>
      <c r="X45" s="40" t="n">
        <f aca="false">SUM(U45:V45)</f>
        <v>120</v>
      </c>
      <c r="Y45" s="40" t="n">
        <f aca="false">VLOOKUP(P45,STATS!$B$2:$DF$52,109,0)</f>
        <v>0</v>
      </c>
      <c r="Z45" s="42" t="n">
        <f aca="false">SUM(W45:Y45)+T45/1000+(100-O45)/1000000000</f>
        <v>160.000857199857</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5</v>
      </c>
      <c r="O46" s="39" t="n">
        <v>44</v>
      </c>
      <c r="P46" s="40" t="s">
        <v>45</v>
      </c>
      <c r="Q46" s="40" t="n">
        <f aca="false">COUNTIF(CORRIDA!G:G,CLASSIF!P46)+COUNTIF(CORRIDA!I:I,CLASSIF!P46)</f>
        <v>13</v>
      </c>
      <c r="R46" s="40" t="n">
        <f aca="false">COUNTIF(CORRIDA!G:G,CLASSIF!$P46)</f>
        <v>6</v>
      </c>
      <c r="S46" s="40" t="n">
        <f aca="false">COUNTIF(CORRIDA!I:I,CLASSIF!P46)</f>
        <v>7</v>
      </c>
      <c r="T46" s="41" t="n">
        <f aca="false">IF(Q46=0,0,U46/(Q46*20))</f>
        <v>0.646153846153846</v>
      </c>
      <c r="U46" s="40" t="n">
        <f aca="false">SUMIF(CORRIDA!G:G,CLASSIF!P46,CORRIDA!H:H)+SUMIF(CORRIDA!I:I,CLASSIF!P46,CORRIDA!J:J)</f>
        <v>168</v>
      </c>
      <c r="V46" s="40" t="n">
        <f aca="false">SUMIF(WOs!G:G,CLASSIF!P46,WOs!H:H)+SUMIF(WOs!I:I,CLASSIF!P46,WOs!J:J)</f>
        <v>0</v>
      </c>
      <c r="W46" s="40" t="n">
        <f aca="false">SUMIF(TORNEIO!G:G,CLASSIF!P46,TORNEIO!H:H)+SUMIF(TORNEIO!I:I,CLASSIF!P46,TORNEIO!J:J)+SUMIF(TORNEIO!S:S,CLASSIF!P46,TORNEIO!T:T)</f>
        <v>60</v>
      </c>
      <c r="X46" s="40" t="n">
        <f aca="false">SUM(U46:V46)</f>
        <v>168</v>
      </c>
      <c r="Y46" s="40" t="n">
        <f aca="false">VLOOKUP(P46,STATS!$B$2:$DF$52,109,0)</f>
        <v>100</v>
      </c>
      <c r="Z46" s="42" t="n">
        <f aca="false">SUM(W46:Y46)+T46/1000+(100-O46)/1000000000</f>
        <v>328.000646209846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19</v>
      </c>
      <c r="O48" s="39" t="n">
        <v>46</v>
      </c>
      <c r="P48" s="40" t="s">
        <v>47</v>
      </c>
      <c r="Q48" s="40" t="n">
        <f aca="false">COUNTIF(CORRIDA!G:G,CLASSIF!P48)+COUNTIF(CORRIDA!I:I,CLASSIF!P48)</f>
        <v>8</v>
      </c>
      <c r="R48" s="40" t="n">
        <f aca="false">COUNTIF(CORRIDA!G:G,CLASSIF!$P48)</f>
        <v>2</v>
      </c>
      <c r="S48" s="40" t="n">
        <f aca="false">COUNTIF(CORRIDA!I:I,CLASSIF!P48)</f>
        <v>6</v>
      </c>
      <c r="T48" s="41" t="n">
        <f aca="false">IF(Q48=0,0,U48/(Q48*20))</f>
        <v>0.53125</v>
      </c>
      <c r="U48" s="40" t="n">
        <f aca="false">SUMIF(CORRIDA!G:G,CLASSIF!P48,CORRIDA!H:H)+SUMIF(CORRIDA!I:I,CLASSIF!P48,CORRIDA!J:J)</f>
        <v>85</v>
      </c>
      <c r="V48" s="40" t="n">
        <f aca="false">SUMIF(WOs!G:G,CLASSIF!P48,WOs!H:H)+SUMIF(WOs!I:I,CLASSIF!P48,WOs!J:J)</f>
        <v>0</v>
      </c>
      <c r="W48" s="40" t="n">
        <f aca="false">SUMIF(TORNEIO!G:G,CLASSIF!P48,TORNEIO!H:H)+SUMIF(TORNEIO!I:I,CLASSIF!P48,TORNEIO!J:J)+SUMIF(TORNEIO!S:S,CLASSIF!P48,TORNEIO!T:T)</f>
        <v>20</v>
      </c>
      <c r="X48" s="40" t="n">
        <f aca="false">SUM(U48:V48)</f>
        <v>85</v>
      </c>
      <c r="Y48" s="40" t="n">
        <f aca="false">VLOOKUP(P48,STATS!$B$2:$DF$52,109,0)</f>
        <v>0</v>
      </c>
      <c r="Z48" s="42" t="n">
        <f aca="false">SUM(W48:Y48)+T48/1000+(100-O48)/1000000000</f>
        <v>105.000531304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33</v>
      </c>
      <c r="O50" s="39" t="n">
        <v>48</v>
      </c>
      <c r="P50" s="40" t="s">
        <v>49</v>
      </c>
      <c r="Q50" s="40" t="n">
        <f aca="false">COUNTIF(CORRIDA!G:G,CLASSIF!P50)+COUNTIF(CORRIDA!I:I,CLASSIF!P50)</f>
        <v>5</v>
      </c>
      <c r="R50" s="40" t="n">
        <f aca="false">COUNTIF(CORRIDA!G:G,CLASSIF!$P50)</f>
        <v>0</v>
      </c>
      <c r="S50" s="40" t="n">
        <f aca="false">COUNTIF(CORRIDA!I:I,CLASSIF!P50)</f>
        <v>5</v>
      </c>
      <c r="T50" s="41" t="n">
        <f aca="false">IF(Q50=0,0,U50/(Q50*20))</f>
        <v>0.22</v>
      </c>
      <c r="U50" s="40" t="n">
        <f aca="false">SUMIF(CORRIDA!G:G,CLASSIF!P50,CORRIDA!H:H)+SUMIF(CORRIDA!I:I,CLASSIF!P50,CORRIDA!J:J)</f>
        <v>22</v>
      </c>
      <c r="V50" s="40" t="n">
        <f aca="false">SUMIF(WOs!G:G,CLASSIF!P50,WOs!H:H)+SUMIF(WOs!I:I,CLASSIF!P50,WOs!J:J)</f>
        <v>0</v>
      </c>
      <c r="W50" s="40" t="n">
        <f aca="false">SUMIF(TORNEIO!G:G,CLASSIF!P50,TORNEIO!H:H)+SUMIF(TORNEIO!I:I,CLASSIF!P50,TORNEIO!J:J)+SUMIF(TORNEIO!S:S,CLASSIF!P50,TORNEIO!T:T)</f>
        <v>20</v>
      </c>
      <c r="X50" s="40" t="n">
        <f aca="false">SUM(U50:V50)</f>
        <v>22</v>
      </c>
      <c r="Y50" s="40" t="n">
        <f aca="false">VLOOKUP(P50,STATS!$B$2:$DF$52,109,0)</f>
        <v>0</v>
      </c>
      <c r="Z50" s="42" t="n">
        <f aca="false">SUM(W50:Y50)+T50/1000+(100-O50)/1000000000</f>
        <v>42.000220052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3</v>
      </c>
      <c r="R51" s="40" t="n">
        <f aca="false">COUNTIF(CORRIDA!G:G,CLASSIF!$P51)</f>
        <v>0</v>
      </c>
      <c r="S51" s="40" t="n">
        <f aca="false">COUNTIF(CORRIDA!I:I,CLASSIF!P51)</f>
        <v>3</v>
      </c>
      <c r="T51" s="41" t="n">
        <f aca="false">IF(Q51=0,0,U51/(Q51*20))</f>
        <v>0.2</v>
      </c>
      <c r="U51" s="40" t="n">
        <f aca="false">SUMIF(CORRIDA!G:G,CLASSIF!P51,CORRIDA!H:H)+SUMIF(CORRIDA!I:I,CLASSIF!P51,CORRIDA!J:J)</f>
        <v>12</v>
      </c>
      <c r="V51" s="40" t="n">
        <f aca="false">SUMIF(WOs!G:G,CLASSIF!P51,WOs!H:H)+SUMIF(WOs!I:I,CLASSIF!P51,WOs!J:J)</f>
        <v>0</v>
      </c>
      <c r="W51" s="40" t="n">
        <f aca="false">SUMIF(TORNEIO!G:G,CLASSIF!P51,TORNEIO!H:H)+SUMIF(TORNEIO!I:I,CLASSIF!P51,TORNEIO!J:J)+SUMIF(TORNEIO!S:S,CLASSIF!P51,TORNEIO!T:T)</f>
        <v>20</v>
      </c>
      <c r="X51" s="40" t="n">
        <f aca="false">SUM(U51:V51)</f>
        <v>12</v>
      </c>
      <c r="Y51" s="40" t="n">
        <f aca="false">VLOOKUP(P51,STATS!$B$2:$DF$52,109,0)</f>
        <v>0</v>
      </c>
      <c r="Z51" s="42" t="n">
        <f aca="false">SUM(W51:Y51)+T51/1000+(100-O51)/1000000000</f>
        <v>32.000200051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421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str">
        <f aca="false">IF($B6=AA$2,"-",IF(COUNTIF(CORRIDA!$M:$M,$B6&amp;" d. "&amp;AA$2)=0,"",COUNTIF(CORRIDA!$M:$M,$B6&amp;" d. "&amp;AA$2)))</f>
        <v/>
      </c>
      <c r="AB6" s="97" t="str">
        <f aca="false">IF($B6=AB$2,"-",IF(COUNTIF(CORRIDA!$M:$M,$B6&amp;" d. "&amp;AB$2)=0,"",COUNTIF(CORRIDA!$M:$M,$B6&amp;" d. "&amp;AB$2)))</f>
        <v/>
      </c>
      <c r="AC6" s="97" t="str">
        <f aca="false">IF($B6=AC$2,"-",IF(COUNTIF(CORRIDA!$M:$M,$B6&amp;" d. "&amp;AC$2)=0,"",COUNTIF(CORRIDA!$M:$M,$B6&amp;" d. "&amp;AC$2)))</f>
        <v/>
      </c>
      <c r="AD6" s="97" t="n">
        <f aca="false">IF($B6=AD$2,"-",IF(COUNTIF(CORRIDA!$M:$M,$B6&amp;" d. "&amp;AD$2)=0,"",COUNTIF(CORRIDA!$M:$M,$B6&amp;" d. "&amp;AD$2)))</f>
        <v>1</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n">
        <f aca="false">IF($B6=AX$2,"-",IF(COUNTIF(CORRIDA!$M:$M,$B6&amp;" d. "&amp;AX$2)=0,"",COUNTIF(CORRIDA!$M:$M,$B6&amp;" d. "&amp;AX$2)))</f>
        <v>1</v>
      </c>
      <c r="AY6" s="97" t="str">
        <f aca="false">IF($B6=AY$2,"-",IF(COUNTIF(CORRIDA!$M:$M,$B6&amp;" d. "&amp;AY$2)=0,"",COUNTIF(CORRIDA!$M:$M,$B6&amp;" d. "&amp;AY$2)))</f>
        <v/>
      </c>
      <c r="AZ6" s="97" t="str">
        <f aca="false">IF($B6=AZ$2,"-",IF(COUNTIF(CORRIDA!$M:$M,$B6&amp;" d. "&amp;AZ$2)=0,"",COUNTIF(CORRIDA!$M:$M,$B6&amp;" d. "&amp;AZ$2)))</f>
        <v/>
      </c>
      <c r="BA6" s="90" t="n">
        <f aca="false">SUM(C6:AZ6)</f>
        <v>4</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str">
        <f aca="false">IF($B6=CD$2,"-",IF(COUNTIF(CORRIDA!$M:$M,$B6&amp;" d. "&amp;CD$2)+COUNTIF(CORRIDA!$M:$M,CD$2&amp;" d. "&amp;$B6)=0,"",COUNTIF(CORRIDA!$M:$M,$B6&amp;" d. "&amp;CD$2)+COUNTIF(CORRIDA!$M:$M,CD$2&amp;" d. "&amp;$B6)))</f>
        <v/>
      </c>
      <c r="CE6" s="98" t="n">
        <f aca="false">IF($B6=CE$2,"-",IF(COUNTIF(CORRIDA!$M:$M,$B6&amp;" d. "&amp;CE$2)+COUNTIF(CORRIDA!$M:$M,CE$2&amp;" d. "&amp;$B6)=0,"",COUNTIF(CORRIDA!$M:$M,$B6&amp;" d. "&amp;CE$2)+COUNTIF(CORRIDA!$M:$M,CE$2&amp;" d. "&amp;$B6)))</f>
        <v>1</v>
      </c>
      <c r="CF6" s="98" t="str">
        <f aca="false">IF($B6=CF$2,"-",IF(COUNTIF(CORRIDA!$M:$M,$B6&amp;" d. "&amp;CF$2)+COUNTIF(CORRIDA!$M:$M,CF$2&amp;" d. "&amp;$B6)=0,"",COUNTIF(CORRIDA!$M:$M,$B6&amp;" d. "&amp;CF$2)+COUNTIF(CORRIDA!$M:$M,CF$2&amp;" d. "&amp;$B6)))</f>
        <v/>
      </c>
      <c r="CG6" s="98" t="n">
        <f aca="false">IF($B6=CG$2,"-",IF(COUNTIF(CORRIDA!$M:$M,$B6&amp;" d. "&amp;CG$2)+COUNTIF(CORRIDA!$M:$M,CG$2&amp;" d. "&amp;$B6)=0,"",COUNTIF(CORRIDA!$M:$M,$B6&amp;" d. "&amp;CG$2)+COUNTIF(CORRIDA!$M:$M,CG$2&amp;" d. "&amp;$B6)))</f>
        <v>1</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2</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n">
        <f aca="false">IF($B6=DA$2,"-",IF(COUNTIF(CORRIDA!$M:$M,$B6&amp;" d. "&amp;DA$2)+COUNTIF(CORRIDA!$M:$M,DA$2&amp;" d. "&amp;$B6)=0,"",COUNTIF(CORRIDA!$M:$M,$B6&amp;" d. "&amp;DA$2)+COUNTIF(CORRIDA!$M:$M,DA$2&amp;" d. "&amp;$B6)))</f>
        <v>1</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8</v>
      </c>
      <c r="DE6" s="92" t="n">
        <f aca="false">COUNTIF(BF6:DC6,"&gt;0")</f>
        <v>7</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0</v>
      </c>
      <c r="EH6" s="98" t="n">
        <f aca="false">IF($B6=EH$2,0,IF(COUNTIF(CORRIDA!$M:$M,$B6&amp;" d. "&amp;EH$2)+COUNTIF(CORRIDA!$M:$M,EH$2&amp;" d. "&amp;$B6)=0,0,COUNTIF(CORRIDA!$M:$M,$B6&amp;" d. "&amp;EH$2)+COUNTIF(CORRIDA!$M:$M,EH$2&amp;" d. "&amp;$B6)))</f>
        <v>1</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1</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2</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1</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6</v>
      </c>
      <c r="FH6" s="95"/>
      <c r="FI6" s="88" t="str">
        <f aca="false">BE6</f>
        <v>Bruno</v>
      </c>
      <c r="FJ6" s="96" t="n">
        <f aca="false">COUNTIF(BF6:DC6,"&gt;0")</f>
        <v>7</v>
      </c>
      <c r="FK6" s="96" t="n">
        <f aca="false">AVERAGE(BF6:DC6)</f>
        <v>1.14285714285714</v>
      </c>
      <c r="FL6" s="96" t="n">
        <f aca="false">_xlfn.STDEV.P(BF6:DC6)</f>
        <v>0.349927106111883</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n">
        <f aca="false">IF($B7=P$2,"-",IF(COUNTIF(CORRIDA!$M:$M,$B7&amp;" d. "&amp;P$2)=0,"",COUNTIF(CORRIDA!$M:$M,$B7&amp;" d. "&amp;P$2)))</f>
        <v>1</v>
      </c>
      <c r="Q7" s="89" t="str">
        <f aca="false">IF($B7=Q$2,"-",IF(COUNTIF(CORRIDA!$M:$M,$B7&amp;" d. "&amp;Q$2)=0,"",COUNTIF(CORRIDA!$M:$M,$B7&amp;" d. "&amp;Q$2)))</f>
        <v/>
      </c>
      <c r="R7" s="89" t="str">
        <f aca="false">IF($B7=R$2,"-",IF(COUNTIF(CORRIDA!$M:$M,$B7&amp;" d. "&amp;R$2)=0,"",COUNTIF(CORRIDA!$M:$M,$B7&amp;" d. "&amp;R$2)))</f>
        <v/>
      </c>
      <c r="S7" s="89" t="n">
        <f aca="false">IF($B7=S$2,"-",IF(COUNTIF(CORRIDA!$M:$M,$B7&amp;" d. "&amp;S$2)=0,"",COUNTIF(CORRIDA!$M:$M,$B7&amp;" d. "&amp;S$2)))</f>
        <v>1</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n">
        <f aca="false">IF($B7=AY$2,"-",IF(COUNTIF(CORRIDA!$M:$M,$B7&amp;" d. "&amp;AY$2)=0,"",COUNTIF(CORRIDA!$M:$M,$B7&amp;" d. "&amp;AY$2)))</f>
        <v>1</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n">
        <f aca="false">IF($B7=BS$2,"-",IF(COUNTIF(CORRIDA!$M:$M,$B7&amp;" d. "&amp;BS$2)+COUNTIF(CORRIDA!$M:$M,BS$2&amp;" d. "&amp;$B7)=0,"",COUNTIF(CORRIDA!$M:$M,$B7&amp;" d. "&amp;BS$2)+COUNTIF(CORRIDA!$M:$M,BS$2&amp;" d. "&amp;$B7)))</f>
        <v>1</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n">
        <f aca="false">IF($B7=BV$2,"-",IF(COUNTIF(CORRIDA!$M:$M,$B7&amp;" d. "&amp;BV$2)+COUNTIF(CORRIDA!$M:$M,BV$2&amp;" d. "&amp;$B7)=0,"",COUNTIF(CORRIDA!$M:$M,$B7&amp;" d. "&amp;BV$2)+COUNTIF(CORRIDA!$M:$M,BV$2&amp;" d. "&amp;$B7)))</f>
        <v>1</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n">
        <f aca="false">IF($B7=DB$2,"-",IF(COUNTIF(CORRIDA!$M:$M,$B7&amp;" d. "&amp;DB$2)+COUNTIF(CORRIDA!$M:$M,DB$2&amp;" d. "&amp;$B7)=0,"",COUNTIF(CORRIDA!$M:$M,$B7&amp;" d. "&amp;DB$2)+COUNTIF(CORRIDA!$M:$M,DB$2&amp;" d. "&amp;$B7)))</f>
        <v>1</v>
      </c>
      <c r="DC7" s="91" t="str">
        <f aca="false">IF($B7=DC$2,"-",IF(COUNTIF(CORRIDA!$M:$M,$B7&amp;" d. "&amp;DC$2)+COUNTIF(CORRIDA!$M:$M,DC$2&amp;" d. "&amp;$B7)=0,"",COUNTIF(CORRIDA!$M:$M,$B7&amp;" d. "&amp;DC$2)+COUNTIF(CORRIDA!$M:$M,DC$2&amp;" d. "&amp;$B7)))</f>
        <v/>
      </c>
      <c r="DD7" s="90" t="n">
        <f aca="false">SUM(BF7:DC7)</f>
        <v>9</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1</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1</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1</v>
      </c>
      <c r="FF7" s="91" t="n">
        <f aca="false">IF($B7=FF$2,0,IF(COUNTIF(CORRIDA!$M:$M,$B7&amp;" d. "&amp;FF$2)+COUNTIF(CORRIDA!$M:$M,FF$2&amp;" d. "&amp;$B7)=0,0,COUNTIF(CORRIDA!$M:$M,$B7&amp;" d. "&amp;FF$2)+COUNTIF(CORRIDA!$M:$M,FF$2&amp;" d. "&amp;$B7)))</f>
        <v>0</v>
      </c>
      <c r="FG7" s="90" t="n">
        <f aca="false">SUM(DI7:EW7)</f>
        <v>7</v>
      </c>
      <c r="FH7" s="95"/>
      <c r="FI7" s="88" t="str">
        <f aca="false">BE7</f>
        <v>Caio</v>
      </c>
      <c r="FJ7" s="96" t="n">
        <f aca="false">COUNTIF(BF7:DC7,"&gt;0")</f>
        <v>9</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n">
        <f aca="false">IF($B8=AA$2,"-",IF(COUNTIF(CORRIDA!$M:$M,$B8&amp;" d. "&amp;AA$2)=0,"",COUNTIF(CORRIDA!$M:$M,$B8&amp;" d. "&amp;AA$2)))</f>
        <v>1</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n">
        <f aca="false">IF($B8=AH$2,"-",IF(COUNTIF(CORRIDA!$M:$M,$B8&amp;" d. "&amp;AH$2)=0,"",COUNTIF(CORRIDA!$M:$M,$B8&amp;" d. "&amp;AH$2)))</f>
        <v>1</v>
      </c>
      <c r="AI8" s="97" t="n">
        <f aca="false">IF($B8=AI$2,"-",IF(COUNTIF(CORRIDA!$M:$M,$B8&amp;" d. "&amp;AI$2)=0,"",COUNTIF(CORRIDA!$M:$M,$B8&amp;" d. "&amp;AI$2)))</f>
        <v>2</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9</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n">
        <f aca="false">IF($B8=CD$2,"-",IF(COUNTIF(CORRIDA!$M:$M,$B8&amp;" d. "&amp;CD$2)+COUNTIF(CORRIDA!$M:$M,CD$2&amp;" d. "&amp;$B8)=0,"",COUNTIF(CORRIDA!$M:$M,$B8&amp;" d. "&amp;CD$2)+COUNTIF(CORRIDA!$M:$M,CD$2&amp;" d. "&amp;$B8)))</f>
        <v>1</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2</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3</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16</v>
      </c>
      <c r="DE8" s="92" t="n">
        <f aca="false">COUNTIF(BF8:DC8,"&gt;0")</f>
        <v>13</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1</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2</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3</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13</v>
      </c>
      <c r="FH8" s="95"/>
      <c r="FI8" s="88" t="str">
        <f aca="false">BE8</f>
        <v>Coimbra</v>
      </c>
      <c r="FJ8" s="96" t="n">
        <f aca="false">COUNTIF(BF8:DC8,"&gt;0")</f>
        <v>13</v>
      </c>
      <c r="FK8" s="96" t="n">
        <f aca="false">AVERAGE(BF8:DC8)</f>
        <v>1.23076923076923</v>
      </c>
      <c r="FL8" s="96" t="n">
        <f aca="false">_xlfn.STDEV.P(BF8:DC8)</f>
        <v>0.575639597965222</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n">
        <f aca="false">IF($B13=N$2,"-",IF(COUNTIF(CORRIDA!$M:$M,$B13&amp;" d. "&amp;N$2)=0,"",COUNTIF(CORRIDA!$M:$M,$B13&amp;" d. "&amp;N$2)))</f>
        <v>1</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5</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2</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10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n">
        <f aca="false">IF($B13=BQ$2,"-",IF(COUNTIF(CORRIDA!$M:$M,$B13&amp;" d. "&amp;BQ$2)+COUNTIF(CORRIDA!$M:$M,BQ$2&amp;" d. "&amp;$B13)=0,"",COUNTIF(CORRIDA!$M:$M,$B13&amp;" d. "&amp;BQ$2)+COUNTIF(CORRIDA!$M:$M,BQ$2&amp;" d. "&amp;$B13)))</f>
        <v>1</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5</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4</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n">
        <f aca="false">IF($B13=CR$2,"-",IF(COUNTIF(CORRIDA!$M:$M,$B13&amp;" d. "&amp;CR$2)+COUNTIF(CORRIDA!$M:$M,CR$2&amp;" d. "&amp;$B13)=0,"",COUNTIF(CORRIDA!$M:$M,$B13&amp;" d. "&amp;CR$2)+COUNTIF(CORRIDA!$M:$M,CR$2&amp;" d. "&amp;$B13)))</f>
        <v>1</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14</v>
      </c>
      <c r="DE13" s="92" t="n">
        <f aca="false">COUNTIF(BF13:DC13,"&gt;0")</f>
        <v>7</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1</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5</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4</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1</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12</v>
      </c>
      <c r="FH13" s="95"/>
      <c r="FI13" s="88" t="str">
        <f aca="false">BE13</f>
        <v>Duclerc</v>
      </c>
      <c r="FJ13" s="96" t="n">
        <f aca="false">COUNTIF(BF13:DC13,"&gt;0")</f>
        <v>7</v>
      </c>
      <c r="FK13" s="96" t="n">
        <f aca="false">AVERAGE(BF13:DC13)</f>
        <v>2</v>
      </c>
      <c r="FL13" s="96" t="n">
        <f aca="false">_xlfn.STDEV.P(BF13:DC13)</f>
        <v>1.60356745147455</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n">
        <f aca="false">IF($B14=BP$2,"-",IF(COUNTIF(CORRIDA!$M:$M,$B14&amp;" d. "&amp;BP$2)+COUNTIF(CORRIDA!$M:$M,BP$2&amp;" d. "&amp;$B14)=0,"",COUNTIF(CORRIDA!$M:$M,$B14&amp;" d. "&amp;BP$2)+COUNTIF(CORRIDA!$M:$M,BP$2&amp;" d. "&amp;$B14)))</f>
        <v>1</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5</v>
      </c>
      <c r="DE14" s="92" t="n">
        <f aca="false">COUNTIF(BF14:DC14,"&gt;0")</f>
        <v>5</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1</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5</v>
      </c>
      <c r="FH14" s="95"/>
      <c r="FI14" s="88" t="str">
        <f aca="false">BE14</f>
        <v>Elias Xaropinho</v>
      </c>
      <c r="FJ14" s="96" t="n">
        <f aca="false">COUNTIF(BF14:DC14,"&gt;0")</f>
        <v>5</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2</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7</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2</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1.16666666666667</v>
      </c>
      <c r="FL15" s="96" t="n">
        <f aca="false">_xlfn.STDEV.P(BF15:DC15)</f>
        <v>0.372677996249965</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n">
        <f aca="false">IF($B16=V$2,"-",IF(COUNTIF(CORRIDA!$M:$M,$B16&amp;" d. "&amp;V$2)=0,"",COUNTIF(CORRIDA!$M:$M,$B16&amp;" d. "&amp;V$2)))</f>
        <v>1</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2</v>
      </c>
      <c r="AY16" s="97" t="n">
        <f aca="false">IF($B16=AY$2,"-",IF(COUNTIF(CORRIDA!$M:$M,$B16&amp;" d. "&amp;AY$2)=0,"",COUNTIF(CORRIDA!$M:$M,$B16&amp;" d. "&amp;AY$2)))</f>
        <v>1</v>
      </c>
      <c r="AZ16" s="97" t="str">
        <f aca="false">IF($B16=AZ$2,"-",IF(COUNTIF(CORRIDA!$M:$M,$B16&amp;" d. "&amp;AZ$2)=0,"",COUNTIF(CORRIDA!$M:$M,$B16&amp;" d. "&amp;AZ$2)))</f>
        <v/>
      </c>
      <c r="BA16" s="90" t="n">
        <f aca="false">SUM(C16:AZ16)</f>
        <v>7</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n">
        <f aca="false">IF($B16=BJ$2,"-",IF(COUNTIF(CORRIDA!$M:$M,$B16&amp;" d. "&amp;BJ$2)+COUNTIF(CORRIDA!$M:$M,BJ$2&amp;" d. "&amp;$B16)=0,"",COUNTIF(CORRIDA!$M:$M,$B16&amp;" d. "&amp;BJ$2)+COUNTIF(CORRIDA!$M:$M,BJ$2&amp;" d. "&amp;$B16)))</f>
        <v>1</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n">
        <f aca="false">IF($B16=BY$2,"-",IF(COUNTIF(CORRIDA!$M:$M,$B16&amp;" d. "&amp;BY$2)+COUNTIF(CORRIDA!$M:$M,BY$2&amp;" d. "&amp;$B16)=0,"",COUNTIF(CORRIDA!$M:$M,$B16&amp;" d. "&amp;BY$2)+COUNTIF(CORRIDA!$M:$M,BY$2&amp;" d. "&amp;$B16)))</f>
        <v>1</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2</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13</v>
      </c>
      <c r="DE16" s="92" t="n">
        <f aca="false">COUNTIF(BF16:DC16,"&gt;0")</f>
        <v>12</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1</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1</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2</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9</v>
      </c>
      <c r="FH16" s="95"/>
      <c r="FI16" s="88" t="str">
        <f aca="false">BE16</f>
        <v>Gerentão</v>
      </c>
      <c r="FJ16" s="96" t="n">
        <f aca="false">COUNTIF(BF16:DC16,"&gt;0")</f>
        <v>12</v>
      </c>
      <c r="FK16" s="96" t="n">
        <f aca="false">AVERAGE(BF16:DC16)</f>
        <v>1.08333333333333</v>
      </c>
      <c r="FL16" s="96" t="n">
        <f aca="false">_xlfn.STDEV.P(BF16:DC16)</f>
        <v>0.276385399196283</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n">
        <f aca="false">IF($B18=AO$2,"-",IF(COUNTIF(CORRIDA!$M:$M,$B18&amp;" d. "&amp;AO$2)=0,"",COUNTIF(CORRIDA!$M:$M,$B18&amp;" d. "&amp;AO$2)))</f>
        <v>1</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n">
        <f aca="false">IF($B18=AV$2,"-",IF(COUNTIF(CORRIDA!$M:$M,$B18&amp;" d. "&amp;AV$2)=0,"",COUNTIF(CORRIDA!$M:$M,$B18&amp;" d. "&amp;AV$2)))</f>
        <v>1</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4</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n">
        <f aca="false">IF($B18=CR$2,"-",IF(COUNTIF(CORRIDA!$M:$M,$B18&amp;" d. "&amp;CR$2)+COUNTIF(CORRIDA!$M:$M,CR$2&amp;" d. "&amp;$B18)=0,"",COUNTIF(CORRIDA!$M:$M,$B18&amp;" d. "&amp;CR$2)+COUNTIF(CORRIDA!$M:$M,CR$2&amp;" d. "&amp;$B18)))</f>
        <v>1</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n">
        <f aca="false">IF($B18=CY$2,"-",IF(COUNTIF(CORRIDA!$M:$M,$B18&amp;" d. "&amp;CY$2)+COUNTIF(CORRIDA!$M:$M,CY$2&amp;" d. "&amp;$B18)=0,"",COUNTIF(CORRIDA!$M:$M,$B18&amp;" d. "&amp;CY$2)+COUNTIF(CORRIDA!$M:$M,CY$2&amp;" d. "&amp;$B18)))</f>
        <v>1</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4</v>
      </c>
      <c r="DE18" s="92" t="n">
        <f aca="false">COUNTIF(BF18:DC18,"&gt;0")</f>
        <v>4</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1</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1</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3</v>
      </c>
      <c r="FH18" s="95"/>
      <c r="FI18" s="88" t="str">
        <f aca="false">BE18</f>
        <v>Leo</v>
      </c>
      <c r="FJ18" s="96" t="n">
        <f aca="false">COUNTIF(BF18:DC18,"&gt;0")</f>
        <v>4</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n">
        <f aca="false">IF($B19=BJ$2,"-",IF(COUNTIF(CORRIDA!$M:$M,$B19&amp;" d. "&amp;BJ$2)+COUNTIF(CORRIDA!$M:$M,BJ$2&amp;" d. "&amp;$B19)=0,"",COUNTIF(CORRIDA!$M:$M,$B19&amp;" d. "&amp;BJ$2)+COUNTIF(CORRIDA!$M:$M,BJ$2&amp;" d. "&amp;$B19)))</f>
        <v>1</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3</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13</v>
      </c>
      <c r="DE19" s="92" t="n">
        <f aca="false">COUNTIF(BF19:DC19,"&gt;0")</f>
        <v>10</v>
      </c>
      <c r="DF19" s="93" t="n">
        <f aca="false">IF(COUNTIF(BF19:DC19,"&gt;0")&lt;10,0,QUOTIENT(COUNTIF(BF19:DC19,"&gt;0"),5)*50)</f>
        <v>100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1</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3</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12</v>
      </c>
      <c r="FH19" s="95"/>
      <c r="FI19" s="88" t="str">
        <f aca="false">BE19</f>
        <v>Flavio</v>
      </c>
      <c r="FJ19" s="96" t="n">
        <f aca="false">COUNTIF(BF19:DC19,"&gt;0")</f>
        <v>10</v>
      </c>
      <c r="FK19" s="96" t="n">
        <f aca="false">AVERAGE(BF19:DC19)</f>
        <v>1.3</v>
      </c>
      <c r="FL19" s="96" t="n">
        <f aca="false">_xlfn.STDEV.P(BF19:DC19)</f>
        <v>0.640312423743285</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n">
        <f aca="false">IF($B22=BS$2,"-",IF(COUNTIF(CORRIDA!$M:$M,$B22&amp;" d. "&amp;BS$2)+COUNTIF(CORRIDA!$M:$M,BS$2&amp;" d. "&amp;$B22)=0,"",COUNTIF(CORRIDA!$M:$M,$B22&amp;" d. "&amp;BS$2)+COUNTIF(CORRIDA!$M:$M,BS$2&amp;" d. "&amp;$B22)))</f>
        <v>1</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n">
        <f aca="false">IF($B22=CE$2,"-",IF(COUNTIF(CORRIDA!$M:$M,$B22&amp;" d. "&amp;CE$2)+COUNTIF(CORRIDA!$M:$M,CE$2&amp;" d. "&amp;$B22)=0,"",COUNTIF(CORRIDA!$M:$M,$B22&amp;" d. "&amp;CE$2)+COUNTIF(CORRIDA!$M:$M,CE$2&amp;" d. "&amp;$B22)))</f>
        <v>1</v>
      </c>
      <c r="CF22" s="98" t="str">
        <f aca="false">IF($B22=CF$2,"-",IF(COUNTIF(CORRIDA!$M:$M,$B22&amp;" d. "&amp;CF$2)+COUNTIF(CORRIDA!$M:$M,CF$2&amp;" d. "&amp;$B22)=0,"",COUNTIF(CORRIDA!$M:$M,$B22&amp;" d. "&amp;CF$2)+COUNTIF(CORRIDA!$M:$M,CF$2&amp;" d. "&amp;$B22)))</f>
        <v/>
      </c>
      <c r="CG22" s="98" t="n">
        <f aca="false">IF($B22=CG$2,"-",IF(COUNTIF(CORRIDA!$M:$M,$B22&amp;" d. "&amp;CG$2)+COUNTIF(CORRIDA!$M:$M,CG$2&amp;" d. "&amp;$B22)=0,"",COUNTIF(CORRIDA!$M:$M,$B22&amp;" d. "&amp;CG$2)+COUNTIF(CORRIDA!$M:$M,CG$2&amp;" d. "&amp;$B22)))</f>
        <v>1</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n">
        <f aca="false">IF($B22=CM$2,"-",IF(COUNTIF(CORRIDA!$M:$M,$B22&amp;" d. "&amp;CM$2)+COUNTIF(CORRIDA!$M:$M,CM$2&amp;" d. "&amp;$B22)=0,"",COUNTIF(CORRIDA!$M:$M,$B22&amp;" d. "&amp;CM$2)+COUNTIF(CORRIDA!$M:$M,CM$2&amp;" d. "&amp;$B22)))</f>
        <v>1</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4</v>
      </c>
      <c r="DE22" s="92" t="n">
        <f aca="false">COUNTIF(BF22:DC22,"&gt;0")</f>
        <v>4</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1</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1</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1</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1</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4</v>
      </c>
      <c r="FH22" s="95"/>
      <c r="FI22" s="88" t="str">
        <f aca="false">BE22</f>
        <v>Renatão</v>
      </c>
      <c r="FJ22" s="96" t="n">
        <f aca="false">COUNTIF(BF22:DC22,"&gt;0")</f>
        <v>4</v>
      </c>
      <c r="FK22" s="96" t="n">
        <f aca="false">AVERAGE(BF22:DC22)</f>
        <v>1</v>
      </c>
      <c r="FL22" s="96" t="n">
        <f aca="false">_xlfn.STDEV.P(BF22:DC22)</f>
        <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n">
        <f aca="false">IF($B24=AA$2,"-",IF(COUNTIF(CORRIDA!$M:$M,$B24&amp;" d. "&amp;AA$2)=0,"",COUNTIF(CORRIDA!$M:$M,$B24&amp;" d. "&amp;AA$2)))</f>
        <v>1</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3</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n">
        <f aca="false">IF($B24=CD$2,"-",IF(COUNTIF(CORRIDA!$M:$M,$B24&amp;" d. "&amp;CD$2)+COUNTIF(CORRIDA!$M:$M,CD$2&amp;" d. "&amp;$B24)=0,"",COUNTIF(CORRIDA!$M:$M,$B24&amp;" d. "&amp;CD$2)+COUNTIF(CORRIDA!$M:$M,CD$2&amp;" d. "&amp;$B24)))</f>
        <v>1</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4</v>
      </c>
      <c r="DE24" s="92" t="n">
        <f aca="false">COUNTIF(BF24:DC24,"&gt;0")</f>
        <v>4</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1</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3</v>
      </c>
      <c r="FH24" s="95"/>
      <c r="FI24" s="88" t="str">
        <f aca="false">BE24</f>
        <v>Ivan (Campeao Copa Band)</v>
      </c>
      <c r="FJ24" s="96" t="n">
        <f aca="false">COUNTIF(BF24:DC24,"&gt;0")</f>
        <v>4</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2</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6</v>
      </c>
      <c r="DE25" s="92" t="n">
        <f aca="false">COUNTIF(BF25:DC25,"&gt;0")</f>
        <v>5</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2</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6</v>
      </c>
      <c r="FH25" s="95"/>
      <c r="FI25" s="88" t="str">
        <f aca="false">BE25</f>
        <v>Juan</v>
      </c>
      <c r="FJ25" s="96" t="n">
        <f aca="false">COUNTIF(BF25:DC25,"&gt;0")</f>
        <v>5</v>
      </c>
      <c r="FK25" s="96" t="n">
        <f aca="false">AVERAGE(BF25:DC25)</f>
        <v>1.2</v>
      </c>
      <c r="FL25" s="96" t="n">
        <f aca="false">_xlfn.STDEV.P(BF25:DC25)</f>
        <v>0.4</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n">
        <f aca="false">IF($B26=S$2,"-",IF(COUNTIF(CORRIDA!$M:$M,$B26&amp;" d. "&amp;S$2)=0,"",COUNTIF(CORRIDA!$M:$M,$B26&amp;" d. "&amp;S$2)))</f>
        <v>1</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6</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5</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3</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3</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18</v>
      </c>
      <c r="DE26" s="92" t="n">
        <f aca="false">COUNTIF(BF26:DC26,"&gt;0")</f>
        <v>8</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5</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3</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3</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15</v>
      </c>
      <c r="FH26" s="95"/>
      <c r="FI26" s="88" t="str">
        <f aca="false">BE26</f>
        <v>Carlao</v>
      </c>
      <c r="FJ26" s="96" t="n">
        <f aca="false">COUNTIF(BF26:DC26,"&gt;0")</f>
        <v>8</v>
      </c>
      <c r="FK26" s="96" t="n">
        <f aca="false">AVERAGE(BF26:DC26)</f>
        <v>2.25</v>
      </c>
      <c r="FL26" s="96" t="n">
        <f aca="false">_xlfn.STDEV.P(BF26:DC26)</f>
        <v>1.39194109070751</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2</v>
      </c>
      <c r="Z27" s="89" t="n">
        <f aca="false">IF($B27=Z$2,"-",IF(COUNTIF(CORRIDA!$M:$M,$B27&amp;" d. "&amp;Z$2)=0,"",COUNTIF(CORRIDA!$M:$M,$B27&amp;" d. "&amp;Z$2)))</f>
        <v>3</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n">
        <f aca="false">IF($B27=AH$2,"-",IF(COUNTIF(CORRIDA!$M:$M,$B27&amp;" d. "&amp;AH$2)=0,"",COUNTIF(CORRIDA!$M:$M,$B27&amp;" d. "&amp;AH$2)))</f>
        <v>1</v>
      </c>
      <c r="AI27" s="89" t="n">
        <f aca="false">IF($B27=AI$2,"-",IF(COUNTIF(CORRIDA!$M:$M,$B27&amp;" d. "&amp;AI$2)=0,"",COUNTIF(CORRIDA!$M:$M,$B27&amp;" d. "&amp;AI$2)))</f>
        <v>1</v>
      </c>
      <c r="AJ27" s="89" t="str">
        <f aca="false">IF($B27=AJ$2,"-",IF(COUNTIF(CORRIDA!$M:$M,$B27&amp;" d. "&amp;AJ$2)=0,"",COUNTIF(CORRIDA!$M:$M,$B27&amp;" d. "&amp;AJ$2)))</f>
        <v/>
      </c>
      <c r="AK27" s="89" t="n">
        <f aca="false">IF($B27=AK$2,"-",IF(COUNTIF(CORRIDA!$M:$M,$B27&amp;" d. "&amp;AK$2)=0,"",COUNTIF(CORRIDA!$M:$M,$B27&amp;" d. "&amp;AK$2)))</f>
        <v>1</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n">
        <f aca="false">IF($B27=AQ$2,"-",IF(COUNTIF(CORRIDA!$M:$M,$B27&amp;" d. "&amp;AQ$2)=0,"",COUNTIF(CORRIDA!$M:$M,$B27&amp;" d. "&amp;AQ$2)))</f>
        <v>1</v>
      </c>
      <c r="AR27" s="89" t="n">
        <f aca="false">IF($B27=AR$2,"-",IF(COUNTIF(CORRIDA!$M:$M,$B27&amp;" d. "&amp;AR$2)=0,"",COUNTIF(CORRIDA!$M:$M,$B27&amp;" d. "&amp;AR$2)))</f>
        <v>1</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n">
        <f aca="false">IF($B27=AV$2,"-",IF(COUNTIF(CORRIDA!$M:$M,$B27&amp;" d. "&amp;AV$2)=0,"",COUNTIF(CORRIDA!$M:$M,$B27&amp;" d. "&amp;AV$2)))</f>
        <v>1</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17</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str">
        <f aca="false">IF($B27=BI$2,"-",IF(COUNTIF(CORRIDA!$M:$M,$B27&amp;" d. "&amp;BI$2)+COUNTIF(CORRIDA!$M:$M,BI$2&amp;" d. "&amp;$B27)=0,"",COUNTIF(CORRIDA!$M:$M,$B27&amp;" d. "&amp;BI$2)+COUNTIF(CORRIDA!$M:$M,BI$2&amp;" d. "&amp;$B27)))</f>
        <v/>
      </c>
      <c r="BJ27" s="91" t="n">
        <f aca="false">IF($B27=BJ$2,"-",IF(COUNTIF(CORRIDA!$M:$M,$B27&amp;" d. "&amp;BJ$2)+COUNTIF(CORRIDA!$M:$M,BJ$2&amp;" d. "&amp;$B27)=0,"",COUNTIF(CORRIDA!$M:$M,$B27&amp;" d. "&amp;BJ$2)+COUNTIF(CORRIDA!$M:$M,BJ$2&amp;" d. "&amp;$B27)))</f>
        <v>1</v>
      </c>
      <c r="BK27" s="91" t="n">
        <f aca="false">IF($B27=BK$2,"-",IF(COUNTIF(CORRIDA!$M:$M,$B27&amp;" d. "&amp;BK$2)+COUNTIF(CORRIDA!$M:$M,BK$2&amp;" d. "&amp;$B27)=0,"",COUNTIF(CORRIDA!$M:$M,$B27&amp;" d. "&amp;BK$2)+COUNTIF(CORRIDA!$M:$M,BK$2&amp;" d. "&amp;$B27)))</f>
        <v>1</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n">
        <f aca="false">IF($B27=CA$2,"-",IF(COUNTIF(CORRIDA!$M:$M,$B27&amp;" d. "&amp;CA$2)+COUNTIF(CORRIDA!$M:$M,CA$2&amp;" d. "&amp;$B27)=0,"",COUNTIF(CORRIDA!$M:$M,$B27&amp;" d. "&amp;CA$2)+COUNTIF(CORRIDA!$M:$M,CA$2&amp;" d. "&amp;$B27)))</f>
        <v>1</v>
      </c>
      <c r="CB27" s="91" t="n">
        <f aca="false">IF($B27=CB$2,"-",IF(COUNTIF(CORRIDA!$M:$M,$B27&amp;" d. "&amp;CB$2)+COUNTIF(CORRIDA!$M:$M,CB$2&amp;" d. "&amp;$B27)=0,"",COUNTIF(CORRIDA!$M:$M,$B27&amp;" d. "&amp;CB$2)+COUNTIF(CORRIDA!$M:$M,CB$2&amp;" d. "&amp;$B27)))</f>
        <v>2</v>
      </c>
      <c r="CC27" s="91" t="n">
        <f aca="false">IF($B27=CC$2,"-",IF(COUNTIF(CORRIDA!$M:$M,$B27&amp;" d. "&amp;CC$2)+COUNTIF(CORRIDA!$M:$M,CC$2&amp;" d. "&amp;$B27)=0,"",COUNTIF(CORRIDA!$M:$M,$B27&amp;" d. "&amp;CC$2)+COUNTIF(CORRIDA!$M:$M,CC$2&amp;" d. "&amp;$B27)))</f>
        <v>3</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n">
        <f aca="false">IF($B27=CK$2,"-",IF(COUNTIF(CORRIDA!$M:$M,$B27&amp;" d. "&amp;CK$2)+COUNTIF(CORRIDA!$M:$M,CK$2&amp;" d. "&amp;$B27)=0,"",COUNTIF(CORRIDA!$M:$M,$B27&amp;" d. "&amp;CK$2)+COUNTIF(CORRIDA!$M:$M,CK$2&amp;" d. "&amp;$B27)))</f>
        <v>1</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n">
        <f aca="false">IF($B27=CN$2,"-",IF(COUNTIF(CORRIDA!$M:$M,$B27&amp;" d. "&amp;CN$2)+COUNTIF(CORRIDA!$M:$M,CN$2&amp;" d. "&amp;$B27)=0,"",COUNTIF(CORRIDA!$M:$M,$B27&amp;" d. "&amp;CN$2)+COUNTIF(CORRIDA!$M:$M,CN$2&amp;" d. "&amp;$B27)))</f>
        <v>1</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n">
        <f aca="false">IF($B27=CR$2,"-",IF(COUNTIF(CORRIDA!$M:$M,$B27&amp;" d. "&amp;CR$2)+COUNTIF(CORRIDA!$M:$M,CR$2&amp;" d. "&amp;$B27)=0,"",COUNTIF(CORRIDA!$M:$M,$B27&amp;" d. "&amp;CR$2)+COUNTIF(CORRIDA!$M:$M,CR$2&amp;" d. "&amp;$B27)))</f>
        <v>1</v>
      </c>
      <c r="CS27" s="91" t="str">
        <f aca="false">IF($B27=CS$2,"-",IF(COUNTIF(CORRIDA!$M:$M,$B27&amp;" d. "&amp;CS$2)+COUNTIF(CORRIDA!$M:$M,CS$2&amp;" d. "&amp;$B27)=0,"",COUNTIF(CORRIDA!$M:$M,$B27&amp;" d. "&amp;CS$2)+COUNTIF(CORRIDA!$M:$M,CS$2&amp;" d. "&amp;$B27)))</f>
        <v/>
      </c>
      <c r="CT27" s="91" t="n">
        <f aca="false">IF($B27=CT$2,"-",IF(COUNTIF(CORRIDA!$M:$M,$B27&amp;" d. "&amp;CT$2)+COUNTIF(CORRIDA!$M:$M,CT$2&amp;" d. "&amp;$B27)=0,"",COUNTIF(CORRIDA!$M:$M,$B27&amp;" d. "&amp;CT$2)+COUNTIF(CORRIDA!$M:$M,CT$2&amp;" d. "&amp;$B27)))</f>
        <v>1</v>
      </c>
      <c r="CU27" s="91" t="n">
        <f aca="false">IF($B27=CU$2,"-",IF(COUNTIF(CORRIDA!$M:$M,$B27&amp;" d. "&amp;CU$2)+COUNTIF(CORRIDA!$M:$M,CU$2&amp;" d. "&amp;$B27)=0,"",COUNTIF(CORRIDA!$M:$M,$B27&amp;" d. "&amp;CU$2)+COUNTIF(CORRIDA!$M:$M,CU$2&amp;" d. "&amp;$B27)))</f>
        <v>1</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28</v>
      </c>
      <c r="DE27" s="92" t="n">
        <f aca="false">COUNTIF(BF27:DC27,"&gt;0")</f>
        <v>24</v>
      </c>
      <c r="DF27" s="93" t="n">
        <f aca="false">IF(COUNTIF(BF27:DC27,"&gt;0")&lt;10,0,QUOTIENT(COUNTIF(BF27:DC27,"&gt;0"),5)*50)</f>
        <v>200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0</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1</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1</v>
      </c>
      <c r="EE27" s="91" t="n">
        <f aca="false">IF($B27=EE$2,0,IF(COUNTIF(CORRIDA!$M:$M,$B27&amp;" d. "&amp;EE$2)+COUNTIF(CORRIDA!$M:$M,EE$2&amp;" d. "&amp;$B27)=0,0,COUNTIF(CORRIDA!$M:$M,$B27&amp;" d. "&amp;EE$2)+COUNTIF(CORRIDA!$M:$M,EE$2&amp;" d. "&amp;$B27)))</f>
        <v>2</v>
      </c>
      <c r="EF27" s="91" t="n">
        <f aca="false">IF($B27=EF$2,0,IF(COUNTIF(CORRIDA!$M:$M,$B27&amp;" d. "&amp;EF$2)+COUNTIF(CORRIDA!$M:$M,EF$2&amp;" d. "&amp;$B27)=0,0,COUNTIF(CORRIDA!$M:$M,$B27&amp;" d. "&amp;EF$2)+COUNTIF(CORRIDA!$M:$M,EF$2&amp;" d. "&amp;$B27)))</f>
        <v>3</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1</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1</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1</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1</v>
      </c>
      <c r="EX27" s="91" t="n">
        <f aca="false">IF($B27=EX$2,0,IF(COUNTIF(CORRIDA!$M:$M,$B27&amp;" d. "&amp;EX$2)+COUNTIF(CORRIDA!$M:$M,EX$2&amp;" d. "&amp;$B27)=0,0,COUNTIF(CORRIDA!$M:$M,$B27&amp;" d. "&amp;EX$2)+COUNTIF(CORRIDA!$M:$M,EX$2&amp;" d. "&amp;$B27)))</f>
        <v>1</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24</v>
      </c>
      <c r="FH27" s="95"/>
      <c r="FI27" s="88" t="str">
        <f aca="false">BE27</f>
        <v>LH</v>
      </c>
      <c r="FJ27" s="96" t="n">
        <f aca="false">COUNTIF(BF27:DC27,"&gt;0")</f>
        <v>24</v>
      </c>
      <c r="FK27" s="96" t="n">
        <f aca="false">AVERAGE(BF27:DC27)</f>
        <v>1.16666666666667</v>
      </c>
      <c r="FL27" s="96" t="n">
        <f aca="false">_xlfn.STDEV.P(BF27:DC27)</f>
        <v>0.471404520791032</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n">
        <f aca="false">IF($B28=F$2,"-",IF(COUNTIF(CORRIDA!$M:$M,$B28&amp;" d. "&amp;F$2)=0,"",COUNTIF(CORRIDA!$M:$M,$B28&amp;" d. "&amp;F$2)))</f>
        <v>1</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n">
        <f aca="false">IF($B28=V$2,"-",IF(COUNTIF(CORRIDA!$M:$M,$B28&amp;" d. "&amp;V$2)=0,"",COUNTIF(CORRIDA!$M:$M,$B28&amp;" d. "&amp;V$2)))</f>
        <v>1</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2</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8</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n">
        <f aca="false">IF($B28=BI$2,"-",IF(COUNTIF(CORRIDA!$M:$M,$B28&amp;" d. "&amp;BI$2)+COUNTIF(CORRIDA!$M:$M,BI$2&amp;" d. "&amp;$B28)=0,"",COUNTIF(CORRIDA!$M:$M,$B28&amp;" d. "&amp;BI$2)+COUNTIF(CORRIDA!$M:$M,BI$2&amp;" d. "&amp;$B28)))</f>
        <v>1</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n">
        <f aca="false">IF($B28=BY$2,"-",IF(COUNTIF(CORRIDA!$M:$M,$B28&amp;" d. "&amp;BY$2)+COUNTIF(CORRIDA!$M:$M,BY$2&amp;" d. "&amp;$B28)=0,"",COUNTIF(CORRIDA!$M:$M,$B28&amp;" d. "&amp;BY$2)+COUNTIF(CORRIDA!$M:$M,BY$2&amp;" d. "&amp;$B28)))</f>
        <v>1</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2</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10</v>
      </c>
      <c r="DE28" s="92" t="n">
        <f aca="false">COUNTIF(BF28:DC28,"&gt;0")</f>
        <v>9</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1</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1</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10</v>
      </c>
      <c r="FH28" s="95"/>
      <c r="FI28" s="88" t="str">
        <f aca="false">BE28</f>
        <v>Magritto</v>
      </c>
      <c r="FJ28" s="96" t="n">
        <f aca="false">COUNTIF(BF28:DC28,"&gt;0")</f>
        <v>9</v>
      </c>
      <c r="FK28" s="96" t="n">
        <f aca="false">AVERAGE(BF28:DC28)</f>
        <v>1.11111111111111</v>
      </c>
      <c r="FL28" s="96" t="n">
        <f aca="false">_xlfn.STDEV.P(BF28:DC28)</f>
        <v>0.314269680527354</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n">
        <f aca="false">IF($B30=V$2,"-",IF(COUNTIF(CORRIDA!$M:$M,$B30&amp;" d. "&amp;V$2)=0,"",COUNTIF(CORRIDA!$M:$M,$B30&amp;" d. "&amp;V$2)))</f>
        <v>1</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n">
        <f aca="false">IF($B30=AH$2,"-",IF(COUNTIF(CORRIDA!$M:$M,$B30&amp;" d. "&amp;AH$2)=0,"",COUNTIF(CORRIDA!$M:$M,$B30&amp;" d. "&amp;AH$2)))</f>
        <v>1</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10</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n">
        <f aca="false">IF($B30=BI$2,"-",IF(COUNTIF(CORRIDA!$M:$M,$B30&amp;" d. "&amp;BI$2)+COUNTIF(CORRIDA!$M:$M,BI$2&amp;" d. "&amp;$B30)=0,"",COUNTIF(CORRIDA!$M:$M,$B30&amp;" d. "&amp;BI$2)+COUNTIF(CORRIDA!$M:$M,BI$2&amp;" d. "&amp;$B30)))</f>
        <v>1</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n">
        <f aca="false">IF($B30=BY$2,"-",IF(COUNTIF(CORRIDA!$M:$M,$B30&amp;" d. "&amp;BY$2)+COUNTIF(CORRIDA!$M:$M,BY$2&amp;" d. "&amp;$B30)=0,"",COUNTIF(CORRIDA!$M:$M,$B30&amp;" d. "&amp;BY$2)+COUNTIF(CORRIDA!$M:$M,BY$2&amp;" d. "&amp;$B30)))</f>
        <v>1</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n">
        <f aca="false">IF($B30=CK$2,"-",IF(COUNTIF(CORRIDA!$M:$M,$B30&amp;" d. "&amp;CK$2)+COUNTIF(CORRIDA!$M:$M,CK$2&amp;" d. "&amp;$B30)=0,"",COUNTIF(CORRIDA!$M:$M,$B30&amp;" d. "&amp;CK$2)+COUNTIF(CORRIDA!$M:$M,CK$2&amp;" d. "&amp;$B30)))</f>
        <v>1</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14</v>
      </c>
      <c r="DE30" s="92" t="n">
        <f aca="false">COUNTIF(BF30:DC30,"&gt;0")</f>
        <v>12</v>
      </c>
      <c r="DF30" s="93" t="n">
        <f aca="false">IF(COUNTIF(BF30:DC30,"&gt;0")&lt;10,0,QUOTIENT(COUNTIF(BF30:DC30,"&gt;0"),5)*50)</f>
        <v>100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1</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1</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1</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13</v>
      </c>
      <c r="FH30" s="95"/>
      <c r="FI30" s="88" t="str">
        <f aca="false">BE30</f>
        <v>BZK</v>
      </c>
      <c r="FJ30" s="96" t="n">
        <f aca="false">COUNTIF(BF30:DC30,"&gt;0")</f>
        <v>12</v>
      </c>
      <c r="FK30" s="96" t="n">
        <f aca="false">AVERAGE(BF30:DC30)</f>
        <v>1.16666666666667</v>
      </c>
      <c r="FL30" s="96" t="n">
        <f aca="false">_xlfn.STDEV.P(BF30:DC30)</f>
        <v>0.372677996249965</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n">
        <f aca="false">IF($B32=AO$2,"-",IF(COUNTIF(CORRIDA!$M:$M,$B32&amp;" d. "&amp;AO$2)=0,"",COUNTIF(CORRIDA!$M:$M,$B32&amp;" d. "&amp;AO$2)))</f>
        <v>1</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3</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n">
        <f aca="false">IF($B32=CR$2,"-",IF(COUNTIF(CORRIDA!$M:$M,$B32&amp;" d. "&amp;CR$2)+COUNTIF(CORRIDA!$M:$M,CR$2&amp;" d. "&amp;$B32)=0,"",COUNTIF(CORRIDA!$M:$M,$B32&amp;" d. "&amp;CR$2)+COUNTIF(CORRIDA!$M:$M,CR$2&amp;" d. "&amp;$B32)))</f>
        <v>1</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3</v>
      </c>
      <c r="DE32" s="92" t="n">
        <f aca="false">COUNTIF(BF32:DC32,"&gt;0")</f>
        <v>3</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1</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3</v>
      </c>
      <c r="FH32" s="95"/>
      <c r="FI32" s="88" t="str">
        <f aca="false">BE32</f>
        <v>Palazzo</v>
      </c>
      <c r="FJ32" s="96" t="n">
        <f aca="false">COUNTIF(BF32:DC32,"&gt;0")</f>
        <v>3</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2</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n">
        <f aca="false">IF($B33=BK$2,"-",IF(COUNTIF(CORRIDA!$M:$M,$B33&amp;" d. "&amp;BK$2)+COUNTIF(CORRIDA!$M:$M,BK$2&amp;" d. "&amp;$B33)=0,"",COUNTIF(CORRIDA!$M:$M,$B33&amp;" d. "&amp;BK$2)+COUNTIF(CORRIDA!$M:$M,BK$2&amp;" d. "&amp;$B33)))</f>
        <v>1</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n">
        <f aca="false">IF($B33=CD$2,"-",IF(COUNTIF(CORRIDA!$M:$M,$B33&amp;" d. "&amp;CD$2)+COUNTIF(CORRIDA!$M:$M,CD$2&amp;" d. "&amp;$B33)=0,"",COUNTIF(CORRIDA!$M:$M,$B33&amp;" d. "&amp;CD$2)+COUNTIF(CORRIDA!$M:$M,CD$2&amp;" d. "&amp;$B33)))</f>
        <v>1</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11</v>
      </c>
      <c r="DE33" s="92" t="n">
        <f aca="false">COUNTIF(BF33:DC33,"&gt;0")</f>
        <v>9</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11</v>
      </c>
      <c r="FH33" s="95"/>
      <c r="FI33" s="88" t="str">
        <f aca="false">BE33</f>
        <v>Paulo</v>
      </c>
      <c r="FJ33" s="96" t="n">
        <f aca="false">COUNTIF(BF33:DC33,"&gt;0")</f>
        <v>9</v>
      </c>
      <c r="FK33" s="96" t="n">
        <f aca="false">AVERAGE(BF33:DC33)</f>
        <v>1.22222222222222</v>
      </c>
      <c r="FL33" s="96" t="n">
        <f aca="false">_xlfn.STDEV.P(BF33:DC33)</f>
        <v>0.628539361054709</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n">
        <f aca="false">IF($B34=CD$2,"-",IF(COUNTIF(CORRIDA!$M:$M,$B34&amp;" d. "&amp;CD$2)+COUNTIF(CORRIDA!$M:$M,CD$2&amp;" d. "&amp;$B34)=0,"",COUNTIF(CORRIDA!$M:$M,$B34&amp;" d. "&amp;CD$2)+COUNTIF(CORRIDA!$M:$M,CD$2&amp;" d. "&amp;$B34)))</f>
        <v>1</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n">
        <f aca="false">IF($B34=CG$2,"-",IF(COUNTIF(CORRIDA!$M:$M,$B34&amp;" d. "&amp;CG$2)+COUNTIF(CORRIDA!$M:$M,CG$2&amp;" d. "&amp;$B34)=0,"",COUNTIF(CORRIDA!$M:$M,$B34&amp;" d. "&amp;CG$2)+COUNTIF(CORRIDA!$M:$M,CG$2&amp;" d. "&amp;$B34)))</f>
        <v>1</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12</v>
      </c>
      <c r="DE34" s="92" t="n">
        <f aca="false">COUNTIF(BF34:DC34,"&gt;0")</f>
        <v>11</v>
      </c>
      <c r="DF34" s="93" t="n">
        <f aca="false">IF(COUNTIF(BF34:DC34,"&gt;0")&lt;10,0,QUOTIENT(COUNTIF(BF34:DC34,"&gt;0"),5)*50)</f>
        <v>100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1</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1</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12</v>
      </c>
      <c r="FH34" s="95"/>
      <c r="FI34" s="88" t="str">
        <f aca="false">BE34</f>
        <v>Pedrao</v>
      </c>
      <c r="FJ34" s="96" t="n">
        <f aca="false">COUNTIF(BF34:DC34,"&gt;0")</f>
        <v>11</v>
      </c>
      <c r="FK34" s="96" t="n">
        <f aca="false">AVERAGE(BF34:DC34)</f>
        <v>1.09090909090909</v>
      </c>
      <c r="FL34" s="96" t="n">
        <f aca="false">_xlfn.STDEV.P(BF34:DC34)</f>
        <v>0.287479787288034</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2</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n">
        <f aca="false">IF($B35=CT$2,"-",IF(COUNTIF(CORRIDA!$M:$M,$B35&amp;" d. "&amp;CT$2)+COUNTIF(CORRIDA!$M:$M,CT$2&amp;" d. "&amp;$B35)=0,"",COUNTIF(CORRIDA!$M:$M,$B35&amp;" d. "&amp;CT$2)+COUNTIF(CORRIDA!$M:$M,CT$2&amp;" d. "&amp;$B35)))</f>
        <v>1</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4</v>
      </c>
      <c r="DE35" s="92" t="n">
        <f aca="false">COUNTIF(BF35:DC35,"&gt;0")</f>
        <v>3</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2</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1</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4</v>
      </c>
      <c r="FH35" s="95"/>
      <c r="FI35" s="88" t="str">
        <f aca="false">BE35</f>
        <v>Tulio</v>
      </c>
      <c r="FJ35" s="96" t="n">
        <f aca="false">COUNTIF(BF35:DC35,"&gt;0")</f>
        <v>3</v>
      </c>
      <c r="FK35" s="96" t="n">
        <f aca="false">AVERAGE(BF35:DC35)</f>
        <v>1.33333333333333</v>
      </c>
      <c r="FL35" s="96" t="n">
        <f aca="false">_xlfn.STDEV.P(BF35:DC35)</f>
        <v>0.471404520791032</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n">
        <f aca="false">IF($B36=V$2,"-",IF(COUNTIF(CORRIDA!$M:$M,$B36&amp;" d. "&amp;V$2)=0,"",COUNTIF(CORRIDA!$M:$M,$B36&amp;" d. "&amp;V$2)))</f>
        <v>1</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n">
        <f aca="false">IF($B36=AT$2,"-",IF(COUNTIF(CORRIDA!$M:$M,$B36&amp;" d. "&amp;AT$2)=0,"",COUNTIF(CORRIDA!$M:$M,$B36&amp;" d. "&amp;AT$2)))</f>
        <v>1</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11</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4</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n">
        <f aca="false">IF($B36=BY$2,"-",IF(COUNTIF(CORRIDA!$M:$M,$B36&amp;" d. "&amp;BY$2)+COUNTIF(CORRIDA!$M:$M,BY$2&amp;" d. "&amp;$B36)=0,"",COUNTIF(CORRIDA!$M:$M,$B36&amp;" d. "&amp;BY$2)+COUNTIF(CORRIDA!$M:$M,BY$2&amp;" d. "&amp;$B36)))</f>
        <v>1</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2</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14</v>
      </c>
      <c r="DE36" s="92" t="n">
        <f aca="false">COUNTIF(BF36:DC36,"&gt;0")</f>
        <v>9</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4</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1</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2</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12</v>
      </c>
      <c r="FH36" s="95"/>
      <c r="FI36" s="88" t="str">
        <f aca="false">BE36</f>
        <v>Persio</v>
      </c>
      <c r="FJ36" s="96" t="n">
        <f aca="false">COUNTIF(BF36:DC36,"&gt;0")</f>
        <v>9</v>
      </c>
      <c r="FK36" s="96" t="n">
        <f aca="false">AVERAGE(BF36:DC36)</f>
        <v>1.55555555555556</v>
      </c>
      <c r="FL36" s="96" t="n">
        <f aca="false">_xlfn.STDEV.P(BF36:DC36)</f>
        <v>0.955813918560292</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n">
        <f aca="false">IF($B37=CD$2,"-",IF(COUNTIF(CORRIDA!$M:$M,$B37&amp;" d. "&amp;CD$2)+COUNTIF(CORRIDA!$M:$M,CD$2&amp;" d. "&amp;$B37)=0,"",COUNTIF(CORRIDA!$M:$M,$B37&amp;" d. "&amp;CD$2)+COUNTIF(CORRIDA!$M:$M,CD$2&amp;" d. "&amp;$B37)))</f>
        <v>1</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3</v>
      </c>
      <c r="DE37" s="92" t="n">
        <f aca="false">COUNTIF(BF37:DC37,"&gt;0")</f>
        <v>3</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1</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3</v>
      </c>
      <c r="FH37" s="95"/>
      <c r="FI37" s="88" t="str">
        <f aca="false">BE37</f>
        <v>Pinga</v>
      </c>
      <c r="FJ37" s="96" t="n">
        <f aca="false">COUNTIF(BF37:DC37,"&gt;0")</f>
        <v>3</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1</v>
      </c>
      <c r="G41" s="89" t="str">
        <f aca="false">IF($B41=G$2,"-",IF(COUNTIF(CORRIDA!$M:$M,$B41&amp;" d. "&amp;G$2)=0,"",COUNTIF(CORRIDA!$M:$M,$B41&amp;" d. "&amp;G$2)))</f>
        <v/>
      </c>
      <c r="H41" s="89" t="n">
        <f aca="false">IF($B41=H$2,"-",IF(COUNTIF(CORRIDA!$M:$M,$B41&amp;" d. "&amp;H$2)=0,"",COUNTIF(CORRIDA!$M:$M,$B41&amp;" d. "&amp;H$2)))</f>
        <v>3</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n">
        <f aca="false">IF($B41=M$2,"-",IF(COUNTIF(CORRIDA!$M:$M,$B41&amp;" d. "&amp;M$2)=0,"",COUNTIF(CORRIDA!$M:$M,$B41&amp;" d. "&amp;M$2)))</f>
        <v>1</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n">
        <f aca="false">IF($B41=AA$2,"-",IF(COUNTIF(CORRIDA!$M:$M,$B41&amp;" d. "&amp;AA$2)=0,"",COUNTIF(CORRIDA!$M:$M,$B41&amp;" d. "&amp;AA$2)))</f>
        <v>1</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n">
        <f aca="false">IF($B41=AV$2,"-",IF(COUNTIF(CORRIDA!$M:$M,$B41&amp;" d. "&amp;AV$2)=0,"",COUNTIF(CORRIDA!$M:$M,$B41&amp;" d. "&amp;AV$2)))</f>
        <v>1</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18</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2</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3</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n">
        <f aca="false">IF($B41=BP$2,"-",IF(COUNTIF(CORRIDA!$M:$M,$B41&amp;" d. "&amp;BP$2)+COUNTIF(CORRIDA!$M:$M,BP$2&amp;" d. "&amp;$B41)=0,"",COUNTIF(CORRIDA!$M:$M,$B41&amp;" d. "&amp;BP$2)+COUNTIF(CORRIDA!$M:$M,BP$2&amp;" d. "&amp;$B41)))</f>
        <v>1</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n">
        <f aca="false">IF($B41=BU$2,"-",IF(COUNTIF(CORRIDA!$M:$M,$B41&amp;" d. "&amp;BU$2)+COUNTIF(CORRIDA!$M:$M,BU$2&amp;" d. "&amp;$B41)=0,"",COUNTIF(CORRIDA!$M:$M,$B41&amp;" d. "&amp;BU$2)+COUNTIF(CORRIDA!$M:$M,BU$2&amp;" d. "&amp;$B41)))</f>
        <v>1</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n">
        <f aca="false">IF($B41=CD$2,"-",IF(COUNTIF(CORRIDA!$M:$M,$B41&amp;" d. "&amp;CD$2)+COUNTIF(CORRIDA!$M:$M,CD$2&amp;" d. "&amp;$B41)=0,"",COUNTIF(CORRIDA!$M:$M,$B41&amp;" d. "&amp;CD$2)+COUNTIF(CORRIDA!$M:$M,CD$2&amp;" d. "&amp;$B41)))</f>
        <v>1</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n">
        <f aca="false">IF($B41=CI$2,"-",IF(COUNTIF(CORRIDA!$M:$M,$B41&amp;" d. "&amp;CI$2)+COUNTIF(CORRIDA!$M:$M,CI$2&amp;" d. "&amp;$B41)=0,"",COUNTIF(CORRIDA!$M:$M,$B41&amp;" d. "&amp;CI$2)+COUNTIF(CORRIDA!$M:$M,CI$2&amp;" d. "&amp;$B41)))</f>
        <v>1</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1</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26</v>
      </c>
      <c r="DE41" s="92" t="n">
        <f aca="false">COUNTIF(BF41:DC41,"&gt;0")</f>
        <v>18</v>
      </c>
      <c r="DF41" s="93" t="n">
        <f aca="false">IF(COUNTIF(BF41:DC41,"&gt;0")&lt;10,0,QUOTIENT(COUNTIF(BF41:DC41,"&gt;0"),5)*50)</f>
        <v>150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2</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3</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1</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1</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1</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1</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1</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21</v>
      </c>
      <c r="FH41" s="95"/>
      <c r="FI41" s="88" t="str">
        <f aca="false">BE41</f>
        <v>Robertinho</v>
      </c>
      <c r="FJ41" s="96" t="n">
        <f aca="false">COUNTIF(BF41:DC41,"&gt;0")</f>
        <v>18</v>
      </c>
      <c r="FK41" s="96" t="n">
        <f aca="false">AVERAGE(BF41:DC41)</f>
        <v>1.44444444444444</v>
      </c>
      <c r="FL41" s="96" t="n">
        <f aca="false">_xlfn.STDEV.P(BF41:DC41)</f>
        <v>0.684934889218775</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n">
        <f aca="false">IF($B43=AI$2,"-",IF(COUNTIF(CORRIDA!$M:$M,$B43&amp;" d. "&amp;AI$2)=0,"",COUNTIF(CORRIDA!$M:$M,$B43&amp;" d. "&amp;AI$2)))</f>
        <v>1</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n">
        <f aca="false">IF($B43=CD$2,"-",IF(COUNTIF(CORRIDA!$M:$M,$B43&amp;" d. "&amp;CD$2)+COUNTIF(CORRIDA!$M:$M,CD$2&amp;" d. "&amp;$B43)=0,"",COUNTIF(CORRIDA!$M:$M,$B43&amp;" d. "&amp;CD$2)+COUNTIF(CORRIDA!$M:$M,CD$2&amp;" d. "&amp;$B43)))</f>
        <v>1</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n">
        <f aca="false">IF($B43=CL$2,"-",IF(COUNTIF(CORRIDA!$M:$M,$B43&amp;" d. "&amp;CL$2)+COUNTIF(CORRIDA!$M:$M,CL$2&amp;" d. "&amp;$B43)=0,"",COUNTIF(CORRIDA!$M:$M,$B43&amp;" d. "&amp;CL$2)+COUNTIF(CORRIDA!$M:$M,CL$2&amp;" d. "&amp;$B43)))</f>
        <v>1</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3</v>
      </c>
      <c r="DE43" s="92" t="n">
        <f aca="false">COUNTIF(BF43:DC43,"&gt;0")</f>
        <v>3</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1</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1</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3</v>
      </c>
      <c r="FH43" s="95"/>
      <c r="FI43" s="88" t="str">
        <f aca="false">BE43</f>
        <v>Salgado</v>
      </c>
      <c r="FJ43" s="96" t="n">
        <f aca="false">COUNTIF(BF43:DC43,"&gt;0")</f>
        <v>3</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1</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4</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1</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4</v>
      </c>
      <c r="FH44" s="95"/>
      <c r="FI44" s="88" t="str">
        <f aca="false">BE44</f>
        <v>Sergiao</v>
      </c>
      <c r="FJ44" s="96" t="n">
        <f aca="false">COUNTIF(BF44:DC44,"&gt;0")</f>
        <v>2</v>
      </c>
      <c r="FK44" s="96" t="n">
        <f aca="false">AVERAGE(BF44:DC44)</f>
        <v>2</v>
      </c>
      <c r="FL44" s="96" t="n">
        <f aca="false">_xlfn.STDEV.P(BF44:DC44)</f>
        <v>1</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2</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5</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2</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7</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2</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6</v>
      </c>
      <c r="FH45" s="95"/>
      <c r="FI45" s="88" t="str">
        <f aca="false">BE45</f>
        <v>Rubens</v>
      </c>
      <c r="FJ45" s="96" t="n">
        <f aca="false">COUNTIF(BF45:DC45,"&gt;0")</f>
        <v>6</v>
      </c>
      <c r="FK45" s="96" t="n">
        <f aca="false">AVERAGE(BF45:DC45)</f>
        <v>1.16666666666667</v>
      </c>
      <c r="FL45" s="96" t="n">
        <f aca="false">_xlfn.STDEV.P(BF45:DC45)</f>
        <v>0.372677996249965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2</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2</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11</v>
      </c>
      <c r="FH46" s="95"/>
      <c r="FI46" s="88" t="str">
        <f aca="false">BE46</f>
        <v>Zanoni</v>
      </c>
      <c r="FJ46" s="96" t="n">
        <f aca="false">COUNTIF(BF46:DC46,"&gt;0")</f>
        <v>11</v>
      </c>
      <c r="FK46" s="96" t="n">
        <f aca="false">AVERAGE(BF46:DC46)</f>
        <v>1.18181818181818</v>
      </c>
      <c r="FL46" s="96" t="n">
        <f aca="false">_xlfn.STDEV.P(BF46:DC46)</f>
        <v>0.385694607919935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n">
        <f aca="false">IF($B48=BU$2,"-",IF(COUNTIF(CORRIDA!$M:$M,$B48&amp;" d. "&amp;BU$2)+COUNTIF(CORRIDA!$M:$M,BU$2&amp;" d. "&amp;$B48)=0,"",COUNTIF(CORRIDA!$M:$M,$B48&amp;" d. "&amp;BU$2)+COUNTIF(CORRIDA!$M:$M,BU$2&amp;" d. "&amp;$B48)))</f>
        <v>1</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n">
        <f aca="false">IF($B48=CD$2,"-",IF(COUNTIF(CORRIDA!$M:$M,$B48&amp;" d. "&amp;CD$2)+COUNTIF(CORRIDA!$M:$M,CD$2&amp;" d. "&amp;$B48)=0,"",COUNTIF(CORRIDA!$M:$M,$B48&amp;" d. "&amp;CD$2)+COUNTIF(CORRIDA!$M:$M,CD$2&amp;" d. "&amp;$B48)))</f>
        <v>1</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1</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8</v>
      </c>
      <c r="DE48" s="92" t="n">
        <f aca="false">COUNTIF(BF48:DC48,"&gt;0")</f>
        <v>8</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1</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1</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7</v>
      </c>
      <c r="FH48" s="95"/>
      <c r="FI48" s="88" t="str">
        <f aca="false">BE48</f>
        <v>Fabio Chuck</v>
      </c>
      <c r="FJ48" s="96" t="n">
        <f aca="false">COUNTIF(BF48:DC48,"&gt;0")</f>
        <v>8</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n">
        <f aca="false">IF($B50=BI$2,"-",IF(COUNTIF(CORRIDA!$M:$M,$B50&amp;" d. "&amp;BI$2)+COUNTIF(CORRIDA!$M:$M,BI$2&amp;" d. "&amp;$B50)=0,"",COUNTIF(CORRIDA!$M:$M,$B50&amp;" d. "&amp;BI$2)+COUNTIF(CORRIDA!$M:$M,BI$2&amp;" d. "&amp;$B50)))</f>
        <v>1</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2</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5</v>
      </c>
      <c r="DE50" s="92" t="n">
        <f aca="false">COUNTIF(BF50:DC50,"&gt;0")</f>
        <v>4</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1</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2</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5</v>
      </c>
      <c r="FH50" s="95"/>
      <c r="FI50" s="88" t="str">
        <f aca="false">BE50</f>
        <v>Xuru</v>
      </c>
      <c r="FJ50" s="96" t="n">
        <f aca="false">COUNTIF(BF50:DC50,"&gt;0")</f>
        <v>4</v>
      </c>
      <c r="FK50" s="96" t="n">
        <f aca="false">AVERAGE(BF50:DC50)</f>
        <v>1.25</v>
      </c>
      <c r="FL50" s="96" t="n">
        <f aca="false">_xlfn.STDEV.P(BF50:DC50)</f>
        <v>0.433012701892219</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n">
        <f aca="false">IF($B51=BJ$2,"-",IF(COUNTIF(CORRIDA!$M:$M,$B51&amp;" d. "&amp;BJ$2)+COUNTIF(CORRIDA!$M:$M,BJ$2&amp;" d. "&amp;$B51)=0,"",COUNTIF(CORRIDA!$M:$M,$B51&amp;" d. "&amp;BJ$2)+COUNTIF(CORRIDA!$M:$M,BJ$2&amp;" d. "&amp;$B51)))</f>
        <v>1</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3</v>
      </c>
      <c r="DE51" s="92" t="n">
        <f aca="false">COUNTIF(BF51:DC51,"&gt;0")</f>
        <v>3</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1</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3</v>
      </c>
      <c r="FH51" s="95"/>
      <c r="FI51" s="88" t="str">
        <f aca="false">BE51</f>
        <v>Yokota</v>
      </c>
      <c r="FJ51" s="96" t="n">
        <f aca="false">COUNTIF(BF51:DC51,"&gt;0")</f>
        <v>3</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4</v>
      </c>
      <c r="G53" s="90" t="n">
        <f aca="false">SUM(G3:G52)</f>
        <v>2</v>
      </c>
      <c r="H53" s="90" t="n">
        <f aca="false">SUM(H3:H52)</f>
        <v>7</v>
      </c>
      <c r="I53" s="90" t="n">
        <f aca="false">SUM(I3:I52)</f>
        <v>3</v>
      </c>
      <c r="J53" s="90" t="n">
        <f aca="false">SUM(J3:J52)</f>
        <v>4</v>
      </c>
      <c r="K53" s="90" t="n">
        <f aca="false">SUM(K3:K52)</f>
        <v>4</v>
      </c>
      <c r="L53" s="90" t="n">
        <f aca="false">SUM(L3:L52)</f>
        <v>0</v>
      </c>
      <c r="M53" s="90" t="n">
        <f aca="false">SUM(M3:M52)</f>
        <v>4</v>
      </c>
      <c r="N53" s="90" t="n">
        <f aca="false">SUM(N3:N52)</f>
        <v>4</v>
      </c>
      <c r="O53" s="90" t="n">
        <f aca="false">SUM(O3:O52)</f>
        <v>5</v>
      </c>
      <c r="P53" s="90" t="n">
        <f aca="false">SUM(P3:P52)</f>
        <v>6</v>
      </c>
      <c r="Q53" s="90" t="n">
        <f aca="false">SUM(Q3:Q52)</f>
        <v>0</v>
      </c>
      <c r="R53" s="90" t="n">
        <f aca="false">SUM(R3:R52)</f>
        <v>0</v>
      </c>
      <c r="S53" s="90" t="n">
        <f aca="false">SUM(S3:S52)</f>
        <v>10</v>
      </c>
      <c r="T53" s="90" t="n">
        <f aca="false">SUM(T3:T52)</f>
        <v>0</v>
      </c>
      <c r="U53" s="90" t="n">
        <f aca="false">SUM(U3:U52)</f>
        <v>1</v>
      </c>
      <c r="V53" s="90" t="n">
        <f aca="false">SUM(V3:V52)</f>
        <v>4</v>
      </c>
      <c r="W53" s="90" t="n">
        <f aca="false">SUM(W3:W52)</f>
        <v>3</v>
      </c>
      <c r="X53" s="90" t="n">
        <f aca="false">SUM(X3:X52)</f>
        <v>1</v>
      </c>
      <c r="Y53" s="90" t="n">
        <f aca="false">SUM(Y3:Y52)</f>
        <v>5</v>
      </c>
      <c r="Z53" s="90" t="n">
        <f aca="false">SUM(Z3:Z52)</f>
        <v>12</v>
      </c>
      <c r="AA53" s="90" t="n">
        <f aca="false">SUM(AA3:AA52)</f>
        <v>11</v>
      </c>
      <c r="AB53" s="90" t="n">
        <f aca="false">SUM(AB3:AB52)</f>
        <v>2</v>
      </c>
      <c r="AC53" s="90" t="n">
        <f aca="false">SUM(AC3:AC52)</f>
        <v>0</v>
      </c>
      <c r="AD53" s="90" t="n">
        <f aca="false">SUM(AD3:AD52)</f>
        <v>4</v>
      </c>
      <c r="AE53" s="90" t="n">
        <f aca="false">SUM(AE3:AE52)</f>
        <v>1</v>
      </c>
      <c r="AF53" s="90" t="n">
        <f aca="false">SUM(AF3:AF52)</f>
        <v>0</v>
      </c>
      <c r="AG53" s="90" t="n">
        <f aca="false">SUM(AG3:AG52)</f>
        <v>9</v>
      </c>
      <c r="AH53" s="90" t="n">
        <f aca="false">SUM(AH3:AH52)</f>
        <v>9</v>
      </c>
      <c r="AI53" s="90" t="n">
        <f aca="false">SUM(AI3:AI52)</f>
        <v>4</v>
      </c>
      <c r="AJ53" s="90" t="n">
        <f aca="false">SUM(AJ3:AJ52)</f>
        <v>3</v>
      </c>
      <c r="AK53" s="90" t="n">
        <f aca="false">SUM(AK3:AK52)</f>
        <v>3</v>
      </c>
      <c r="AL53" s="90" t="n">
        <f aca="false">SUM(AL3:AL52)</f>
        <v>1</v>
      </c>
      <c r="AM53" s="90" t="n">
        <f aca="false">SUM(AM3:AM52)</f>
        <v>0</v>
      </c>
      <c r="AN53" s="90" t="n">
        <f aca="false">SUM(AN3:AN52)</f>
        <v>0</v>
      </c>
      <c r="AO53" s="90" t="n">
        <f aca="false">SUM(AO3:AO52)</f>
        <v>8</v>
      </c>
      <c r="AP53" s="90" t="n">
        <f aca="false">SUM(AP3:AP52)</f>
        <v>0</v>
      </c>
      <c r="AQ53" s="90" t="n">
        <f aca="false">SUM(AQ3:AQ52)</f>
        <v>2</v>
      </c>
      <c r="AR53" s="90" t="n">
        <f aca="false">SUM(AR3:AR52)</f>
        <v>4</v>
      </c>
      <c r="AS53" s="90" t="n">
        <f aca="false">SUM(AS3:AS52)</f>
        <v>2</v>
      </c>
      <c r="AT53" s="90" t="n">
        <f aca="false">SUM(AT3:AT52)</f>
        <v>7</v>
      </c>
      <c r="AU53" s="90" t="n">
        <f aca="false">SUM(AU3:AU52)</f>
        <v>0</v>
      </c>
      <c r="AV53" s="90" t="n">
        <f aca="false">SUM(AV3:AV52)</f>
        <v>6</v>
      </c>
      <c r="AW53" s="90" t="n">
        <f aca="false">SUM(AW3:AW52)</f>
        <v>0</v>
      </c>
      <c r="AX53" s="90" t="n">
        <f aca="false">SUM(AX3:AX52)</f>
        <v>5</v>
      </c>
      <c r="AY53" s="90" t="n">
        <f aca="false">SUM(AY3:AY52)</f>
        <v>3</v>
      </c>
      <c r="AZ53" s="90" t="n">
        <f aca="false">SUM(AZ3:AZ52)</f>
        <v>0</v>
      </c>
      <c r="BA53" s="90" t="n">
        <f aca="false">SUM(BA3:BA52)</f>
        <v>164</v>
      </c>
      <c r="BE53" s="99" t="s">
        <v>78</v>
      </c>
      <c r="BF53" s="90" t="n">
        <f aca="false">SUM(BF3:BF52)</f>
        <v>3</v>
      </c>
      <c r="BG53" s="90" t="n">
        <f aca="false">SUM(BG3:BG52)</f>
        <v>0</v>
      </c>
      <c r="BH53" s="90" t="n">
        <f aca="false">SUM(BH3:BH52)</f>
        <v>0</v>
      </c>
      <c r="BI53" s="90" t="n">
        <f aca="false">SUM(BI3:BI52)</f>
        <v>8</v>
      </c>
      <c r="BJ53" s="90" t="n">
        <f aca="false">SUM(BJ3:BJ52)</f>
        <v>9</v>
      </c>
      <c r="BK53" s="90" t="n">
        <f aca="false">SUM(BK3:BK52)</f>
        <v>16</v>
      </c>
      <c r="BL53" s="90" t="n">
        <f aca="false">SUM(BL3:BL52)</f>
        <v>3</v>
      </c>
      <c r="BM53" s="90" t="n">
        <f aca="false">SUM(BM3:BM52)</f>
        <v>7</v>
      </c>
      <c r="BN53" s="90" t="n">
        <f aca="false">SUM(BN3:BN52)</f>
        <v>5</v>
      </c>
      <c r="BO53" s="90" t="n">
        <f aca="false">SUM(BO3:BO52)</f>
        <v>0</v>
      </c>
      <c r="BP53" s="90" t="n">
        <f aca="false">SUM(BP3:BP52)</f>
        <v>14</v>
      </c>
      <c r="BQ53" s="90" t="n">
        <f aca="false">SUM(BQ3:BQ52)</f>
        <v>5</v>
      </c>
      <c r="BR53" s="90" t="n">
        <f aca="false">SUM(BR3:BR52)</f>
        <v>7</v>
      </c>
      <c r="BS53" s="90" t="n">
        <f aca="false">SUM(BS3:BS52)</f>
        <v>13</v>
      </c>
      <c r="BT53" s="90" t="n">
        <f aca="false">SUM(BT3:BT52)</f>
        <v>0</v>
      </c>
      <c r="BU53" s="90" t="n">
        <f aca="false">SUM(BU3:BU52)</f>
        <v>4</v>
      </c>
      <c r="BV53" s="90" t="n">
        <f aca="false">SUM(BV3:BV52)</f>
        <v>13</v>
      </c>
      <c r="BW53" s="90" t="n">
        <f aca="false">SUM(BW3:BW52)</f>
        <v>0</v>
      </c>
      <c r="BX53" s="90" t="n">
        <f aca="false">SUM(BX3:BX52)</f>
        <v>5</v>
      </c>
      <c r="BY53" s="90" t="n">
        <f aca="false">SUM(BY3:BY52)</f>
        <v>4</v>
      </c>
      <c r="BZ53" s="90" t="n">
        <f aca="false">SUM(BZ3:BZ52)</f>
        <v>5</v>
      </c>
      <c r="CA53" s="90" t="n">
        <f aca="false">SUM(CA3:CA52)</f>
        <v>4</v>
      </c>
      <c r="CB53" s="90" t="n">
        <f aca="false">SUM(CB3:CB52)</f>
        <v>6</v>
      </c>
      <c r="CC53" s="90" t="n">
        <f aca="false">SUM(CC3:CC52)</f>
        <v>18</v>
      </c>
      <c r="CD53" s="90" t="n">
        <f aca="false">SUM(CD3:CD52)</f>
        <v>28</v>
      </c>
      <c r="CE53" s="90" t="n">
        <f aca="false">SUM(CE3:CE52)</f>
        <v>10</v>
      </c>
      <c r="CF53" s="90" t="n">
        <f aca="false">SUM(CF3:CF52)</f>
        <v>0</v>
      </c>
      <c r="CG53" s="90" t="n">
        <f aca="false">SUM(CG3:CG52)</f>
        <v>14</v>
      </c>
      <c r="CH53" s="90" t="n">
        <f aca="false">SUM(CH3:CH52)</f>
        <v>5</v>
      </c>
      <c r="CI53" s="90" t="n">
        <f aca="false">SUM(CI3:CI52)</f>
        <v>3</v>
      </c>
      <c r="CJ53" s="90" t="n">
        <f aca="false">SUM(CJ3:CJ52)</f>
        <v>11</v>
      </c>
      <c r="CK53" s="90" t="n">
        <f aca="false">SUM(CK3:CK52)</f>
        <v>12</v>
      </c>
      <c r="CL53" s="90" t="n">
        <f aca="false">SUM(CL3:CL52)</f>
        <v>4</v>
      </c>
      <c r="CM53" s="90" t="n">
        <f aca="false">SUM(CM3:CM52)</f>
        <v>14</v>
      </c>
      <c r="CN53" s="90" t="n">
        <f aca="false">SUM(CN3:CN52)</f>
        <v>3</v>
      </c>
      <c r="CO53" s="90" t="n">
        <f aca="false">SUM(CO3:CO52)</f>
        <v>6</v>
      </c>
      <c r="CP53" s="90" t="n">
        <f aca="false">SUM(CP3:CP52)</f>
        <v>0</v>
      </c>
      <c r="CQ53" s="90" t="n">
        <f aca="false">SUM(CQ3:CQ52)</f>
        <v>0</v>
      </c>
      <c r="CR53" s="90" t="n">
        <f aca="false">SUM(CR3:CR52)</f>
        <v>26</v>
      </c>
      <c r="CS53" s="90" t="n">
        <f aca="false">SUM(CS3:CS52)</f>
        <v>0</v>
      </c>
      <c r="CT53" s="90" t="n">
        <f aca="false">SUM(CT3:CT52)</f>
        <v>3</v>
      </c>
      <c r="CU53" s="90" t="n">
        <f aca="false">SUM(CU3:CU52)</f>
        <v>4</v>
      </c>
      <c r="CV53" s="90" t="n">
        <f aca="false">SUM(CV3:CV52)</f>
        <v>7</v>
      </c>
      <c r="CW53" s="90" t="n">
        <f aca="false">SUM(CW3:CW52)</f>
        <v>13</v>
      </c>
      <c r="CX53" s="90" t="n">
        <f aca="false">SUM(CX3:CX52)</f>
        <v>0</v>
      </c>
      <c r="CY53" s="90" t="n">
        <f aca="false">SUM(CY3:CY52)</f>
        <v>8</v>
      </c>
      <c r="CZ53" s="90" t="n">
        <f aca="false">SUM(CZ3:CZ52)</f>
        <v>0</v>
      </c>
      <c r="DA53" s="90" t="n">
        <f aca="false">SUM(DA3:DA52)</f>
        <v>5</v>
      </c>
      <c r="DB53" s="90" t="n">
        <f aca="false">SUM(DB3:DB52)</f>
        <v>3</v>
      </c>
      <c r="DC53" s="90" t="n">
        <f aca="false">SUM(DC3:DC52)</f>
        <v>0</v>
      </c>
      <c r="DD53" s="90" t="n">
        <f aca="false">SUM(DD3:DD52)</f>
        <v>328</v>
      </c>
      <c r="DE53" s="92"/>
      <c r="DF53" s="93"/>
      <c r="DG53" s="94"/>
      <c r="DH53" s="99" t="s">
        <v>78</v>
      </c>
      <c r="DI53" s="90" t="n">
        <f aca="false">SUM(DI3:DI43)</f>
        <v>3</v>
      </c>
      <c r="DJ53" s="90" t="n">
        <f aca="false">SUM(DJ3:DJ43)</f>
        <v>0</v>
      </c>
      <c r="DK53" s="90" t="n">
        <f aca="false">SUM(DK3:DK43)</f>
        <v>0</v>
      </c>
      <c r="DL53" s="90" t="n">
        <f aca="false">SUM(DL3:DL43)</f>
        <v>6</v>
      </c>
      <c r="DM53" s="90" t="n">
        <f aca="false">SUM(DM3:DM43)</f>
        <v>7</v>
      </c>
      <c r="DN53" s="90" t="n">
        <f aca="false">SUM(DN3:DN43)</f>
        <v>13</v>
      </c>
      <c r="DO53" s="90" t="n">
        <f aca="false">SUM(DO3:DO43)</f>
        <v>2</v>
      </c>
      <c r="DP53" s="90" t="n">
        <f aca="false">SUM(DP3:DP43)</f>
        <v>7</v>
      </c>
      <c r="DQ53" s="90" t="n">
        <f aca="false">SUM(DQ3:DQ43)</f>
        <v>5</v>
      </c>
      <c r="DR53" s="90" t="n">
        <f aca="false">SUM(DR3:DR43)</f>
        <v>0</v>
      </c>
      <c r="DS53" s="90" t="n">
        <f aca="false">SUM(DS3:DS43)</f>
        <v>12</v>
      </c>
      <c r="DT53" s="90" t="n">
        <f aca="false">SUM(DT3:DT43)</f>
        <v>5</v>
      </c>
      <c r="DU53" s="90" t="n">
        <f aca="false">SUM(DU3:DU43)</f>
        <v>4</v>
      </c>
      <c r="DV53" s="90" t="n">
        <f aca="false">SUM(DV3:DV43)</f>
        <v>9</v>
      </c>
      <c r="DW53" s="90" t="n">
        <f aca="false">SUM(DW3:DW43)</f>
        <v>0</v>
      </c>
      <c r="DX53" s="90" t="n">
        <f aca="false">SUM(DX3:DX43)</f>
        <v>3</v>
      </c>
      <c r="DY53" s="90" t="n">
        <f aca="false">SUM(DY3:DY43)</f>
        <v>12</v>
      </c>
      <c r="DZ53" s="90" t="n">
        <f aca="false">SUM(DZ3:DZ43)</f>
        <v>0</v>
      </c>
      <c r="EA53" s="90" t="n">
        <f aca="false">SUM(EA3:EA43)</f>
        <v>5</v>
      </c>
      <c r="EB53" s="90" t="n">
        <f aca="false">SUM(EB3:EB43)</f>
        <v>4</v>
      </c>
      <c r="EC53" s="90" t="n">
        <f aca="false">SUM(EC3:EC43)</f>
        <v>5</v>
      </c>
      <c r="ED53" s="90" t="n">
        <f aca="false">SUM(ED3:ED43)</f>
        <v>3</v>
      </c>
      <c r="EE53" s="90" t="n">
        <f aca="false">SUM(EE3:EE43)</f>
        <v>6</v>
      </c>
      <c r="EF53" s="90" t="n">
        <f aca="false">SUM(EF3:EF43)</f>
        <v>15</v>
      </c>
      <c r="EG53" s="90" t="n">
        <f aca="false">SUM(EG3:EG43)</f>
        <v>24</v>
      </c>
      <c r="EH53" s="90" t="n">
        <f aca="false">SUM(EH3:EH43)</f>
        <v>10</v>
      </c>
      <c r="EI53" s="90" t="n">
        <f aca="false">SUM(EI3:EI43)</f>
        <v>0</v>
      </c>
      <c r="EJ53" s="90" t="n">
        <f aca="false">SUM(EJ3:EJ43)</f>
        <v>13</v>
      </c>
      <c r="EK53" s="90" t="n">
        <f aca="false">SUM(EK3:EK43)</f>
        <v>5</v>
      </c>
      <c r="EL53" s="90" t="n">
        <f aca="false">SUM(EL3:EL43)</f>
        <v>3</v>
      </c>
      <c r="EM53" s="90" t="n">
        <f aca="false">SUM(EM3:EM43)</f>
        <v>11</v>
      </c>
      <c r="EN53" s="90" t="n">
        <f aca="false">SUM(EN3:EN43)</f>
        <v>12</v>
      </c>
      <c r="EO53" s="90" t="n">
        <f aca="false">SUM(EO3:EO43)</f>
        <v>4</v>
      </c>
      <c r="EP53" s="90" t="n">
        <f aca="false">SUM(EP3:EP43)</f>
        <v>12</v>
      </c>
      <c r="EQ53" s="90" t="n">
        <f aca="false">SUM(EQ3:EQ43)</f>
        <v>3</v>
      </c>
      <c r="ER53" s="90" t="n">
        <f aca="false">SUM(ER3:ER43)</f>
        <v>5</v>
      </c>
      <c r="ES53" s="90" t="n">
        <f aca="false">SUM(ES3:ES43)</f>
        <v>0</v>
      </c>
      <c r="ET53" s="90" t="n">
        <f aca="false">SUM(ET3:ET43)</f>
        <v>0</v>
      </c>
      <c r="EU53" s="90" t="n">
        <f aca="false">SUM(EU3:EU43)</f>
        <v>21</v>
      </c>
      <c r="EV53" s="90" t="n">
        <f aca="false">SUM(EV3:EV43)</f>
        <v>0</v>
      </c>
      <c r="EW53" s="90" t="n">
        <f aca="false">SUM(EW3:EW43)</f>
        <v>3</v>
      </c>
      <c r="EX53" s="90" t="n">
        <f aca="false">SUM(EX3:EX43)</f>
        <v>4</v>
      </c>
      <c r="EY53" s="90" t="n">
        <f aca="false">SUM(EY3:EY43)</f>
        <v>6</v>
      </c>
      <c r="EZ53" s="90" t="n">
        <f aca="false">SUM(EZ3:EZ43)</f>
        <v>11</v>
      </c>
      <c r="FA53" s="90" t="n">
        <f aca="false">SUM(FA3:FA43)</f>
        <v>0</v>
      </c>
      <c r="FB53" s="90" t="n">
        <f aca="false">SUM(FB3:FB43)</f>
        <v>7</v>
      </c>
      <c r="FC53" s="90" t="n">
        <f aca="false">SUM(FC3:FC43)</f>
        <v>0</v>
      </c>
      <c r="FD53" s="90" t="n">
        <f aca="false">SUM(FD3:FD43)</f>
        <v>5</v>
      </c>
      <c r="FE53" s="90" t="n">
        <f aca="false">SUM(FE3:FE43)</f>
        <v>3</v>
      </c>
      <c r="FF53" s="90" t="n">
        <f aca="false">SUM(FF3:FF43)</f>
        <v>0</v>
      </c>
      <c r="FG53" s="90" t="n">
        <f aca="false">SUM(FG3:FG52)</f>
        <v>288</v>
      </c>
      <c r="FH53" s="95"/>
      <c r="FI53" s="99"/>
      <c r="FJ53" s="100"/>
      <c r="FK53" s="100"/>
      <c r="FL53" s="100"/>
    </row>
    <row r="54" customFormat="false" ht="15" hidden="false" customHeight="false" outlineLevel="0" collapsed="false">
      <c r="BA54" s="101" t="n">
        <f aca="false">SUM(C53:AZ53)</f>
        <v>164</v>
      </c>
      <c r="DD54" s="101" t="n">
        <f aca="false">SUM(BF53:DC53)</f>
        <v>328</v>
      </c>
      <c r="DE54" s="94"/>
      <c r="DF54" s="102"/>
      <c r="DG54" s="94"/>
      <c r="FG54" s="101" t="n">
        <f aca="false">SUM(DI53:FF53)</f>
        <v>288</v>
      </c>
      <c r="FH54" s="94"/>
      <c r="FJ54" s="103"/>
      <c r="FK54" s="103"/>
      <c r="FL54" s="103"/>
    </row>
    <row r="55" customFormat="false" ht="15" hidden="false" customHeight="false" outlineLevel="0" collapsed="false">
      <c r="DD55" s="101" t="n">
        <f aca="false">MAX(BF3:DC52)</f>
        <v>5</v>
      </c>
      <c r="DF55" s="102"/>
      <c r="DI55" s="104" t="n">
        <f aca="false">SUMPRODUCT(DI3:DI52,CLASSIF!$T3:$T52)/DI53</f>
        <v>0.698823051948052</v>
      </c>
      <c r="DJ55" s="104" t="e">
        <f aca="false">SUMPRODUCT(DJ3:DJ52,CLASSIF!$T3:$T52)/DJ53</f>
        <v>#DIV/0!</v>
      </c>
      <c r="DK55" s="104" t="e">
        <f aca="false">SUMPRODUCT(DK3:DK52,CLASSIF!$T3:$T52)/DK53</f>
        <v>#DIV/0!</v>
      </c>
      <c r="DL55" s="104" t="n">
        <f aca="false">SUMPRODUCT(DL3:DL52,CLASSIF!$T3:$T52)/DL53</f>
        <v>0.970531135531136</v>
      </c>
      <c r="DM55" s="104" t="n">
        <f aca="false">SUMPRODUCT(DM3:DM52,CLASSIF!$T3:$T52)/DM53</f>
        <v>0.751042013542014</v>
      </c>
      <c r="DN55" s="104" t="n">
        <f aca="false">SUMPRODUCT(DN3:DN52,CLASSIF!$T3:$T52)/DN53</f>
        <v>0.805292816158201</v>
      </c>
      <c r="DO55" s="104" t="n">
        <f aca="false">SUMPRODUCT(DO3:DO52,CLASSIF!$T3:$T52)/DO53</f>
        <v>0.790029761904762</v>
      </c>
      <c r="DP55" s="104" t="n">
        <f aca="false">SUMPRODUCT(DP3:DP52,CLASSIF!$T3:$T52)/DP53</f>
        <v>0.671576726844584</v>
      </c>
      <c r="DQ55" s="104" t="n">
        <f aca="false">SUMPRODUCT(DQ3:DQ52,CLASSIF!$T3:$T52)/DQ53</f>
        <v>0.768300366300366</v>
      </c>
      <c r="DR55" s="104" t="e">
        <f aca="false">SUMPRODUCT(DR3:DR52,CLASSIF!$T3:$T52)/DR53</f>
        <v>#DIV/0!</v>
      </c>
      <c r="DS55" s="104" t="n">
        <f aca="false">SUMPRODUCT(DS3:DS52,CLASSIF!$T3:$T52)/DS53</f>
        <v>0.793833307895808</v>
      </c>
      <c r="DT55" s="104" t="n">
        <f aca="false">SUMPRODUCT(DT3:DT52,CLASSIF!$T3:$T52)/DT53</f>
        <v>0.63817982017982</v>
      </c>
      <c r="DU55" s="104" t="n">
        <f aca="false">SUMPRODUCT(DU3:DU52,CLASSIF!$T3:$T52)/DU53</f>
        <v>1.37917582417582</v>
      </c>
      <c r="DV55" s="104" t="n">
        <f aca="false">SUMPRODUCT(DV3:DV52,CLASSIF!$T3:$T52)/DV53</f>
        <v>0.781014448514449</v>
      </c>
      <c r="DW55" s="104" t="e">
        <f aca="false">SUMPRODUCT(DW3:DW52,CLASSIF!$T3:$T52)/DW53</f>
        <v>#DIV/0!</v>
      </c>
      <c r="DX55" s="104" t="n">
        <f aca="false">SUMPRODUCT(DX3:DX52,CLASSIF!$T3:$T52)/DX53</f>
        <v>0.799635780885781</v>
      </c>
      <c r="DY55" s="104" t="n">
        <f aca="false">SUMPRODUCT(DY3:DY52,CLASSIF!$T3:$T52)/DY53</f>
        <v>0.713273046398046</v>
      </c>
      <c r="DZ55" s="104" t="e">
        <f aca="false">SUMPRODUCT(DZ3:DZ52,CLASSIF!$T3:$T52)/DZ53</f>
        <v>#DIV/0!</v>
      </c>
      <c r="EA55" s="104" t="n">
        <f aca="false">SUMPRODUCT(EA3:EA52,CLASSIF!$T3:$T52)/EA53</f>
        <v>0.761043956043956</v>
      </c>
      <c r="EB55" s="104" t="n">
        <f aca="false">SUMPRODUCT(EB3:EB52,CLASSIF!$T3:$T52)/EB53</f>
        <v>0.821744505494505</v>
      </c>
      <c r="EC55" s="104" t="n">
        <f aca="false">SUMPRODUCT(EC3:EC52,CLASSIF!$T3:$T52)/EC53</f>
        <v>0.69242735042735</v>
      </c>
      <c r="ED55" s="104" t="n">
        <f aca="false">SUMPRODUCT(ED3:ED52,CLASSIF!$T3:$T52)/ED53</f>
        <v>0.841178266178266</v>
      </c>
      <c r="EE55" s="104" t="n">
        <f aca="false">SUMPRODUCT(EE3:EE52,CLASSIF!$T3:$T52)/EE53</f>
        <v>0.629186507936508</v>
      </c>
      <c r="EF55" s="104" t="n">
        <f aca="false">SUMPRODUCT(EF3:EF52,CLASSIF!$T3:$T52)/EF53</f>
        <v>0.745068986568987</v>
      </c>
      <c r="EG55" s="104" t="n">
        <f aca="false">SUMPRODUCT(EG3:EG52,CLASSIF!$T3:$T52)/EG53</f>
        <v>0.648388633935509</v>
      </c>
      <c r="EH55" s="104" t="n">
        <f aca="false">SUMPRODUCT(EH3:EH52,CLASSIF!$T3:$T52)/EH53</f>
        <v>0.589644001831502</v>
      </c>
      <c r="EI55" s="104" t="e">
        <f aca="false">SUMPRODUCT(EI3:EI52,CLASSIF!$T3:$T52)/EI53</f>
        <v>#DIV/0!</v>
      </c>
      <c r="EJ55" s="104" t="n">
        <f aca="false">SUMPRODUCT(EJ3:EJ52,CLASSIF!$T3:$T52)/EJ53</f>
        <v>0.670414857578319</v>
      </c>
      <c r="EK55" s="104" t="n">
        <f aca="false">SUMPRODUCT(EK3:EK52,CLASSIF!$T3:$T52)/EK53</f>
        <v>0.540642857142857</v>
      </c>
      <c r="EL55" s="104" t="n">
        <f aca="false">SUMPRODUCT(EL3:EL52,CLASSIF!$T3:$T52)/EL53</f>
        <v>0.858461538461538</v>
      </c>
      <c r="EM55" s="104" t="n">
        <f aca="false">SUMPRODUCT(EM3:EM52,CLASSIF!$T3:$T52)/EM53</f>
        <v>0.799988553113553</v>
      </c>
      <c r="EN55" s="104" t="n">
        <f aca="false">SUMPRODUCT(EN3:EN52,CLASSIF!$T3:$T52)/EN53</f>
        <v>0.69658443986569</v>
      </c>
      <c r="EO55" s="104" t="n">
        <f aca="false">SUMPRODUCT(EO3:EO52,CLASSIF!$T3:$T52)/EO53</f>
        <v>0.713764880952381</v>
      </c>
      <c r="EP55" s="104" t="n">
        <f aca="false">SUMPRODUCT(EP3:EP52,CLASSIF!$T3:$T52)/EP53</f>
        <v>0.828010097541347</v>
      </c>
      <c r="EQ55" s="104" t="n">
        <f aca="false">SUMPRODUCT(EQ3:EQ52,CLASSIF!$T3:$T52)/EQ53</f>
        <v>0.554695767195767</v>
      </c>
      <c r="ER55" s="104" t="n">
        <f aca="false">SUMPRODUCT(ER3:ER52,CLASSIF!$T3:$T52)/ER53</f>
        <v>0.807191086691087</v>
      </c>
      <c r="ES55" s="104" t="e">
        <f aca="false">SUMPRODUCT(ES3:ES52,CLASSIF!$T3:$T52)/ES53</f>
        <v>#DIV/0!</v>
      </c>
      <c r="ET55" s="104" t="e">
        <f aca="false">SUMPRODUCT(ET3:ET52,CLASSIF!$T3:$T52)/ET53</f>
        <v>#DIV/0!</v>
      </c>
      <c r="EU55" s="104" t="n">
        <f aca="false">SUMPRODUCT(EU3:EU52,CLASSIF!$T3:$T52)/EU53</f>
        <v>0.849258152561724</v>
      </c>
      <c r="EV55" s="104" t="e">
        <f aca="false">SUMPRODUCT(EV3:EV52,CLASSIF!$T3:$T52)/EV53</f>
        <v>#DIV/0!</v>
      </c>
      <c r="EW55" s="104" t="n">
        <f aca="false">SUMPRODUCT(EW3:EW52,CLASSIF!$T3:$T52)/EW53</f>
        <v>0.432380952380952</v>
      </c>
      <c r="EX55" s="104" t="n">
        <f aca="false">SUMPRODUCT(EX3:EX52,CLASSIF!$T3:$T52)/EX53</f>
        <v>0.566369047619048</v>
      </c>
      <c r="EY55" s="104" t="n">
        <f aca="false">SUMPRODUCT(EY3:EY52,CLASSIF!$T3:$T52)/EY53</f>
        <v>0.846392322954823</v>
      </c>
      <c r="EZ55" s="104" t="n">
        <f aca="false">SUMPRODUCT(EZ3:EZ52,CLASSIF!$T3:$T52)/EZ53</f>
        <v>0.885617507492507</v>
      </c>
      <c r="FA55" s="104" t="e">
        <f aca="false">SUMPRODUCT(FA3:FA52,CLASSIF!$T3:$T52)/FA53</f>
        <v>#DIV/0!</v>
      </c>
      <c r="FB55" s="104" t="n">
        <f aca="false">SUMPRODUCT(FB3:FB52,CLASSIF!$T3:$T52)/FB53</f>
        <v>0.83772403192046</v>
      </c>
      <c r="FC55" s="104" t="e">
        <f aca="false">SUMPRODUCT(FC3:FC52,CLASSIF!$T3:$T52)/FC53</f>
        <v>#DIV/0!</v>
      </c>
      <c r="FD55" s="104" t="n">
        <f aca="false">SUMPRODUCT(FD3:FD52,CLASSIF!$T3:$T52)/FD53</f>
        <v>0.730082417582418</v>
      </c>
      <c r="FE55" s="104" t="n">
        <f aca="false">SUMPRODUCT(FE3:FE52,CLASSIF!$T3:$T52)/FE53</f>
        <v>0.766056166056166</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59" activePane="bottomLeft" state="frozen"/>
      <selection pane="topLeft" activeCell="A1" activeCellId="0" sqref="A1"/>
      <selection pane="bottomLeft" activeCell="C467" activeCellId="0" sqref="C467"/>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168</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t="n">
        <v>44847</v>
      </c>
      <c r="C368" s="44" t="s">
        <v>25</v>
      </c>
      <c r="D368" s="113" t="n">
        <v>6</v>
      </c>
      <c r="E368" s="113" t="n">
        <v>4</v>
      </c>
      <c r="F368" s="44" t="s">
        <v>18</v>
      </c>
      <c r="G368" s="122" t="str">
        <f aca="false">C368</f>
        <v>Carlao</v>
      </c>
      <c r="H368" s="121" t="n">
        <f aca="false">IF(AND(E368=0,E369=0),25,20)</f>
        <v>20</v>
      </c>
      <c r="I368" s="122" t="str">
        <f aca="false">F368</f>
        <v>Flavio</v>
      </c>
      <c r="J368" s="111" t="n">
        <f aca="false">IF(E368="WO40",-40,MAX(4,SUM(E368:E369)))</f>
        <v>7</v>
      </c>
      <c r="K368" s="121" t="n">
        <f aca="false">IF(D368&gt;E368,1,0)+IF(D369&gt;E369,1,0)+IF(D370&gt;E370,1,0)</f>
        <v>2</v>
      </c>
      <c r="L368" s="121" t="n">
        <f aca="false">IF(E368&gt;D368,1,0)+IF(E369&gt;D369,1,0)+IF(E370&gt;D370,1,0)</f>
        <v>0</v>
      </c>
      <c r="M368" s="114" t="str">
        <f aca="false">G368&amp;" d. "&amp;I368</f>
        <v>Carlao d. Flavio</v>
      </c>
      <c r="N368" s="114" t="str">
        <f aca="false">G368&amp;" x "&amp;I368</f>
        <v>Carlao x Flavio</v>
      </c>
      <c r="O368" s="114" t="str">
        <f aca="false">I368&amp;" x "&amp;G368</f>
        <v>Flavio x Carlao</v>
      </c>
      <c r="P368" s="111" t="n">
        <f aca="false">MONTH(B368)</f>
        <v>10</v>
      </c>
      <c r="Q368" s="111" t="n">
        <f aca="false">QUOTIENT(B368-2,7)-6129</f>
        <v>277</v>
      </c>
    </row>
    <row r="369" customFormat="false" ht="12.8" hidden="false" customHeight="false" outlineLevel="0" collapsed="false">
      <c r="A369" s="111"/>
      <c r="B369" s="112"/>
      <c r="C369" s="44"/>
      <c r="D369" s="115" t="n">
        <v>6</v>
      </c>
      <c r="E369" s="115" t="n">
        <v>3</v>
      </c>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t="n">
        <v>44847</v>
      </c>
      <c r="C371" s="44" t="s">
        <v>15</v>
      </c>
      <c r="D371" s="113" t="n">
        <v>6</v>
      </c>
      <c r="E371" s="113" t="n">
        <v>1</v>
      </c>
      <c r="F371" s="44" t="s">
        <v>21</v>
      </c>
      <c r="G371" s="122" t="str">
        <f aca="false">C371</f>
        <v>Gerentão</v>
      </c>
      <c r="H371" s="121" t="n">
        <f aca="false">IF(AND(E371=0,E372=0),25,20)</f>
        <v>20</v>
      </c>
      <c r="I371" s="122" t="str">
        <f aca="false">F371</f>
        <v>Renatão</v>
      </c>
      <c r="J371" s="111" t="n">
        <f aca="false">IF(E371="WO40",-40,MAX(4,SUM(E371:E372)))</f>
        <v>4</v>
      </c>
      <c r="K371" s="121" t="n">
        <f aca="false">IF(D371&gt;E371,1,0)+IF(D372&gt;E372,1,0)+IF(D373&gt;E373,1,0)</f>
        <v>2</v>
      </c>
      <c r="L371" s="121" t="n">
        <f aca="false">IF(E371&gt;D371,1,0)+IF(E372&gt;D372,1,0)+IF(E373&gt;D373,1,0)</f>
        <v>0</v>
      </c>
      <c r="M371" s="114" t="str">
        <f aca="false">G371&amp;" d. "&amp;I371</f>
        <v>Gerentão d. Renatão</v>
      </c>
      <c r="N371" s="114" t="str">
        <f aca="false">G371&amp;" x "&amp;I371</f>
        <v>Gerentão x Renatão</v>
      </c>
      <c r="O371" s="114" t="str">
        <f aca="false">I371&amp;" x "&amp;G371</f>
        <v>Renatão x Gerentão</v>
      </c>
      <c r="P371" s="111" t="n">
        <f aca="false">MONTH(B371)</f>
        <v>10</v>
      </c>
      <c r="Q371" s="111" t="n">
        <f aca="false">QUOTIENT(B371-2,7)-6129</f>
        <v>277</v>
      </c>
    </row>
    <row r="372" customFormat="false" ht="12.8" hidden="false" customHeight="false" outlineLevel="0" collapsed="false">
      <c r="A372" s="111"/>
      <c r="B372" s="112"/>
      <c r="C372" s="44"/>
      <c r="D372" s="115" t="n">
        <v>3</v>
      </c>
      <c r="E372" s="115" t="n">
        <v>1</v>
      </c>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t="n">
        <v>44848</v>
      </c>
      <c r="C374" s="44" t="s">
        <v>35</v>
      </c>
      <c r="D374" s="113" t="n">
        <v>6</v>
      </c>
      <c r="E374" s="113" t="n">
        <v>1</v>
      </c>
      <c r="F374" s="44" t="s">
        <v>21</v>
      </c>
      <c r="G374" s="122" t="str">
        <f aca="false">C374</f>
        <v>Persio</v>
      </c>
      <c r="H374" s="121" t="n">
        <f aca="false">IF(AND(E374=0,E375=0),25,20)</f>
        <v>20</v>
      </c>
      <c r="I374" s="122" t="str">
        <f aca="false">F374</f>
        <v>Renatão</v>
      </c>
      <c r="J374" s="111" t="n">
        <f aca="false">IF(E374="WO40",-40,MAX(4,SUM(E374:E375)))</f>
        <v>4</v>
      </c>
      <c r="K374" s="121" t="n">
        <f aca="false">IF(D374&gt;E374,1,0)+IF(D375&gt;E375,1,0)+IF(D376&gt;E376,1,0)</f>
        <v>2</v>
      </c>
      <c r="L374" s="121" t="n">
        <f aca="false">IF(E374&gt;D374,1,0)+IF(E375&gt;D375,1,0)+IF(E376&gt;D376,1,0)</f>
        <v>0</v>
      </c>
      <c r="M374" s="114" t="str">
        <f aca="false">G374&amp;" d. "&amp;I374</f>
        <v>Persio d. Renatão</v>
      </c>
      <c r="N374" s="114" t="str">
        <f aca="false">G374&amp;" x "&amp;I374</f>
        <v>Persio x Renatão</v>
      </c>
      <c r="O374" s="114" t="str">
        <f aca="false">I374&amp;" x "&amp;G374</f>
        <v>Renatão x Persio</v>
      </c>
      <c r="P374" s="111" t="n">
        <f aca="false">MONTH(B374)</f>
        <v>10</v>
      </c>
      <c r="Q374" s="111" t="n">
        <f aca="false">QUOTIENT(B374-2,7)-6129</f>
        <v>277</v>
      </c>
    </row>
    <row r="375" customFormat="false" ht="12.8" hidden="false" customHeight="false" outlineLevel="0" collapsed="false">
      <c r="A375" s="111"/>
      <c r="B375" s="112"/>
      <c r="C375" s="44"/>
      <c r="D375" s="115" t="n">
        <v>6</v>
      </c>
      <c r="E375" s="115" t="n">
        <v>2</v>
      </c>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t="n">
        <v>44850</v>
      </c>
      <c r="C377" s="44" t="s">
        <v>29</v>
      </c>
      <c r="D377" s="113" t="n">
        <v>6</v>
      </c>
      <c r="E377" s="113" t="n">
        <v>1</v>
      </c>
      <c r="F377" s="44" t="s">
        <v>21</v>
      </c>
      <c r="G377" s="122" t="str">
        <f aca="false">C377</f>
        <v>BZK</v>
      </c>
      <c r="H377" s="121" t="n">
        <f aca="false">IF(AND(E377=0,E378=0),25,20)</f>
        <v>20</v>
      </c>
      <c r="I377" s="122" t="str">
        <f aca="false">F377</f>
        <v>Renatão</v>
      </c>
      <c r="J377" s="111" t="n">
        <f aca="false">IF(E377="WO40",-40,MAX(4,SUM(E377:E378)))</f>
        <v>4</v>
      </c>
      <c r="K377" s="121" t="n">
        <f aca="false">IF(D377&gt;E377,1,0)+IF(D378&gt;E378,1,0)+IF(D379&gt;E379,1,0)</f>
        <v>2</v>
      </c>
      <c r="L377" s="121" t="n">
        <f aca="false">IF(E377&gt;D377,1,0)+IF(E378&gt;D378,1,0)+IF(E379&gt;D379,1,0)</f>
        <v>0</v>
      </c>
      <c r="M377" s="114" t="str">
        <f aca="false">G377&amp;" d. "&amp;I377</f>
        <v>BZK d. Renatão</v>
      </c>
      <c r="N377" s="114" t="str">
        <f aca="false">G377&amp;" x "&amp;I377</f>
        <v>BZK x Renatão</v>
      </c>
      <c r="O377" s="114" t="str">
        <f aca="false">I377&amp;" x "&amp;G377</f>
        <v>Renatão x BZK</v>
      </c>
      <c r="P377" s="111" t="n">
        <f aca="false">MONTH(B377)</f>
        <v>10</v>
      </c>
      <c r="Q377" s="111" t="n">
        <f aca="false">QUOTIENT(B377-2,7)-6129</f>
        <v>277</v>
      </c>
    </row>
    <row r="378" customFormat="false" ht="12.8" hidden="false" customHeight="false" outlineLevel="0" collapsed="false">
      <c r="A378" s="111"/>
      <c r="B378" s="112"/>
      <c r="C378" s="44"/>
      <c r="D378" s="115" t="n">
        <v>6</v>
      </c>
      <c r="E378" s="115" t="n">
        <v>2</v>
      </c>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t="n">
        <v>44850</v>
      </c>
      <c r="C380" s="44" t="s">
        <v>44</v>
      </c>
      <c r="D380" s="113" t="n">
        <v>6</v>
      </c>
      <c r="E380" s="113" t="n">
        <v>4</v>
      </c>
      <c r="F380" s="44" t="s">
        <v>14</v>
      </c>
      <c r="G380" s="122" t="str">
        <f aca="false">C380</f>
        <v>Rubens</v>
      </c>
      <c r="H380" s="121" t="n">
        <f aca="false">IF(AND(E380=0,E381=0),25,20)</f>
        <v>20</v>
      </c>
      <c r="I380" s="122" t="str">
        <f aca="false">F380</f>
        <v>Fabinho</v>
      </c>
      <c r="J380" s="111" t="n">
        <f aca="false">IF(E380="WO40",-40,MAX(4,SUM(E380:E381)))</f>
        <v>6</v>
      </c>
      <c r="K380" s="121" t="n">
        <f aca="false">IF(D380&gt;E380,1,0)+IF(D381&gt;E381,1,0)+IF(D382&gt;E382,1,0)</f>
        <v>2</v>
      </c>
      <c r="L380" s="121" t="n">
        <f aca="false">IF(E380&gt;D380,1,0)+IF(E381&gt;D381,1,0)+IF(E382&gt;D382,1,0)</f>
        <v>0</v>
      </c>
      <c r="M380" s="114" t="str">
        <f aca="false">G380&amp;" d. "&amp;I380</f>
        <v>Rubens d. Fabinho</v>
      </c>
      <c r="N380" s="114" t="str">
        <f aca="false">G380&amp;" x "&amp;I380</f>
        <v>Rubens x Fabinho</v>
      </c>
      <c r="O380" s="114" t="str">
        <f aca="false">I380&amp;" x "&amp;G380</f>
        <v>Fabinho x Rubens</v>
      </c>
      <c r="P380" s="111" t="n">
        <f aca="false">MONTH(B380)</f>
        <v>10</v>
      </c>
      <c r="Q380" s="111" t="n">
        <f aca="false">QUOTIENT(B380-2,7)-6129</f>
        <v>277</v>
      </c>
    </row>
    <row r="381" customFormat="false" ht="12.8" hidden="false" customHeight="false" outlineLevel="0" collapsed="false">
      <c r="A381" s="111"/>
      <c r="B381" s="112"/>
      <c r="C381" s="44"/>
      <c r="D381" s="115" t="n">
        <v>6</v>
      </c>
      <c r="E381" s="115" t="n">
        <v>2</v>
      </c>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t="n">
        <v>44850</v>
      </c>
      <c r="C383" s="44" t="s">
        <v>42</v>
      </c>
      <c r="D383" s="113" t="n">
        <v>6</v>
      </c>
      <c r="E383" s="113" t="n">
        <v>2</v>
      </c>
      <c r="F383" s="44" t="s">
        <v>34</v>
      </c>
      <c r="G383" s="122" t="str">
        <f aca="false">C383</f>
        <v>Salgado</v>
      </c>
      <c r="H383" s="121" t="n">
        <f aca="false">IF(AND(E383=0,E384=0),25,20)</f>
        <v>20</v>
      </c>
      <c r="I383" s="122" t="str">
        <f aca="false">F383</f>
        <v>Tulio</v>
      </c>
      <c r="J383" s="111" t="n">
        <f aca="false">IF(E383="WO40",-40,MAX(4,SUM(E383:E384)))</f>
        <v>4</v>
      </c>
      <c r="K383" s="121" t="n">
        <f aca="false">IF(D383&gt;E383,1,0)+IF(D384&gt;E384,1,0)+IF(D385&gt;E385,1,0)</f>
        <v>1</v>
      </c>
      <c r="L383" s="121" t="n">
        <f aca="false">IF(E383&gt;D383,1,0)+IF(E384&gt;D384,1,0)+IF(E385&gt;D385,1,0)</f>
        <v>0</v>
      </c>
      <c r="M383" s="114" t="str">
        <f aca="false">G383&amp;" d. "&amp;I383</f>
        <v>Salgado d. Tulio</v>
      </c>
      <c r="N383" s="114" t="str">
        <f aca="false">G383&amp;" x "&amp;I383</f>
        <v>Salgado x Tulio</v>
      </c>
      <c r="O383" s="114" t="str">
        <f aca="false">I383&amp;" x "&amp;G383</f>
        <v>Tulio x Salgado</v>
      </c>
      <c r="P383" s="111" t="n">
        <f aca="false">MONTH(B383)</f>
        <v>10</v>
      </c>
      <c r="Q383" s="111" t="n">
        <f aca="false">QUOTIENT(B383-2,7)-6129</f>
        <v>277</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t="n">
        <v>44851</v>
      </c>
      <c r="C386" s="44" t="s">
        <v>12</v>
      </c>
      <c r="D386" s="113" t="n">
        <v>3</v>
      </c>
      <c r="E386" s="113" t="n">
        <v>6</v>
      </c>
      <c r="F386" s="44" t="s">
        <v>35</v>
      </c>
      <c r="G386" s="122" t="str">
        <f aca="false">C386</f>
        <v>Duclerc</v>
      </c>
      <c r="H386" s="121" t="n">
        <f aca="false">IF(AND(E386=0,E387=0),25,20)</f>
        <v>20</v>
      </c>
      <c r="I386" s="122" t="str">
        <f aca="false">F386</f>
        <v>Persio</v>
      </c>
      <c r="J386" s="111" t="n">
        <f aca="false">IF(E386="WO40",-40,MAX(4,SUM(E386:E387)))</f>
        <v>11</v>
      </c>
      <c r="K386" s="121" t="n">
        <f aca="false">IF(D386&gt;E386,1,0)+IF(D387&gt;E387,1,0)+IF(D388&gt;E388,1,0)</f>
        <v>2</v>
      </c>
      <c r="L386" s="121" t="n">
        <f aca="false">IF(E386&gt;D386,1,0)+IF(E387&gt;D387,1,0)+IF(E388&gt;D388,1,0)</f>
        <v>1</v>
      </c>
      <c r="M386" s="114" t="str">
        <f aca="false">G386&amp;" d. "&amp;I386</f>
        <v>Duclerc d. Persio</v>
      </c>
      <c r="N386" s="114" t="str">
        <f aca="false">G386&amp;" x "&amp;I386</f>
        <v>Duclerc x Persio</v>
      </c>
      <c r="O386" s="114" t="str">
        <f aca="false">I386&amp;" x "&amp;G386</f>
        <v>Persio x Duclerc</v>
      </c>
      <c r="P386" s="111" t="n">
        <f aca="false">MONTH(B386)</f>
        <v>10</v>
      </c>
      <c r="Q386" s="111" t="n">
        <f aca="false">QUOTIENT(B386-2,7)-6129</f>
        <v>278</v>
      </c>
    </row>
    <row r="387" customFormat="false" ht="12.8" hidden="false" customHeight="false" outlineLevel="0" collapsed="false">
      <c r="A387" s="111"/>
      <c r="B387" s="112"/>
      <c r="C387" s="44"/>
      <c r="D387" s="115" t="n">
        <v>7</v>
      </c>
      <c r="E387" s="115" t="n">
        <v>5</v>
      </c>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t="n">
        <v>10</v>
      </c>
      <c r="E388" s="119" t="n">
        <v>1</v>
      </c>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t="n">
        <v>44852</v>
      </c>
      <c r="C389" s="44" t="s">
        <v>26</v>
      </c>
      <c r="D389" s="113" t="n">
        <v>6</v>
      </c>
      <c r="E389" s="113" t="n">
        <v>2</v>
      </c>
      <c r="F389" s="44" t="s">
        <v>42</v>
      </c>
      <c r="G389" s="122" t="str">
        <f aca="false">C389</f>
        <v>LH</v>
      </c>
      <c r="H389" s="121" t="n">
        <f aca="false">IF(AND(E389=0,E390=0),25,20)</f>
        <v>20</v>
      </c>
      <c r="I389" s="122" t="str">
        <f aca="false">F389</f>
        <v>Salgado</v>
      </c>
      <c r="J389" s="111" t="n">
        <f aca="false">IF(E389="WO40",-40,MAX(4,SUM(E389:E390)))</f>
        <v>5</v>
      </c>
      <c r="K389" s="121" t="n">
        <f aca="false">IF(D389&gt;E389,1,0)+IF(D390&gt;E390,1,0)+IF(D391&gt;E391,1,0)</f>
        <v>2</v>
      </c>
      <c r="L389" s="121" t="n">
        <f aca="false">IF(E389&gt;D389,1,0)+IF(E390&gt;D390,1,0)+IF(E391&gt;D391,1,0)</f>
        <v>0</v>
      </c>
      <c r="M389" s="114" t="str">
        <f aca="false">G389&amp;" d. "&amp;I389</f>
        <v>LH d. Salgado</v>
      </c>
      <c r="N389" s="114" t="str">
        <f aca="false">G389&amp;" x "&amp;I389</f>
        <v>LH x Salgado</v>
      </c>
      <c r="O389" s="114" t="str">
        <f aca="false">I389&amp;" x "&amp;G389</f>
        <v>Salgado x LH</v>
      </c>
      <c r="P389" s="111" t="n">
        <f aca="false">MONTH(B389)</f>
        <v>10</v>
      </c>
      <c r="Q389" s="111" t="n">
        <f aca="false">QUOTIENT(B389-2,7)-6129</f>
        <v>278</v>
      </c>
    </row>
    <row r="390" customFormat="false" ht="12.8" hidden="false" customHeight="false" outlineLevel="0" collapsed="false">
      <c r="A390" s="111"/>
      <c r="B390" s="112"/>
      <c r="C390" s="44"/>
      <c r="D390" s="115" t="n">
        <v>6</v>
      </c>
      <c r="E390" s="115" t="n">
        <v>3</v>
      </c>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t="n">
        <v>44854</v>
      </c>
      <c r="C392" s="44" t="s">
        <v>12</v>
      </c>
      <c r="D392" s="113" t="n">
        <v>6</v>
      </c>
      <c r="E392" s="113" t="n">
        <v>0</v>
      </c>
      <c r="F392" s="44" t="s">
        <v>25</v>
      </c>
      <c r="G392" s="122" t="str">
        <f aca="false">C392</f>
        <v>Duclerc</v>
      </c>
      <c r="H392" s="121" t="n">
        <f aca="false">IF(AND(E392=0,E393=0),25,20)</f>
        <v>20</v>
      </c>
      <c r="I392" s="122" t="str">
        <f aca="false">F392</f>
        <v>Carlao</v>
      </c>
      <c r="J392" s="111" t="n">
        <f aca="false">IF(E392="WO40",-40,MAX(4,SUM(E392:E393)))</f>
        <v>4</v>
      </c>
      <c r="K392" s="121" t="n">
        <f aca="false">IF(D392&gt;E392,1,0)+IF(D393&gt;E393,1,0)+IF(D394&gt;E394,1,0)</f>
        <v>2</v>
      </c>
      <c r="L392" s="121" t="n">
        <f aca="false">IF(E392&gt;D392,1,0)+IF(E393&gt;D393,1,0)+IF(E394&gt;D394,1,0)</f>
        <v>0</v>
      </c>
      <c r="M392" s="114" t="str">
        <f aca="false">G392&amp;" d. "&amp;I392</f>
        <v>Duclerc d. Carlao</v>
      </c>
      <c r="N392" s="114" t="str">
        <f aca="false">G392&amp;" x "&amp;I392</f>
        <v>Duclerc x Carlao</v>
      </c>
      <c r="O392" s="114" t="str">
        <f aca="false">I392&amp;" x "&amp;G392</f>
        <v>Carlao x Duclerc</v>
      </c>
      <c r="P392" s="111" t="n">
        <f aca="false">MONTH(B392)</f>
        <v>10</v>
      </c>
      <c r="Q392" s="111" t="n">
        <f aca="false">QUOTIENT(B392-2,7)-6129</f>
        <v>278</v>
      </c>
    </row>
    <row r="393" customFormat="false" ht="12.8" hidden="false" customHeight="false" outlineLevel="0" collapsed="false">
      <c r="A393" s="111"/>
      <c r="B393" s="112"/>
      <c r="C393" s="44"/>
      <c r="D393" s="115" t="n">
        <v>6</v>
      </c>
      <c r="E393" s="115" t="n">
        <v>1</v>
      </c>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t="n">
        <v>44854</v>
      </c>
      <c r="C395" s="44" t="s">
        <v>26</v>
      </c>
      <c r="D395" s="113" t="n">
        <v>6</v>
      </c>
      <c r="E395" s="113" t="n">
        <v>2</v>
      </c>
      <c r="F395" s="44" t="s">
        <v>33</v>
      </c>
      <c r="G395" s="122" t="str">
        <f aca="false">C395</f>
        <v>LH</v>
      </c>
      <c r="H395" s="121" t="n">
        <f aca="false">IF(AND(E395=0,E396=0),25,20)</f>
        <v>20</v>
      </c>
      <c r="I395" s="122" t="str">
        <f aca="false">F395</f>
        <v>Pedrao</v>
      </c>
      <c r="J395" s="111" t="n">
        <f aca="false">IF(E395="WO40",-40,MAX(4,SUM(E395:E396)))</f>
        <v>5</v>
      </c>
      <c r="K395" s="121" t="n">
        <f aca="false">IF(D395&gt;E395,1,0)+IF(D396&gt;E396,1,0)+IF(D397&gt;E397,1,0)</f>
        <v>2</v>
      </c>
      <c r="L395" s="121" t="n">
        <f aca="false">IF(E395&gt;D395,1,0)+IF(E396&gt;D396,1,0)+IF(E397&gt;D397,1,0)</f>
        <v>0</v>
      </c>
      <c r="M395" s="114" t="str">
        <f aca="false">G395&amp;" d. "&amp;I395</f>
        <v>LH d. Pedrao</v>
      </c>
      <c r="N395" s="114" t="str">
        <f aca="false">G395&amp;" x "&amp;I395</f>
        <v>LH x Pedrao</v>
      </c>
      <c r="O395" s="114" t="str">
        <f aca="false">I395&amp;" x "&amp;G395</f>
        <v>Pedrao x LH</v>
      </c>
      <c r="P395" s="111" t="n">
        <f aca="false">MONTH(B395)</f>
        <v>10</v>
      </c>
      <c r="Q395" s="111" t="n">
        <f aca="false">QUOTIENT(B395-2,7)-6129</f>
        <v>278</v>
      </c>
    </row>
    <row r="396" customFormat="false" ht="12.8" hidden="false" customHeight="false" outlineLevel="0" collapsed="false">
      <c r="A396" s="111"/>
      <c r="B396" s="112"/>
      <c r="C396" s="44"/>
      <c r="D396" s="115" t="n">
        <v>6</v>
      </c>
      <c r="E396" s="115" t="n">
        <v>3</v>
      </c>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t="n">
        <v>44855</v>
      </c>
      <c r="C398" s="44" t="s">
        <v>27</v>
      </c>
      <c r="D398" s="113" t="n">
        <v>6</v>
      </c>
      <c r="E398" s="113" t="n">
        <v>4</v>
      </c>
      <c r="F398" s="44" t="s">
        <v>21</v>
      </c>
      <c r="G398" s="122" t="str">
        <f aca="false">C398</f>
        <v>Magritto</v>
      </c>
      <c r="H398" s="121" t="n">
        <f aca="false">IF(AND(E398=0,E399=0),25,20)</f>
        <v>20</v>
      </c>
      <c r="I398" s="122" t="str">
        <f aca="false">F398</f>
        <v>Renatão</v>
      </c>
      <c r="J398" s="111" t="n">
        <f aca="false">IF(E398="WO40",-40,MAX(4,SUM(E398:E399)))</f>
        <v>4</v>
      </c>
      <c r="K398" s="121" t="n">
        <f aca="false">IF(D398&gt;E398,1,0)+IF(D399&gt;E399,1,0)+IF(D400&gt;E400,1,0)</f>
        <v>2</v>
      </c>
      <c r="L398" s="121" t="n">
        <f aca="false">IF(E398&gt;D398,1,0)+IF(E399&gt;D399,1,0)+IF(E400&gt;D400,1,0)</f>
        <v>0</v>
      </c>
      <c r="M398" s="114" t="str">
        <f aca="false">G398&amp;" d. "&amp;I398</f>
        <v>Magritto d. Renatão</v>
      </c>
      <c r="N398" s="114" t="str">
        <f aca="false">G398&amp;" x "&amp;I398</f>
        <v>Magritto x Renatão</v>
      </c>
      <c r="O398" s="114" t="str">
        <f aca="false">I398&amp;" x "&amp;G398</f>
        <v>Renatão x Magritto</v>
      </c>
      <c r="P398" s="111" t="n">
        <f aca="false">MONTH(B398)</f>
        <v>10</v>
      </c>
      <c r="Q398" s="111" t="n">
        <f aca="false">QUOTIENT(B398-2,7)-6129</f>
        <v>278</v>
      </c>
    </row>
    <row r="399" customFormat="false" ht="12.8" hidden="false" customHeight="false" outlineLevel="0" collapsed="false">
      <c r="A399" s="111"/>
      <c r="B399" s="112"/>
      <c r="C399" s="44"/>
      <c r="D399" s="115" t="n">
        <v>6</v>
      </c>
      <c r="E399" s="115" t="n">
        <v>0</v>
      </c>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t="n">
        <v>44855</v>
      </c>
      <c r="C401" s="44" t="s">
        <v>35</v>
      </c>
      <c r="D401" s="113" t="n">
        <v>7</v>
      </c>
      <c r="E401" s="113" t="n">
        <v>5</v>
      </c>
      <c r="F401" s="44" t="s">
        <v>45</v>
      </c>
      <c r="G401" s="122" t="str">
        <f aca="false">C401</f>
        <v>Persio</v>
      </c>
      <c r="H401" s="121" t="n">
        <f aca="false">IF(AND(E401=0,E402=0),25,20)</f>
        <v>20</v>
      </c>
      <c r="I401" s="122" t="str">
        <f aca="false">F401</f>
        <v>Zanoni</v>
      </c>
      <c r="J401" s="111" t="n">
        <f aca="false">IF(E401="WO40",-40,MAX(4,SUM(E401:E402)))</f>
        <v>8</v>
      </c>
      <c r="K401" s="121" t="n">
        <f aca="false">IF(D401&gt;E401,1,0)+IF(D402&gt;E402,1,0)+IF(D403&gt;E403,1,0)</f>
        <v>2</v>
      </c>
      <c r="L401" s="121" t="n">
        <f aca="false">IF(E401&gt;D401,1,0)+IF(E402&gt;D402,1,0)+IF(E403&gt;D403,1,0)</f>
        <v>0</v>
      </c>
      <c r="M401" s="114" t="str">
        <f aca="false">G401&amp;" d. "&amp;I401</f>
        <v>Persio d. Zanoni</v>
      </c>
      <c r="N401" s="114" t="str">
        <f aca="false">G401&amp;" x "&amp;I401</f>
        <v>Persio x Zanoni</v>
      </c>
      <c r="O401" s="114" t="str">
        <f aca="false">I401&amp;" x "&amp;G401</f>
        <v>Zanoni x Persio</v>
      </c>
      <c r="P401" s="111" t="n">
        <f aca="false">MONTH(B401)</f>
        <v>10</v>
      </c>
      <c r="Q401" s="111" t="n">
        <f aca="false">QUOTIENT(B401-2,7)-6129</f>
        <v>278</v>
      </c>
    </row>
    <row r="402" customFormat="false" ht="12.8" hidden="false" customHeight="false" outlineLevel="0" collapsed="false">
      <c r="A402" s="111"/>
      <c r="B402" s="112"/>
      <c r="C402" s="44"/>
      <c r="D402" s="115" t="n">
        <v>6</v>
      </c>
      <c r="E402" s="115" t="n">
        <v>3</v>
      </c>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t="n">
        <v>44856</v>
      </c>
      <c r="C404" s="44" t="s">
        <v>6</v>
      </c>
      <c r="D404" s="113" t="n">
        <v>6</v>
      </c>
      <c r="E404" s="113" t="n">
        <v>2</v>
      </c>
      <c r="F404" s="44" t="s">
        <v>15</v>
      </c>
      <c r="G404" s="122" t="str">
        <f aca="false">C404</f>
        <v>Caio</v>
      </c>
      <c r="H404" s="121" t="n">
        <f aca="false">IF(AND(E404=0,E405=0),25,20)</f>
        <v>20</v>
      </c>
      <c r="I404" s="122" t="str">
        <f aca="false">F404</f>
        <v>Gerentão</v>
      </c>
      <c r="J404" s="111" t="n">
        <f aca="false">IF(E404="WO40",-40,MAX(4,SUM(E404:E405)))</f>
        <v>5</v>
      </c>
      <c r="K404" s="121" t="n">
        <f aca="false">IF(D404&gt;E404,1,0)+IF(D405&gt;E405,1,0)+IF(D406&gt;E406,1,0)</f>
        <v>2</v>
      </c>
      <c r="L404" s="121" t="n">
        <f aca="false">IF(E404&gt;D404,1,0)+IF(E405&gt;D405,1,0)+IF(E406&gt;D406,1,0)</f>
        <v>0</v>
      </c>
      <c r="M404" s="114" t="str">
        <f aca="false">G404&amp;" d. "&amp;I404</f>
        <v>Caio d. Gerentão</v>
      </c>
      <c r="N404" s="114" t="str">
        <f aca="false">G404&amp;" x "&amp;I404</f>
        <v>Caio x Gerentão</v>
      </c>
      <c r="O404" s="114" t="str">
        <f aca="false">I404&amp;" x "&amp;G404</f>
        <v>Gerentão x Caio</v>
      </c>
      <c r="P404" s="111" t="n">
        <f aca="false">MONTH(B404)</f>
        <v>10</v>
      </c>
      <c r="Q404" s="111" t="n">
        <f aca="false">QUOTIENT(B404-2,7)-6129</f>
        <v>278</v>
      </c>
    </row>
    <row r="405" customFormat="false" ht="12.8" hidden="false" customHeight="false" outlineLevel="0" collapsed="false">
      <c r="A405" s="111"/>
      <c r="B405" s="112"/>
      <c r="C405" s="44"/>
      <c r="D405" s="115" t="n">
        <v>6</v>
      </c>
      <c r="E405" s="115" t="n">
        <v>3</v>
      </c>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t="n">
        <v>44856</v>
      </c>
      <c r="C407" s="44" t="s">
        <v>40</v>
      </c>
      <c r="D407" s="113" t="n">
        <v>4</v>
      </c>
      <c r="E407" s="113" t="n">
        <v>6</v>
      </c>
      <c r="F407" s="44" t="s">
        <v>7</v>
      </c>
      <c r="G407" s="122" t="str">
        <f aca="false">C407</f>
        <v>Robertinho</v>
      </c>
      <c r="H407" s="121" t="n">
        <f aca="false">IF(AND(E407=0,E408=0),25,20)</f>
        <v>20</v>
      </c>
      <c r="I407" s="122" t="str">
        <f aca="false">F407</f>
        <v>Coimbra</v>
      </c>
      <c r="J407" s="111" t="n">
        <f aca="false">IF(E407="WO40",-40,MAX(4,SUM(E407:E408)))</f>
        <v>9</v>
      </c>
      <c r="K407" s="121" t="n">
        <f aca="false">IF(D407&gt;E407,1,0)+IF(D408&gt;E408,1,0)+IF(D409&gt;E409,1,0)</f>
        <v>2</v>
      </c>
      <c r="L407" s="121" t="n">
        <f aca="false">IF(E407&gt;D407,1,0)+IF(E408&gt;D408,1,0)+IF(E409&gt;D409,1,0)</f>
        <v>1</v>
      </c>
      <c r="M407" s="114" t="str">
        <f aca="false">G407&amp;" d. "&amp;I407</f>
        <v>Robertinho d. Coimbra</v>
      </c>
      <c r="N407" s="114" t="str">
        <f aca="false">G407&amp;" x "&amp;I407</f>
        <v>Robertinho x Coimbra</v>
      </c>
      <c r="O407" s="114" t="str">
        <f aca="false">I407&amp;" x "&amp;G407</f>
        <v>Coimbra x Robertinho</v>
      </c>
      <c r="P407" s="111" t="n">
        <f aca="false">MONTH(B407)</f>
        <v>10</v>
      </c>
      <c r="Q407" s="111" t="n">
        <f aca="false">QUOTIENT(B407-2,7)-6129</f>
        <v>278</v>
      </c>
    </row>
    <row r="408" customFormat="false" ht="12.8" hidden="false" customHeight="false" outlineLevel="0" collapsed="false">
      <c r="A408" s="111"/>
      <c r="B408" s="112"/>
      <c r="C408" s="44"/>
      <c r="D408" s="115" t="n">
        <v>6</v>
      </c>
      <c r="E408" s="115" t="n">
        <v>3</v>
      </c>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t="n">
        <v>10</v>
      </c>
      <c r="E409" s="119" t="n">
        <v>1</v>
      </c>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t="n">
        <v>44857</v>
      </c>
      <c r="C410" s="44" t="s">
        <v>6</v>
      </c>
      <c r="D410" s="113" t="n">
        <v>6</v>
      </c>
      <c r="E410" s="113" t="n">
        <v>0</v>
      </c>
      <c r="F410" s="44" t="s">
        <v>50</v>
      </c>
      <c r="G410" s="122" t="str">
        <f aca="false">C410</f>
        <v>Caio</v>
      </c>
      <c r="H410" s="121" t="n">
        <f aca="false">IF(AND(E410=0,E411=0),25,20)</f>
        <v>25</v>
      </c>
      <c r="I410" s="122" t="str">
        <f aca="false">F410</f>
        <v>Yokota</v>
      </c>
      <c r="J410" s="111" t="n">
        <f aca="false">IF(E410="WO40",-40,MAX(4,SUM(E410:E411)))</f>
        <v>4</v>
      </c>
      <c r="K410" s="121" t="n">
        <f aca="false">IF(D410&gt;E410,1,0)+IF(D411&gt;E411,1,0)+IF(D412&gt;E412,1,0)</f>
        <v>2</v>
      </c>
      <c r="L410" s="121" t="n">
        <f aca="false">IF(E410&gt;D410,1,0)+IF(E411&gt;D411,1,0)+IF(E412&gt;D412,1,0)</f>
        <v>0</v>
      </c>
      <c r="M410" s="114" t="str">
        <f aca="false">G410&amp;" d. "&amp;I410</f>
        <v>Caio d. Yokota</v>
      </c>
      <c r="N410" s="114" t="str">
        <f aca="false">G410&amp;" x "&amp;I410</f>
        <v>Caio x Yokota</v>
      </c>
      <c r="O410" s="114" t="str">
        <f aca="false">I410&amp;" x "&amp;G410</f>
        <v>Yokota x Caio</v>
      </c>
      <c r="P410" s="111" t="n">
        <f aca="false">MONTH(B410)</f>
        <v>10</v>
      </c>
      <c r="Q410" s="111" t="n">
        <f aca="false">QUOTIENT(B410-2,7)-6129</f>
        <v>278</v>
      </c>
    </row>
    <row r="411" customFormat="false" ht="12.8" hidden="false" customHeight="false" outlineLevel="0" collapsed="false">
      <c r="A411" s="111"/>
      <c r="B411" s="112"/>
      <c r="C411" s="44"/>
      <c r="D411" s="115" t="n">
        <v>6</v>
      </c>
      <c r="E411" s="115" t="n">
        <v>0</v>
      </c>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t="n">
        <v>44859</v>
      </c>
      <c r="C413" s="44" t="s">
        <v>32</v>
      </c>
      <c r="D413" s="113" t="n">
        <v>7</v>
      </c>
      <c r="E413" s="113" t="n">
        <v>5</v>
      </c>
      <c r="F413" s="44" t="s">
        <v>26</v>
      </c>
      <c r="G413" s="122" t="str">
        <f aca="false">C413</f>
        <v>Paulo</v>
      </c>
      <c r="H413" s="121" t="n">
        <f aca="false">IF(AND(E413=0,E414=0),25,20)</f>
        <v>20</v>
      </c>
      <c r="I413" s="122" t="str">
        <f aca="false">F413</f>
        <v>LH</v>
      </c>
      <c r="J413" s="111" t="n">
        <f aca="false">IF(E413="WO40",-40,MAX(4,SUM(E413:E414)))</f>
        <v>6</v>
      </c>
      <c r="K413" s="121" t="n">
        <f aca="false">IF(D413&gt;E413,1,0)+IF(D414&gt;E414,1,0)+IF(D415&gt;E415,1,0)</f>
        <v>2</v>
      </c>
      <c r="L413" s="121" t="n">
        <f aca="false">IF(E413&gt;D413,1,0)+IF(E414&gt;D414,1,0)+IF(E415&gt;D415,1,0)</f>
        <v>0</v>
      </c>
      <c r="M413" s="114" t="str">
        <f aca="false">G413&amp;" d. "&amp;I413</f>
        <v>Paulo d. LH</v>
      </c>
      <c r="N413" s="114" t="str">
        <f aca="false">G413&amp;" x "&amp;I413</f>
        <v>Paulo x LH</v>
      </c>
      <c r="O413" s="114" t="str">
        <f aca="false">I413&amp;" x "&amp;G413</f>
        <v>LH x Paulo</v>
      </c>
      <c r="P413" s="111" t="n">
        <f aca="false">MONTH(B413)</f>
        <v>10</v>
      </c>
      <c r="Q413" s="111" t="n">
        <f aca="false">QUOTIENT(B413-2,7)-6129</f>
        <v>279</v>
      </c>
    </row>
    <row r="414" customFormat="false" ht="12.8" hidden="false" customHeight="false" outlineLevel="0" collapsed="false">
      <c r="A414" s="111"/>
      <c r="B414" s="112"/>
      <c r="C414" s="44"/>
      <c r="D414" s="115" t="n">
        <v>6</v>
      </c>
      <c r="E414" s="115" t="n">
        <v>1</v>
      </c>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t="n">
        <v>44860</v>
      </c>
      <c r="C416" s="44" t="s">
        <v>12</v>
      </c>
      <c r="D416" s="113" t="n">
        <v>1</v>
      </c>
      <c r="E416" s="113" t="n">
        <v>6</v>
      </c>
      <c r="F416" s="44" t="s">
        <v>13</v>
      </c>
      <c r="G416" s="122" t="str">
        <f aca="false">C416</f>
        <v>Duclerc</v>
      </c>
      <c r="H416" s="121" t="n">
        <f aca="false">IF(AND(E416=0,E417=0),25,20)</f>
        <v>20</v>
      </c>
      <c r="I416" s="122" t="str">
        <f aca="false">F416</f>
        <v>Elias Xaropinho</v>
      </c>
      <c r="J416" s="111" t="n">
        <f aca="false">IF(E416="WO40",-40,MAX(4,SUM(E416:E417)))</f>
        <v>9</v>
      </c>
      <c r="K416" s="121" t="n">
        <f aca="false">IF(D416&gt;E416,1,0)+IF(D417&gt;E417,1,0)+IF(D418&gt;E418,1,0)</f>
        <v>2</v>
      </c>
      <c r="L416" s="121" t="n">
        <f aca="false">IF(E416&gt;D416,1,0)+IF(E417&gt;D417,1,0)+IF(E418&gt;D418,1,0)</f>
        <v>1</v>
      </c>
      <c r="M416" s="114" t="str">
        <f aca="false">G416&amp;" d. "&amp;I416</f>
        <v>Duclerc d. Elias Xaropinho</v>
      </c>
      <c r="N416" s="114" t="str">
        <f aca="false">G416&amp;" x "&amp;I416</f>
        <v>Duclerc x Elias Xaropinho</v>
      </c>
      <c r="O416" s="114" t="str">
        <f aca="false">I416&amp;" x "&amp;G416</f>
        <v>Elias Xaropinho x Duclerc</v>
      </c>
      <c r="P416" s="111" t="n">
        <f aca="false">MONTH(B416)</f>
        <v>10</v>
      </c>
      <c r="Q416" s="111" t="n">
        <f aca="false">QUOTIENT(B416-2,7)-6129</f>
        <v>279</v>
      </c>
    </row>
    <row r="417" customFormat="false" ht="12.8" hidden="false" customHeight="false" outlineLevel="0" collapsed="false">
      <c r="A417" s="111"/>
      <c r="B417" s="112"/>
      <c r="C417" s="44"/>
      <c r="D417" s="115" t="n">
        <v>6</v>
      </c>
      <c r="E417" s="115" t="n">
        <v>3</v>
      </c>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t="n">
        <v>10</v>
      </c>
      <c r="E418" s="119" t="n">
        <v>1</v>
      </c>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t="n">
        <v>44861</v>
      </c>
      <c r="C419" s="44" t="s">
        <v>40</v>
      </c>
      <c r="D419" s="113" t="n">
        <v>6</v>
      </c>
      <c r="E419" s="113" t="n">
        <v>7</v>
      </c>
      <c r="F419" s="44" t="s">
        <v>12</v>
      </c>
      <c r="G419" s="122" t="str">
        <f aca="false">C419</f>
        <v>Robertinho</v>
      </c>
      <c r="H419" s="121" t="n">
        <f aca="false">IF(AND(E419=0,E420=0),25,20)</f>
        <v>20</v>
      </c>
      <c r="I419" s="122" t="str">
        <f aca="false">F419</f>
        <v>Duclerc</v>
      </c>
      <c r="J419" s="111" t="n">
        <f aca="false">IF(E419="WO40",-40,MAX(4,SUM(E419:E420)))</f>
        <v>12</v>
      </c>
      <c r="K419" s="121" t="n">
        <f aca="false">IF(D419&gt;E419,1,0)+IF(D420&gt;E420,1,0)+IF(D421&gt;E421,1,0)</f>
        <v>2</v>
      </c>
      <c r="L419" s="121" t="n">
        <f aca="false">IF(E419&gt;D419,1,0)+IF(E420&gt;D420,1,0)+IF(E421&gt;D421,1,0)</f>
        <v>1</v>
      </c>
      <c r="M419" s="114" t="str">
        <f aca="false">G419&amp;" d. "&amp;I419</f>
        <v>Robertinho d. Duclerc</v>
      </c>
      <c r="N419" s="114" t="str">
        <f aca="false">G419&amp;" x "&amp;I419</f>
        <v>Robertinho x Duclerc</v>
      </c>
      <c r="O419" s="114" t="str">
        <f aca="false">I419&amp;" x "&amp;G419</f>
        <v>Duclerc x Robertinho</v>
      </c>
      <c r="P419" s="111" t="n">
        <f aca="false">MONTH(B419)</f>
        <v>10</v>
      </c>
      <c r="Q419" s="111" t="n">
        <f aca="false">QUOTIENT(B419-2,7)-6129</f>
        <v>279</v>
      </c>
    </row>
    <row r="420" customFormat="false" ht="12.8" hidden="false" customHeight="false" outlineLevel="0" collapsed="false">
      <c r="A420" s="111"/>
      <c r="B420" s="112"/>
      <c r="C420" s="44"/>
      <c r="D420" s="115" t="n">
        <v>7</v>
      </c>
      <c r="E420" s="115" t="n">
        <v>5</v>
      </c>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t="n">
        <v>10</v>
      </c>
      <c r="E421" s="119" t="n">
        <v>1</v>
      </c>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t="n">
        <v>44862</v>
      </c>
      <c r="C422" s="44" t="s">
        <v>29</v>
      </c>
      <c r="D422" s="113" t="n">
        <v>6</v>
      </c>
      <c r="E422" s="113" t="n">
        <v>3</v>
      </c>
      <c r="F422" s="44" t="s">
        <v>33</v>
      </c>
      <c r="G422" s="122" t="str">
        <f aca="false">C422</f>
        <v>BZK</v>
      </c>
      <c r="H422" s="121" t="n">
        <f aca="false">IF(AND(E422=0,E423=0),25,20)</f>
        <v>20</v>
      </c>
      <c r="I422" s="122" t="str">
        <f aca="false">F422</f>
        <v>Pedrao</v>
      </c>
      <c r="J422" s="111" t="n">
        <f aca="false">IF(E422="WO40",-40,MAX(4,SUM(E422:E423)))</f>
        <v>4</v>
      </c>
      <c r="K422" s="121" t="n">
        <f aca="false">IF(D422&gt;E422,1,0)+IF(D423&gt;E423,1,0)+IF(D424&gt;E424,1,0)</f>
        <v>2</v>
      </c>
      <c r="L422" s="121" t="n">
        <f aca="false">IF(E422&gt;D422,1,0)+IF(E423&gt;D423,1,0)+IF(E424&gt;D424,1,0)</f>
        <v>0</v>
      </c>
      <c r="M422" s="114" t="str">
        <f aca="false">G422&amp;" d. "&amp;I422</f>
        <v>BZK d. Pedrao</v>
      </c>
      <c r="N422" s="114" t="str">
        <f aca="false">G422&amp;" x "&amp;I422</f>
        <v>BZK x Pedrao</v>
      </c>
      <c r="O422" s="114" t="str">
        <f aca="false">I422&amp;" x "&amp;G422</f>
        <v>Pedrao x BZK</v>
      </c>
      <c r="P422" s="111" t="n">
        <f aca="false">MONTH(B422)</f>
        <v>10</v>
      </c>
      <c r="Q422" s="111" t="n">
        <f aca="false">QUOTIENT(B422-2,7)-6129</f>
        <v>279</v>
      </c>
    </row>
    <row r="423" customFormat="false" ht="12.8" hidden="false" customHeight="false" outlineLevel="0" collapsed="false">
      <c r="A423" s="111"/>
      <c r="B423" s="112"/>
      <c r="C423" s="44"/>
      <c r="D423" s="115" t="n">
        <v>6</v>
      </c>
      <c r="E423" s="115" t="n">
        <v>1</v>
      </c>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t="n">
        <v>44863</v>
      </c>
      <c r="C425" s="44" t="s">
        <v>7</v>
      </c>
      <c r="D425" s="113" t="n">
        <v>6</v>
      </c>
      <c r="E425" s="113" t="n">
        <v>1</v>
      </c>
      <c r="F425" s="44" t="s">
        <v>32</v>
      </c>
      <c r="G425" s="122" t="str">
        <f aca="false">C425</f>
        <v>Coimbra</v>
      </c>
      <c r="H425" s="121" t="n">
        <f aca="false">IF(AND(E425=0,E426=0),25,20)</f>
        <v>20</v>
      </c>
      <c r="I425" s="122" t="str">
        <f aca="false">F425</f>
        <v>Paulo</v>
      </c>
      <c r="J425" s="111" t="n">
        <f aca="false">IF(E425="WO40",-40,MAX(4,SUM(E425:E426)))</f>
        <v>4</v>
      </c>
      <c r="K425" s="121" t="n">
        <f aca="false">IF(D425&gt;E425,1,0)+IF(D426&gt;E426,1,0)+IF(D427&gt;E427,1,0)</f>
        <v>2</v>
      </c>
      <c r="L425" s="121" t="n">
        <f aca="false">IF(E425&gt;D425,1,0)+IF(E426&gt;D426,1,0)+IF(E427&gt;D427,1,0)</f>
        <v>0</v>
      </c>
      <c r="M425" s="114" t="str">
        <f aca="false">G425&amp;" d. "&amp;I425</f>
        <v>Coimbra d. Paulo</v>
      </c>
      <c r="N425" s="114" t="str">
        <f aca="false">G425&amp;" x "&amp;I425</f>
        <v>Coimbra x Paulo</v>
      </c>
      <c r="O425" s="114" t="str">
        <f aca="false">I425&amp;" x "&amp;G425</f>
        <v>Paulo x Coimbra</v>
      </c>
      <c r="P425" s="111" t="n">
        <f aca="false">MONTH(B425)</f>
        <v>10</v>
      </c>
      <c r="Q425" s="111" t="n">
        <f aca="false">QUOTIENT(B425-2,7)-6129</f>
        <v>279</v>
      </c>
    </row>
    <row r="426" customFormat="false" ht="12.8" hidden="false" customHeight="false" outlineLevel="0" collapsed="false">
      <c r="A426" s="111"/>
      <c r="B426" s="112"/>
      <c r="C426" s="44"/>
      <c r="D426" s="115" t="n">
        <v>6</v>
      </c>
      <c r="E426" s="115" t="n">
        <v>2</v>
      </c>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t="n">
        <v>44863</v>
      </c>
      <c r="C428" s="44" t="s">
        <v>27</v>
      </c>
      <c r="D428" s="113" t="n">
        <v>6</v>
      </c>
      <c r="E428" s="113" t="n">
        <v>0</v>
      </c>
      <c r="F428" s="44" t="s">
        <v>5</v>
      </c>
      <c r="G428" s="122" t="str">
        <f aca="false">C428</f>
        <v>Magritto</v>
      </c>
      <c r="H428" s="121" t="n">
        <f aca="false">IF(AND(E428=0,E429=0),25,20)</f>
        <v>20</v>
      </c>
      <c r="I428" s="122" t="str">
        <f aca="false">F428</f>
        <v>Bruno</v>
      </c>
      <c r="J428" s="111" t="n">
        <f aca="false">IF(E428="WO40",-40,MAX(4,SUM(E428:E429)))</f>
        <v>4</v>
      </c>
      <c r="K428" s="121" t="n">
        <f aca="false">IF(D428&gt;E428,1,0)+IF(D429&gt;E429,1,0)+IF(D430&gt;E430,1,0)</f>
        <v>2</v>
      </c>
      <c r="L428" s="121" t="n">
        <f aca="false">IF(E428&gt;D428,1,0)+IF(E429&gt;D429,1,0)+IF(E430&gt;D430,1,0)</f>
        <v>0</v>
      </c>
      <c r="M428" s="114" t="str">
        <f aca="false">G428&amp;" d. "&amp;I428</f>
        <v>Magritto d. Bruno</v>
      </c>
      <c r="N428" s="114" t="str">
        <f aca="false">G428&amp;" x "&amp;I428</f>
        <v>Magritto x Bruno</v>
      </c>
      <c r="O428" s="114" t="str">
        <f aca="false">I428&amp;" x "&amp;G428</f>
        <v>Bruno x Magritto</v>
      </c>
      <c r="P428" s="111" t="n">
        <f aca="false">MONTH(B428)</f>
        <v>10</v>
      </c>
      <c r="Q428" s="111" t="n">
        <f aca="false">QUOTIENT(B428-2,7)-6129</f>
        <v>279</v>
      </c>
    </row>
    <row r="429" customFormat="false" ht="12.8" hidden="false" customHeight="false" outlineLevel="0" collapsed="false">
      <c r="A429" s="111"/>
      <c r="B429" s="112"/>
      <c r="C429" s="44"/>
      <c r="D429" s="115" t="n">
        <v>6</v>
      </c>
      <c r="E429" s="115" t="n">
        <v>4</v>
      </c>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t="n">
        <v>44864</v>
      </c>
      <c r="C431" s="44" t="s">
        <v>27</v>
      </c>
      <c r="D431" s="113" t="n">
        <v>6</v>
      </c>
      <c r="E431" s="113" t="n">
        <v>2</v>
      </c>
      <c r="F431" s="44" t="s">
        <v>33</v>
      </c>
      <c r="G431" s="122" t="str">
        <f aca="false">C431</f>
        <v>Magritto</v>
      </c>
      <c r="H431" s="121" t="n">
        <f aca="false">IF(AND(E431=0,E432=0),25,20)</f>
        <v>20</v>
      </c>
      <c r="I431" s="122" t="str">
        <f aca="false">F431</f>
        <v>Pedrao</v>
      </c>
      <c r="J431" s="111" t="n">
        <f aca="false">IF(E431="WO40",-40,MAX(4,SUM(E431:E432)))</f>
        <v>4</v>
      </c>
      <c r="K431" s="121" t="n">
        <f aca="false">IF(D431&gt;E431,1,0)+IF(D432&gt;E432,1,0)+IF(D433&gt;E433,1,0)</f>
        <v>2</v>
      </c>
      <c r="L431" s="121" t="n">
        <f aca="false">IF(E431&gt;D431,1,0)+IF(E432&gt;D432,1,0)+IF(E433&gt;D433,1,0)</f>
        <v>0</v>
      </c>
      <c r="M431" s="114" t="str">
        <f aca="false">G431&amp;" d. "&amp;I431</f>
        <v>Magritto d. Pedrao</v>
      </c>
      <c r="N431" s="114" t="str">
        <f aca="false">G431&amp;" x "&amp;I431</f>
        <v>Magritto x Pedrao</v>
      </c>
      <c r="O431" s="114" t="str">
        <f aca="false">I431&amp;" x "&amp;G431</f>
        <v>Pedrao x Magritto</v>
      </c>
      <c r="P431" s="111" t="n">
        <f aca="false">MONTH(B431)</f>
        <v>10</v>
      </c>
      <c r="Q431" s="111" t="n">
        <f aca="false">QUOTIENT(B431-2,7)-6129</f>
        <v>279</v>
      </c>
    </row>
    <row r="432" customFormat="false" ht="12.8" hidden="false" customHeight="false" outlineLevel="0" collapsed="false">
      <c r="A432" s="111"/>
      <c r="B432" s="112"/>
      <c r="C432" s="44"/>
      <c r="D432" s="115" t="n">
        <v>6</v>
      </c>
      <c r="E432" s="115" t="n">
        <v>1</v>
      </c>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t="n">
        <v>44865</v>
      </c>
      <c r="C434" s="44" t="s">
        <v>40</v>
      </c>
      <c r="D434" s="113" t="n">
        <v>6</v>
      </c>
      <c r="E434" s="113" t="n">
        <v>1</v>
      </c>
      <c r="F434" s="44" t="s">
        <v>26</v>
      </c>
      <c r="G434" s="122" t="str">
        <f aca="false">C434</f>
        <v>Robertinho</v>
      </c>
      <c r="H434" s="121" t="n">
        <f aca="false">IF(AND(E434=0,E435=0),25,20)</f>
        <v>20</v>
      </c>
      <c r="I434" s="122" t="str">
        <f aca="false">F434</f>
        <v>LH</v>
      </c>
      <c r="J434" s="111" t="n">
        <f aca="false">IF(E434="WO40",-40,MAX(4,SUM(E434:E435)))</f>
        <v>4</v>
      </c>
      <c r="K434" s="121" t="n">
        <f aca="false">IF(D434&gt;E434,1,0)+IF(D435&gt;E435,1,0)+IF(D436&gt;E436,1,0)</f>
        <v>2</v>
      </c>
      <c r="L434" s="121" t="n">
        <f aca="false">IF(E434&gt;D434,1,0)+IF(E435&gt;D435,1,0)+IF(E436&gt;D436,1,0)</f>
        <v>0</v>
      </c>
      <c r="M434" s="114" t="str">
        <f aca="false">G434&amp;" d. "&amp;I434</f>
        <v>Robertinho d. LH</v>
      </c>
      <c r="N434" s="114" t="str">
        <f aca="false">G434&amp;" x "&amp;I434</f>
        <v>Robertinho x LH</v>
      </c>
      <c r="O434" s="114" t="str">
        <f aca="false">I434&amp;" x "&amp;G434</f>
        <v>LH x Robertinho</v>
      </c>
      <c r="P434" s="111" t="n">
        <f aca="false">MONTH(B434)</f>
        <v>10</v>
      </c>
      <c r="Q434" s="111" t="n">
        <f aca="false">QUOTIENT(B434-2,7)-6129</f>
        <v>280</v>
      </c>
    </row>
    <row r="435" customFormat="false" ht="12.8" hidden="false" customHeight="false" outlineLevel="0" collapsed="false">
      <c r="A435" s="111"/>
      <c r="B435" s="112"/>
      <c r="C435" s="44"/>
      <c r="D435" s="115" t="n">
        <v>6</v>
      </c>
      <c r="E435" s="115" t="n">
        <v>3</v>
      </c>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t="n">
        <v>44867</v>
      </c>
      <c r="C437" s="44" t="s">
        <v>31</v>
      </c>
      <c r="D437" s="113" t="n">
        <v>6</v>
      </c>
      <c r="E437" s="113" t="n">
        <v>1</v>
      </c>
      <c r="F437" s="44" t="s">
        <v>40</v>
      </c>
      <c r="G437" s="122" t="str">
        <f aca="false">C437</f>
        <v>Palazzo</v>
      </c>
      <c r="H437" s="121" t="n">
        <f aca="false">IF(AND(E437=0,E438=0),25,20)</f>
        <v>20</v>
      </c>
      <c r="I437" s="122" t="str">
        <f aca="false">F437</f>
        <v>Robertinho</v>
      </c>
      <c r="J437" s="111" t="n">
        <f aca="false">IF(E437="WO40",-40,MAX(4,SUM(E437:E438)))</f>
        <v>7</v>
      </c>
      <c r="K437" s="121" t="n">
        <f aca="false">IF(D437&gt;E437,1,0)+IF(D438&gt;E438,1,0)+IF(D439&gt;E439,1,0)</f>
        <v>2</v>
      </c>
      <c r="L437" s="121" t="n">
        <f aca="false">IF(E437&gt;D437,1,0)+IF(E438&gt;D438,1,0)+IF(E439&gt;D439,1,0)</f>
        <v>1</v>
      </c>
      <c r="M437" s="114" t="str">
        <f aca="false">G437&amp;" d. "&amp;I437</f>
        <v>Palazzo d. Robertinho</v>
      </c>
      <c r="N437" s="114" t="str">
        <f aca="false">G437&amp;" x "&amp;I437</f>
        <v>Palazzo x Robertinho</v>
      </c>
      <c r="O437" s="114" t="str">
        <f aca="false">I437&amp;" x "&amp;G437</f>
        <v>Robertinho x Palazzo</v>
      </c>
      <c r="P437" s="111" t="n">
        <f aca="false">MONTH(B437)</f>
        <v>11</v>
      </c>
      <c r="Q437" s="111" t="n">
        <f aca="false">QUOTIENT(B437-2,7)-6129</f>
        <v>280</v>
      </c>
    </row>
    <row r="438" customFormat="false" ht="12.8" hidden="false" customHeight="false" outlineLevel="0" collapsed="false">
      <c r="A438" s="111"/>
      <c r="B438" s="112"/>
      <c r="C438" s="44"/>
      <c r="D438" s="115" t="n">
        <v>4</v>
      </c>
      <c r="E438" s="115" t="n">
        <v>6</v>
      </c>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t="n">
        <v>6</v>
      </c>
      <c r="E439" s="119" t="n">
        <v>2</v>
      </c>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t="n">
        <v>44868</v>
      </c>
      <c r="C440" s="44" t="s">
        <v>12</v>
      </c>
      <c r="D440" s="113" t="n">
        <v>6</v>
      </c>
      <c r="E440" s="113" t="n">
        <v>0</v>
      </c>
      <c r="F440" s="44" t="s">
        <v>25</v>
      </c>
      <c r="G440" s="122" t="str">
        <f aca="false">C440</f>
        <v>Duclerc</v>
      </c>
      <c r="H440" s="121" t="n">
        <f aca="false">IF(AND(E440=0,E441=0),25,20)</f>
        <v>20</v>
      </c>
      <c r="I440" s="122" t="str">
        <f aca="false">F440</f>
        <v>Carlao</v>
      </c>
      <c r="J440" s="111" t="n">
        <f aca="false">IF(E440="WO40",-40,MAX(4,SUM(E440:E441)))</f>
        <v>5</v>
      </c>
      <c r="K440" s="121" t="n">
        <f aca="false">IF(D440&gt;E440,1,0)+IF(D441&gt;E441,1,0)+IF(D442&gt;E442,1,0)</f>
        <v>2</v>
      </c>
      <c r="L440" s="121" t="n">
        <f aca="false">IF(E440&gt;D440,1,0)+IF(E441&gt;D441,1,0)+IF(E442&gt;D442,1,0)</f>
        <v>0</v>
      </c>
      <c r="M440" s="114" t="str">
        <f aca="false">G440&amp;" d. "&amp;I440</f>
        <v>Duclerc d. Carlao</v>
      </c>
      <c r="N440" s="114" t="str">
        <f aca="false">G440&amp;" x "&amp;I440</f>
        <v>Duclerc x Carlao</v>
      </c>
      <c r="O440" s="114" t="str">
        <f aca="false">I440&amp;" x "&amp;G440</f>
        <v>Carlao x Duclerc</v>
      </c>
      <c r="P440" s="111" t="n">
        <f aca="false">MONTH(B440)</f>
        <v>11</v>
      </c>
      <c r="Q440" s="111" t="n">
        <f aca="false">QUOTIENT(B440-2,7)-6129</f>
        <v>280</v>
      </c>
    </row>
    <row r="441" customFormat="false" ht="12.8" hidden="false" customHeight="false" outlineLevel="0" collapsed="false">
      <c r="A441" s="111"/>
      <c r="B441" s="112"/>
      <c r="C441" s="44"/>
      <c r="D441" s="115" t="n">
        <v>7</v>
      </c>
      <c r="E441" s="115" t="n">
        <v>5</v>
      </c>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t="n">
        <v>44870</v>
      </c>
      <c r="C443" s="44" t="s">
        <v>7</v>
      </c>
      <c r="D443" s="113" t="n">
        <v>6</v>
      </c>
      <c r="E443" s="113" t="n">
        <v>1</v>
      </c>
      <c r="F443" s="44" t="s">
        <v>26</v>
      </c>
      <c r="G443" s="122" t="str">
        <f aca="false">C443</f>
        <v>Coimbra</v>
      </c>
      <c r="H443" s="121" t="n">
        <f aca="false">IF(AND(E443=0,E444=0),25,20)</f>
        <v>20</v>
      </c>
      <c r="I443" s="122" t="str">
        <f aca="false">F443</f>
        <v>LH</v>
      </c>
      <c r="J443" s="111" t="n">
        <f aca="false">IF(E443="WO40",-40,MAX(4,SUM(E443:E444)))</f>
        <v>4</v>
      </c>
      <c r="K443" s="121" t="n">
        <f aca="false">IF(D443&gt;E443,1,0)+IF(D444&gt;E444,1,0)+IF(D445&gt;E445,1,0)</f>
        <v>2</v>
      </c>
      <c r="L443" s="121" t="n">
        <f aca="false">IF(E443&gt;D443,1,0)+IF(E444&gt;D444,1,0)+IF(E445&gt;D445,1,0)</f>
        <v>0</v>
      </c>
      <c r="M443" s="114" t="str">
        <f aca="false">G443&amp;" d. "&amp;I443</f>
        <v>Coimbra d. LH</v>
      </c>
      <c r="N443" s="114" t="str">
        <f aca="false">G443&amp;" x "&amp;I443</f>
        <v>Coimbra x LH</v>
      </c>
      <c r="O443" s="114" t="str">
        <f aca="false">I443&amp;" x "&amp;G443</f>
        <v>LH x Coimbra</v>
      </c>
      <c r="P443" s="111" t="n">
        <f aca="false">MONTH(B443)</f>
        <v>11</v>
      </c>
      <c r="Q443" s="111" t="n">
        <f aca="false">QUOTIENT(B443-2,7)-6129</f>
        <v>280</v>
      </c>
    </row>
    <row r="444" customFormat="false" ht="12.8" hidden="false" customHeight="false" outlineLevel="0" collapsed="false">
      <c r="A444" s="111"/>
      <c r="B444" s="112"/>
      <c r="C444" s="44"/>
      <c r="D444" s="115" t="n">
        <v>6</v>
      </c>
      <c r="E444" s="115" t="n">
        <v>1</v>
      </c>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t="n">
        <v>44870</v>
      </c>
      <c r="C446" s="44" t="s">
        <v>23</v>
      </c>
      <c r="D446" s="113" t="n">
        <v>6</v>
      </c>
      <c r="E446" s="113" t="n">
        <v>2</v>
      </c>
      <c r="F446" s="44" t="s">
        <v>24</v>
      </c>
      <c r="G446" s="122" t="str">
        <f aca="false">C446</f>
        <v>Ivan (Campeao Copa Band)</v>
      </c>
      <c r="H446" s="121" t="n">
        <f aca="false">IF(AND(E446=0,E447=0),25,20)</f>
        <v>20</v>
      </c>
      <c r="I446" s="122" t="str">
        <f aca="false">F446</f>
        <v>Juan</v>
      </c>
      <c r="J446" s="111" t="n">
        <f aca="false">IF(E446="WO40",-40,MAX(4,SUM(E446:E447)))</f>
        <v>5</v>
      </c>
      <c r="K446" s="121" t="n">
        <f aca="false">IF(D446&gt;E446,1,0)+IF(D447&gt;E447,1,0)+IF(D448&gt;E448,1,0)</f>
        <v>2</v>
      </c>
      <c r="L446" s="121" t="n">
        <f aca="false">IF(E446&gt;D446,1,0)+IF(E447&gt;D447,1,0)+IF(E448&gt;D448,1,0)</f>
        <v>0</v>
      </c>
      <c r="M446" s="114" t="str">
        <f aca="false">G446&amp;" d. "&amp;I446</f>
        <v>Ivan (Campeao Copa Band) d. Juan</v>
      </c>
      <c r="N446" s="114" t="str">
        <f aca="false">G446&amp;" x "&amp;I446</f>
        <v>Ivan (Campeao Copa Band) x Juan</v>
      </c>
      <c r="O446" s="114" t="str">
        <f aca="false">I446&amp;" x "&amp;G446</f>
        <v>Juan x Ivan (Campeao Copa Band)</v>
      </c>
      <c r="P446" s="111" t="n">
        <f aca="false">MONTH(B446)</f>
        <v>11</v>
      </c>
      <c r="Q446" s="111" t="n">
        <f aca="false">QUOTIENT(B446-2,7)-6129</f>
        <v>280</v>
      </c>
    </row>
    <row r="447" customFormat="false" ht="12.8" hidden="false" customHeight="false" outlineLevel="0" collapsed="false">
      <c r="A447" s="111"/>
      <c r="B447" s="112"/>
      <c r="C447" s="44"/>
      <c r="D447" s="115" t="n">
        <v>6</v>
      </c>
      <c r="E447" s="115" t="n">
        <v>3</v>
      </c>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t="n">
        <v>44870</v>
      </c>
      <c r="C449" s="44" t="s">
        <v>17</v>
      </c>
      <c r="D449" s="113" t="n">
        <v>6</v>
      </c>
      <c r="E449" s="113" t="n">
        <v>7</v>
      </c>
      <c r="F449" s="44" t="s">
        <v>40</v>
      </c>
      <c r="G449" s="122" t="str">
        <f aca="false">C449</f>
        <v>Leo</v>
      </c>
      <c r="H449" s="121" t="n">
        <f aca="false">IF(AND(E449=0,E450=0),25,20)</f>
        <v>20</v>
      </c>
      <c r="I449" s="122" t="str">
        <f aca="false">F449</f>
        <v>Robertinho</v>
      </c>
      <c r="J449" s="111" t="n">
        <f aca="false">IF(E449="WO40",-40,MAX(4,SUM(E449:E450)))</f>
        <v>11</v>
      </c>
      <c r="K449" s="121" t="n">
        <f aca="false">IF(D449&gt;E449,1,0)+IF(D450&gt;E450,1,0)+IF(D451&gt;E451,1,0)</f>
        <v>2</v>
      </c>
      <c r="L449" s="121" t="n">
        <f aca="false">IF(E449&gt;D449,1,0)+IF(E450&gt;D450,1,0)+IF(E451&gt;D451,1,0)</f>
        <v>1</v>
      </c>
      <c r="M449" s="114" t="str">
        <f aca="false">G449&amp;" d. "&amp;I449</f>
        <v>Leo d. Robertinho</v>
      </c>
      <c r="N449" s="114" t="str">
        <f aca="false">G449&amp;" x "&amp;I449</f>
        <v>Leo x Robertinho</v>
      </c>
      <c r="O449" s="114" t="str">
        <f aca="false">I449&amp;" x "&amp;G449</f>
        <v>Robertinho x Leo</v>
      </c>
      <c r="P449" s="111" t="n">
        <f aca="false">MONTH(B449)</f>
        <v>11</v>
      </c>
      <c r="Q449" s="111" t="n">
        <f aca="false">QUOTIENT(B449-2,7)-6129</f>
        <v>280</v>
      </c>
    </row>
    <row r="450" customFormat="false" ht="12.8" hidden="false" customHeight="false" outlineLevel="0" collapsed="false">
      <c r="A450" s="111"/>
      <c r="B450" s="112"/>
      <c r="C450" s="44"/>
      <c r="D450" s="115" t="n">
        <v>6</v>
      </c>
      <c r="E450" s="115" t="n">
        <v>4</v>
      </c>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t="n">
        <v>6</v>
      </c>
      <c r="E451" s="119" t="n">
        <v>0</v>
      </c>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t="n">
        <v>44871</v>
      </c>
      <c r="C452" s="44" t="s">
        <v>6</v>
      </c>
      <c r="D452" s="113" t="n">
        <v>6</v>
      </c>
      <c r="E452" s="113" t="n">
        <v>2</v>
      </c>
      <c r="F452" s="44" t="s">
        <v>25</v>
      </c>
      <c r="G452" s="122" t="str">
        <f aca="false">C452</f>
        <v>Caio</v>
      </c>
      <c r="H452" s="121" t="n">
        <f aca="false">IF(AND(E452=0,E453=0),25,20)</f>
        <v>20</v>
      </c>
      <c r="I452" s="122" t="str">
        <f aca="false">F452</f>
        <v>Carlao</v>
      </c>
      <c r="J452" s="111" t="n">
        <f aca="false">IF(E452="WO40",-40,MAX(4,SUM(E452:E453)))</f>
        <v>5</v>
      </c>
      <c r="K452" s="121" t="n">
        <f aca="false">IF(D452&gt;E452,1,0)+IF(D453&gt;E453,1,0)+IF(D454&gt;E454,1,0)</f>
        <v>2</v>
      </c>
      <c r="L452" s="121" t="n">
        <f aca="false">IF(E452&gt;D452,1,0)+IF(E453&gt;D453,1,0)+IF(E454&gt;D454,1,0)</f>
        <v>0</v>
      </c>
      <c r="M452" s="114" t="str">
        <f aca="false">G452&amp;" d. "&amp;I452</f>
        <v>Caio d. Carlao</v>
      </c>
      <c r="N452" s="114" t="str">
        <f aca="false">G452&amp;" x "&amp;I452</f>
        <v>Caio x Carlao</v>
      </c>
      <c r="O452" s="114" t="str">
        <f aca="false">I452&amp;" x "&amp;G452</f>
        <v>Carlao x Caio</v>
      </c>
      <c r="P452" s="111" t="n">
        <f aca="false">MONTH(B452)</f>
        <v>11</v>
      </c>
      <c r="Q452" s="111" t="n">
        <f aca="false">QUOTIENT(B452-2,7)-6129</f>
        <v>280</v>
      </c>
    </row>
    <row r="453" customFormat="false" ht="12.8" hidden="false" customHeight="false" outlineLevel="0" collapsed="false">
      <c r="A453" s="111"/>
      <c r="B453" s="112"/>
      <c r="C453" s="44"/>
      <c r="D453" s="115" t="n">
        <v>6</v>
      </c>
      <c r="E453" s="115" t="n">
        <v>3</v>
      </c>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t="n">
        <v>44875</v>
      </c>
      <c r="C455" s="44" t="s">
        <v>17</v>
      </c>
      <c r="D455" s="113" t="n">
        <v>6</v>
      </c>
      <c r="E455" s="113" t="n">
        <v>0</v>
      </c>
      <c r="F455" s="44" t="s">
        <v>47</v>
      </c>
      <c r="G455" s="122" t="str">
        <f aca="false">C455</f>
        <v>Leo</v>
      </c>
      <c r="H455" s="121" t="n">
        <f aca="false">IF(AND(E455=0,E456=0),25,20)</f>
        <v>20</v>
      </c>
      <c r="I455" s="122" t="str">
        <f aca="false">F455</f>
        <v>Fabio Chuck</v>
      </c>
      <c r="J455" s="111" t="n">
        <f aca="false">IF(E455="WO40",-40,MAX(4,SUM(E455:E456)))</f>
        <v>4</v>
      </c>
      <c r="K455" s="121" t="n">
        <f aca="false">IF(D455&gt;E455,1,0)+IF(D456&gt;E456,1,0)+IF(D457&gt;E457,1,0)</f>
        <v>2</v>
      </c>
      <c r="L455" s="121" t="n">
        <f aca="false">IF(E455&gt;D455,1,0)+IF(E456&gt;D456,1,0)+IF(E457&gt;D457,1,0)</f>
        <v>0</v>
      </c>
      <c r="M455" s="114" t="str">
        <f aca="false">G455&amp;" d. "&amp;I455</f>
        <v>Leo d. Fabio Chuck</v>
      </c>
      <c r="N455" s="114" t="str">
        <f aca="false">G455&amp;" x "&amp;I455</f>
        <v>Leo x Fabio Chuck</v>
      </c>
      <c r="O455" s="114" t="str">
        <f aca="false">I455&amp;" x "&amp;G455</f>
        <v>Fabio Chuck x Leo</v>
      </c>
      <c r="P455" s="111" t="n">
        <f aca="false">MONTH(B455)</f>
        <v>11</v>
      </c>
      <c r="Q455" s="111" t="n">
        <f aca="false">QUOTIENT(B455-2,7)-6129</f>
        <v>281</v>
      </c>
    </row>
    <row r="456" customFormat="false" ht="12.8" hidden="false" customHeight="false" outlineLevel="0" collapsed="false">
      <c r="A456" s="111"/>
      <c r="B456" s="112"/>
      <c r="C456" s="44"/>
      <c r="D456" s="115" t="n">
        <v>6</v>
      </c>
      <c r="E456" s="115" t="n">
        <v>3</v>
      </c>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t="n">
        <v>44875</v>
      </c>
      <c r="C458" s="44" t="s">
        <v>26</v>
      </c>
      <c r="D458" s="113" t="n">
        <v>6</v>
      </c>
      <c r="E458" s="113" t="n">
        <v>0</v>
      </c>
      <c r="F458" s="44" t="s">
        <v>36</v>
      </c>
      <c r="G458" s="122" t="str">
        <f aca="false">C458</f>
        <v>LH</v>
      </c>
      <c r="H458" s="121" t="n">
        <f aca="false">IF(AND(E458=0,E459=0),25,20)</f>
        <v>25</v>
      </c>
      <c r="I458" s="122" t="str">
        <f aca="false">F458</f>
        <v>Pinga</v>
      </c>
      <c r="J458" s="111" t="n">
        <f aca="false">IF(E458="WO40",-40,MAX(4,SUM(E458:E459)))</f>
        <v>4</v>
      </c>
      <c r="K458" s="121" t="n">
        <f aca="false">IF(D458&gt;E458,1,0)+IF(D459&gt;E459,1,0)+IF(D460&gt;E460,1,0)</f>
        <v>2</v>
      </c>
      <c r="L458" s="121" t="n">
        <f aca="false">IF(E458&gt;D458,1,0)+IF(E459&gt;D459,1,0)+IF(E460&gt;D460,1,0)</f>
        <v>0</v>
      </c>
      <c r="M458" s="114" t="str">
        <f aca="false">G458&amp;" d. "&amp;I458</f>
        <v>LH d. Pinga</v>
      </c>
      <c r="N458" s="114" t="str">
        <f aca="false">G458&amp;" x "&amp;I458</f>
        <v>LH x Pinga</v>
      </c>
      <c r="O458" s="114" t="str">
        <f aca="false">I458&amp;" x "&amp;G458</f>
        <v>Pinga x LH</v>
      </c>
      <c r="P458" s="111" t="n">
        <f aca="false">MONTH(B458)</f>
        <v>11</v>
      </c>
      <c r="Q458" s="111" t="n">
        <f aca="false">QUOTIENT(B458-2,7)-6129</f>
        <v>281</v>
      </c>
    </row>
    <row r="459" customFormat="false" ht="12.8" hidden="false" customHeight="false" outlineLevel="0" collapsed="false">
      <c r="A459" s="111"/>
      <c r="B459" s="112"/>
      <c r="C459" s="44"/>
      <c r="D459" s="115" t="n">
        <v>6</v>
      </c>
      <c r="E459" s="115" t="n">
        <v>0</v>
      </c>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t="n">
        <v>44878</v>
      </c>
      <c r="C461" s="44" t="s">
        <v>6</v>
      </c>
      <c r="D461" s="113" t="n">
        <v>6</v>
      </c>
      <c r="E461" s="113" t="n">
        <v>2</v>
      </c>
      <c r="F461" s="44" t="s">
        <v>18</v>
      </c>
      <c r="G461" s="122" t="str">
        <f aca="false">C461</f>
        <v>Caio</v>
      </c>
      <c r="H461" s="121" t="n">
        <f aca="false">IF(AND(E461=0,E462=0),25,20)</f>
        <v>20</v>
      </c>
      <c r="I461" s="122" t="str">
        <f aca="false">F461</f>
        <v>Flavio</v>
      </c>
      <c r="J461" s="111" t="n">
        <f aca="false">IF(E461="WO40",-40,MAX(4,SUM(E461:E462)))</f>
        <v>4</v>
      </c>
      <c r="K461" s="121" t="n">
        <f aca="false">IF(D461&gt;E461,1,0)+IF(D462&gt;E462,1,0)+IF(D463&gt;E463,1,0)</f>
        <v>2</v>
      </c>
      <c r="L461" s="121" t="n">
        <f aca="false">IF(E461&gt;D461,1,0)+IF(E462&gt;D462,1,0)+IF(E463&gt;D463,1,0)</f>
        <v>0</v>
      </c>
      <c r="M461" s="114" t="str">
        <f aca="false">G461&amp;" d. "&amp;I461</f>
        <v>Caio d. Flavio</v>
      </c>
      <c r="N461" s="114" t="str">
        <f aca="false">G461&amp;" x "&amp;I461</f>
        <v>Caio x Flavio</v>
      </c>
      <c r="O461" s="114" t="str">
        <f aca="false">I461&amp;" x "&amp;G461</f>
        <v>Flavio x Caio</v>
      </c>
      <c r="P461" s="111" t="n">
        <f aca="false">MONTH(B461)</f>
        <v>11</v>
      </c>
      <c r="Q461" s="111" t="n">
        <f aca="false">QUOTIENT(B461-2,7)-6129</f>
        <v>281</v>
      </c>
    </row>
    <row r="462" customFormat="false" ht="12.8" hidden="false" customHeight="false" outlineLevel="0" collapsed="false">
      <c r="A462" s="111"/>
      <c r="B462" s="112"/>
      <c r="C462" s="44"/>
      <c r="D462" s="115" t="n">
        <v>6</v>
      </c>
      <c r="E462" s="115" t="n">
        <v>1</v>
      </c>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t="n">
        <v>44878</v>
      </c>
      <c r="C464" s="44" t="s">
        <v>7</v>
      </c>
      <c r="D464" s="113" t="n">
        <v>6</v>
      </c>
      <c r="E464" s="113" t="n">
        <v>0</v>
      </c>
      <c r="F464" s="44" t="s">
        <v>34</v>
      </c>
      <c r="G464" s="122" t="str">
        <f aca="false">C464</f>
        <v>Coimbra</v>
      </c>
      <c r="H464" s="121" t="n">
        <f aca="false">IF(AND(E464=0,E465=0),25,20)</f>
        <v>25</v>
      </c>
      <c r="I464" s="122" t="str">
        <f aca="false">F464</f>
        <v>Tulio</v>
      </c>
      <c r="J464" s="111" t="n">
        <f aca="false">IF(E464="WO40",-40,MAX(4,SUM(E464:E465)))</f>
        <v>4</v>
      </c>
      <c r="K464" s="121" t="n">
        <f aca="false">IF(D464&gt;E464,1,0)+IF(D465&gt;E465,1,0)+IF(D466&gt;E466,1,0)</f>
        <v>2</v>
      </c>
      <c r="L464" s="121" t="n">
        <f aca="false">IF(E464&gt;D464,1,0)+IF(E465&gt;D465,1,0)+IF(E466&gt;D466,1,0)</f>
        <v>0</v>
      </c>
      <c r="M464" s="114" t="str">
        <f aca="false">G464&amp;" d. "&amp;I464</f>
        <v>Coimbra d. Tulio</v>
      </c>
      <c r="N464" s="114" t="str">
        <f aca="false">G464&amp;" x "&amp;I464</f>
        <v>Coimbra x Tulio</v>
      </c>
      <c r="O464" s="114" t="str">
        <f aca="false">I464&amp;" x "&amp;G464</f>
        <v>Tulio x Coimbra</v>
      </c>
      <c r="P464" s="111" t="n">
        <f aca="false">MONTH(B464)</f>
        <v>11</v>
      </c>
      <c r="Q464" s="111" t="n">
        <f aca="false">QUOTIENT(B464-2,7)-6129</f>
        <v>281</v>
      </c>
    </row>
    <row r="465" customFormat="false" ht="12.8" hidden="false" customHeight="false" outlineLevel="0" collapsed="false">
      <c r="A465" s="111"/>
      <c r="B465" s="112"/>
      <c r="C465" s="44"/>
      <c r="D465" s="115" t="n">
        <v>6</v>
      </c>
      <c r="E465" s="115" t="n">
        <v>0</v>
      </c>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t="n">
        <v>44878</v>
      </c>
      <c r="C467" s="44" t="s">
        <v>15</v>
      </c>
      <c r="D467" s="113" t="n">
        <v>6</v>
      </c>
      <c r="E467" s="113" t="n">
        <v>3</v>
      </c>
      <c r="F467" s="44" t="s">
        <v>49</v>
      </c>
      <c r="G467" s="122" t="str">
        <f aca="false">C467</f>
        <v>Gerentão</v>
      </c>
      <c r="H467" s="121" t="n">
        <f aca="false">IF(AND(E467=0,E468=0),25,20)</f>
        <v>20</v>
      </c>
      <c r="I467" s="122" t="str">
        <f aca="false">F467</f>
        <v>Xuru</v>
      </c>
      <c r="J467" s="111" t="n">
        <f aca="false">IF(E467="WO40",-40,MAX(4,SUM(E467:E468)))</f>
        <v>5</v>
      </c>
      <c r="K467" s="121" t="n">
        <f aca="false">IF(D467&gt;E467,1,0)+IF(D468&gt;E468,1,0)+IF(D469&gt;E469,1,0)</f>
        <v>2</v>
      </c>
      <c r="L467" s="121" t="n">
        <f aca="false">IF(E467&gt;D467,1,0)+IF(E468&gt;D468,1,0)+IF(E469&gt;D469,1,0)</f>
        <v>0</v>
      </c>
      <c r="M467" s="114" t="str">
        <f aca="false">G467&amp;" d. "&amp;I467</f>
        <v>Gerentão d. Xuru</v>
      </c>
      <c r="N467" s="114" t="str">
        <f aca="false">G467&amp;" x "&amp;I467</f>
        <v>Gerentão x Xuru</v>
      </c>
      <c r="O467" s="114" t="str">
        <f aca="false">I467&amp;" x "&amp;G467</f>
        <v>Xuru x Gerentão</v>
      </c>
      <c r="P467" s="111" t="n">
        <f aca="false">MONTH(B467)</f>
        <v>11</v>
      </c>
      <c r="Q467" s="111" t="n">
        <f aca="false">QUOTIENT(B467-2,7)-6129</f>
        <v>281</v>
      </c>
    </row>
    <row r="468" customFormat="false" ht="12.8" hidden="false" customHeight="false" outlineLevel="0" collapsed="false">
      <c r="A468" s="111"/>
      <c r="B468" s="112"/>
      <c r="C468" s="44"/>
      <c r="D468" s="115" t="n">
        <v>6</v>
      </c>
      <c r="E468" s="115" t="n">
        <v>2</v>
      </c>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t="n">
        <v>44880</v>
      </c>
      <c r="C470" s="44" t="s">
        <v>5</v>
      </c>
      <c r="D470" s="113" t="n">
        <v>6</v>
      </c>
      <c r="E470" s="113" t="n">
        <v>1</v>
      </c>
      <c r="F470" s="44" t="s">
        <v>49</v>
      </c>
      <c r="G470" s="122" t="str">
        <f aca="false">C470</f>
        <v>Bruno</v>
      </c>
      <c r="H470" s="121" t="n">
        <f aca="false">IF(AND(E470=0,E471=0),25,20)</f>
        <v>20</v>
      </c>
      <c r="I470" s="122" t="str">
        <f aca="false">F470</f>
        <v>Xuru</v>
      </c>
      <c r="J470" s="111" t="n">
        <f aca="false">IF(E470="WO40",-40,MAX(4,SUM(E470:E471)))</f>
        <v>4</v>
      </c>
      <c r="K470" s="121" t="n">
        <f aca="false">IF(D470&gt;E470,1,0)+IF(D471&gt;E471,1,0)+IF(D472&gt;E472,1,0)</f>
        <v>2</v>
      </c>
      <c r="L470" s="121" t="n">
        <f aca="false">IF(E470&gt;D470,1,0)+IF(E471&gt;D471,1,0)+IF(E472&gt;D472,1,0)</f>
        <v>0</v>
      </c>
      <c r="M470" s="114" t="str">
        <f aca="false">G470&amp;" d. "&amp;I470</f>
        <v>Bruno d. Xuru</v>
      </c>
      <c r="N470" s="114" t="str">
        <f aca="false">G470&amp;" x "&amp;I470</f>
        <v>Bruno x Xuru</v>
      </c>
      <c r="O470" s="114" t="str">
        <f aca="false">I470&amp;" x "&amp;G470</f>
        <v>Xuru x Bruno</v>
      </c>
      <c r="P470" s="111" t="n">
        <f aca="false">MONTH(B470)</f>
        <v>11</v>
      </c>
      <c r="Q470" s="111" t="n">
        <f aca="false">QUOTIENT(B470-2,7)-6129</f>
        <v>282</v>
      </c>
    </row>
    <row r="471" customFormat="false" ht="12.8" hidden="false" customHeight="false" outlineLevel="0" collapsed="false">
      <c r="A471" s="111"/>
      <c r="B471" s="112"/>
      <c r="C471" s="44"/>
      <c r="D471" s="115" t="n">
        <v>6</v>
      </c>
      <c r="E471" s="115" t="n">
        <v>0</v>
      </c>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t="n">
        <v>44880</v>
      </c>
      <c r="C473" s="44" t="s">
        <v>40</v>
      </c>
      <c r="D473" s="113" t="n">
        <v>7</v>
      </c>
      <c r="E473" s="113" t="n">
        <v>6</v>
      </c>
      <c r="F473" s="44" t="s">
        <v>18</v>
      </c>
      <c r="G473" s="122" t="str">
        <f aca="false">C473</f>
        <v>Robertinho</v>
      </c>
      <c r="H473" s="121" t="n">
        <f aca="false">IF(AND(E473=0,E474=0),25,20)</f>
        <v>20</v>
      </c>
      <c r="I473" s="122" t="str">
        <f aca="false">F473</f>
        <v>Flavio</v>
      </c>
      <c r="J473" s="111" t="n">
        <f aca="false">IF(E473="WO40",-40,MAX(4,SUM(E473:E474)))</f>
        <v>10</v>
      </c>
      <c r="K473" s="121" t="n">
        <f aca="false">IF(D473&gt;E473,1,0)+IF(D474&gt;E474,1,0)+IF(D475&gt;E475,1,0)</f>
        <v>2</v>
      </c>
      <c r="L473" s="121" t="n">
        <f aca="false">IF(E473&gt;D473,1,0)+IF(E474&gt;D474,1,0)+IF(E475&gt;D475,1,0)</f>
        <v>0</v>
      </c>
      <c r="M473" s="114" t="str">
        <f aca="false">G473&amp;" d. "&amp;I473</f>
        <v>Robertinho d. Flavio</v>
      </c>
      <c r="N473" s="114" t="str">
        <f aca="false">G473&amp;" x "&amp;I473</f>
        <v>Robertinho x Flavio</v>
      </c>
      <c r="O473" s="114" t="str">
        <f aca="false">I473&amp;" x "&amp;G473</f>
        <v>Flavio x Robertinho</v>
      </c>
      <c r="P473" s="111" t="n">
        <f aca="false">MONTH(B473)</f>
        <v>11</v>
      </c>
      <c r="Q473" s="111" t="n">
        <f aca="false">QUOTIENT(B473-2,7)-6129</f>
        <v>282</v>
      </c>
    </row>
    <row r="474" customFormat="false" ht="12.8" hidden="false" customHeight="false" outlineLevel="0" collapsed="false">
      <c r="A474" s="111"/>
      <c r="B474" s="112"/>
      <c r="C474" s="44"/>
      <c r="D474" s="115" t="n">
        <v>6</v>
      </c>
      <c r="E474" s="115" t="n">
        <v>4</v>
      </c>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t="n">
        <v>44882</v>
      </c>
      <c r="C476" s="44" t="s">
        <v>26</v>
      </c>
      <c r="D476" s="113" t="n">
        <v>1</v>
      </c>
      <c r="E476" s="113" t="n">
        <v>6</v>
      </c>
      <c r="F476" s="44" t="s">
        <v>47</v>
      </c>
      <c r="G476" s="122" t="str">
        <f aca="false">C476</f>
        <v>LH</v>
      </c>
      <c r="H476" s="121" t="n">
        <f aca="false">IF(AND(E476=0,E477=0),25,20)</f>
        <v>20</v>
      </c>
      <c r="I476" s="122" t="str">
        <f aca="false">F476</f>
        <v>Fabio Chuck</v>
      </c>
      <c r="J476" s="111" t="n">
        <f aca="false">IF(E476="WO40",-40,MAX(4,SUM(E476:E477)))</f>
        <v>9</v>
      </c>
      <c r="K476" s="121" t="n">
        <f aca="false">IF(D476&gt;E476,1,0)+IF(D477&gt;E477,1,0)+IF(D478&gt;E478,1,0)</f>
        <v>2</v>
      </c>
      <c r="L476" s="121" t="n">
        <f aca="false">IF(E476&gt;D476,1,0)+IF(E477&gt;D477,1,0)+IF(E478&gt;D478,1,0)</f>
        <v>1</v>
      </c>
      <c r="M476" s="114" t="str">
        <f aca="false">G476&amp;" d. "&amp;I476</f>
        <v>LH d. Fabio Chuck</v>
      </c>
      <c r="N476" s="114" t="str">
        <f aca="false">G476&amp;" x "&amp;I476</f>
        <v>LH x Fabio Chuck</v>
      </c>
      <c r="O476" s="114" t="str">
        <f aca="false">I476&amp;" x "&amp;G476</f>
        <v>Fabio Chuck x LH</v>
      </c>
      <c r="P476" s="111" t="n">
        <f aca="false">MONTH(B476)</f>
        <v>11</v>
      </c>
      <c r="Q476" s="111" t="n">
        <f aca="false">QUOTIENT(B476-2,7)-6129</f>
        <v>282</v>
      </c>
    </row>
    <row r="477" customFormat="false" ht="12.8" hidden="false" customHeight="false" outlineLevel="0" collapsed="false">
      <c r="A477" s="111"/>
      <c r="B477" s="112"/>
      <c r="C477" s="44"/>
      <c r="D477" s="115" t="n">
        <v>6</v>
      </c>
      <c r="E477" s="115" t="n">
        <v>3</v>
      </c>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t="n">
        <v>10</v>
      </c>
      <c r="E478" s="119" t="n">
        <v>1</v>
      </c>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t="n">
        <v>44884</v>
      </c>
      <c r="C479" s="44" t="s">
        <v>5</v>
      </c>
      <c r="D479" s="113" t="n">
        <v>6</v>
      </c>
      <c r="E479" s="113" t="n">
        <v>4</v>
      </c>
      <c r="F479" s="44" t="s">
        <v>29</v>
      </c>
      <c r="G479" s="122" t="str">
        <f aca="false">C479</f>
        <v>Bruno</v>
      </c>
      <c r="H479" s="121" t="n">
        <f aca="false">IF(AND(E479=0,E480=0),25,20)</f>
        <v>20</v>
      </c>
      <c r="I479" s="122" t="str">
        <f aca="false">F479</f>
        <v>BZK</v>
      </c>
      <c r="J479" s="111" t="n">
        <f aca="false">IF(E479="WO40",-40,MAX(4,SUM(E479:E480)))</f>
        <v>8</v>
      </c>
      <c r="K479" s="121" t="n">
        <f aca="false">IF(D479&gt;E479,1,0)+IF(D480&gt;E480,1,0)+IF(D481&gt;E481,1,0)</f>
        <v>2</v>
      </c>
      <c r="L479" s="121" t="n">
        <f aca="false">IF(E479&gt;D479,1,0)+IF(E480&gt;D480,1,0)+IF(E481&gt;D481,1,0)</f>
        <v>0</v>
      </c>
      <c r="M479" s="114" t="str">
        <f aca="false">G479&amp;" d. "&amp;I479</f>
        <v>Bruno d. BZK</v>
      </c>
      <c r="N479" s="114" t="str">
        <f aca="false">G479&amp;" x "&amp;I479</f>
        <v>Bruno x BZK</v>
      </c>
      <c r="O479" s="114" t="str">
        <f aca="false">I479&amp;" x "&amp;G479</f>
        <v>BZK x Bruno</v>
      </c>
      <c r="P479" s="111" t="n">
        <f aca="false">MONTH(B479)</f>
        <v>11</v>
      </c>
      <c r="Q479" s="111" t="n">
        <f aca="false">QUOTIENT(B479-2,7)-6129</f>
        <v>282</v>
      </c>
    </row>
    <row r="480" customFormat="false" ht="12.8" hidden="false" customHeight="false" outlineLevel="0" collapsed="false">
      <c r="A480" s="111"/>
      <c r="B480" s="112"/>
      <c r="C480" s="44"/>
      <c r="D480" s="115" t="n">
        <v>6</v>
      </c>
      <c r="E480" s="115" t="n">
        <v>4</v>
      </c>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t="n">
        <v>44884</v>
      </c>
      <c r="C482" s="44" t="s">
        <v>40</v>
      </c>
      <c r="D482" s="113" t="n">
        <v>6</v>
      </c>
      <c r="E482" s="113" t="n">
        <v>4</v>
      </c>
      <c r="F482" s="44" t="s">
        <v>47</v>
      </c>
      <c r="G482" s="122" t="str">
        <f aca="false">C482</f>
        <v>Robertinho</v>
      </c>
      <c r="H482" s="121" t="n">
        <f aca="false">IF(AND(E482=0,E483=0),25,20)</f>
        <v>20</v>
      </c>
      <c r="I482" s="122" t="str">
        <f aca="false">F482</f>
        <v>Fabio Chuck</v>
      </c>
      <c r="J482" s="111" t="n">
        <f aca="false">IF(E482="WO40",-40,MAX(4,SUM(E482:E483)))</f>
        <v>8</v>
      </c>
      <c r="K482" s="121" t="n">
        <f aca="false">IF(D482&gt;E482,1,0)+IF(D483&gt;E483,1,0)+IF(D484&gt;E484,1,0)</f>
        <v>2</v>
      </c>
      <c r="L482" s="121" t="n">
        <f aca="false">IF(E482&gt;D482,1,0)+IF(E483&gt;D483,1,0)+IF(E484&gt;D484,1,0)</f>
        <v>0</v>
      </c>
      <c r="M482" s="114" t="str">
        <f aca="false">G482&amp;" d. "&amp;I482</f>
        <v>Robertinho d. Fabio Chuck</v>
      </c>
      <c r="N482" s="114" t="str">
        <f aca="false">G482&amp;" x "&amp;I482</f>
        <v>Robertinho x Fabio Chuck</v>
      </c>
      <c r="O482" s="114" t="str">
        <f aca="false">I482&amp;" x "&amp;G482</f>
        <v>Fabio Chuck x Robertinho</v>
      </c>
      <c r="P482" s="111" t="n">
        <f aca="false">MONTH(B482)</f>
        <v>11</v>
      </c>
      <c r="Q482" s="111" t="n">
        <f aca="false">QUOTIENT(B482-2,7)-6129</f>
        <v>282</v>
      </c>
    </row>
    <row r="483" customFormat="false" ht="12.8" hidden="false" customHeight="false" outlineLevel="0" collapsed="false">
      <c r="A483" s="111"/>
      <c r="B483" s="112"/>
      <c r="C483" s="44"/>
      <c r="D483" s="115" t="n">
        <v>6</v>
      </c>
      <c r="E483" s="115" t="n">
        <v>4</v>
      </c>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t="n">
        <v>44884</v>
      </c>
      <c r="C485" s="44" t="s">
        <v>26</v>
      </c>
      <c r="D485" s="113" t="n">
        <v>6</v>
      </c>
      <c r="E485" s="113" t="n">
        <v>0</v>
      </c>
      <c r="F485" s="44" t="s">
        <v>24</v>
      </c>
      <c r="G485" s="122" t="str">
        <f aca="false">C485</f>
        <v>LH</v>
      </c>
      <c r="H485" s="121" t="n">
        <f aca="false">IF(AND(E485=0,E486=0),25,20)</f>
        <v>20</v>
      </c>
      <c r="I485" s="122" t="str">
        <f aca="false">F485</f>
        <v>Juan</v>
      </c>
      <c r="J485" s="111" t="n">
        <f aca="false">IF(E485="WO40",-40,MAX(4,SUM(E485:E486)))</f>
        <v>4</v>
      </c>
      <c r="K485" s="121" t="n">
        <f aca="false">IF(D485&gt;E485,1,0)+IF(D486&gt;E486,1,0)+IF(D487&gt;E487,1,0)</f>
        <v>2</v>
      </c>
      <c r="L485" s="121" t="n">
        <f aca="false">IF(E485&gt;D485,1,0)+IF(E486&gt;D486,1,0)+IF(E487&gt;D487,1,0)</f>
        <v>0</v>
      </c>
      <c r="M485" s="114" t="str">
        <f aca="false">G485&amp;" d. "&amp;I485</f>
        <v>LH d. Juan</v>
      </c>
      <c r="N485" s="114" t="str">
        <f aca="false">G485&amp;" x "&amp;I485</f>
        <v>LH x Juan</v>
      </c>
      <c r="O485" s="114" t="str">
        <f aca="false">I485&amp;" x "&amp;G485</f>
        <v>Juan x LH</v>
      </c>
      <c r="P485" s="111" t="n">
        <f aca="false">MONTH(B485)</f>
        <v>11</v>
      </c>
      <c r="Q485" s="111" t="n">
        <f aca="false">QUOTIENT(B485-2,7)-6129</f>
        <v>282</v>
      </c>
    </row>
    <row r="486" customFormat="false" ht="12.8" hidden="false" customHeight="false" outlineLevel="0" collapsed="false">
      <c r="A486" s="111"/>
      <c r="B486" s="112"/>
      <c r="C486" s="44"/>
      <c r="D486" s="115" t="n">
        <v>6</v>
      </c>
      <c r="E486" s="115" t="n">
        <v>1</v>
      </c>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t="n">
        <v>44885</v>
      </c>
      <c r="C488" s="44" t="s">
        <v>23</v>
      </c>
      <c r="D488" s="113" t="n">
        <v>6</v>
      </c>
      <c r="E488" s="113" t="n">
        <v>2</v>
      </c>
      <c r="F488" s="44" t="s">
        <v>26</v>
      </c>
      <c r="G488" s="122" t="str">
        <f aca="false">C488</f>
        <v>Ivan (Campeao Copa Band)</v>
      </c>
      <c r="H488" s="121" t="n">
        <f aca="false">IF(AND(E488=0,E489=0),25,20)</f>
        <v>20</v>
      </c>
      <c r="I488" s="122" t="str">
        <f aca="false">F488</f>
        <v>LH</v>
      </c>
      <c r="J488" s="111" t="n">
        <f aca="false">IF(E488="WO40",-40,MAX(4,SUM(E488:E489)))</f>
        <v>4</v>
      </c>
      <c r="K488" s="121" t="n">
        <f aca="false">IF(D488&gt;E488,1,0)+IF(D489&gt;E489,1,0)+IF(D490&gt;E490,1,0)</f>
        <v>2</v>
      </c>
      <c r="L488" s="121" t="n">
        <f aca="false">IF(E488&gt;D488,1,0)+IF(E489&gt;D489,1,0)+IF(E490&gt;D490,1,0)</f>
        <v>0</v>
      </c>
      <c r="M488" s="114" t="str">
        <f aca="false">G488&amp;" d. "&amp;I488</f>
        <v>Ivan (Campeao Copa Band) d. LH</v>
      </c>
      <c r="N488" s="114" t="str">
        <f aca="false">G488&amp;" x "&amp;I488</f>
        <v>Ivan (Campeao Copa Band) x LH</v>
      </c>
      <c r="O488" s="114" t="str">
        <f aca="false">I488&amp;" x "&amp;G488</f>
        <v>LH x Ivan (Campeao Copa Band)</v>
      </c>
      <c r="P488" s="111" t="n">
        <f aca="false">MONTH(B488)</f>
        <v>11</v>
      </c>
      <c r="Q488" s="111" t="n">
        <f aca="false">QUOTIENT(B488-2,7)-6129</f>
        <v>282</v>
      </c>
    </row>
    <row r="489" customFormat="false" ht="12.8" hidden="false" customHeight="false" outlineLevel="0" collapsed="false">
      <c r="A489" s="111"/>
      <c r="B489" s="112"/>
      <c r="C489" s="44"/>
      <c r="D489" s="115" t="n">
        <v>6</v>
      </c>
      <c r="E489" s="115" t="n">
        <v>1</v>
      </c>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t="n">
        <v>44885</v>
      </c>
      <c r="C491" s="44" t="s">
        <v>40</v>
      </c>
      <c r="D491" s="113" t="n">
        <v>7</v>
      </c>
      <c r="E491" s="113" t="n">
        <v>5</v>
      </c>
      <c r="F491" s="44" t="s">
        <v>5</v>
      </c>
      <c r="G491" s="122" t="str">
        <f aca="false">C491</f>
        <v>Robertinho</v>
      </c>
      <c r="H491" s="121" t="n">
        <f aca="false">IF(AND(E491=0,E492=0),25,20)</f>
        <v>20</v>
      </c>
      <c r="I491" s="122" t="str">
        <f aca="false">F491</f>
        <v>Bruno</v>
      </c>
      <c r="J491" s="111" t="n">
        <f aca="false">IF(E491="WO40",-40,MAX(4,SUM(E491:E492)))</f>
        <v>11</v>
      </c>
      <c r="K491" s="121" t="n">
        <f aca="false">IF(D491&gt;E491,1,0)+IF(D492&gt;E492,1,0)+IF(D493&gt;E493,1,0)</f>
        <v>2</v>
      </c>
      <c r="L491" s="121" t="n">
        <f aca="false">IF(E491&gt;D491,1,0)+IF(E492&gt;D492,1,0)+IF(E493&gt;D493,1,0)</f>
        <v>1</v>
      </c>
      <c r="M491" s="114" t="str">
        <f aca="false">G491&amp;" d. "&amp;I491</f>
        <v>Robertinho d. Bruno</v>
      </c>
      <c r="N491" s="114" t="str">
        <f aca="false">G491&amp;" x "&amp;I491</f>
        <v>Robertinho x Bruno</v>
      </c>
      <c r="O491" s="114" t="str">
        <f aca="false">I491&amp;" x "&amp;G491</f>
        <v>Bruno x Robertinho</v>
      </c>
      <c r="P491" s="111" t="n">
        <f aca="false">MONTH(B491)</f>
        <v>11</v>
      </c>
      <c r="Q491" s="111" t="n">
        <f aca="false">QUOTIENT(B491-2,7)-6129</f>
        <v>282</v>
      </c>
    </row>
    <row r="492" customFormat="false" ht="12.8" hidden="false" customHeight="false" outlineLevel="0" collapsed="false">
      <c r="A492" s="111"/>
      <c r="B492" s="112"/>
      <c r="C492" s="44"/>
      <c r="D492" s="115" t="n">
        <v>4</v>
      </c>
      <c r="E492" s="115" t="n">
        <v>6</v>
      </c>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t="n">
        <v>10</v>
      </c>
      <c r="E493" s="119" t="n">
        <v>1</v>
      </c>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12</v>
      </c>
      <c r="Q494" s="111" t="n">
        <f aca="false">QUOTIENT(B494-2,7)-6129</f>
        <v>-6129</v>
      </c>
    </row>
    <row r="495" customFormat="false" ht="12.8" hidden="false" customHeight="false" outlineLevel="0" collapsed="false">
      <c r="A495" s="111"/>
      <c r="B495" s="112"/>
      <c r="C495" s="44"/>
      <c r="D495" s="115"/>
      <c r="E495" s="115"/>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12</v>
      </c>
      <c r="Q497" s="111" t="n">
        <f aca="false">QUOTIENT(B497-2,7)-6129</f>
        <v>-6129</v>
      </c>
    </row>
    <row r="498" customFormat="false" ht="12.8" hidden="false" customHeight="false" outlineLevel="0" collapsed="false">
      <c r="A498" s="111"/>
      <c r="B498" s="112"/>
      <c r="C498" s="44"/>
      <c r="D498" s="115"/>
      <c r="E498" s="115"/>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12</v>
      </c>
      <c r="Q500" s="111" t="n">
        <f aca="false">QUOTIENT(B500-2,7)-6129</f>
        <v>-6129</v>
      </c>
    </row>
    <row r="501" customFormat="false" ht="12.8" hidden="false" customHeight="false" outlineLevel="0" collapsed="false">
      <c r="A501" s="111"/>
      <c r="B501" s="112"/>
      <c r="C501" s="44"/>
      <c r="D501" s="115"/>
      <c r="E501" s="115"/>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 activePane="bottomLeft" state="frozen"/>
      <selection pane="topLeft" activeCell="P1" activeCellId="0" sqref="P1"/>
      <selection pane="bottomLeft" activeCell="T27" activeCellId="0" sqref="T27"/>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29"/>
    <col collapsed="false" customWidth="true" hidden="false" outlineLevel="0" max="23" min="23" style="2" width="18.76"/>
    <col collapsed="false" customWidth="false" hidden="false" outlineLevel="0" max="1024" min="24"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3.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c r="V2" s="0"/>
    </row>
    <row r="3" customFormat="false" ht="13.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c r="V3" s="0"/>
    </row>
    <row r="4" customFormat="false" ht="13.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c r="V4" s="0"/>
    </row>
    <row r="5" customFormat="false" ht="13.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c r="V5" s="0"/>
    </row>
    <row r="6" customFormat="false" ht="13.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c r="V6" s="0"/>
    </row>
    <row r="7" customFormat="false" ht="13.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40</v>
      </c>
      <c r="V7" s="0"/>
    </row>
    <row r="8" customFormat="false" ht="13.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c r="V8" s="0"/>
    </row>
    <row r="9" customFormat="false" ht="13.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40</v>
      </c>
      <c r="V9" s="0"/>
    </row>
    <row r="10" customFormat="false" ht="13.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S10" s="2" t="s">
        <v>35</v>
      </c>
      <c r="T10" s="1" t="n">
        <v>20</v>
      </c>
      <c r="V10" s="0"/>
    </row>
    <row r="11" customFormat="false" ht="13.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c r="V11" s="0"/>
    </row>
    <row r="12" customFormat="false" ht="13.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c r="V12" s="0"/>
    </row>
    <row r="13" customFormat="false" ht="13.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c r="V13" s="0"/>
    </row>
    <row r="14" customFormat="false" ht="13.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c r="V14" s="0"/>
    </row>
    <row r="15" customFormat="false" ht="13.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c r="V15" s="0"/>
    </row>
    <row r="16" customFormat="false" ht="13.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c r="V16" s="0"/>
    </row>
    <row r="17" customFormat="false" ht="13.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40</v>
      </c>
      <c r="V17" s="0"/>
    </row>
    <row r="18" customFormat="false" ht="13.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c r="V18" s="0"/>
    </row>
    <row r="19" customFormat="false" ht="13.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40</v>
      </c>
      <c r="V19" s="0"/>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S20" s="2" t="s">
        <v>14</v>
      </c>
      <c r="T20" s="1" t="n">
        <v>20</v>
      </c>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c r="S21" s="2" t="s">
        <v>5</v>
      </c>
      <c r="T21" s="2" t="n">
        <v>20</v>
      </c>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S22" s="137" t="s">
        <v>23</v>
      </c>
      <c r="T22" s="110" t="n">
        <v>20</v>
      </c>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S23" s="2" t="s">
        <v>21</v>
      </c>
      <c r="T23" s="1" t="n">
        <v>20</v>
      </c>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S24" s="2" t="s">
        <v>6</v>
      </c>
      <c r="T24" s="1" t="n">
        <v>20</v>
      </c>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S25" s="2" t="s">
        <v>29</v>
      </c>
      <c r="T25" s="1" t="n">
        <v>20</v>
      </c>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S26" s="2" t="s">
        <v>50</v>
      </c>
      <c r="T26" s="1" t="n">
        <v>20</v>
      </c>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S27" s="2" t="s">
        <v>36</v>
      </c>
      <c r="T27" s="1" t="n">
        <v>20</v>
      </c>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S28" s="2" t="s">
        <v>34</v>
      </c>
      <c r="T28" s="1" t="n">
        <v>20</v>
      </c>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t="n">
        <v>44850</v>
      </c>
      <c r="C47" s="44" t="s">
        <v>7</v>
      </c>
      <c r="D47" s="113" t="n">
        <v>6</v>
      </c>
      <c r="E47" s="113" t="n">
        <v>3</v>
      </c>
      <c r="F47" s="44" t="s">
        <v>14</v>
      </c>
      <c r="G47" s="122" t="str">
        <f aca="false">C47</f>
        <v>Coimbra</v>
      </c>
      <c r="H47" s="121" t="n">
        <f aca="false">IF(AND(E47=0,E48=0),25,20)</f>
        <v>20</v>
      </c>
      <c r="I47" s="122" t="str">
        <f aca="false">F47</f>
        <v>Fabinho</v>
      </c>
      <c r="J47" s="111" t="n">
        <v>0</v>
      </c>
      <c r="K47" s="121" t="n">
        <f aca="false">IF(D47&gt;E47,1,0)+IF(D48&gt;E48,1,0)+IF(D49&gt;E49,1,0)</f>
        <v>1</v>
      </c>
      <c r="L47" s="121" t="n">
        <f aca="false">IF(E47&gt;D47,1,0)+IF(E48&gt;D48,1,0)+IF(E49&gt;D49,1,0)</f>
        <v>0</v>
      </c>
      <c r="M47" s="114" t="str">
        <f aca="false">G47&amp;" d. "&amp;I47</f>
        <v>Coimbra d. Fabinho</v>
      </c>
      <c r="N47" s="114" t="str">
        <f aca="false">G47&amp;" x "&amp;I47</f>
        <v>Coimbra x Fabinho</v>
      </c>
      <c r="O47" s="114" t="str">
        <f aca="false">I47&amp;" x "&amp;G47</f>
        <v>Fabinho x Coimbra</v>
      </c>
      <c r="P47" s="111" t="n">
        <f aca="false">MONTH(B47)</f>
        <v>10</v>
      </c>
      <c r="Q47" s="111" t="n">
        <f aca="false">QUOTIENT(B47-2,7)-6129</f>
        <v>277</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t="n">
        <v>44850</v>
      </c>
      <c r="C50" s="44" t="s">
        <v>5</v>
      </c>
      <c r="D50" s="113" t="n">
        <v>6</v>
      </c>
      <c r="E50" s="113" t="n">
        <v>3</v>
      </c>
      <c r="F50" s="44" t="s">
        <v>23</v>
      </c>
      <c r="G50" s="122" t="str">
        <f aca="false">C50</f>
        <v>Bruno</v>
      </c>
      <c r="H50" s="121" t="n">
        <f aca="false">IF(AND(E50=0,E51=0),25,20)</f>
        <v>20</v>
      </c>
      <c r="I50" s="122" t="str">
        <f aca="false">F50</f>
        <v>Ivan (Campeao Copa Band)</v>
      </c>
      <c r="J50" s="111" t="n">
        <v>0</v>
      </c>
      <c r="K50" s="121" t="n">
        <f aca="false">IF(D50&gt;E50,1,0)+IF(D51&gt;E51,1,0)+IF(D52&gt;E52,1,0)</f>
        <v>1</v>
      </c>
      <c r="L50" s="121" t="n">
        <f aca="false">IF(E50&gt;D50,1,0)+IF(E51&gt;D51,1,0)+IF(E52&gt;D52,1,0)</f>
        <v>0</v>
      </c>
      <c r="M50" s="114" t="str">
        <f aca="false">G50&amp;" d. "&amp;I50</f>
        <v>Bruno d. Ivan (Campeao Copa Band)</v>
      </c>
      <c r="N50" s="114" t="str">
        <f aca="false">G50&amp;" x "&amp;I50</f>
        <v>Bruno x Ivan (Campeao Copa Band)</v>
      </c>
      <c r="O50" s="114" t="str">
        <f aca="false">I50&amp;" x "&amp;G50</f>
        <v>Ivan (Campeao Copa Band) x Bruno</v>
      </c>
      <c r="P50" s="111" t="n">
        <f aca="false">MONTH(B50)</f>
        <v>10</v>
      </c>
      <c r="Q50" s="111" t="n">
        <f aca="false">QUOTIENT(B50-2,7)-6129</f>
        <v>277</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t="n">
        <v>44850</v>
      </c>
      <c r="C53" s="44" t="s">
        <v>6</v>
      </c>
      <c r="D53" s="113" t="n">
        <v>6</v>
      </c>
      <c r="E53" s="113" t="n">
        <v>2</v>
      </c>
      <c r="F53" s="44" t="s">
        <v>21</v>
      </c>
      <c r="G53" s="122" t="str">
        <f aca="false">C53</f>
        <v>Caio</v>
      </c>
      <c r="H53" s="121" t="n">
        <f aca="false">IF(AND(E53=0,E54=0),25,20)</f>
        <v>20</v>
      </c>
      <c r="I53" s="122" t="str">
        <f aca="false">F53</f>
        <v>Renatão</v>
      </c>
      <c r="J53" s="111" t="n">
        <v>0</v>
      </c>
      <c r="K53" s="121" t="n">
        <f aca="false">IF(D53&gt;E53,1,0)+IF(D54&gt;E54,1,0)+IF(D55&gt;E55,1,0)</f>
        <v>1</v>
      </c>
      <c r="L53" s="121" t="n">
        <f aca="false">IF(E53&gt;D53,1,0)+IF(E54&gt;D54,1,0)+IF(E55&gt;D55,1,0)</f>
        <v>0</v>
      </c>
      <c r="M53" s="114" t="str">
        <f aca="false">G53&amp;" d. "&amp;I53</f>
        <v>Caio d. Renatão</v>
      </c>
      <c r="N53" s="114" t="str">
        <f aca="false">G53&amp;" x "&amp;I53</f>
        <v>Caio x Renatão</v>
      </c>
      <c r="O53" s="114" t="str">
        <f aca="false">I53&amp;" x "&amp;G53</f>
        <v>Renatão x Caio</v>
      </c>
      <c r="P53" s="111" t="n">
        <f aca="false">MONTH(B53)</f>
        <v>10</v>
      </c>
      <c r="Q53" s="111" t="n">
        <f aca="false">QUOTIENT(B53-2,7)-6129</f>
        <v>277</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t="n">
        <v>44850</v>
      </c>
      <c r="C56" s="44" t="s">
        <v>29</v>
      </c>
      <c r="D56" s="113" t="n">
        <v>6</v>
      </c>
      <c r="E56" s="113" t="n">
        <v>0</v>
      </c>
      <c r="F56" s="44" t="s">
        <v>24</v>
      </c>
      <c r="G56" s="122" t="str">
        <f aca="false">C56</f>
        <v>BZK</v>
      </c>
      <c r="H56" s="121" t="n">
        <v>20</v>
      </c>
      <c r="I56" s="122" t="str">
        <f aca="false">F56</f>
        <v>Juan</v>
      </c>
      <c r="J56" s="111" t="n">
        <v>0</v>
      </c>
      <c r="K56" s="121" t="n">
        <f aca="false">IF(D56&gt;E56,1,0)+IF(D57&gt;E57,1,0)+IF(D58&gt;E58,1,0)</f>
        <v>1</v>
      </c>
      <c r="L56" s="121" t="n">
        <f aca="false">IF(E56&gt;D56,1,0)+IF(E57&gt;D57,1,0)+IF(E58&gt;D58,1,0)</f>
        <v>0</v>
      </c>
      <c r="M56" s="114" t="str">
        <f aca="false">G56&amp;" d. "&amp;I56</f>
        <v>BZK d. Juan</v>
      </c>
      <c r="N56" s="114" t="str">
        <f aca="false">G56&amp;" x "&amp;I56</f>
        <v>BZK x Juan</v>
      </c>
      <c r="O56" s="114" t="str">
        <f aca="false">I56&amp;" x "&amp;G56</f>
        <v>Juan x BZK</v>
      </c>
      <c r="P56" s="111" t="n">
        <f aca="false">MONTH(B56)</f>
        <v>10</v>
      </c>
      <c r="Q56" s="111" t="n">
        <f aca="false">QUOTIENT(B56-2,7)-6129</f>
        <v>277</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t="n">
        <v>44850</v>
      </c>
      <c r="C59" s="44" t="s">
        <v>36</v>
      </c>
      <c r="D59" s="113" t="n">
        <v>6</v>
      </c>
      <c r="E59" s="113" t="n">
        <v>1</v>
      </c>
      <c r="F59" s="44" t="s">
        <v>50</v>
      </c>
      <c r="G59" s="122" t="str">
        <f aca="false">C59</f>
        <v>Pinga</v>
      </c>
      <c r="H59" s="121" t="n">
        <f aca="false">IF(AND(E59=0,E60=0),25,20)</f>
        <v>20</v>
      </c>
      <c r="I59" s="122" t="str">
        <f aca="false">F59</f>
        <v>Yokota</v>
      </c>
      <c r="J59" s="111" t="n">
        <v>0</v>
      </c>
      <c r="K59" s="121" t="n">
        <f aca="false">IF(D59&gt;E59,1,0)+IF(D60&gt;E60,1,0)+IF(D61&gt;E61,1,0)</f>
        <v>1</v>
      </c>
      <c r="L59" s="121" t="n">
        <f aca="false">IF(E59&gt;D59,1,0)+IF(E60&gt;D60,1,0)+IF(E61&gt;D61,1,0)</f>
        <v>0</v>
      </c>
      <c r="M59" s="114" t="str">
        <f aca="false">G59&amp;" d. "&amp;I59</f>
        <v>Pinga d. Yokota</v>
      </c>
      <c r="N59" s="114" t="str">
        <f aca="false">G59&amp;" x "&amp;I59</f>
        <v>Pinga x Yokota</v>
      </c>
      <c r="O59" s="114" t="str">
        <f aca="false">I59&amp;" x "&amp;G59</f>
        <v>Yokota x Pinga</v>
      </c>
      <c r="P59" s="111" t="n">
        <f aca="false">MONTH(B59)</f>
        <v>10</v>
      </c>
      <c r="Q59" s="111" t="n">
        <f aca="false">QUOTIENT(B59-2,7)-6129</f>
        <v>277</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t="n">
        <v>44850</v>
      </c>
      <c r="C62" s="44" t="s">
        <v>42</v>
      </c>
      <c r="D62" s="113" t="n">
        <v>6</v>
      </c>
      <c r="E62" s="113" t="n">
        <v>2</v>
      </c>
      <c r="F62" s="44" t="s">
        <v>34</v>
      </c>
      <c r="G62" s="122" t="str">
        <f aca="false">C62</f>
        <v>Salgado</v>
      </c>
      <c r="H62" s="121" t="n">
        <f aca="false">IF(AND(E62=0,E63=0),25,20)</f>
        <v>20</v>
      </c>
      <c r="I62" s="122" t="str">
        <f aca="false">F62</f>
        <v>Tulio</v>
      </c>
      <c r="J62" s="111" t="n">
        <v>0</v>
      </c>
      <c r="K62" s="121" t="n">
        <f aca="false">IF(D62&gt;E62,1,0)+IF(D63&gt;E63,1,0)+IF(D64&gt;E64,1,0)</f>
        <v>1</v>
      </c>
      <c r="L62" s="121" t="n">
        <f aca="false">IF(E62&gt;D62,1,0)+IF(E63&gt;D63,1,0)+IF(E64&gt;D64,1,0)</f>
        <v>0</v>
      </c>
      <c r="M62" s="114" t="str">
        <f aca="false">G62&amp;" d. "&amp;I62</f>
        <v>Salgado d. Tulio</v>
      </c>
      <c r="N62" s="114" t="str">
        <f aca="false">G62&amp;" x "&amp;I62</f>
        <v>Salgado x Tulio</v>
      </c>
      <c r="O62" s="114" t="str">
        <f aca="false">I62&amp;" x "&amp;G62</f>
        <v>Tulio x Salgado</v>
      </c>
      <c r="P62" s="111" t="n">
        <f aca="false">MONTH(B62)</f>
        <v>10</v>
      </c>
      <c r="Q62" s="111" t="n">
        <f aca="false">QUOTIENT(B62-2,7)-6129</f>
        <v>277</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t="n">
        <v>44850</v>
      </c>
      <c r="C65" s="44" t="s">
        <v>35</v>
      </c>
      <c r="D65" s="113" t="n">
        <v>6</v>
      </c>
      <c r="E65" s="113" t="n">
        <v>2</v>
      </c>
      <c r="F65" s="44" t="s">
        <v>7</v>
      </c>
      <c r="G65" s="122" t="str">
        <f aca="false">C65</f>
        <v>Persio</v>
      </c>
      <c r="H65" s="121" t="n">
        <f aca="false">IF(AND(E65=0,E66=0),25,20)</f>
        <v>20</v>
      </c>
      <c r="I65" s="122" t="str">
        <f aca="false">F65</f>
        <v>Coimbra</v>
      </c>
      <c r="J65" s="111" t="n">
        <v>0</v>
      </c>
      <c r="K65" s="121" t="n">
        <f aca="false">IF(D65&gt;E65,1,0)+IF(D66&gt;E66,1,0)+IF(D67&gt;E67,1,0)</f>
        <v>1</v>
      </c>
      <c r="L65" s="121" t="n">
        <f aca="false">IF(E65&gt;D65,1,0)+IF(E66&gt;D66,1,0)+IF(E67&gt;D67,1,0)</f>
        <v>0</v>
      </c>
      <c r="M65" s="114" t="str">
        <f aca="false">G65&amp;" d. "&amp;I65</f>
        <v>Persio d. Coimbra</v>
      </c>
      <c r="N65" s="114" t="str">
        <f aca="false">G65&amp;" x "&amp;I65</f>
        <v>Persio x Coimbra</v>
      </c>
      <c r="O65" s="114" t="str">
        <f aca="false">I65&amp;" x "&amp;G65</f>
        <v>Coimbra x Persio</v>
      </c>
      <c r="P65" s="111" t="n">
        <f aca="false">MONTH(B65)</f>
        <v>10</v>
      </c>
      <c r="Q65" s="111" t="n">
        <f aca="false">QUOTIENT(B65-2,7)-6129</f>
        <v>277</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t="n">
        <v>44850</v>
      </c>
      <c r="C68" s="44" t="s">
        <v>40</v>
      </c>
      <c r="D68" s="113" t="n">
        <v>6</v>
      </c>
      <c r="E68" s="113" t="n">
        <v>1</v>
      </c>
      <c r="F68" s="44" t="s">
        <v>5</v>
      </c>
      <c r="G68" s="122" t="str">
        <f aca="false">C68</f>
        <v>Robertinho</v>
      </c>
      <c r="H68" s="121" t="n">
        <f aca="false">IF(AND(E68=0,E69=0),25,20)</f>
        <v>20</v>
      </c>
      <c r="I68" s="122" t="str">
        <f aca="false">F68</f>
        <v>Bruno</v>
      </c>
      <c r="J68" s="111" t="n">
        <v>0</v>
      </c>
      <c r="K68" s="121" t="n">
        <f aca="false">IF(D68&gt;E68,1,0)+IF(D69&gt;E69,1,0)+IF(D70&gt;E70,1,0)</f>
        <v>1</v>
      </c>
      <c r="L68" s="121" t="n">
        <f aca="false">IF(E68&gt;D68,1,0)+IF(E69&gt;D69,1,0)+IF(E70&gt;D70,1,0)</f>
        <v>0</v>
      </c>
      <c r="M68" s="114" t="str">
        <f aca="false">G68&amp;" d. "&amp;I68</f>
        <v>Robertinho d. Bruno</v>
      </c>
      <c r="N68" s="114" t="str">
        <f aca="false">G68&amp;" x "&amp;I68</f>
        <v>Robertinho x Bruno</v>
      </c>
      <c r="O68" s="114" t="str">
        <f aca="false">I68&amp;" x "&amp;G68</f>
        <v>Bruno x Robertinho</v>
      </c>
      <c r="P68" s="111" t="n">
        <f aca="false">MONTH(B68)</f>
        <v>10</v>
      </c>
      <c r="Q68" s="111" t="n">
        <f aca="false">QUOTIENT(B68-2,7)-6129</f>
        <v>277</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t="n">
        <v>44850</v>
      </c>
      <c r="C71" s="44" t="s">
        <v>6</v>
      </c>
      <c r="D71" s="113" t="n">
        <v>6</v>
      </c>
      <c r="E71" s="113" t="n">
        <v>2</v>
      </c>
      <c r="F71" s="44" t="s">
        <v>29</v>
      </c>
      <c r="G71" s="122" t="str">
        <f aca="false">C71</f>
        <v>Caio</v>
      </c>
      <c r="H71" s="121" t="n">
        <f aca="false">IF(AND(E71=0,E72=0),25,20)</f>
        <v>20</v>
      </c>
      <c r="I71" s="122" t="str">
        <f aca="false">F71</f>
        <v>BZK</v>
      </c>
      <c r="J71" s="111" t="n">
        <v>0</v>
      </c>
      <c r="K71" s="121" t="n">
        <f aca="false">IF(D71&gt;E71,1,0)+IF(D72&gt;E72,1,0)+IF(D73&gt;E73,1,0)</f>
        <v>1</v>
      </c>
      <c r="L71" s="121" t="n">
        <f aca="false">IF(E71&gt;D71,1,0)+IF(E72&gt;D72,1,0)+IF(E73&gt;D73,1,0)</f>
        <v>0</v>
      </c>
      <c r="M71" s="114" t="str">
        <f aca="false">G71&amp;" d. "&amp;I71</f>
        <v>Caio d. BZK</v>
      </c>
      <c r="N71" s="114" t="str">
        <f aca="false">G71&amp;" x "&amp;I71</f>
        <v>Caio x BZK</v>
      </c>
      <c r="O71" s="114" t="str">
        <f aca="false">I71&amp;" x "&amp;G71</f>
        <v>BZK x Caio</v>
      </c>
      <c r="P71" s="111" t="n">
        <f aca="false">MONTH(B71)</f>
        <v>10</v>
      </c>
      <c r="Q71" s="111" t="n">
        <f aca="false">QUOTIENT(B71-2,7)-6129</f>
        <v>277</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t="n">
        <v>44850</v>
      </c>
      <c r="C74" s="44" t="s">
        <v>42</v>
      </c>
      <c r="D74" s="113" t="n">
        <v>6</v>
      </c>
      <c r="E74" s="113" t="n">
        <v>2</v>
      </c>
      <c r="F74" s="44" t="s">
        <v>36</v>
      </c>
      <c r="G74" s="122" t="str">
        <f aca="false">C74</f>
        <v>Salgado</v>
      </c>
      <c r="H74" s="121" t="n">
        <f aca="false">IF(AND(E74=0,E75=0),25,20)</f>
        <v>20</v>
      </c>
      <c r="I74" s="122" t="str">
        <f aca="false">F74</f>
        <v>Pinga</v>
      </c>
      <c r="J74" s="111" t="n">
        <v>0</v>
      </c>
      <c r="K74" s="121" t="n">
        <f aca="false">IF(D74&gt;E74,1,0)+IF(D75&gt;E75,1,0)+IF(D76&gt;E76,1,0)</f>
        <v>1</v>
      </c>
      <c r="L74" s="121" t="n">
        <f aca="false">IF(E74&gt;D74,1,0)+IF(E75&gt;D75,1,0)+IF(E76&gt;D76,1,0)</f>
        <v>0</v>
      </c>
      <c r="M74" s="114" t="str">
        <f aca="false">G74&amp;" d. "&amp;I74</f>
        <v>Salgado d. Pinga</v>
      </c>
      <c r="N74" s="114" t="str">
        <f aca="false">G74&amp;" x "&amp;I74</f>
        <v>Salgado x Pinga</v>
      </c>
      <c r="O74" s="114" t="str">
        <f aca="false">I74&amp;" x "&amp;G74</f>
        <v>Pinga x Salgado</v>
      </c>
      <c r="P74" s="111" t="n">
        <f aca="false">MONTH(B74)</f>
        <v>10</v>
      </c>
      <c r="Q74" s="111" t="n">
        <f aca="false">QUOTIENT(B74-2,7)-6129</f>
        <v>277</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t="n">
        <v>44850</v>
      </c>
      <c r="C77" s="44" t="s">
        <v>40</v>
      </c>
      <c r="D77" s="113" t="n">
        <v>6</v>
      </c>
      <c r="E77" s="113" t="n">
        <v>3</v>
      </c>
      <c r="F77" s="44" t="s">
        <v>35</v>
      </c>
      <c r="G77" s="122" t="str">
        <f aca="false">C77</f>
        <v>Robertinho</v>
      </c>
      <c r="H77" s="121" t="n">
        <f aca="false">IF(AND(E77=0,E78=0),25,20)</f>
        <v>20</v>
      </c>
      <c r="I77" s="122" t="str">
        <f aca="false">F77</f>
        <v>Persio</v>
      </c>
      <c r="J77" s="111" t="n">
        <v>0</v>
      </c>
      <c r="K77" s="121" t="n">
        <f aca="false">IF(D77&gt;E77,1,0)+IF(D78&gt;E78,1,0)+IF(D79&gt;E79,1,0)</f>
        <v>1</v>
      </c>
      <c r="L77" s="121" t="n">
        <f aca="false">IF(E77&gt;D77,1,0)+IF(E78&gt;D78,1,0)+IF(E79&gt;D79,1,0)</f>
        <v>0</v>
      </c>
      <c r="M77" s="114" t="str">
        <f aca="false">G77&amp;" d. "&amp;I77</f>
        <v>Robertinho d. Persio</v>
      </c>
      <c r="N77" s="114" t="str">
        <f aca="false">G77&amp;" x "&amp;I77</f>
        <v>Robertinho x Persio</v>
      </c>
      <c r="O77" s="114" t="str">
        <f aca="false">I77&amp;" x "&amp;G77</f>
        <v>Persio x Robertinho</v>
      </c>
      <c r="P77" s="111" t="n">
        <f aca="false">MONTH(B77)</f>
        <v>10</v>
      </c>
      <c r="Q77" s="111" t="n">
        <f aca="false">QUOTIENT(B77-2,7)-6129</f>
        <v>277</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t="n">
        <v>44850</v>
      </c>
      <c r="C80" s="44" t="s">
        <v>6</v>
      </c>
      <c r="D80" s="113" t="n">
        <v>6</v>
      </c>
      <c r="E80" s="113" t="n">
        <v>1</v>
      </c>
      <c r="F80" s="44" t="s">
        <v>42</v>
      </c>
      <c r="G80" s="122" t="str">
        <f aca="false">C80</f>
        <v>Caio</v>
      </c>
      <c r="H80" s="121" t="n">
        <f aca="false">IF(AND(E80=0,E81=0),25,20)</f>
        <v>20</v>
      </c>
      <c r="I80" s="122" t="str">
        <f aca="false">F80</f>
        <v>Salgado</v>
      </c>
      <c r="J80" s="111" t="n">
        <v>0</v>
      </c>
      <c r="K80" s="121" t="n">
        <f aca="false">IF(D80&gt;E80,1,0)+IF(D81&gt;E81,1,0)+IF(D82&gt;E82,1,0)</f>
        <v>1</v>
      </c>
      <c r="L80" s="121" t="n">
        <f aca="false">IF(E80&gt;D80,1,0)+IF(E81&gt;D81,1,0)+IF(E82&gt;D82,1,0)</f>
        <v>0</v>
      </c>
      <c r="M80" s="114" t="str">
        <f aca="false">G80&amp;" d. "&amp;I80</f>
        <v>Caio d. Salgado</v>
      </c>
      <c r="N80" s="114" t="str">
        <f aca="false">G80&amp;" x "&amp;I80</f>
        <v>Caio x Salgado</v>
      </c>
      <c r="O80" s="114" t="str">
        <f aca="false">I80&amp;" x "&amp;G80</f>
        <v>Salgado x Caio</v>
      </c>
      <c r="P80" s="111" t="n">
        <f aca="false">MONTH(B80)</f>
        <v>10</v>
      </c>
      <c r="Q80" s="111" t="n">
        <f aca="false">QUOTIENT(B80-2,7)-6129</f>
        <v>277</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t="n">
        <v>44850</v>
      </c>
      <c r="C83" s="44" t="s">
        <v>40</v>
      </c>
      <c r="D83" s="113" t="n">
        <v>6</v>
      </c>
      <c r="E83" s="113" t="n">
        <v>0</v>
      </c>
      <c r="F83" s="44" t="s">
        <v>6</v>
      </c>
      <c r="G83" s="122" t="str">
        <f aca="false">C83</f>
        <v>Robertinho</v>
      </c>
      <c r="H83" s="121" t="n">
        <v>20</v>
      </c>
      <c r="I83" s="122" t="str">
        <f aca="false">F83</f>
        <v>Caio</v>
      </c>
      <c r="J83" s="111" t="n">
        <v>0</v>
      </c>
      <c r="K83" s="121" t="n">
        <f aca="false">IF(D83&gt;E83,1,0)+IF(D84&gt;E84,1,0)+IF(D85&gt;E85,1,0)</f>
        <v>1</v>
      </c>
      <c r="L83" s="121" t="n">
        <f aca="false">IF(E83&gt;D83,1,0)+IF(E84&gt;D84,1,0)+IF(E85&gt;D85,1,0)</f>
        <v>0</v>
      </c>
      <c r="M83" s="114" t="str">
        <f aca="false">G83&amp;" d. "&amp;I83</f>
        <v>Robertinho d. Caio</v>
      </c>
      <c r="N83" s="114" t="str">
        <f aca="false">G83&amp;" x "&amp;I83</f>
        <v>Robertinho x Caio</v>
      </c>
      <c r="O83" s="114" t="str">
        <f aca="false">I83&amp;" x "&amp;G83</f>
        <v>Caio x Robertinho</v>
      </c>
      <c r="P83" s="111" t="n">
        <f aca="false">MONTH(B83)</f>
        <v>10</v>
      </c>
      <c r="Q83" s="111" t="n">
        <f aca="false">QUOTIENT(B83-2,7)-6129</f>
        <v>277</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8"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421875" defaultRowHeight="15" zeroHeight="false" outlineLevelRow="0" outlineLevelCol="0"/>
  <cols>
    <col collapsed="false" customWidth="true" hidden="false" outlineLevel="0" max="1" min="1" style="139" width="25.7"/>
    <col collapsed="false" customWidth="true" hidden="false" outlineLevel="0" max="2" min="2" style="139" width="40.28"/>
  </cols>
  <sheetData>
    <row r="1" customFormat="false" ht="15" hidden="false" customHeight="false" outlineLevel="0" collapsed="false">
      <c r="A1" s="140" t="s">
        <v>2</v>
      </c>
      <c r="B1" s="140" t="s">
        <v>27</v>
      </c>
    </row>
    <row r="2" customFormat="false" ht="15" hidden="false" customHeight="false" outlineLevel="0" collapsed="false">
      <c r="A2" s="140" t="s">
        <v>3</v>
      </c>
      <c r="B2" s="140" t="s">
        <v>28</v>
      </c>
    </row>
    <row r="3" customFormat="false" ht="15" hidden="false" customHeight="false" outlineLevel="0" collapsed="false">
      <c r="A3" s="140" t="s">
        <v>4</v>
      </c>
      <c r="B3" s="140" t="s">
        <v>29</v>
      </c>
    </row>
    <row r="4" customFormat="false" ht="15" hidden="false" customHeight="false" outlineLevel="0" collapsed="false">
      <c r="A4" s="140" t="s">
        <v>5</v>
      </c>
      <c r="B4" s="140" t="s">
        <v>30</v>
      </c>
    </row>
    <row r="5" customFormat="false" ht="15" hidden="false" customHeight="false" outlineLevel="0" collapsed="false">
      <c r="A5" s="140" t="s">
        <v>6</v>
      </c>
      <c r="B5" s="140" t="s">
        <v>31</v>
      </c>
    </row>
    <row r="6" customFormat="false" ht="15" hidden="false" customHeight="false" outlineLevel="0" collapsed="false">
      <c r="A6" s="140" t="s">
        <v>7</v>
      </c>
      <c r="B6" s="140" t="s">
        <v>32</v>
      </c>
    </row>
    <row r="7" customFormat="false" ht="15" hidden="false" customHeight="false" outlineLevel="0" collapsed="false">
      <c r="A7" s="140" t="s">
        <v>8</v>
      </c>
      <c r="B7" s="140" t="s">
        <v>33</v>
      </c>
    </row>
    <row r="8" customFormat="false" ht="15" hidden="false" customHeight="false" outlineLevel="0" collapsed="false">
      <c r="A8" s="140" t="s">
        <v>9</v>
      </c>
      <c r="B8" s="140" t="s">
        <v>34</v>
      </c>
    </row>
    <row r="9" customFormat="false" ht="15" hidden="false" customHeight="false" outlineLevel="0" collapsed="false">
      <c r="A9" s="140" t="s">
        <v>10</v>
      </c>
      <c r="B9" s="140" t="s">
        <v>35</v>
      </c>
    </row>
    <row r="10" customFormat="false" ht="15" hidden="false" customHeight="false" outlineLevel="0" collapsed="false">
      <c r="A10" s="140" t="s">
        <v>99</v>
      </c>
      <c r="B10" s="140" t="s">
        <v>36</v>
      </c>
    </row>
    <row r="11" customFormat="false" ht="15" hidden="false" customHeight="false" outlineLevel="0" collapsed="false">
      <c r="A11" s="140" t="s">
        <v>12</v>
      </c>
      <c r="B11" s="140" t="s">
        <v>37</v>
      </c>
    </row>
    <row r="12" customFormat="false" ht="15" hidden="false" customHeight="false" outlineLevel="0" collapsed="false">
      <c r="A12" s="140" t="s">
        <v>13</v>
      </c>
      <c r="B12" s="140" t="s">
        <v>38</v>
      </c>
    </row>
    <row r="13" customFormat="false" ht="15" hidden="false" customHeight="false" outlineLevel="0" collapsed="false">
      <c r="A13" s="140" t="s">
        <v>14</v>
      </c>
      <c r="B13" s="140" t="s">
        <v>39</v>
      </c>
    </row>
    <row r="14" customFormat="false" ht="15" hidden="false" customHeight="false" outlineLevel="0" collapsed="false">
      <c r="A14" s="140" t="s">
        <v>15</v>
      </c>
      <c r="B14" s="140" t="s">
        <v>40</v>
      </c>
    </row>
    <row r="15" customFormat="false" ht="15" hidden="false" customHeight="false" outlineLevel="0" collapsed="false">
      <c r="A15" s="140" t="s">
        <v>16</v>
      </c>
      <c r="B15" s="140" t="s">
        <v>41</v>
      </c>
    </row>
    <row r="16" customFormat="false" ht="15" hidden="false" customHeight="false" outlineLevel="0" collapsed="false">
      <c r="A16" s="140" t="s">
        <v>17</v>
      </c>
      <c r="B16" s="140" t="s">
        <v>42</v>
      </c>
    </row>
    <row r="17" customFormat="false" ht="15" hidden="false" customHeight="false" outlineLevel="0" collapsed="false">
      <c r="A17" s="140" t="s">
        <v>18</v>
      </c>
      <c r="B17" s="140" t="s">
        <v>43</v>
      </c>
    </row>
    <row r="18" customFormat="false" ht="15" hidden="false" customHeight="false" outlineLevel="0" collapsed="false">
      <c r="A18" s="140" t="s">
        <v>19</v>
      </c>
      <c r="B18" s="140" t="s">
        <v>44</v>
      </c>
    </row>
    <row r="19" customFormat="false" ht="15" hidden="false" customHeight="false" outlineLevel="0" collapsed="false">
      <c r="A19" s="140" t="s">
        <v>20</v>
      </c>
      <c r="B19" s="140" t="s">
        <v>45</v>
      </c>
    </row>
    <row r="20" customFormat="false" ht="15" hidden="false" customHeight="false" outlineLevel="0" collapsed="false">
      <c r="A20" s="140" t="s">
        <v>21</v>
      </c>
      <c r="B20" s="140" t="s">
        <v>46</v>
      </c>
    </row>
    <row r="21" customFormat="false" ht="15" hidden="false" customHeight="false" outlineLevel="0" collapsed="false">
      <c r="A21" s="140" t="s">
        <v>22</v>
      </c>
      <c r="B21" s="140" t="s">
        <v>47</v>
      </c>
    </row>
    <row r="22" customFormat="false" ht="15" hidden="false" customHeight="false" outlineLevel="0" collapsed="false">
      <c r="A22" s="140" t="s">
        <v>23</v>
      </c>
      <c r="B22" s="140" t="s">
        <v>48</v>
      </c>
    </row>
    <row r="23" customFormat="false" ht="15" hidden="false" customHeight="false" outlineLevel="0" collapsed="false">
      <c r="A23" s="140" t="s">
        <v>24</v>
      </c>
      <c r="B23" s="140" t="s">
        <v>49</v>
      </c>
    </row>
    <row r="24" customFormat="false" ht="15" hidden="false" customHeight="false" outlineLevel="0" collapsed="false">
      <c r="A24" s="140" t="s">
        <v>25</v>
      </c>
      <c r="B24" s="140" t="s">
        <v>50</v>
      </c>
    </row>
    <row r="25" customFormat="false" ht="15" hidden="false" customHeight="false" outlineLevel="0" collapsed="false">
      <c r="A25" s="140" t="s">
        <v>26</v>
      </c>
      <c r="B25" s="141"/>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74</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2"/>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2"/>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2"/>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2"/>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2"/>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2"/>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2"/>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2"/>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2"/>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2"/>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2"/>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2"/>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2"/>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2"/>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2"/>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2"/>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2"/>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2"/>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2"/>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2"/>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2"/>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2"/>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2"/>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2"/>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2"/>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2"/>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2"/>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2"/>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2"/>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2"/>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2"/>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2"/>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2"/>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2"/>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2"/>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2"/>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2"/>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2"/>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2"/>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2"/>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2"/>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2"/>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2"/>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2"/>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2"/>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2"/>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2"/>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2"/>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2"/>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2"/>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2"/>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2"/>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2"/>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2"/>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2"/>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2"/>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2"/>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2"/>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2"/>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2"/>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2"/>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2"/>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2"/>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2"/>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2"/>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2"/>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2"/>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2"/>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2"/>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2"/>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2"/>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2"/>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2"/>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2"/>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2"/>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2"/>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2"/>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2"/>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2"/>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2"/>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2"/>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2"/>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2"/>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2"/>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2"/>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2"/>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2"/>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2"/>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2"/>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2"/>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2"/>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2"/>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2"/>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2"/>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2"/>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2"/>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2"/>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2"/>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2"/>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2"/>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2"/>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2"/>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2"/>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2"/>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2"/>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2"/>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2"/>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2"/>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2"/>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2"/>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2"/>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2"/>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2"/>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2"/>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2"/>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2"/>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2"/>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2"/>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2"/>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2"/>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2"/>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2"/>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2"/>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2"/>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2"/>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2"/>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2"/>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2"/>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2"/>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2"/>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2"/>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2"/>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2"/>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2"/>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2"/>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2"/>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2"/>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2"/>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2"/>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2"/>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2"/>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2"/>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2"/>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2"/>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2"/>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2"/>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2"/>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2"/>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2"/>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2"/>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2"/>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2"/>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2"/>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2"/>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2"/>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2"/>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2"/>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2"/>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2"/>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2"/>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2"/>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2"/>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2"/>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2"/>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2"/>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2"/>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2"/>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2"/>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2"/>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2"/>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2"/>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2"/>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2"/>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2"/>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2"/>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2"/>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2"/>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2"/>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2"/>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2"/>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2"/>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2"/>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2"/>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2"/>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2"/>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2"/>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2"/>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2"/>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2"/>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2"/>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2"/>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2"/>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2"/>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2"/>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2"/>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2"/>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2"/>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2"/>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2"/>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2"/>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2"/>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2"/>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2"/>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2"/>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2"/>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2"/>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2"/>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2"/>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2"/>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2"/>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2"/>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2"/>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2"/>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2"/>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2"/>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2"/>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2"/>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2"/>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2"/>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2"/>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2"/>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2"/>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2"/>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2"/>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2"/>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2"/>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2"/>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2"/>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2"/>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2"/>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2"/>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2"/>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2"/>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2"/>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2"/>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2"/>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2"/>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2"/>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2"/>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2"/>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2"/>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2"/>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2"/>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2"/>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2"/>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2"/>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2"/>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2"/>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2"/>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2"/>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2"/>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2"/>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2"/>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2"/>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2"/>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2"/>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2"/>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557</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2022-11-20T19:45:17Z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