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<sst xmlns="http://schemas.openxmlformats.org/spreadsheetml/2006/main" count="330" uniqueCount="100">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</sst>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Bruno</c:v>
                </c:pt>
                <c:pt idx="2">
                  <c:v>Salgado</c:v>
                </c:pt>
                <c:pt idx="3">
                  <c:v>Elias Xaropinho</c:v>
                </c:pt>
                <c:pt idx="4">
                  <c:v>Coimbra</c:v>
                </c:pt>
                <c:pt idx="5">
                  <c:v>LH</c:v>
                </c:pt>
                <c:pt idx="6">
                  <c:v>Sergiao</c:v>
                </c:pt>
                <c:pt idx="7">
                  <c:v>Caio</c:v>
                </c:pt>
                <c:pt idx="8">
                  <c:v>BZK</c:v>
                </c:pt>
                <c:pt idx="9">
                  <c:v>Zanoni</c:v>
                </c:pt>
                <c:pt idx="10">
                  <c:v>Paulo</c:v>
                </c:pt>
                <c:pt idx="11">
                  <c:v>Juan</c:v>
                </c:pt>
                <c:pt idx="12">
                  <c:v>Xuru</c:v>
                </c:pt>
                <c:pt idx="13">
                  <c:v>Fontalvinho</c:v>
                </c:pt>
                <c:pt idx="14">
                  <c:v>Vinicius</c:v>
                </c:pt>
                <c:pt idx="15">
                  <c:v>Bernardo</c:v>
                </c:pt>
                <c:pt idx="16">
                  <c:v>Costinha</c:v>
                </c:pt>
                <c:pt idx="17">
                  <c:v>Heitor</c:v>
                </c:pt>
                <c:pt idx="18">
                  <c:v>Danilo</c:v>
                </c:pt>
                <c:pt idx="19">
                  <c:v>Walderi</c:v>
                </c:pt>
                <c:pt idx="20">
                  <c:v>Duclerc</c:v>
                </c:pt>
                <c:pt idx="21">
                  <c:v>Fabinho</c:v>
                </c:pt>
                <c:pt idx="22">
                  <c:v>Gerentão</c:v>
                </c:pt>
                <c:pt idx="23">
                  <c:v>Fernando Bio</c:v>
                </c:pt>
                <c:pt idx="24">
                  <c:v>Leo</c:v>
                </c:pt>
                <c:pt idx="25">
                  <c:v>Flavio</c:v>
                </c:pt>
                <c:pt idx="26">
                  <c:v>Fontalvo</c:v>
                </c:pt>
                <c:pt idx="27">
                  <c:v>Pedro</c:v>
                </c:pt>
                <c:pt idx="28">
                  <c:v>Renatão</c:v>
                </c:pt>
                <c:pt idx="29">
                  <c:v>Lucca</c:v>
                </c:pt>
                <c:pt idx="30">
                  <c:v>Ivan (Campeao Copa Band)</c:v>
                </c:pt>
                <c:pt idx="31">
                  <c:v>Carlao</c:v>
                </c:pt>
                <c:pt idx="32">
                  <c:v>Magritto</c:v>
                </c:pt>
                <c:pt idx="33">
                  <c:v>Marcelo</c:v>
                </c:pt>
                <c:pt idx="34">
                  <c:v>Oswald</c:v>
                </c:pt>
                <c:pt idx="35">
                  <c:v>Palazzo</c:v>
                </c:pt>
                <c:pt idx="36">
                  <c:v>Pedrao</c:v>
                </c:pt>
                <c:pt idx="37">
                  <c:v>Tulio</c:v>
                </c:pt>
                <c:pt idx="38">
                  <c:v>Persio</c:v>
                </c:pt>
                <c:pt idx="39">
                  <c:v>Pinga</c:v>
                </c:pt>
                <c:pt idx="40">
                  <c:v>Pitch</c:v>
                </c:pt>
                <c:pt idx="41">
                  <c:v>Reinaldo</c:v>
                </c:pt>
                <c:pt idx="42">
                  <c:v>Andrea</c:v>
                </c:pt>
                <c:pt idx="43">
                  <c:v>Rogerio</c:v>
                </c:pt>
                <c:pt idx="44">
                  <c:v>Rubens</c:v>
                </c:pt>
                <c:pt idx="45">
                  <c:v>Andre Bruni</c:v>
                </c:pt>
                <c:pt idx="46">
                  <c:v>Fabio Chuck</c:v>
                </c:pt>
                <c:pt idx="47">
                  <c:v>Guto</c:v>
                </c:pt>
                <c:pt idx="48">
                  <c:v>Yokota</c:v>
                </c:pt>
              </c:strCache>
            </c:strRef>
          </c:cat>
          <c:val>
            <c:numRef>
              <c:f>CLASSIF!$I$3:$I$51</c:f>
              <c:numCache>
                <c:formatCode>General</c:formatCode>
                <c:ptCount val="49"/>
                <c:pt idx="0">
                  <c:v>60.001000061</c:v>
                </c:pt>
                <c:pt idx="1">
                  <c:v>50.0008334293333</c:v>
                </c:pt>
                <c:pt idx="2">
                  <c:v>29.000725059</c:v>
                </c:pt>
                <c:pt idx="3">
                  <c:v>24.000600088</c:v>
                </c:pt>
                <c:pt idx="4">
                  <c:v>20.001000094</c:v>
                </c:pt>
                <c:pt idx="5">
                  <c:v>20.001000075</c:v>
                </c:pt>
                <c:pt idx="6">
                  <c:v>20.001000058</c:v>
                </c:pt>
                <c:pt idx="7">
                  <c:v>16.000400095</c:v>
                </c:pt>
                <c:pt idx="8">
                  <c:v>10.000500072</c:v>
                </c:pt>
                <c:pt idx="9">
                  <c:v>9.000450056</c:v>
                </c:pt>
                <c:pt idx="10">
                  <c:v>5.000250069</c:v>
                </c:pt>
                <c:pt idx="11">
                  <c:v>4.000200077</c:v>
                </c:pt>
                <c:pt idx="12">
                  <c:v>4.000200052</c:v>
                </c:pt>
                <c:pt idx="13">
                  <c:v>9.9E-008</c:v>
                </c:pt>
                <c:pt idx="14">
                  <c:v>9.8E-008</c:v>
                </c:pt>
                <c:pt idx="15">
                  <c:v>9.7E-008</c:v>
                </c:pt>
                <c:pt idx="16">
                  <c:v>9.3E-008</c:v>
                </c:pt>
                <c:pt idx="17">
                  <c:v>9.2E-008</c:v>
                </c:pt>
                <c:pt idx="18">
                  <c:v>9.1E-008</c:v>
                </c:pt>
                <c:pt idx="19">
                  <c:v>9E-008</c:v>
                </c:pt>
                <c:pt idx="20">
                  <c:v>8.9E-008</c:v>
                </c:pt>
                <c:pt idx="21">
                  <c:v>8.7E-008</c:v>
                </c:pt>
                <c:pt idx="22">
                  <c:v>8.6E-008</c:v>
                </c:pt>
                <c:pt idx="23">
                  <c:v>8.5E-008</c:v>
                </c:pt>
                <c:pt idx="24">
                  <c:v>8.4E-008</c:v>
                </c:pt>
                <c:pt idx="25">
                  <c:v>8.3E-008</c:v>
                </c:pt>
                <c:pt idx="26">
                  <c:v>8.2E-008</c:v>
                </c:pt>
                <c:pt idx="27">
                  <c:v>8.1E-008</c:v>
                </c:pt>
                <c:pt idx="28">
                  <c:v>8E-008</c:v>
                </c:pt>
                <c:pt idx="29">
                  <c:v>7.9E-008</c:v>
                </c:pt>
                <c:pt idx="30">
                  <c:v>7.8E-008</c:v>
                </c:pt>
                <c:pt idx="31">
                  <c:v>7.6E-008</c:v>
                </c:pt>
                <c:pt idx="32">
                  <c:v>7.4E-008</c:v>
                </c:pt>
                <c:pt idx="33">
                  <c:v>7.3E-008</c:v>
                </c:pt>
                <c:pt idx="34">
                  <c:v>7.1E-008</c:v>
                </c:pt>
                <c:pt idx="35">
                  <c:v>7E-008</c:v>
                </c:pt>
                <c:pt idx="36">
                  <c:v>6.8E-008</c:v>
                </c:pt>
                <c:pt idx="37">
                  <c:v>6.7E-008</c:v>
                </c:pt>
                <c:pt idx="38">
                  <c:v>6.6E-008</c:v>
                </c:pt>
                <c:pt idx="39">
                  <c:v>6.5E-008</c:v>
                </c:pt>
                <c:pt idx="40">
                  <c:v>6.4E-008</c:v>
                </c:pt>
                <c:pt idx="41">
                  <c:v>6.3E-008</c:v>
                </c:pt>
                <c:pt idx="42">
                  <c:v>6.2E-008</c:v>
                </c:pt>
                <c:pt idx="43">
                  <c:v>6E-008</c:v>
                </c:pt>
                <c:pt idx="44">
                  <c:v>5.7E-008</c:v>
                </c:pt>
                <c:pt idx="45">
                  <c:v>5.5E-008</c:v>
                </c:pt>
                <c:pt idx="46">
                  <c:v>5.4E-008</c:v>
                </c:pt>
                <c:pt idx="47">
                  <c:v>5.3E-008</c:v>
                </c:pt>
                <c:pt idx="48">
                  <c:v>5.1E-008</c:v>
                </c:pt>
              </c:numCache>
            </c:numRef>
          </c:val>
        </c:ser>
        <c:gapWidth val="100"/>
        <c:overlap val="-24"/>
        <c:axId val="83623630"/>
        <c:axId val="47526741"/>
      </c:barChart>
      <c:catAx>
        <c:axId val="83623630"/>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7526741"/>
        <c:crosses val="autoZero"/>
        <c:auto val="1"/>
        <c:lblAlgn val="ctr"/>
        <c:lblOffset val="100"/>
        <c:noMultiLvlLbl val="0"/>
      </c:catAx>
      <c:valAx>
        <c:axId val="4752674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3623630"/>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260640</xdr:colOff>
      <xdr:row>42</xdr:row>
      <xdr:rowOff>128160</xdr:rowOff>
    </xdr:to>
    <xdr:graphicFrame>
      <xdr:nvGraphicFramePr>
        <xdr:cNvPr id="0" name="Chart 1"/>
        <xdr:cNvGraphicFramePr/>
      </xdr:nvGraphicFramePr>
      <xdr:xfrm>
        <a:off x="0" y="0"/>
        <a:ext cx="8284680" cy="812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3</v>
      </c>
      <c r="D3" s="25" t="str">
        <f aca="false">VLOOKUP($A3,$N:$Z,R$1,0)&amp;"-"&amp;VLOOKUP($A3,$N:$Z,S$1,0)</f>
        <v>3-0</v>
      </c>
      <c r="E3" s="24" t="n">
        <f aca="false">VLOOKUP($A3,$N:$Z,X$1,0)</f>
        <v>60</v>
      </c>
      <c r="F3" s="24" t="n">
        <f aca="false">VLOOKUP($A3,$N:$Z,V$1,0)</f>
        <v>0</v>
      </c>
      <c r="G3" s="24" t="n">
        <f aca="false">VLOOKUP($A3,$N:$Z,W$1,0)</f>
        <v>0</v>
      </c>
      <c r="H3" s="24" t="n">
        <f aca="false">VLOOKUP($A3,$N:$Z,Y$1,0)</f>
        <v>0</v>
      </c>
      <c r="I3" s="26" t="n">
        <f aca="false">VLOOKUP($A3,$N:$Z,13,0)</f>
        <v>60.001000061</v>
      </c>
      <c r="J3" s="27" t="s">
        <v>75</v>
      </c>
      <c r="K3" s="28" t="n">
        <f aca="false">VLOOKUP($A3,$N:$Z,R$1,0)</f>
        <v>3</v>
      </c>
      <c r="L3" s="28" t="n">
        <f aca="false">VLOOKUP($A3,$N:$Z,S$1,0)</f>
        <v>0</v>
      </c>
      <c r="M3" s="28"/>
      <c r="N3" s="29" t="n">
        <f aca="false">RANK(Z3,Z:Z)</f>
        <v>14</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1988</v>
      </c>
      <c r="AE3" s="2" t="n">
        <f aca="false">AC3-AB3</f>
        <v>150</v>
      </c>
      <c r="AF3" s="2" t="n">
        <f aca="false">AD3/AE3</f>
        <v>13.2533333333333</v>
      </c>
      <c r="AG3" s="33" t="n">
        <f aca="false">E3/$AF$3</f>
        <v>4.5271629778672</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Bruno</v>
      </c>
      <c r="C4" s="36" t="n">
        <f aca="false">VLOOKUP($A4,$N:$Z,Q$1,0)</f>
        <v>3</v>
      </c>
      <c r="D4" s="37" t="str">
        <f aca="false">VLOOKUP($A4,$N:$Z,R$1,0)&amp;"-"&amp;VLOOKUP($A4,$N:$Z,S$1,0)</f>
        <v>2-1</v>
      </c>
      <c r="E4" s="36" t="n">
        <f aca="false">VLOOKUP($A4,$N:$Z,X$1,0)</f>
        <v>50</v>
      </c>
      <c r="F4" s="36" t="n">
        <f aca="false">VLOOKUP($A4,$N:$Z,V$1,0)</f>
        <v>0</v>
      </c>
      <c r="G4" s="36" t="n">
        <f aca="false">VLOOKUP($A4,$N:$Z,W$1,0)</f>
        <v>0</v>
      </c>
      <c r="H4" s="36" t="n">
        <f aca="false">VLOOKUP($A4,$N:$Z,Y$1,0)</f>
        <v>0</v>
      </c>
      <c r="I4" s="38" t="n">
        <f aca="false">VLOOKUP($A4,$N:$Z,13,0)</f>
        <v>50.0008334293333</v>
      </c>
      <c r="J4" s="27"/>
      <c r="K4" s="39" t="n">
        <f aca="false">VLOOKUP($A4,$N:$Z,R$1,0)</f>
        <v>2</v>
      </c>
      <c r="L4" s="39" t="n">
        <f aca="false">VLOOKUP($A4,$N:$Z,S$1,0)</f>
        <v>1</v>
      </c>
      <c r="M4" s="39"/>
      <c r="N4" s="40" t="n">
        <f aca="false">RANK(Z4,Z:Z)</f>
        <v>15</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3.77263581488934</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Salgado</v>
      </c>
      <c r="C5" s="36" t="n">
        <f aca="false">VLOOKUP($A5,$N:$Z,Q$1,0)</f>
        <v>2</v>
      </c>
      <c r="D5" s="37" t="str">
        <f aca="false">VLOOKUP($A5,$N:$Z,R$1,0)&amp;"-"&amp;VLOOKUP($A5,$N:$Z,S$1,0)</f>
        <v>1-1</v>
      </c>
      <c r="E5" s="36" t="n">
        <f aca="false">VLOOKUP($A5,$N:$Z,X$1,0)</f>
        <v>29</v>
      </c>
      <c r="F5" s="36" t="n">
        <f aca="false">VLOOKUP($A5,$N:$Z,V$1,0)</f>
        <v>0</v>
      </c>
      <c r="G5" s="36" t="n">
        <f aca="false">VLOOKUP($A5,$N:$Z,W$1,0)</f>
        <v>0</v>
      </c>
      <c r="H5" s="36" t="n">
        <f aca="false">VLOOKUP($A5,$N:$Z,Y$1,0)</f>
        <v>0</v>
      </c>
      <c r="I5" s="38" t="n">
        <f aca="false">VLOOKUP($A5,$N:$Z,13,0)</f>
        <v>29.000725059</v>
      </c>
      <c r="J5" s="27"/>
      <c r="K5" s="39" t="n">
        <f aca="false">VLOOKUP($A5,$N:$Z,R$1,0)</f>
        <v>1</v>
      </c>
      <c r="L5" s="39" t="n">
        <f aca="false">VLOOKUP($A5,$N:$Z,S$1,0)</f>
        <v>1</v>
      </c>
      <c r="M5" s="39"/>
      <c r="N5" s="40" t="n">
        <f aca="false">RANK(Z5,Z:Z)</f>
        <v>16</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2.18812877263581</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Elias Xaropinho</v>
      </c>
      <c r="C6" s="36" t="n">
        <f aca="false">VLOOKUP($A6,$N:$Z,Q$1,0)</f>
        <v>2</v>
      </c>
      <c r="D6" s="37" t="str">
        <f aca="false">VLOOKUP($A6,$N:$Z,R$1,0)&amp;"-"&amp;VLOOKUP($A6,$N:$Z,S$1,0)</f>
        <v>1-1</v>
      </c>
      <c r="E6" s="36" t="n">
        <f aca="false">VLOOKUP($A6,$N:$Z,X$1,0)</f>
        <v>24</v>
      </c>
      <c r="F6" s="36" t="n">
        <f aca="false">VLOOKUP($A6,$N:$Z,V$1,0)</f>
        <v>0</v>
      </c>
      <c r="G6" s="36" t="n">
        <f aca="false">VLOOKUP($A6,$N:$Z,W$1,0)</f>
        <v>0</v>
      </c>
      <c r="H6" s="36" t="n">
        <f aca="false">VLOOKUP($A6,$N:$Z,Y$1,0)</f>
        <v>0</v>
      </c>
      <c r="I6" s="38" t="n">
        <f aca="false">VLOOKUP($A6,$N:$Z,13,0)</f>
        <v>24.000600088</v>
      </c>
      <c r="J6" s="27"/>
      <c r="K6" s="39" t="n">
        <f aca="false">VLOOKUP($A6,$N:$Z,R$1,0)</f>
        <v>1</v>
      </c>
      <c r="L6" s="39" t="n">
        <f aca="false">VLOOKUP($A6,$N:$Z,S$1,0)</f>
        <v>1</v>
      </c>
      <c r="M6" s="39"/>
      <c r="N6" s="40" t="n">
        <f aca="false">RANK(Z6,Z:Z)</f>
        <v>2</v>
      </c>
      <c r="O6" s="39" t="n">
        <v>4</v>
      </c>
      <c r="P6" s="40" t="s">
        <v>5</v>
      </c>
      <c r="Q6" s="40" t="n">
        <f aca="false">COUNTIF(CORRIDA!G:G,CLASSIF!P6)+COUNTIF(CORRIDA!I:I,CLASSIF!P6)</f>
        <v>3</v>
      </c>
      <c r="R6" s="40" t="n">
        <f aca="false">COUNTIF(CORRIDA!G:G,CLASSIF!$P6)</f>
        <v>2</v>
      </c>
      <c r="S6" s="40" t="n">
        <f aca="false">COUNTIF(CORRIDA!I:I,CLASSIF!P6)</f>
        <v>1</v>
      </c>
      <c r="T6" s="41" t="n">
        <f aca="false">IF(Q6=0,0,U6/(Q6*20))</f>
        <v>0.833333333333333</v>
      </c>
      <c r="U6" s="40" t="n">
        <f aca="false">SUMIF(CORRIDA!G:G,CLASSIF!P6,CORRIDA!H:H)+SUMIF(CORRIDA!I:I,CLASSIF!P6,CORRIDA!J:J)</f>
        <v>50</v>
      </c>
      <c r="V6" s="40" t="n">
        <f aca="false">SUMIF(WOs!G:G,CLASSIF!P6,WOs!H:H)+SUMIF(WOs!I:I,CLASSIF!P6,WOs!J:J)</f>
        <v>0</v>
      </c>
      <c r="W6" s="40" t="n">
        <f aca="false">SUMIF(TORNEIO!G:G,CLASSIF!P6,TORNEIO!H:H)+SUMIF(TORNEIO!I:I,CLASSIF!P6,TORNEIO!J:J)+SUMIF(TORNEIO!S:S,CLASSIF!P6,TORNEIO!T:T)</f>
        <v>0</v>
      </c>
      <c r="X6" s="40" t="n">
        <f aca="false">SUM(U6:V6)</f>
        <v>50</v>
      </c>
      <c r="Y6" s="40" t="n">
        <f aca="false">VLOOKUP(P6,STATS!$B$2:$DF$52,109,0)</f>
        <v>0</v>
      </c>
      <c r="Z6" s="42" t="n">
        <f aca="false">SUM(W6:Y6)+T6/1000+(100-O6)/1000000000</f>
        <v>50.0008334293333</v>
      </c>
      <c r="AA6" s="40"/>
      <c r="AG6" s="33" t="n">
        <f aca="false">E6/$AF$3</f>
        <v>1.81086519114688</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Coimbra</v>
      </c>
      <c r="C7" s="36" t="n">
        <f aca="false">VLOOKUP($A7,$N:$Z,Q$1,0)</f>
        <v>1</v>
      </c>
      <c r="D7" s="37" t="str">
        <f aca="false">VLOOKUP($A7,$N:$Z,R$1,0)&amp;"-"&amp;VLOOKUP($A7,$N:$Z,S$1,0)</f>
        <v>1-0</v>
      </c>
      <c r="E7" s="36" t="n">
        <f aca="false">VLOOKUP($A7,$N:$Z,X$1,0)</f>
        <v>20</v>
      </c>
      <c r="F7" s="36" t="n">
        <f aca="false">VLOOKUP($A7,$N:$Z,V$1,0)</f>
        <v>0</v>
      </c>
      <c r="G7" s="36" t="n">
        <f aca="false">VLOOKUP($A7,$N:$Z,W$1,0)</f>
        <v>0</v>
      </c>
      <c r="H7" s="36" t="n">
        <f aca="false">VLOOKUP($A7,$N:$Z,Y$1,0)</f>
        <v>0</v>
      </c>
      <c r="I7" s="38" t="n">
        <f aca="false">VLOOKUP($A7,$N:$Z,13,0)</f>
        <v>20.001000094</v>
      </c>
      <c r="J7" s="27"/>
      <c r="K7" s="39" t="n">
        <f aca="false">VLOOKUP($A7,$N:$Z,R$1,0)</f>
        <v>1</v>
      </c>
      <c r="L7" s="39" t="n">
        <f aca="false">VLOOKUP($A7,$N:$Z,S$1,0)</f>
        <v>0</v>
      </c>
      <c r="M7" s="39"/>
      <c r="N7" s="40" t="n">
        <f aca="false">RANK(Z7,Z:Z)</f>
        <v>8</v>
      </c>
      <c r="O7" s="39" t="n">
        <v>5</v>
      </c>
      <c r="P7" s="40" t="s">
        <v>6</v>
      </c>
      <c r="Q7" s="40" t="n">
        <f aca="false">COUNTIF(CORRIDA!G:G,CLASSIF!P7)+COUNTIF(CORRIDA!I:I,CLASSIF!P7)</f>
        <v>2</v>
      </c>
      <c r="R7" s="40" t="n">
        <f aca="false">COUNTIF(CORRIDA!G:G,CLASSIF!$P7)</f>
        <v>0</v>
      </c>
      <c r="S7" s="40" t="n">
        <f aca="false">COUNTIF(CORRIDA!I:I,CLASSIF!P7)</f>
        <v>2</v>
      </c>
      <c r="T7" s="41" t="n">
        <f aca="false">IF(Q7=0,0,U7/(Q7*20))</f>
        <v>0.4</v>
      </c>
      <c r="U7" s="40" t="n">
        <f aca="false">SUMIF(CORRIDA!G:G,CLASSIF!P7,CORRIDA!H:H)+SUMIF(CORRIDA!I:I,CLASSIF!P7,CORRIDA!J:J)</f>
        <v>16</v>
      </c>
      <c r="V7" s="40" t="n">
        <f aca="false">SUMIF(WOs!G:G,CLASSIF!P7,WOs!H:H)+SUMIF(WOs!I:I,CLASSIF!P7,WOs!J:J)</f>
        <v>0</v>
      </c>
      <c r="W7" s="40" t="n">
        <f aca="false">SUMIF(TORNEIO!G:G,CLASSIF!P7,TORNEIO!H:H)+SUMIF(TORNEIO!I:I,CLASSIF!P7,TORNEIO!J:J)+SUMIF(TORNEIO!S:S,CLASSIF!P7,TORNEIO!T:T)</f>
        <v>0</v>
      </c>
      <c r="X7" s="40" t="n">
        <f aca="false">SUM(U7:V7)</f>
        <v>16</v>
      </c>
      <c r="Y7" s="40" t="n">
        <f aca="false">VLOOKUP(P7,STATS!$B$2:$DF$52,109,0)</f>
        <v>0</v>
      </c>
      <c r="Z7" s="42" t="n">
        <f aca="false">SUM(W7:Y7)+T7/1000+(100-O7)/1000000000</f>
        <v>16.000400095</v>
      </c>
      <c r="AA7" s="40"/>
      <c r="AG7" s="33" t="n">
        <f aca="false">E7/$AF$3</f>
        <v>1.50905432595573</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LH</v>
      </c>
      <c r="C8" s="36" t="n">
        <f aca="false">VLOOKUP($A8,$N:$Z,Q$1,0)</f>
        <v>1</v>
      </c>
      <c r="D8" s="37" t="str">
        <f aca="false">VLOOKUP($A8,$N:$Z,R$1,0)&amp;"-"&amp;VLOOKUP($A8,$N:$Z,S$1,0)</f>
        <v>1-0</v>
      </c>
      <c r="E8" s="36" t="n">
        <f aca="false">VLOOKUP($A8,$N:$Z,X$1,0)</f>
        <v>20</v>
      </c>
      <c r="F8" s="36" t="n">
        <f aca="false">VLOOKUP($A8,$N:$Z,V$1,0)</f>
        <v>0</v>
      </c>
      <c r="G8" s="36" t="n">
        <f aca="false">VLOOKUP($A8,$N:$Z,W$1,0)</f>
        <v>0</v>
      </c>
      <c r="H8" s="36" t="n">
        <f aca="false">VLOOKUP($A8,$N:$Z,Y$1,0)</f>
        <v>0</v>
      </c>
      <c r="I8" s="38" t="n">
        <f aca="false">VLOOKUP($A8,$N:$Z,13,0)</f>
        <v>20.001000075</v>
      </c>
      <c r="J8" s="27"/>
      <c r="K8" s="39" t="n">
        <f aca="false">VLOOKUP($A8,$N:$Z,R$1,0)</f>
        <v>1</v>
      </c>
      <c r="L8" s="39" t="n">
        <f aca="false">VLOOKUP($A8,$N:$Z,S$1,0)</f>
        <v>0</v>
      </c>
      <c r="M8" s="39"/>
      <c r="N8" s="40" t="n">
        <f aca="false">RANK(Z8,Z:Z)</f>
        <v>5</v>
      </c>
      <c r="O8" s="39" t="n">
        <v>6</v>
      </c>
      <c r="P8" s="40" t="s">
        <v>7</v>
      </c>
      <c r="Q8" s="40" t="n">
        <f aca="false">COUNTIF(CORRIDA!G:G,CLASSIF!P8)+COUNTIF(CORRIDA!I:I,CLASSIF!P8)</f>
        <v>1</v>
      </c>
      <c r="R8" s="40" t="n">
        <f aca="false">COUNTIF(CORRIDA!G:G,CLASSIF!$P8)</f>
        <v>1</v>
      </c>
      <c r="S8" s="40" t="n">
        <f aca="false">COUNTIF(CORRIDA!I:I,CLASSIF!P8)</f>
        <v>0</v>
      </c>
      <c r="T8" s="41" t="n">
        <f aca="false">IF(Q8=0,0,U8/(Q8*20))</f>
        <v>1</v>
      </c>
      <c r="U8" s="40" t="n">
        <f aca="false">SUMIF(CORRIDA!G:G,CLASSIF!P8,CORRIDA!H:H)+SUMIF(CORRIDA!I:I,CLASSIF!P8,CORRIDA!J:J)</f>
        <v>20</v>
      </c>
      <c r="V8" s="40" t="n">
        <f aca="false">SUMIF(WOs!G:G,CLASSIF!P8,WOs!H:H)+SUMIF(WOs!I:I,CLASSIF!P8,WOs!J:J)</f>
        <v>0</v>
      </c>
      <c r="W8" s="40" t="n">
        <f aca="false">SUMIF(TORNEIO!G:G,CLASSIF!P8,TORNEIO!H:H)+SUMIF(TORNEIO!I:I,CLASSIF!P8,TORNEIO!J:J)+SUMIF(TORNEIO!S:S,CLASSIF!P8,TORNEIO!T:T)</f>
        <v>0</v>
      </c>
      <c r="X8" s="40" t="n">
        <f aca="false">SUM(U8:V8)</f>
        <v>20</v>
      </c>
      <c r="Y8" s="40" t="n">
        <f aca="false">VLOOKUP(P8,STATS!$B$2:$DF$52,109,0)</f>
        <v>0</v>
      </c>
      <c r="Z8" s="42" t="n">
        <f aca="false">SUM(W8:Y8)+T8/1000+(100-O8)/1000000000</f>
        <v>20.001000094</v>
      </c>
      <c r="AA8" s="40"/>
      <c r="AG8" s="33" t="n">
        <f aca="false">E8/$AF$3</f>
        <v>1.50905432595573</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Sergiao</v>
      </c>
      <c r="C9" s="36" t="n">
        <f aca="false">VLOOKUP($A9,$N:$Z,Q$1,0)</f>
        <v>1</v>
      </c>
      <c r="D9" s="37" t="str">
        <f aca="false">VLOOKUP($A9,$N:$Z,R$1,0)&amp;"-"&amp;VLOOKUP($A9,$N:$Z,S$1,0)</f>
        <v>1-0</v>
      </c>
      <c r="E9" s="36" t="n">
        <f aca="false">VLOOKUP($A9,$N:$Z,X$1,0)</f>
        <v>20</v>
      </c>
      <c r="F9" s="36" t="n">
        <f aca="false">VLOOKUP($A9,$N:$Z,V$1,0)</f>
        <v>0</v>
      </c>
      <c r="G9" s="36" t="n">
        <f aca="false">VLOOKUP($A9,$N:$Z,W$1,0)</f>
        <v>0</v>
      </c>
      <c r="H9" s="36" t="n">
        <f aca="false">VLOOKUP($A9,$N:$Z,Y$1,0)</f>
        <v>0</v>
      </c>
      <c r="I9" s="38" t="n">
        <f aca="false">VLOOKUP($A9,$N:$Z,13,0)</f>
        <v>20.001000058</v>
      </c>
      <c r="J9" s="27"/>
      <c r="K9" s="39" t="n">
        <f aca="false">VLOOKUP($A9,$N:$Z,R$1,0)</f>
        <v>1</v>
      </c>
      <c r="L9" s="39" t="n">
        <f aca="false">VLOOKUP($A9,$N:$Z,S$1,0)</f>
        <v>0</v>
      </c>
      <c r="M9" s="39"/>
      <c r="N9" s="40" t="n">
        <f aca="false">RANK(Z9,Z:Z)</f>
        <v>17</v>
      </c>
      <c r="O9" s="39" t="n">
        <v>7</v>
      </c>
      <c r="P9" s="40" t="s">
        <v>8</v>
      </c>
      <c r="Q9" s="40" t="n">
        <f aca="false">COUNTIF(CORRIDA!G:G,CLASSIF!P9)+COUNTIF(CORRIDA!I:I,CLASSIF!P9)</f>
        <v>0</v>
      </c>
      <c r="R9" s="40" t="n">
        <f aca="false">COUNTIF(CORRIDA!G:G,CLASSIF!$P9)</f>
        <v>0</v>
      </c>
      <c r="S9" s="40" t="n">
        <f aca="false">COUNTIF(CORRIDA!I:I,CLASSIF!P9)</f>
        <v>0</v>
      </c>
      <c r="T9" s="41" t="n">
        <f aca="false">IF(Q9=0,0,U9/(Q9*20))</f>
        <v>0</v>
      </c>
      <c r="U9" s="40" t="n">
        <f aca="false">SUMIF(CORRIDA!G:G,CLASSIF!P9,CORRIDA!H:H)+SUMIF(CORRIDA!I:I,CLASSIF!P9,CORRIDA!J:J)</f>
        <v>0</v>
      </c>
      <c r="V9" s="40" t="n">
        <f aca="false">SUMIF(WOs!G:G,CLASSIF!P9,WOs!H:H)+SUMIF(WOs!I:I,CLASSIF!P9,WOs!J:J)</f>
        <v>0</v>
      </c>
      <c r="W9" s="40" t="n">
        <f aca="false">SUMIF(TORNEIO!G:G,CLASSIF!P9,TORNEIO!H:H)+SUMIF(TORNEIO!I:I,CLASSIF!P9,TORNEIO!J:J)+SUMIF(TORNEIO!S:S,CLASSIF!P9,TORNEIO!T:T)</f>
        <v>0</v>
      </c>
      <c r="X9" s="40" t="n">
        <f aca="false">SUM(U9:V9)</f>
        <v>0</v>
      </c>
      <c r="Y9" s="40" t="n">
        <f aca="false">VLOOKUP(P9,STATS!$B$2:$DF$52,109,0)</f>
        <v>0</v>
      </c>
      <c r="Z9" s="42" t="n">
        <f aca="false">SUM(W9:Y9)+T9/1000+(100-O9)/1000000000</f>
        <v>9.3E-008</v>
      </c>
      <c r="AA9" s="40"/>
      <c r="AG9" s="33" t="n">
        <f aca="false">E9/$AF$3</f>
        <v>1.50905432595573</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Caio</v>
      </c>
      <c r="C10" s="36" t="n">
        <f aca="false">VLOOKUP($A10,$N:$Z,Q$1,0)</f>
        <v>2</v>
      </c>
      <c r="D10" s="37" t="str">
        <f aca="false">VLOOKUP($A10,$N:$Z,R$1,0)&amp;"-"&amp;VLOOKUP($A10,$N:$Z,S$1,0)</f>
        <v>0-2</v>
      </c>
      <c r="E10" s="36" t="n">
        <f aca="false">VLOOKUP($A10,$N:$Z,X$1,0)</f>
        <v>16</v>
      </c>
      <c r="F10" s="36" t="n">
        <f aca="false">VLOOKUP($A10,$N:$Z,V$1,0)</f>
        <v>0</v>
      </c>
      <c r="G10" s="36" t="n">
        <f aca="false">VLOOKUP($A10,$N:$Z,W$1,0)</f>
        <v>0</v>
      </c>
      <c r="H10" s="36" t="n">
        <f aca="false">VLOOKUP($A10,$N:$Z,Y$1,0)</f>
        <v>0</v>
      </c>
      <c r="I10" s="38" t="n">
        <f aca="false">VLOOKUP($A10,$N:$Z,13,0)</f>
        <v>16.000400095</v>
      </c>
      <c r="J10" s="27"/>
      <c r="K10" s="39" t="n">
        <f aca="false">VLOOKUP($A10,$N:$Z,R$1,0)</f>
        <v>0</v>
      </c>
      <c r="L10" s="39" t="n">
        <f aca="false">VLOOKUP($A10,$N:$Z,S$1,0)</f>
        <v>2</v>
      </c>
      <c r="M10" s="39"/>
      <c r="N10" s="40" t="n">
        <f aca="false">RANK(Z10,Z:Z)</f>
        <v>18</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1.20724346076459</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BZK</v>
      </c>
      <c r="C11" s="45" t="n">
        <f aca="false">VLOOKUP($A11,$N:$Z,Q$1,0)</f>
        <v>1</v>
      </c>
      <c r="D11" s="46" t="str">
        <f aca="false">VLOOKUP($A11,$N:$Z,R$1,0)&amp;"-"&amp;VLOOKUP($A11,$N:$Z,S$1,0)</f>
        <v>0-1</v>
      </c>
      <c r="E11" s="45" t="n">
        <f aca="false">VLOOKUP($A11,$N:$Z,X$1,0)</f>
        <v>10</v>
      </c>
      <c r="F11" s="45" t="n">
        <f aca="false">VLOOKUP($A11,$N:$Z,V$1,0)</f>
        <v>0</v>
      </c>
      <c r="G11" s="45" t="n">
        <f aca="false">VLOOKUP($A11,$N:$Z,W$1,0)</f>
        <v>0</v>
      </c>
      <c r="H11" s="45" t="n">
        <f aca="false">VLOOKUP($A11,$N:$Z,Y$1,0)</f>
        <v>0</v>
      </c>
      <c r="I11" s="47" t="n">
        <f aca="false">VLOOKUP($A11,$N:$Z,13,0)</f>
        <v>10.000500072</v>
      </c>
      <c r="J11" s="48" t="s">
        <v>76</v>
      </c>
      <c r="K11" s="39" t="n">
        <f aca="false">VLOOKUP($A11,$N:$Z,R$1,0)</f>
        <v>0</v>
      </c>
      <c r="L11" s="39" t="n">
        <f aca="false">VLOOKUP($A11,$N:$Z,S$1,0)</f>
        <v>1</v>
      </c>
      <c r="M11" s="39"/>
      <c r="N11" s="40" t="n">
        <f aca="false">RANK(Z11,Z:Z)</f>
        <v>19</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0.754527162977867</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Zanoni</v>
      </c>
      <c r="C12" s="45" t="n">
        <f aca="false">VLOOKUP($A12,$N:$Z,Q$1,0)</f>
        <v>1</v>
      </c>
      <c r="D12" s="46" t="str">
        <f aca="false">VLOOKUP($A12,$N:$Z,R$1,0)&amp;"-"&amp;VLOOKUP($A12,$N:$Z,S$1,0)</f>
        <v>0-1</v>
      </c>
      <c r="E12" s="45" t="n">
        <f aca="false">VLOOKUP($A12,$N:$Z,X$1,0)</f>
        <v>9</v>
      </c>
      <c r="F12" s="45" t="n">
        <f aca="false">VLOOKUP($A12,$N:$Z,V$1,0)</f>
        <v>0</v>
      </c>
      <c r="G12" s="45" t="n">
        <f aca="false">VLOOKUP($A12,$N:$Z,W$1,0)</f>
        <v>0</v>
      </c>
      <c r="H12" s="45" t="n">
        <f aca="false">VLOOKUP($A12,$N:$Z,Y$1,0)</f>
        <v>0</v>
      </c>
      <c r="I12" s="47" t="n">
        <f aca="false">VLOOKUP($A12,$N:$Z,13,0)</f>
        <v>9.000450056</v>
      </c>
      <c r="J12" s="48"/>
      <c r="K12" s="39" t="n">
        <f aca="false">VLOOKUP($A12,$N:$Z,R$1,0)</f>
        <v>0</v>
      </c>
      <c r="L12" s="39" t="n">
        <f aca="false">VLOOKUP($A12,$N:$Z,S$1,0)</f>
        <v>1</v>
      </c>
      <c r="M12" s="39"/>
      <c r="N12" s="40" t="n">
        <f aca="false">RANK(Z12,Z:Z)</f>
        <v>20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0.67907444668008</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Paulo</v>
      </c>
      <c r="C13" s="45" t="n">
        <f aca="false">VLOOKUP($A13,$N:$Z,Q$1,0)</f>
        <v>1</v>
      </c>
      <c r="D13" s="46" t="str">
        <f aca="false">VLOOKUP($A13,$N:$Z,R$1,0)&amp;"-"&amp;VLOOKUP($A13,$N:$Z,S$1,0)</f>
        <v>0-1</v>
      </c>
      <c r="E13" s="45" t="n">
        <f aca="false">VLOOKUP($A13,$N:$Z,X$1,0)</f>
        <v>5</v>
      </c>
      <c r="F13" s="45" t="n">
        <f aca="false">VLOOKUP($A13,$N:$Z,V$1,0)</f>
        <v>0</v>
      </c>
      <c r="G13" s="45" t="n">
        <f aca="false">VLOOKUP($A13,$N:$Z,W$1,0)</f>
        <v>0</v>
      </c>
      <c r="H13" s="45" t="n">
        <f aca="false">VLOOKUP($A13,$N:$Z,Y$1,0)</f>
        <v>0</v>
      </c>
      <c r="I13" s="47" t="n">
        <f aca="false">VLOOKUP($A13,$N:$Z,13,0)</f>
        <v>5.000250069</v>
      </c>
      <c r="J13" s="48"/>
      <c r="K13" s="39" t="n">
        <f aca="false">VLOOKUP($A13,$N:$Z,R$1,0)</f>
        <v>0</v>
      </c>
      <c r="L13" s="39" t="n">
        <f aca="false">VLOOKUP($A13,$N:$Z,S$1,0)</f>
        <v>1</v>
      </c>
      <c r="M13" s="39"/>
      <c r="N13" s="40" t="n">
        <f aca="false">RANK(Z13,Z:Z)</f>
        <v>21</v>
      </c>
      <c r="O13" s="39" t="n">
        <v>11</v>
      </c>
      <c r="P13" s="40" t="s">
        <v>12</v>
      </c>
      <c r="Q13" s="40" t="n">
        <f aca="false">COUNTIF(CORRIDA!G:G,CLASSIF!P13)+COUNTIF(CORRIDA!I:I,CLASSIF!P13)</f>
        <v>0</v>
      </c>
      <c r="R13" s="40" t="n">
        <f aca="false">COUNTIF(CORRIDA!G:G,CLASSIF!$P13)</f>
        <v>0</v>
      </c>
      <c r="S13" s="40" t="n">
        <f aca="false">COUNTIF(CORRIDA!I:I,CLASSIF!P13)</f>
        <v>0</v>
      </c>
      <c r="T13" s="41" t="n">
        <f aca="false">IF(Q13=0,0,U13/(Q13*20))</f>
        <v>0</v>
      </c>
      <c r="U13" s="40" t="n">
        <f aca="false">SUMIF(CORRIDA!G:G,CLASSIF!P13,CORRIDA!H:H)+SUMIF(CORRIDA!I:I,CLASSIF!P13,CORRIDA!J:J)</f>
        <v>0</v>
      </c>
      <c r="V13" s="40" t="n">
        <f aca="false">SUMIF(WOs!G:G,CLASSIF!P13,WOs!H:H)+SUMIF(WOs!I:I,CLASSIF!P13,WOs!J:J)</f>
        <v>0</v>
      </c>
      <c r="W13" s="40" t="n">
        <f aca="false">SUMIF(TORNEIO!G:G,CLASSIF!P13,TORNEIO!H:H)+SUMIF(TORNEIO!I:I,CLASSIF!P13,TORNEIO!J:J)+SUMIF(TORNEIO!S:S,CLASSIF!P13,TORNEIO!T:T)</f>
        <v>0</v>
      </c>
      <c r="X13" s="40" t="n">
        <f aca="false">SUM(U13:V13)</f>
        <v>0</v>
      </c>
      <c r="Y13" s="40" t="n">
        <f aca="false">VLOOKUP(P13,STATS!$B$2:$DF$52,109,0)</f>
        <v>0</v>
      </c>
      <c r="Z13" s="42" t="n">
        <f aca="false">SUM(W13:Y13)+T13/1000+(100-O13)/1000000000</f>
        <v>8.9E-008</v>
      </c>
      <c r="AA13" s="40"/>
      <c r="AG13" s="33" t="n">
        <f aca="false">E13/$AF$3</f>
        <v>0.377263581488934</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Juan</v>
      </c>
      <c r="C14" s="45" t="n">
        <f aca="false">VLOOKUP($A14,$N:$Z,Q$1,0)</f>
        <v>1</v>
      </c>
      <c r="D14" s="46" t="str">
        <f aca="false">VLOOKUP($A14,$N:$Z,R$1,0)&amp;"-"&amp;VLOOKUP($A14,$N:$Z,S$1,0)</f>
        <v>0-1</v>
      </c>
      <c r="E14" s="45" t="n">
        <f aca="false">VLOOKUP($A14,$N:$Z,X$1,0)</f>
        <v>4</v>
      </c>
      <c r="F14" s="45" t="n">
        <f aca="false">VLOOKUP($A14,$N:$Z,V$1,0)</f>
        <v>0</v>
      </c>
      <c r="G14" s="45" t="n">
        <f aca="false">VLOOKUP($A14,$N:$Z,W$1,0)</f>
        <v>0</v>
      </c>
      <c r="H14" s="45" t="n">
        <f aca="false">VLOOKUP($A14,$N:$Z,Y$1,0)</f>
        <v>0</v>
      </c>
      <c r="I14" s="47" t="n">
        <f aca="false">VLOOKUP($A14,$N:$Z,13,0)</f>
        <v>4.000200077</v>
      </c>
      <c r="J14" s="48"/>
      <c r="K14" s="39" t="n">
        <f aca="false">VLOOKUP($A14,$N:$Z,R$1,0)</f>
        <v>0</v>
      </c>
      <c r="L14" s="39" t="n">
        <f aca="false">VLOOKUP($A14,$N:$Z,S$1,0)</f>
        <v>1</v>
      </c>
      <c r="M14" s="39"/>
      <c r="N14" s="40" t="n">
        <f aca="false">RANK(Z14,Z:Z)</f>
        <v>4</v>
      </c>
      <c r="O14" s="39" t="n">
        <v>12</v>
      </c>
      <c r="P14" s="40" t="s">
        <v>13</v>
      </c>
      <c r="Q14" s="40" t="n">
        <f aca="false">COUNTIF(CORRIDA!G:G,CLASSIF!P14)+COUNTIF(CORRIDA!I:I,CLASSIF!P14)</f>
        <v>2</v>
      </c>
      <c r="R14" s="40" t="n">
        <f aca="false">COUNTIF(CORRIDA!G:G,CLASSIF!$P14)</f>
        <v>1</v>
      </c>
      <c r="S14" s="40" t="n">
        <f aca="false">COUNTIF(CORRIDA!I:I,CLASSIF!P14)</f>
        <v>1</v>
      </c>
      <c r="T14" s="41" t="n">
        <f aca="false">IF(Q14=0,0,U14/(Q14*20))</f>
        <v>0.6</v>
      </c>
      <c r="U14" s="40" t="n">
        <f aca="false">SUMIF(CORRIDA!G:G,CLASSIF!P14,CORRIDA!H:H)+SUMIF(CORRIDA!I:I,CLASSIF!P14,CORRIDA!J:J)</f>
        <v>24</v>
      </c>
      <c r="V14" s="40" t="n">
        <f aca="false">SUMIF(WOs!G:G,CLASSIF!P14,WOs!H:H)+SUMIF(WOs!I:I,CLASSIF!P14,WOs!J:J)</f>
        <v>0</v>
      </c>
      <c r="W14" s="40" t="n">
        <f aca="false">SUMIF(TORNEIO!G:G,CLASSIF!P14,TORNEIO!H:H)+SUMIF(TORNEIO!I:I,CLASSIF!P14,TORNEIO!J:J)+SUMIF(TORNEIO!S:S,CLASSIF!P14,TORNEIO!T:T)</f>
        <v>0</v>
      </c>
      <c r="X14" s="40" t="n">
        <f aca="false">SUM(U14:V14)</f>
        <v>24</v>
      </c>
      <c r="Y14" s="40" t="n">
        <f aca="false">VLOOKUP(P14,STATS!$B$2:$DF$52,109,0)</f>
        <v>0</v>
      </c>
      <c r="Z14" s="42" t="n">
        <f aca="false">SUM(W14:Y14)+T14/1000+(100-O14)/1000000000</f>
        <v>24.000600088</v>
      </c>
      <c r="AA14" s="40"/>
      <c r="AG14" s="33" t="n">
        <f aca="false">E14/$AF$3</f>
        <v>0.301810865191147</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Xuru</v>
      </c>
      <c r="C15" s="45" t="n">
        <f aca="false">VLOOKUP($A15,$N:$Z,Q$1,0)</f>
        <v>1</v>
      </c>
      <c r="D15" s="46" t="str">
        <f aca="false">VLOOKUP($A15,$N:$Z,R$1,0)&amp;"-"&amp;VLOOKUP($A15,$N:$Z,S$1,0)</f>
        <v>0-1</v>
      </c>
      <c r="E15" s="45" t="n">
        <f aca="false">VLOOKUP($A15,$N:$Z,X$1,0)</f>
        <v>4</v>
      </c>
      <c r="F15" s="45" t="n">
        <f aca="false">VLOOKUP($A15,$N:$Z,V$1,0)</f>
        <v>0</v>
      </c>
      <c r="G15" s="45" t="n">
        <f aca="false">VLOOKUP($A15,$N:$Z,W$1,0)</f>
        <v>0</v>
      </c>
      <c r="H15" s="45" t="n">
        <f aca="false">VLOOKUP($A15,$N:$Z,Y$1,0)</f>
        <v>0</v>
      </c>
      <c r="I15" s="47" t="n">
        <f aca="false">VLOOKUP($A15,$N:$Z,13,0)</f>
        <v>4.000200052</v>
      </c>
      <c r="J15" s="48"/>
      <c r="K15" s="39" t="n">
        <f aca="false">VLOOKUP($A15,$N:$Z,R$1,0)</f>
        <v>0</v>
      </c>
      <c r="L15" s="39" t="n">
        <f aca="false">VLOOKUP($A15,$N:$Z,S$1,0)</f>
        <v>1</v>
      </c>
      <c r="M15" s="39"/>
      <c r="N15" s="40" t="n">
        <f aca="false">RANK(Z15,Z:Z)</f>
        <v>22</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0.301810865191147</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Fontalvinho</v>
      </c>
      <c r="C16" s="45" t="n">
        <f aca="false">VLOOKUP($A16,$N:$Z,Q$1,0)</f>
        <v>0</v>
      </c>
      <c r="D16" s="46" t="str">
        <f aca="false">VLOOKUP($A16,$N:$Z,R$1,0)&amp;"-"&amp;VLOOKUP($A16,$N:$Z,S$1,0)</f>
        <v>0-0</v>
      </c>
      <c r="E16" s="45" t="n">
        <f aca="false">VLOOKUP($A16,$N:$Z,X$1,0)</f>
        <v>0</v>
      </c>
      <c r="F16" s="45" t="n">
        <f aca="false">VLOOKUP($A16,$N:$Z,V$1,0)</f>
        <v>0</v>
      </c>
      <c r="G16" s="45" t="n">
        <f aca="false">VLOOKUP($A16,$N:$Z,W$1,0)</f>
        <v>0</v>
      </c>
      <c r="H16" s="45" t="n">
        <f aca="false">VLOOKUP($A16,$N:$Z,Y$1,0)</f>
        <v>0</v>
      </c>
      <c r="I16" s="47" t="n">
        <f aca="false">VLOOKUP($A16,$N:$Z,13,0)</f>
        <v>9.9E-008</v>
      </c>
      <c r="J16" s="48"/>
      <c r="K16" s="39" t="n">
        <f aca="false">VLOOKUP($A16,$N:$Z,R$1,0)</f>
        <v>0</v>
      </c>
      <c r="L16" s="39" t="n">
        <f aca="false">VLOOKUP($A16,$N:$Z,S$1,0)</f>
        <v>0</v>
      </c>
      <c r="M16" s="40"/>
      <c r="N16" s="40" t="n">
        <f aca="false">RANK(Z16,Z:Z)</f>
        <v>23</v>
      </c>
      <c r="O16" s="39" t="n">
        <v>14</v>
      </c>
      <c r="P16" s="40" t="s">
        <v>15</v>
      </c>
      <c r="Q16" s="40" t="n">
        <f aca="false">COUNTIF(CORRIDA!G:G,CLASSIF!P16)+COUNTIF(CORRIDA!I:I,CLASSIF!P16)</f>
        <v>0</v>
      </c>
      <c r="R16" s="40" t="n">
        <f aca="false">COUNTIF(CORRIDA!G:G,CLASSIF!$P16)</f>
        <v>0</v>
      </c>
      <c r="S16" s="40" t="n">
        <f aca="false">COUNTIF(CORRIDA!I:I,CLASSIF!P16)</f>
        <v>0</v>
      </c>
      <c r="T16" s="41" t="n">
        <f aca="false">IF(Q16=0,0,U16/(Q16*20))</f>
        <v>0</v>
      </c>
      <c r="U16" s="40" t="n">
        <f aca="false">SUMIF(CORRIDA!G:G,CLASSIF!P16,CORRIDA!H:H)+SUMIF(CORRIDA!I:I,CLASSIF!P16,CORRIDA!J:J)</f>
        <v>0</v>
      </c>
      <c r="V16" s="40" t="n">
        <f aca="false">SUMIF(WOs!G:G,CLASSIF!P16,WOs!H:H)+SUMIF(WOs!I:I,CLASSIF!P16,WOs!J:J)</f>
        <v>0</v>
      </c>
      <c r="W16" s="40" t="n">
        <f aca="false">SUMIF(TORNEIO!G:G,CLASSIF!P16,TORNEIO!H:H)+SUMIF(TORNEIO!I:I,CLASSIF!P16,TORNEIO!J:J)+SUMIF(TORNEIO!S:S,CLASSIF!P16,TORNEIO!T:T)</f>
        <v>0</v>
      </c>
      <c r="X16" s="40" t="n">
        <f aca="false">SUM(U16:V16)</f>
        <v>0</v>
      </c>
      <c r="Y16" s="40" t="n">
        <f aca="false">VLOOKUP(P16,STATS!$B$2:$DF$52,109,0)</f>
        <v>0</v>
      </c>
      <c r="Z16" s="42" t="n">
        <f aca="false">SUM(W16:Y16)+T16/1000+(100-O16)/1000000000</f>
        <v>8.6E-008</v>
      </c>
      <c r="AA16" s="40"/>
      <c r="AG16" s="33" t="n">
        <f aca="false">E16/$AF$3</f>
        <v>0</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Vinicius</v>
      </c>
      <c r="C17" s="45" t="n">
        <f aca="false">VLOOKUP($A17,$N:$Z,Q$1,0)</f>
        <v>0</v>
      </c>
      <c r="D17" s="46" t="str">
        <f aca="false">VLOOKUP($A17,$N:$Z,R$1,0)&amp;"-"&amp;VLOOKUP($A17,$N:$Z,S$1,0)</f>
        <v>0-0</v>
      </c>
      <c r="E17" s="45" t="n">
        <f aca="false">VLOOKUP($A17,$N:$Z,X$1,0)</f>
        <v>0</v>
      </c>
      <c r="F17" s="45" t="n">
        <f aca="false">VLOOKUP($A17,$N:$Z,V$1,0)</f>
        <v>0</v>
      </c>
      <c r="G17" s="45" t="n">
        <f aca="false">VLOOKUP($A17,$N:$Z,W$1,0)</f>
        <v>0</v>
      </c>
      <c r="H17" s="45" t="n">
        <f aca="false">VLOOKUP($A17,$N:$Z,Y$1,0)</f>
        <v>0</v>
      </c>
      <c r="I17" s="47" t="n">
        <f aca="false">VLOOKUP($A17,$N:$Z,13,0)</f>
        <v>9.8E-008</v>
      </c>
      <c r="J17" s="48"/>
      <c r="K17" s="39" t="n">
        <f aca="false">VLOOKUP($A17,$N:$Z,R$1,0)</f>
        <v>0</v>
      </c>
      <c r="L17" s="39" t="n">
        <f aca="false">VLOOKUP($A17,$N:$Z,S$1,0)</f>
        <v>0</v>
      </c>
      <c r="M17" s="40"/>
      <c r="N17" s="40" t="n">
        <f aca="false">RANK(Z17,Z:Z)</f>
        <v>24</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0</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Bernardo</v>
      </c>
      <c r="C18" s="45" t="n">
        <f aca="false">VLOOKUP($A18,$N:$Z,Q$1,0)</f>
        <v>0</v>
      </c>
      <c r="D18" s="46" t="str">
        <f aca="false">VLOOKUP($A18,$N:$Z,R$1,0)&amp;"-"&amp;VLOOKUP($A18,$N:$Z,S$1,0)</f>
        <v>0-0</v>
      </c>
      <c r="E18" s="45" t="n">
        <f aca="false">VLOOKUP($A18,$N:$Z,X$1,0)</f>
        <v>0</v>
      </c>
      <c r="F18" s="45" t="n">
        <f aca="false">VLOOKUP($A18,$N:$Z,V$1,0)</f>
        <v>0</v>
      </c>
      <c r="G18" s="45" t="n">
        <f aca="false">VLOOKUP($A18,$N:$Z,W$1,0)</f>
        <v>0</v>
      </c>
      <c r="H18" s="45" t="n">
        <f aca="false">VLOOKUP($A18,$N:$Z,Y$1,0)</f>
        <v>0</v>
      </c>
      <c r="I18" s="47" t="n">
        <f aca="false">VLOOKUP($A18,$N:$Z,13,0)</f>
        <v>9.7E-008</v>
      </c>
      <c r="J18" s="48"/>
      <c r="K18" s="39" t="n">
        <f aca="false">VLOOKUP($A18,$N:$Z,R$1,0)</f>
        <v>0</v>
      </c>
      <c r="L18" s="39" t="n">
        <f aca="false">VLOOKUP($A18,$N:$Z,S$1,0)</f>
        <v>0</v>
      </c>
      <c r="M18" s="40"/>
      <c r="N18" s="40" t="n">
        <f aca="false">RANK(Z18,Z:Z)</f>
        <v>25</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0</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Costinha</v>
      </c>
      <c r="C19" s="51" t="n">
        <f aca="false">VLOOKUP($A19,$N:$Z,Q$1,0)</f>
        <v>0</v>
      </c>
      <c r="D19" s="52" t="str">
        <f aca="false">VLOOKUP($A19,$N:$Z,R$1,0)&amp;"-"&amp;VLOOKUP($A19,$N:$Z,S$1,0)</f>
        <v>0-0</v>
      </c>
      <c r="E19" s="51" t="n">
        <f aca="false">VLOOKUP($A19,$N:$Z,X$1,0)</f>
        <v>0</v>
      </c>
      <c r="F19" s="51" t="n">
        <f aca="false">VLOOKUP($A19,$N:$Z,V$1,0)</f>
        <v>0</v>
      </c>
      <c r="G19" s="51" t="n">
        <f aca="false">VLOOKUP($A19,$N:$Z,W$1,0)</f>
        <v>0</v>
      </c>
      <c r="H19" s="51" t="n">
        <f aca="false">VLOOKUP($A19,$N:$Z,Y$1,0)</f>
        <v>0</v>
      </c>
      <c r="I19" s="53" t="n">
        <f aca="false">VLOOKUP($A19,$N:$Z,13,0)</f>
        <v>9.3E-008</v>
      </c>
      <c r="J19" s="54" t="s">
        <v>77</v>
      </c>
      <c r="K19" s="39" t="n">
        <f aca="false">VLOOKUP($A19,$N:$Z,R$1,0)</f>
        <v>0</v>
      </c>
      <c r="L19" s="39" t="n">
        <f aca="false">VLOOKUP($A19,$N:$Z,S$1,0)</f>
        <v>0</v>
      </c>
      <c r="M19" s="40"/>
      <c r="N19" s="40" t="n">
        <f aca="false">RANK(Z19,Z:Z)</f>
        <v>26</v>
      </c>
      <c r="O19" s="39" t="n">
        <v>17</v>
      </c>
      <c r="P19" s="40" t="s">
        <v>18</v>
      </c>
      <c r="Q19" s="40" t="n">
        <f aca="false">COUNTIF(CORRIDA!G:G,CLASSIF!P19)+COUNTIF(CORRIDA!I:I,CLASSIF!P19)</f>
        <v>0</v>
      </c>
      <c r="R19" s="40" t="n">
        <f aca="false">COUNTIF(CORRIDA!G:G,CLASSIF!$P19)</f>
        <v>0</v>
      </c>
      <c r="S19" s="40" t="n">
        <f aca="false">COUNTIF(CORRIDA!I:I,CLASSIF!P19)</f>
        <v>0</v>
      </c>
      <c r="T19" s="41" t="n">
        <f aca="false">IF(Q19=0,0,U19/(Q19*20))</f>
        <v>0</v>
      </c>
      <c r="U19" s="40" t="n">
        <f aca="false">SUMIF(CORRIDA!G:G,CLASSIF!P19,CORRIDA!H:H)+SUMIF(CORRIDA!I:I,CLASSIF!P19,CORRIDA!J:J)</f>
        <v>0</v>
      </c>
      <c r="V19" s="40" t="n">
        <f aca="false">SUMIF(WOs!G:G,CLASSIF!P19,WOs!H:H)+SUMIF(WOs!I:I,CLASSIF!P19,WOs!J:J)</f>
        <v>0</v>
      </c>
      <c r="W19" s="40" t="n">
        <f aca="false">SUMIF(TORNEIO!G:G,CLASSIF!P19,TORNEIO!H:H)+SUMIF(TORNEIO!I:I,CLASSIF!P19,TORNEIO!J:J)+SUMIF(TORNEIO!S:S,CLASSIF!P19,TORNEIO!T:T)</f>
        <v>0</v>
      </c>
      <c r="X19" s="40" t="n">
        <f aca="false">SUM(U19:V19)</f>
        <v>0</v>
      </c>
      <c r="Y19" s="40" t="n">
        <f aca="false">VLOOKUP(P19,STATS!$B$2:$DF$52,109,0)</f>
        <v>0</v>
      </c>
      <c r="Z19" s="42" t="n">
        <f aca="false">SUM(W19:Y19)+T19/1000+(100-O19)/1000000000</f>
        <v>8.3E-008</v>
      </c>
      <c r="AA19" s="40"/>
      <c r="AG19" s="33" t="n">
        <f aca="false">E19/$AF$3</f>
        <v>0</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Heitor</v>
      </c>
      <c r="C20" s="51" t="n">
        <f aca="false">VLOOKUP($A20,$N:$Z,Q$1,0)</f>
        <v>0</v>
      </c>
      <c r="D20" s="52" t="str">
        <f aca="false">VLOOKUP($A20,$N:$Z,R$1,0)&amp;"-"&amp;VLOOKUP($A20,$N:$Z,S$1,0)</f>
        <v>0-0</v>
      </c>
      <c r="E20" s="51" t="n">
        <f aca="false">VLOOKUP($A20,$N:$Z,X$1,0)</f>
        <v>0</v>
      </c>
      <c r="F20" s="51" t="n">
        <f aca="false">VLOOKUP($A20,$N:$Z,V$1,0)</f>
        <v>0</v>
      </c>
      <c r="G20" s="51" t="n">
        <f aca="false">VLOOKUP($A20,$N:$Z,W$1,0)</f>
        <v>0</v>
      </c>
      <c r="H20" s="51" t="n">
        <f aca="false">VLOOKUP($A20,$N:$Z,Y$1,0)</f>
        <v>0</v>
      </c>
      <c r="I20" s="53" t="n">
        <f aca="false">VLOOKUP($A20,$N:$Z,13,0)</f>
        <v>9.2E-008</v>
      </c>
      <c r="J20" s="54"/>
      <c r="K20" s="39" t="n">
        <f aca="false">VLOOKUP($A20,$N:$Z,R$1,0)</f>
        <v>0</v>
      </c>
      <c r="L20" s="39" t="n">
        <f aca="false">VLOOKUP($A20,$N:$Z,S$1,0)</f>
        <v>0</v>
      </c>
      <c r="M20" s="40"/>
      <c r="N20" s="40" t="n">
        <f aca="false">RANK(Z20,Z:Z)</f>
        <v>27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Danilo</v>
      </c>
      <c r="C21" s="51" t="n">
        <f aca="false">VLOOKUP($A21,$N:$Z,Q$1,0)</f>
        <v>0</v>
      </c>
      <c r="D21" s="52" t="str">
        <f aca="false">VLOOKUP($A21,$N:$Z,R$1,0)&amp;"-"&amp;VLOOKUP($A21,$N:$Z,S$1,0)</f>
        <v>0-0</v>
      </c>
      <c r="E21" s="51" t="n">
        <f aca="false">VLOOKUP($A21,$N:$Z,X$1,0)</f>
        <v>0</v>
      </c>
      <c r="F21" s="51" t="n">
        <f aca="false">VLOOKUP($A21,$N:$Z,V$1,0)</f>
        <v>0</v>
      </c>
      <c r="G21" s="51" t="n">
        <f aca="false">VLOOKUP($A21,$N:$Z,W$1,0)</f>
        <v>0</v>
      </c>
      <c r="H21" s="51" t="n">
        <f aca="false">VLOOKUP($A21,$N:$Z,Y$1,0)</f>
        <v>0</v>
      </c>
      <c r="I21" s="53" t="n">
        <f aca="false">VLOOKUP($A21,$N:$Z,13,0)</f>
        <v>9.1E-008</v>
      </c>
      <c r="J21" s="54"/>
      <c r="K21" s="39" t="n">
        <f aca="false">VLOOKUP($A21,$N:$Z,R$1,0)</f>
        <v>0</v>
      </c>
      <c r="L21" s="39" t="n">
        <f aca="false">VLOOKUP($A21,$N:$Z,S$1,0)</f>
        <v>0</v>
      </c>
      <c r="M21" s="40"/>
      <c r="N21" s="40" t="n">
        <f aca="false">RANK(Z21,Z:Z)</f>
        <v>28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Walderi</v>
      </c>
      <c r="C22" s="51" t="n">
        <f aca="false">VLOOKUP($A22,$N:$Z,Q$1,0)</f>
        <v>0</v>
      </c>
      <c r="D22" s="52" t="str">
        <f aca="false">VLOOKUP($A22,$N:$Z,R$1,0)&amp;"-"&amp;VLOOKUP($A22,$N:$Z,S$1,0)</f>
        <v>0-0</v>
      </c>
      <c r="E22" s="51" t="n">
        <f aca="false">VLOOKUP($A22,$N:$Z,X$1,0)</f>
        <v>0</v>
      </c>
      <c r="F22" s="51" t="n">
        <f aca="false">VLOOKUP($A22,$N:$Z,V$1,0)</f>
        <v>0</v>
      </c>
      <c r="G22" s="51" t="n">
        <f aca="false">VLOOKUP($A22,$N:$Z,W$1,0)</f>
        <v>0</v>
      </c>
      <c r="H22" s="51" t="n">
        <f aca="false">VLOOKUP($A22,$N:$Z,Y$1,0)</f>
        <v>0</v>
      </c>
      <c r="I22" s="53" t="n">
        <f aca="false">VLOOKUP($A22,$N:$Z,13,0)</f>
        <v>9E-008</v>
      </c>
      <c r="J22" s="54"/>
      <c r="K22" s="39" t="n">
        <f aca="false">VLOOKUP($A22,$N:$Z,R$1,0)</f>
        <v>0</v>
      </c>
      <c r="L22" s="39" t="n">
        <f aca="false">VLOOKUP($A22,$N:$Z,S$1,0)</f>
        <v>0</v>
      </c>
      <c r="M22" s="40"/>
      <c r="N22" s="40" t="n">
        <f aca="false">RANK(Z22,Z:Z)</f>
        <v>29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Duclerc</v>
      </c>
      <c r="C23" s="51" t="n">
        <f aca="false">VLOOKUP($A23,$N:$Z,Q$1,0)</f>
        <v>0</v>
      </c>
      <c r="D23" s="52" t="str">
        <f aca="false">VLOOKUP($A23,$N:$Z,R$1,0)&amp;"-"&amp;VLOOKUP($A23,$N:$Z,S$1,0)</f>
        <v>0-0</v>
      </c>
      <c r="E23" s="51" t="n">
        <f aca="false">VLOOKUP($A23,$N:$Z,X$1,0)</f>
        <v>0</v>
      </c>
      <c r="F23" s="51" t="n">
        <f aca="false">VLOOKUP($A23,$N:$Z,V$1,0)</f>
        <v>0</v>
      </c>
      <c r="G23" s="51" t="n">
        <f aca="false">VLOOKUP($A23,$N:$Z,W$1,0)</f>
        <v>0</v>
      </c>
      <c r="H23" s="51" t="n">
        <f aca="false">VLOOKUP($A23,$N:$Z,Y$1,0)</f>
        <v>0</v>
      </c>
      <c r="I23" s="53" t="n">
        <f aca="false">VLOOKUP($A23,$N:$Z,13,0)</f>
        <v>8.9E-008</v>
      </c>
      <c r="J23" s="54"/>
      <c r="K23" s="39" t="n">
        <f aca="false">VLOOKUP($A23,$N:$Z,R$1,0)</f>
        <v>0</v>
      </c>
      <c r="L23" s="39" t="n">
        <f aca="false">VLOOKUP($A23,$N:$Z,S$1,0)</f>
        <v>0</v>
      </c>
      <c r="M23" s="40"/>
      <c r="N23" s="40" t="n">
        <f aca="false">RANK(Z23,Z:Z)</f>
        <v>30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Fabinho</v>
      </c>
      <c r="C24" s="51" t="n">
        <f aca="false">VLOOKUP($A24,$N:$Z,Q$1,0)</f>
        <v>0</v>
      </c>
      <c r="D24" s="52" t="str">
        <f aca="false">VLOOKUP($A24,$N:$Z,R$1,0)&amp;"-"&amp;VLOOKUP($A24,$N:$Z,S$1,0)</f>
        <v>0-0</v>
      </c>
      <c r="E24" s="51" t="n">
        <f aca="false">VLOOKUP($A24,$N:$Z,X$1,0)</f>
        <v>0</v>
      </c>
      <c r="F24" s="51" t="n">
        <f aca="false">VLOOKUP($A24,$N:$Z,V$1,0)</f>
        <v>0</v>
      </c>
      <c r="G24" s="51" t="n">
        <f aca="false">VLOOKUP($A24,$N:$Z,W$1,0)</f>
        <v>0</v>
      </c>
      <c r="H24" s="51" t="n">
        <f aca="false">VLOOKUP($A24,$N:$Z,Y$1,0)</f>
        <v>0</v>
      </c>
      <c r="I24" s="53" t="n">
        <f aca="false">VLOOKUP($A24,$N:$Z,13,0)</f>
        <v>8.7E-008</v>
      </c>
      <c r="J24" s="54"/>
      <c r="K24" s="39" t="n">
        <f aca="false">VLOOKUP($A24,$N:$Z,R$1,0)</f>
        <v>0</v>
      </c>
      <c r="L24" s="39" t="n">
        <f aca="false">VLOOKUP($A24,$N:$Z,S$1,0)</f>
        <v>0</v>
      </c>
      <c r="M24" s="40"/>
      <c r="N24" s="40" t="n">
        <f aca="false">RANK(Z24,Z:Z)</f>
        <v>31</v>
      </c>
      <c r="O24" s="39" t="n">
        <v>22</v>
      </c>
      <c r="P24" s="40" t="s">
        <v>23</v>
      </c>
      <c r="Q24" s="40" t="n">
        <f aca="false">COUNTIF(CORRIDA!G:G,CLASSIF!P24)+COUNTIF(CORRIDA!I:I,CLASSIF!P24)</f>
        <v>0</v>
      </c>
      <c r="R24" s="40" t="n">
        <f aca="false">COUNTIF(CORRIDA!G:G,CLASSIF!$P24)</f>
        <v>0</v>
      </c>
      <c r="S24" s="40" t="n">
        <f aca="false">COUNTIF(CORRIDA!I:I,CLASSIF!P24)</f>
        <v>0</v>
      </c>
      <c r="T24" s="41" t="n">
        <f aca="false">IF(Q24=0,0,U24/(Q24*20))</f>
        <v>0</v>
      </c>
      <c r="U24" s="40" t="n">
        <f aca="false">SUMIF(CORRIDA!G:G,CLASSIF!P24,CORRIDA!H:H)+SUMIF(CORRIDA!I:I,CLASSIF!P24,CORRIDA!J:J)</f>
        <v>0</v>
      </c>
      <c r="V24" s="40" t="n">
        <f aca="false">SUMIF(WOs!G:G,CLASSIF!P24,WOs!H:H)+SUMIF(WOs!I:I,CLASSIF!P24,WOs!J:J)</f>
        <v>0</v>
      </c>
      <c r="W24" s="40" t="n">
        <f aca="false">SUMIF(TORNEIO!G:G,CLASSIF!P24,TORNEIO!H:H)+SUMIF(TORNEIO!I:I,CLASSIF!P24,TORNEIO!J:J)+SUMIF(TORNEIO!S:S,CLASSIF!P24,TORNEIO!T:T)</f>
        <v>0</v>
      </c>
      <c r="X24" s="40" t="n">
        <f aca="false">SUM(U24:V24)</f>
        <v>0</v>
      </c>
      <c r="Y24" s="40" t="n">
        <f aca="false">VLOOKUP(P24,STATS!$B$2:$DF$52,109,0)</f>
        <v>0</v>
      </c>
      <c r="Z24" s="42" t="n">
        <f aca="false">SUM(W24:Y24)+T24/1000+(100-O24)/1000000000</f>
        <v>7.8E-008</v>
      </c>
      <c r="AA24" s="40"/>
      <c r="AG24" s="33" t="n">
        <f aca="false">E24/$AF$3</f>
        <v>0</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Gerentão</v>
      </c>
      <c r="C25" s="51" t="n">
        <f aca="false">VLOOKUP($A25,$N:$Z,Q$1,0)</f>
        <v>0</v>
      </c>
      <c r="D25" s="52" t="str">
        <f aca="false">VLOOKUP($A25,$N:$Z,R$1,0)&amp;"-"&amp;VLOOKUP($A25,$N:$Z,S$1,0)</f>
        <v>0-0</v>
      </c>
      <c r="E25" s="51" t="n">
        <f aca="false">VLOOKUP($A25,$N:$Z,X$1,0)</f>
        <v>0</v>
      </c>
      <c r="F25" s="51" t="n">
        <f aca="false">VLOOKUP($A25,$N:$Z,V$1,0)</f>
        <v>0</v>
      </c>
      <c r="G25" s="51" t="n">
        <f aca="false">VLOOKUP($A25,$N:$Z,W$1,0)</f>
        <v>0</v>
      </c>
      <c r="H25" s="51" t="n">
        <f aca="false">VLOOKUP($A25,$N:$Z,Y$1,0)</f>
        <v>0</v>
      </c>
      <c r="I25" s="53" t="n">
        <f aca="false">VLOOKUP($A25,$N:$Z,13,0)</f>
        <v>8.6E-008</v>
      </c>
      <c r="J25" s="54"/>
      <c r="K25" s="39" t="n">
        <f aca="false">VLOOKUP($A25,$N:$Z,R$1,0)</f>
        <v>0</v>
      </c>
      <c r="L25" s="39" t="n">
        <f aca="false">VLOOKUP($A25,$N:$Z,S$1,0)</f>
        <v>0</v>
      </c>
      <c r="M25" s="40"/>
      <c r="N25" s="40" t="n">
        <f aca="false">RANK(Z25,Z:Z)</f>
        <v>12</v>
      </c>
      <c r="O25" s="39" t="n">
        <v>23</v>
      </c>
      <c r="P25" s="40" t="s">
        <v>24</v>
      </c>
      <c r="Q25" s="40" t="n">
        <f aca="false">COUNTIF(CORRIDA!G:G,CLASSIF!P25)+COUNTIF(CORRIDA!I:I,CLASSIF!P25)</f>
        <v>1</v>
      </c>
      <c r="R25" s="40" t="n">
        <f aca="false">COUNTIF(CORRIDA!G:G,CLASSIF!$P25)</f>
        <v>0</v>
      </c>
      <c r="S25" s="40" t="n">
        <f aca="false">COUNTIF(CORRIDA!I:I,CLASSIF!P25)</f>
        <v>1</v>
      </c>
      <c r="T25" s="41" t="n">
        <f aca="false">IF(Q25=0,0,U25/(Q25*20))</f>
        <v>0.2</v>
      </c>
      <c r="U25" s="40" t="n">
        <f aca="false">SUMIF(CORRIDA!G:G,CLASSIF!P25,CORRIDA!H:H)+SUMIF(CORRIDA!I:I,CLASSIF!P25,CORRIDA!J:J)</f>
        <v>4</v>
      </c>
      <c r="V25" s="40" t="n">
        <f aca="false">SUMIF(WOs!G:G,CLASSIF!P25,WOs!H:H)+SUMIF(WOs!I:I,CLASSIF!P25,WOs!J:J)</f>
        <v>0</v>
      </c>
      <c r="W25" s="40" t="n">
        <f aca="false">SUMIF(TORNEIO!G:G,CLASSIF!P25,TORNEIO!H:H)+SUMIF(TORNEIO!I:I,CLASSIF!P25,TORNEIO!J:J)+SUMIF(TORNEIO!S:S,CLASSIF!P25,TORNEIO!T:T)</f>
        <v>0</v>
      </c>
      <c r="X25" s="40" t="n">
        <f aca="false">SUM(U25:V25)</f>
        <v>4</v>
      </c>
      <c r="Y25" s="40" t="n">
        <f aca="false">VLOOKUP(P25,STATS!$B$2:$DF$52,109,0)</f>
        <v>0</v>
      </c>
      <c r="Z25" s="42" t="n">
        <f aca="false">SUM(W25:Y25)+T25/1000+(100-O25)/1000000000</f>
        <v>4.000200077</v>
      </c>
      <c r="AA25" s="40"/>
      <c r="AG25" s="33" t="n">
        <f aca="false">E25/$AF$3</f>
        <v>0</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Fernando Bio</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8.5E-008</v>
      </c>
      <c r="J26" s="54"/>
      <c r="K26" s="39" t="n">
        <f aca="false">VLOOKUP($A26,$N:$Z,R$1,0)</f>
        <v>0</v>
      </c>
      <c r="L26" s="39" t="n">
        <f aca="false">VLOOKUP($A26,$N:$Z,S$1,0)</f>
        <v>0</v>
      </c>
      <c r="M26" s="40"/>
      <c r="N26" s="40" t="n">
        <f aca="false">RANK(Z26,Z:Z)</f>
        <v>32</v>
      </c>
      <c r="O26" s="39" t="n">
        <v>24</v>
      </c>
      <c r="P26" s="40" t="s">
        <v>25</v>
      </c>
      <c r="Q26" s="40" t="n">
        <f aca="false">COUNTIF(CORRIDA!G:G,CLASSIF!P26)+COUNTIF(CORRIDA!I:I,CLASSIF!P26)</f>
        <v>0</v>
      </c>
      <c r="R26" s="40" t="n">
        <f aca="false">COUNTIF(CORRIDA!G:G,CLASSIF!$P26)</f>
        <v>0</v>
      </c>
      <c r="S26" s="40" t="n">
        <f aca="false">COUNTIF(CORRIDA!I:I,CLASSIF!P26)</f>
        <v>0</v>
      </c>
      <c r="T26" s="41" t="n">
        <f aca="false">IF(Q26=0,0,U26/(Q26*20))</f>
        <v>0</v>
      </c>
      <c r="U26" s="40" t="n">
        <f aca="false">SUMIF(CORRIDA!G:G,CLASSIF!P26,CORRIDA!H:H)+SUMIF(CORRIDA!I:I,CLASSIF!P26,CORRIDA!J:J)</f>
        <v>0</v>
      </c>
      <c r="V26" s="40" t="n">
        <f aca="false">SUMIF(WOs!G:G,CLASSIF!P26,WOs!H:H)+SUMIF(WOs!I:I,CLASSIF!P26,WOs!J:J)</f>
        <v>0</v>
      </c>
      <c r="W26" s="40" t="n">
        <f aca="false">SUMIF(TORNEIO!G:G,CLASSIF!P26,TORNEIO!H:H)+SUMIF(TORNEIO!I:I,CLASSIF!P26,TORNEIO!J:J)+SUMIF(TORNEIO!S:S,CLASSIF!P26,TORNEIO!T:T)</f>
        <v>0</v>
      </c>
      <c r="X26" s="40" t="n">
        <f aca="false">SUM(U26:V26)</f>
        <v>0</v>
      </c>
      <c r="Y26" s="40" t="n">
        <f aca="false">VLOOKUP(P26,STATS!$B$2:$DF$52,109,0)</f>
        <v>0</v>
      </c>
      <c r="Z26" s="42" t="n">
        <f aca="false">SUM(W26:Y26)+T26/1000+(100-O26)/1000000000</f>
        <v>7.6E-008</v>
      </c>
      <c r="AA26" s="40"/>
      <c r="AG26" s="33" t="n">
        <f aca="false">E26/$AF$3</f>
        <v>0</v>
      </c>
      <c r="AH26" s="33" t="e">
        <f aca="true">E26+AH$2*20*D26*(($AC$3-TODAY())/7)</f>
        <v>#VALUE!</v>
      </c>
      <c r="AJ26" s="1"/>
      <c r="AL26" s="1"/>
    </row>
    <row r="27" customFormat="false" ht="15" hidden="false" customHeight="false" outlineLevel="0" collapsed="false">
      <c r="A27" s="55" t="n">
        <v>25</v>
      </c>
      <c r="B27" s="56" t="str">
        <f aca="false">VLOOKUP($A27,$N:$Z,P$1,0)</f>
        <v>Leo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8.4E-008</v>
      </c>
      <c r="J27" s="60"/>
      <c r="K27" s="39" t="n">
        <f aca="false">VLOOKUP($A27,$N:$Z,R$1,0)</f>
        <v>0</v>
      </c>
      <c r="L27" s="39" t="n">
        <f aca="false">VLOOKUP($A27,$N:$Z,S$1,0)</f>
        <v>0</v>
      </c>
      <c r="M27" s="40"/>
      <c r="N27" s="40" t="n">
        <f aca="false">RANK(Z27,Z:Z)</f>
        <v>6</v>
      </c>
      <c r="O27" s="39" t="n">
        <v>25</v>
      </c>
      <c r="P27" s="40" t="s">
        <v>26</v>
      </c>
      <c r="Q27" s="40" t="n">
        <f aca="false">COUNTIF(CORRIDA!G:G,CLASSIF!P27)+COUNTIF(CORRIDA!I:I,CLASSIF!P27)</f>
        <v>1</v>
      </c>
      <c r="R27" s="40" t="n">
        <f aca="false">COUNTIF(CORRIDA!G:G,CLASSIF!$P27)</f>
        <v>1</v>
      </c>
      <c r="S27" s="40" t="n">
        <f aca="false">COUNTIF(CORRIDA!I:I,CLASSIF!P27)</f>
        <v>0</v>
      </c>
      <c r="T27" s="41" t="n">
        <f aca="false">IF(Q27=0,0,U27/(Q27*20))</f>
        <v>1</v>
      </c>
      <c r="U27" s="40" t="n">
        <f aca="false">SUMIF(CORRIDA!G:G,CLASSIF!P27,CORRIDA!H:H)+SUMIF(CORRIDA!I:I,CLASSIF!P27,CORRIDA!J:J)</f>
        <v>20</v>
      </c>
      <c r="V27" s="40" t="n">
        <f aca="false">SUMIF(WOs!G:G,CLASSIF!P27,WOs!H:H)+SUMIF(WOs!I:I,CLASSIF!P27,WOs!J:J)</f>
        <v>0</v>
      </c>
      <c r="W27" s="40" t="n">
        <f aca="false">SUMIF(TORNEIO!G:G,CLASSIF!P27,TORNEIO!H:H)+SUMIF(TORNEIO!I:I,CLASSIF!P27,TORNEIO!J:J)+SUMIF(TORNEIO!S:S,CLASSIF!P27,TORNEIO!T:T)</f>
        <v>0</v>
      </c>
      <c r="X27" s="40" t="n">
        <f aca="false">SUM(U27:V27)</f>
        <v>20</v>
      </c>
      <c r="Y27" s="40" t="n">
        <f aca="false">VLOOKUP(P27,STATS!$B$2:$DF$52,109,0)</f>
        <v>0</v>
      </c>
      <c r="Z27" s="42" t="n">
        <f aca="false">SUM(W27:Y27)+T27/1000+(100-O27)/1000000000</f>
        <v>20.001000075</v>
      </c>
      <c r="AA27" s="40"/>
      <c r="AG27" s="33" t="n">
        <f aca="false">E27/$AF$3</f>
        <v>0</v>
      </c>
      <c r="AH27" s="33" t="e">
        <f aca="true">E27+AH$2*20*D27*(($AC$3-TODAY())/7)</f>
        <v>#VALUE!</v>
      </c>
      <c r="AJ27" s="1"/>
      <c r="AL27" s="1"/>
    </row>
    <row r="28" customFormat="false" ht="15" hidden="false" customHeight="false" outlineLevel="0" collapsed="false">
      <c r="A28" s="55" t="n">
        <v>26</v>
      </c>
      <c r="B28" s="56" t="str">
        <f aca="false">VLOOKUP($A28,$N:$Z,P$1,0)</f>
        <v>Flavio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8.3E-008</v>
      </c>
      <c r="J28" s="60"/>
      <c r="K28" s="39" t="n">
        <f aca="false">VLOOKUP($A28,$N:$Z,R$1,0)</f>
        <v>0</v>
      </c>
      <c r="L28" s="39" t="n">
        <f aca="false">VLOOKUP($A28,$N:$Z,S$1,0)</f>
        <v>0</v>
      </c>
      <c r="M28" s="40"/>
      <c r="N28" s="40" t="n">
        <f aca="false">RANK(Z28,Z:Z)</f>
        <v>33</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0</v>
      </c>
      <c r="X28" s="40" t="n">
        <f aca="false">SUM(U28:V28)</f>
        <v>0</v>
      </c>
      <c r="Y28" s="40" t="n">
        <f aca="false">VLOOKUP(P28,STATS!$B$2:$DF$52,109,0)</f>
        <v>0</v>
      </c>
      <c r="Z28" s="42" t="n">
        <f aca="false">SUM(W28:Y28)+T28/1000+(100-O28)/1000000000</f>
        <v>7.4E-008</v>
      </c>
      <c r="AA28" s="40"/>
      <c r="AG28" s="33" t="n">
        <f aca="false">E28/$AF$3</f>
        <v>0</v>
      </c>
      <c r="AH28" s="33" t="e">
        <f aca="true">E28+AH$2*20*D28*(($AC$3-TODAY())/7)</f>
        <v>#VALUE!</v>
      </c>
      <c r="AJ28" s="1"/>
      <c r="AL28" s="1"/>
    </row>
    <row r="29" customFormat="false" ht="15" hidden="false" customHeight="false" outlineLevel="0" collapsed="false">
      <c r="A29" s="55" t="n">
        <v>27</v>
      </c>
      <c r="B29" s="56" t="str">
        <f aca="false">VLOOKUP($A29,$N:$Z,P$1,0)</f>
        <v>Fontalvo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8.2E-008</v>
      </c>
      <c r="J29" s="60"/>
      <c r="K29" s="39" t="n">
        <f aca="false">VLOOKUP($A29,$N:$Z,R$1,0)</f>
        <v>0</v>
      </c>
      <c r="L29" s="39" t="n">
        <f aca="false">VLOOKUP($A29,$N:$Z,S$1,0)</f>
        <v>0</v>
      </c>
      <c r="M29" s="40"/>
      <c r="N29" s="40" t="n">
        <f aca="false">RANK(Z29,Z:Z)</f>
        <v>34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Pedro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8.1E-008</v>
      </c>
      <c r="J30" s="60"/>
      <c r="K30" s="39" t="n">
        <f aca="false">VLOOKUP($A30,$N:$Z,R$1,0)</f>
        <v>0</v>
      </c>
      <c r="L30" s="39" t="n">
        <f aca="false">VLOOKUP($A30,$N:$Z,S$1,0)</f>
        <v>0</v>
      </c>
      <c r="M30" s="40"/>
      <c r="N30" s="40" t="n">
        <f aca="false">RANK(Z30,Z:Z)</f>
        <v>9</v>
      </c>
      <c r="O30" s="39" t="n">
        <v>28</v>
      </c>
      <c r="P30" s="40" t="s">
        <v>29</v>
      </c>
      <c r="Q30" s="40" t="n">
        <f aca="false">COUNTIF(CORRIDA!G:G,CLASSIF!P30)+COUNTIF(CORRIDA!I:I,CLASSIF!P30)</f>
        <v>1</v>
      </c>
      <c r="R30" s="40" t="n">
        <f aca="false">COUNTIF(CORRIDA!G:G,CLASSIF!$P30)</f>
        <v>0</v>
      </c>
      <c r="S30" s="40" t="n">
        <f aca="false">COUNTIF(CORRIDA!I:I,CLASSIF!P30)</f>
        <v>1</v>
      </c>
      <c r="T30" s="41" t="n">
        <f aca="false">IF(Q30=0,0,U30/(Q30*20))</f>
        <v>0.5</v>
      </c>
      <c r="U30" s="40" t="n">
        <f aca="false">SUMIF(CORRIDA!G:G,CLASSIF!P30,CORRIDA!H:H)+SUMIF(CORRIDA!I:I,CLASSIF!P30,CORRIDA!J:J)</f>
        <v>10</v>
      </c>
      <c r="V30" s="40" t="n">
        <f aca="false">SUMIF(WOs!G:G,CLASSIF!P30,WOs!H:H)+SUMIF(WOs!I:I,CLASSIF!P30,WOs!J:J)</f>
        <v>0</v>
      </c>
      <c r="W30" s="40" t="n">
        <f aca="false">SUMIF(TORNEIO!G:G,CLASSIF!P30,TORNEIO!H:H)+SUMIF(TORNEIO!I:I,CLASSIF!P30,TORNEIO!J:J)+SUMIF(TORNEIO!S:S,CLASSIF!P30,TORNEIO!T:T)</f>
        <v>0</v>
      </c>
      <c r="X30" s="40" t="n">
        <f aca="false">SUM(U30:V30)</f>
        <v>10</v>
      </c>
      <c r="Y30" s="40" t="n">
        <f aca="false">VLOOKUP(P30,STATS!$B$2:$DF$52,109,0)</f>
        <v>0</v>
      </c>
      <c r="Z30" s="42" t="n">
        <f aca="false">SUM(W30:Y30)+T30/1000+(100-O30)/1000000000</f>
        <v>10.000500072</v>
      </c>
      <c r="AA30" s="40"/>
    </row>
    <row r="31" customFormat="false" ht="15" hidden="false" customHeight="false" outlineLevel="0" collapsed="false">
      <c r="A31" s="55" t="n">
        <v>29</v>
      </c>
      <c r="B31" s="56" t="str">
        <f aca="false">VLOOKUP($A31,$N:$Z,P$1,0)</f>
        <v>Renatão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8E-008</v>
      </c>
      <c r="J31" s="60"/>
      <c r="K31" s="39" t="n">
        <f aca="false">VLOOKUP($A31,$N:$Z,R$1,0)</f>
        <v>0</v>
      </c>
      <c r="L31" s="39" t="n">
        <f aca="false">VLOOKUP($A31,$N:$Z,S$1,0)</f>
        <v>0</v>
      </c>
      <c r="M31" s="40"/>
      <c r="N31" s="40" t="n">
        <f aca="false">RANK(Z31,Z:Z)</f>
        <v>35</v>
      </c>
      <c r="O31" s="39" t="n">
        <v>29</v>
      </c>
      <c r="P31" s="40" t="s">
        <v>30</v>
      </c>
      <c r="Q31" s="40" t="n">
        <f aca="false">COUNTIF(CORRIDA!G:G,CLASSIF!P31)+COUNTIF(CORRIDA!I:I,CLASSIF!P31)</f>
        <v>0</v>
      </c>
      <c r="R31" s="40" t="n">
        <f aca="false">COUNTIF(CORRIDA!G:G,CLASSIF!$P31)</f>
        <v>0</v>
      </c>
      <c r="S31" s="40" t="n">
        <f aca="false">COUNTIF(CORRIDA!I:I,CLASSIF!P31)</f>
        <v>0</v>
      </c>
      <c r="T31" s="41" t="n">
        <f aca="false">IF(Q31=0,0,U31/(Q31*20))</f>
        <v>0</v>
      </c>
      <c r="U31" s="40" t="n">
        <f aca="false">SUMIF(CORRIDA!G:G,CLASSIF!P31,CORRIDA!H:H)+SUMIF(CORRIDA!I:I,CLASSIF!P31,CORRIDA!J:J)</f>
        <v>0</v>
      </c>
      <c r="V31" s="40" t="n">
        <f aca="false">SUMIF(WOs!G:G,CLASSIF!P31,WOs!H:H)+SUMIF(WOs!I:I,CLASSIF!P31,WOs!J:J)</f>
        <v>0</v>
      </c>
      <c r="W31" s="40" t="n">
        <f aca="false">SUMIF(TORNEIO!G:G,CLASSIF!P31,TORNEIO!H:H)+SUMIF(TORNEIO!I:I,CLASSIF!P31,TORNEIO!J:J)+SUMIF(TORNEIO!S:S,CLASSIF!P31,TORNEIO!T:T)</f>
        <v>0</v>
      </c>
      <c r="X31" s="40" t="n">
        <f aca="false">SUM(U31:V31)</f>
        <v>0</v>
      </c>
      <c r="Y31" s="40" t="n">
        <f aca="false">VLOOKUP(P31,STATS!$B$2:$DF$52,109,0)</f>
        <v>0</v>
      </c>
      <c r="Z31" s="42" t="n">
        <f aca="false">SUM(W31:Y31)+T31/1000+(100-O31)/1000000000</f>
        <v>7.1E-008</v>
      </c>
      <c r="AA31" s="40"/>
    </row>
    <row r="32" customFormat="false" ht="15" hidden="false" customHeight="false" outlineLevel="0" collapsed="false">
      <c r="A32" s="55" t="n">
        <v>30</v>
      </c>
      <c r="B32" s="56" t="str">
        <f aca="false">VLOOKUP($A32,$N:$Z,P$1,0)</f>
        <v>Lucca</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7.9E-008</v>
      </c>
      <c r="J32" s="60"/>
      <c r="K32" s="39" t="n">
        <f aca="false">VLOOKUP($A32,$N:$Z,R$1,0)</f>
        <v>0</v>
      </c>
      <c r="L32" s="39" t="n">
        <f aca="false">VLOOKUP($A32,$N:$Z,S$1,0)</f>
        <v>0</v>
      </c>
      <c r="M32" s="40"/>
      <c r="N32" s="40" t="n">
        <f aca="false">RANK(Z32,Z:Z)</f>
        <v>36</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Ivan (Campeao Copa Band)</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7.8E-008</v>
      </c>
      <c r="J33" s="60"/>
      <c r="K33" s="39" t="n">
        <f aca="false">VLOOKUP($A33,$N:$Z,R$1,0)</f>
        <v>0</v>
      </c>
      <c r="L33" s="39" t="n">
        <f aca="false">VLOOKUP($A33,$N:$Z,S$1,0)</f>
        <v>0</v>
      </c>
      <c r="M33" s="40"/>
      <c r="N33" s="40" t="n">
        <f aca="false">RANK(Z33,Z:Z)</f>
        <v>11</v>
      </c>
      <c r="O33" s="39" t="n">
        <v>31</v>
      </c>
      <c r="P33" s="40" t="s">
        <v>32</v>
      </c>
      <c r="Q33" s="40" t="n">
        <f aca="false">COUNTIF(CORRIDA!G:G,CLASSIF!P33)+COUNTIF(CORRIDA!I:I,CLASSIF!P33)</f>
        <v>1</v>
      </c>
      <c r="R33" s="40" t="n">
        <f aca="false">COUNTIF(CORRIDA!G:G,CLASSIF!$P33)</f>
        <v>0</v>
      </c>
      <c r="S33" s="40" t="n">
        <f aca="false">COUNTIF(CORRIDA!I:I,CLASSIF!P33)</f>
        <v>1</v>
      </c>
      <c r="T33" s="41" t="n">
        <f aca="false">IF(Q33=0,0,U33/(Q33*20))</f>
        <v>0.25</v>
      </c>
      <c r="U33" s="40" t="n">
        <f aca="false">SUMIF(CORRIDA!G:G,CLASSIF!P33,CORRIDA!H:H)+SUMIF(CORRIDA!I:I,CLASSIF!P33,CORRIDA!J:J)</f>
        <v>5</v>
      </c>
      <c r="V33" s="40" t="n">
        <f aca="false">SUMIF(WOs!G:G,CLASSIF!P33,WOs!H:H)+SUMIF(WOs!I:I,CLASSIF!P33,WOs!J:J)</f>
        <v>0</v>
      </c>
      <c r="W33" s="40" t="n">
        <f aca="false">SUMIF(TORNEIO!G:G,CLASSIF!P33,TORNEIO!H:H)+SUMIF(TORNEIO!I:I,CLASSIF!P33,TORNEIO!J:J)+SUMIF(TORNEIO!S:S,CLASSIF!P33,TORNEIO!T:T)</f>
        <v>0</v>
      </c>
      <c r="X33" s="40" t="n">
        <f aca="false">SUM(U33:V33)</f>
        <v>5</v>
      </c>
      <c r="Y33" s="40" t="n">
        <f aca="false">VLOOKUP(P33,STATS!$B$2:$DF$52,109,0)</f>
        <v>0</v>
      </c>
      <c r="Z33" s="42" t="n">
        <f aca="false">SUM(W33:Y33)+T33/1000+(100-O33)/1000000000</f>
        <v>5.000250069</v>
      </c>
      <c r="AA33" s="40"/>
    </row>
    <row r="34" customFormat="false" ht="15" hidden="false" customHeight="false" outlineLevel="0" collapsed="false">
      <c r="A34" s="55" t="n">
        <v>32</v>
      </c>
      <c r="B34" s="56" t="str">
        <f aca="false">VLOOKUP($A34,$N:$Z,P$1,0)</f>
        <v>Carlao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7.6E-008</v>
      </c>
      <c r="J34" s="60"/>
      <c r="K34" s="39" t="n">
        <f aca="false">VLOOKUP($A34,$N:$Z,R$1,0)</f>
        <v>0</v>
      </c>
      <c r="L34" s="39" t="n">
        <f aca="false">VLOOKUP($A34,$N:$Z,S$1,0)</f>
        <v>0</v>
      </c>
      <c r="M34" s="40"/>
      <c r="N34" s="40" t="n">
        <f aca="false">RANK(Z34,Z:Z)</f>
        <v>37</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5" hidden="false" customHeight="false" outlineLevel="0" collapsed="false">
      <c r="A35" s="55" t="n">
        <v>33</v>
      </c>
      <c r="B35" s="56" t="str">
        <f aca="false">VLOOKUP($A35,$N:$Z,P$1,0)</f>
        <v>Magritto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7.4E-008</v>
      </c>
      <c r="J35" s="60"/>
      <c r="K35" s="39" t="n">
        <f aca="false">VLOOKUP($A35,$N:$Z,R$1,0)</f>
        <v>0</v>
      </c>
      <c r="L35" s="39" t="n">
        <f aca="false">VLOOKUP($A35,$N:$Z,S$1,0)</f>
        <v>0</v>
      </c>
      <c r="M35" s="40"/>
      <c r="N35" s="40" t="n">
        <f aca="false">RANK(Z35,Z:Z)</f>
        <v>38</v>
      </c>
      <c r="O35" s="39" t="n">
        <v>33</v>
      </c>
      <c r="P35" s="40" t="s">
        <v>34</v>
      </c>
      <c r="Q35" s="40" t="n">
        <f aca="false">COUNTIF(CORRIDA!G:G,CLASSIF!P35)+COUNTIF(CORRIDA!I:I,CLASSIF!P35)</f>
        <v>0</v>
      </c>
      <c r="R35" s="40" t="n">
        <f aca="false">COUNTIF(CORRIDA!G:G,CLASSIF!$P35)</f>
        <v>0</v>
      </c>
      <c r="S35" s="40" t="n">
        <f aca="false">COUNTIF(CORRIDA!I:I,CLASSIF!P35)</f>
        <v>0</v>
      </c>
      <c r="T35" s="41" t="n">
        <f aca="false">IF(Q35=0,0,U35/(Q35*20))</f>
        <v>0</v>
      </c>
      <c r="U35" s="40" t="n">
        <f aca="false">SUMIF(CORRIDA!G:G,CLASSIF!P35,CORRIDA!H:H)+SUMIF(CORRIDA!I:I,CLASSIF!P35,CORRIDA!J:J)</f>
        <v>0</v>
      </c>
      <c r="V35" s="40" t="n">
        <f aca="false">SUMIF(WOs!G:G,CLASSIF!P35,WOs!H:H)+SUMIF(WOs!I:I,CLASSIF!P35,WOs!J:J)</f>
        <v>0</v>
      </c>
      <c r="W35" s="40" t="n">
        <f aca="false">SUMIF(TORNEIO!G:G,CLASSIF!P35,TORNEIO!H:H)+SUMIF(TORNEIO!I:I,CLASSIF!P35,TORNEIO!J:J)+SUMIF(TORNEIO!S:S,CLASSIF!P35,TORNEIO!T:T)</f>
        <v>0</v>
      </c>
      <c r="X35" s="40" t="n">
        <f aca="false">SUM(U35:V35)</f>
        <v>0</v>
      </c>
      <c r="Y35" s="40" t="n">
        <f aca="false">VLOOKUP(P35,STATS!$B$2:$DF$52,109,0)</f>
        <v>0</v>
      </c>
      <c r="Z35" s="42" t="n">
        <f aca="false">SUM(W35:Y35)+T35/1000+(100-O35)/1000000000</f>
        <v>6.7E-008</v>
      </c>
      <c r="AA35" s="40"/>
    </row>
    <row r="36" customFormat="false" ht="15" hidden="false" customHeight="false" outlineLevel="0" collapsed="false">
      <c r="A36" s="55" t="n">
        <v>34</v>
      </c>
      <c r="B36" s="56" t="str">
        <f aca="false">VLOOKUP($A36,$N:$Z,P$1,0)</f>
        <v>Marcelo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7.3E-008</v>
      </c>
      <c r="J36" s="60"/>
      <c r="K36" s="39" t="n">
        <f aca="false">VLOOKUP($A36,$N:$Z,R$1,0)</f>
        <v>0</v>
      </c>
      <c r="L36" s="39" t="n">
        <f aca="false">VLOOKUP($A36,$N:$Z,S$1,0)</f>
        <v>0</v>
      </c>
      <c r="M36" s="40"/>
      <c r="N36" s="40" t="n">
        <f aca="false">RANK(Z36,Z:Z)</f>
        <v>39</v>
      </c>
      <c r="O36" s="39" t="n">
        <v>34</v>
      </c>
      <c r="P36" s="40" t="s">
        <v>35</v>
      </c>
      <c r="Q36" s="40" t="n">
        <f aca="false">COUNTIF(CORRIDA!G:G,CLASSIF!P36)+COUNTIF(CORRIDA!I:I,CLASSIF!P36)</f>
        <v>0</v>
      </c>
      <c r="R36" s="40" t="n">
        <f aca="false">COUNTIF(CORRIDA!G:G,CLASSIF!$P36)</f>
        <v>0</v>
      </c>
      <c r="S36" s="40" t="n">
        <f aca="false">COUNTIF(CORRIDA!I:I,CLASSIF!P36)</f>
        <v>0</v>
      </c>
      <c r="T36" s="41" t="n">
        <f aca="false">IF(Q36=0,0,U36/(Q36*20))</f>
        <v>0</v>
      </c>
      <c r="U36" s="40" t="n">
        <f aca="false">SUMIF(CORRIDA!G:G,CLASSIF!P36,CORRIDA!H:H)+SUMIF(CORRIDA!I:I,CLASSIF!P36,CORRIDA!J:J)</f>
        <v>0</v>
      </c>
      <c r="V36" s="40" t="n">
        <f aca="false">SUMIF(WOs!G:G,CLASSIF!P36,WOs!H:H)+SUMIF(WOs!I:I,CLASSIF!P36,WOs!J:J)</f>
        <v>0</v>
      </c>
      <c r="W36" s="40" t="n">
        <f aca="false">SUMIF(TORNEIO!G:G,CLASSIF!P36,TORNEIO!H:H)+SUMIF(TORNEIO!I:I,CLASSIF!P36,TORNEIO!J:J)+SUMIF(TORNEIO!S:S,CLASSIF!P36,TORNEIO!T:T)</f>
        <v>0</v>
      </c>
      <c r="X36" s="40" t="n">
        <f aca="false">SUM(U36:V36)</f>
        <v>0</v>
      </c>
      <c r="Y36" s="40" t="n">
        <f aca="false">VLOOKUP(P36,STATS!$B$2:$DF$52,109,0)</f>
        <v>0</v>
      </c>
      <c r="Z36" s="42" t="n">
        <f aca="false">SUM(W36:Y36)+T36/1000+(100-O36)/1000000000</f>
        <v>6.6E-008</v>
      </c>
      <c r="AA36" s="40"/>
    </row>
    <row r="37" customFormat="false" ht="15" hidden="false" customHeight="false" outlineLevel="0" collapsed="false">
      <c r="A37" s="55" t="n">
        <v>35</v>
      </c>
      <c r="B37" s="56" t="str">
        <f aca="false">VLOOKUP($A37,$N:$Z,P$1,0)</f>
        <v>Oswald</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7.1E-008</v>
      </c>
      <c r="J37" s="60"/>
      <c r="K37" s="39" t="n">
        <f aca="false">VLOOKUP($A37,$N:$Z,R$1,0)</f>
        <v>0</v>
      </c>
      <c r="L37" s="39" t="n">
        <f aca="false">VLOOKUP($A37,$N:$Z,S$1,0)</f>
        <v>0</v>
      </c>
      <c r="M37" s="40"/>
      <c r="N37" s="40" t="n">
        <f aca="false">RANK(Z37,Z:Z)</f>
        <v>40</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Palazzo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7E-008</v>
      </c>
      <c r="J38" s="60"/>
      <c r="K38" s="39" t="n">
        <f aca="false">VLOOKUP($A38,$N:$Z,R$1,0)</f>
        <v>0</v>
      </c>
      <c r="L38" s="39" t="n">
        <f aca="false">VLOOKUP($A38,$N:$Z,S$1,0)</f>
        <v>0</v>
      </c>
      <c r="M38" s="40"/>
      <c r="N38" s="40" t="n">
        <f aca="false">RANK(Z38,Z:Z)</f>
        <v>41</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5" hidden="false" customHeight="false" outlineLevel="0" collapsed="false">
      <c r="A39" s="55" t="n">
        <v>37</v>
      </c>
      <c r="B39" s="56" t="str">
        <f aca="false">VLOOKUP($A39,$N:$Z,P$1,0)</f>
        <v>Pedrao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6.8E-008</v>
      </c>
      <c r="J39" s="60"/>
      <c r="K39" s="39" t="n">
        <f aca="false">VLOOKUP($A39,$N:$Z,R$1,0)</f>
        <v>0</v>
      </c>
      <c r="L39" s="39" t="n">
        <f aca="false">VLOOKUP($A39,$N:$Z,S$1,0)</f>
        <v>0</v>
      </c>
      <c r="M39" s="40"/>
      <c r="N39" s="40" t="n">
        <f aca="false">RANK(Z39,Z:Z)</f>
        <v>42</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Tulio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6.7E-008</v>
      </c>
      <c r="J40" s="60"/>
      <c r="K40" s="39" t="n">
        <f aca="false">VLOOKUP($A40,$N:$Z,R$1,0)</f>
        <v>0</v>
      </c>
      <c r="L40" s="39" t="n">
        <f aca="false">VLOOKUP($A40,$N:$Z,S$1,0)</f>
        <v>0</v>
      </c>
      <c r="M40" s="40"/>
      <c r="N40" s="40" t="n">
        <f aca="false">RANK(Z40,Z:Z)</f>
        <v>43</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Persio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6.6E-008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3</v>
      </c>
      <c r="R41" s="40" t="n">
        <f aca="false">COUNTIF(CORRIDA!G:G,CLASSIF!$P41)</f>
        <v>3</v>
      </c>
      <c r="S41" s="40" t="n">
        <f aca="false">COUNTIF(CORRIDA!I:I,CLASSIF!P41)</f>
        <v>0</v>
      </c>
      <c r="T41" s="41" t="n">
        <f aca="false">IF(Q41=0,0,U41/(Q41*20))</f>
        <v>1</v>
      </c>
      <c r="U41" s="40" t="n">
        <f aca="false">SUMIF(CORRIDA!G:G,CLASSIF!P41,CORRIDA!H:H)+SUMIF(CORRIDA!I:I,CLASSIF!P41,CORRIDA!J:J)</f>
        <v>60</v>
      </c>
      <c r="V41" s="40" t="n">
        <f aca="false">SUMIF(WOs!G:G,CLASSIF!P41,WOs!H:H)+SUMIF(WOs!I:I,CLASSIF!P41,WOs!J:J)</f>
        <v>0</v>
      </c>
      <c r="W41" s="40" t="n">
        <f aca="false">SUMIF(TORNEIO!G:G,CLASSIF!P41,TORNEIO!H:H)+SUMIF(TORNEIO!I:I,CLASSIF!P41,TORNEIO!J:J)+SUMIF(TORNEIO!S:S,CLASSIF!P41,TORNEIO!T:T)</f>
        <v>0</v>
      </c>
      <c r="X41" s="40" t="n">
        <f aca="false">SUM(U41:V41)</f>
        <v>60</v>
      </c>
      <c r="Y41" s="40" t="n">
        <f aca="false">VLOOKUP(P41,STATS!$B$2:$DF$52,109,0)</f>
        <v>0</v>
      </c>
      <c r="Z41" s="42" t="n">
        <f aca="false">SUM(W41:Y41)+T41/1000+(100-O41)/1000000000</f>
        <v>60.001000061</v>
      </c>
      <c r="AA41" s="40"/>
    </row>
    <row r="42" customFormat="false" ht="15" hidden="false" customHeight="false" outlineLevel="0" collapsed="false">
      <c r="A42" s="55" t="n">
        <v>40</v>
      </c>
      <c r="B42" s="56" t="str">
        <f aca="false">VLOOKUP($A42,$N:$Z,P$1,0)</f>
        <v>Pinga</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6.5E-008</v>
      </c>
      <c r="J42" s="60"/>
      <c r="K42" s="39" t="n">
        <f aca="false">VLOOKUP($A42,$N:$Z,R$1,0)</f>
        <v>0</v>
      </c>
      <c r="L42" s="39" t="n">
        <f aca="false">VLOOKUP($A42,$N:$Z,S$1,0)</f>
        <v>0</v>
      </c>
      <c r="M42" s="40"/>
      <c r="N42" s="40" t="n">
        <f aca="false">RANK(Z42,Z:Z)</f>
        <v>44</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Pitch</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6.4E-008</v>
      </c>
      <c r="J43" s="60"/>
      <c r="K43" s="39" t="n">
        <f aca="false">VLOOKUP($A43,$N:$Z,R$1,0)</f>
        <v>0</v>
      </c>
      <c r="L43" s="39" t="n">
        <f aca="false">VLOOKUP($A43,$N:$Z,S$1,0)</f>
        <v>0</v>
      </c>
      <c r="M43" s="40"/>
      <c r="N43" s="40" t="n">
        <f aca="false">RANK(Z43,Z:Z)</f>
        <v>3</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0.725</v>
      </c>
      <c r="U43" s="40" t="n">
        <f aca="false">SUMIF(CORRIDA!G:G,CLASSIF!P43,CORRIDA!H:H)+SUMIF(CORRIDA!I:I,CLASSIF!P43,CORRIDA!J:J)</f>
        <v>29</v>
      </c>
      <c r="V43" s="40" t="n">
        <f aca="false">SUMIF(WOs!G:G,CLASSIF!P43,WOs!H:H)+SUMIF(WOs!I:I,CLASSIF!P43,WOs!J:J)</f>
        <v>0</v>
      </c>
      <c r="W43" s="40" t="n">
        <f aca="false">SUMIF(TORNEIO!G:G,CLASSIF!P43,TORNEIO!H:H)+SUMIF(TORNEIO!I:I,CLASSIF!P43,TORNEIO!J:J)+SUMIF(TORNEIO!S:S,CLASSIF!P43,TORNEIO!T:T)</f>
        <v>0</v>
      </c>
      <c r="X43" s="40" t="n">
        <f aca="false">SUM(U43:V43)</f>
        <v>29</v>
      </c>
      <c r="Y43" s="40" t="n">
        <f aca="false">VLOOKUP(P43,STATS!$B$2:$DF$52,109,0)</f>
        <v>0</v>
      </c>
      <c r="Z43" s="42" t="n">
        <f aca="false">SUM(W43:Y43)+T43/1000+(100-O43)/1000000000</f>
        <v>29.000725059</v>
      </c>
      <c r="AA43" s="40"/>
    </row>
    <row r="44" customFormat="false" ht="15" hidden="false" customHeight="false" outlineLevel="0" collapsed="false">
      <c r="A44" s="55" t="n">
        <v>42</v>
      </c>
      <c r="B44" s="56" t="str">
        <f aca="false">VLOOKUP($A44,$N:$Z,P$1,0)</f>
        <v>Reinaldo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6.3E-008</v>
      </c>
      <c r="J44" s="60"/>
      <c r="K44" s="39" t="n">
        <f aca="false">VLOOKUP($A44,$N:$Z,R$1,0)</f>
        <v>0</v>
      </c>
      <c r="L44" s="39" t="n">
        <f aca="false">VLOOKUP($A44,$N:$Z,S$1,0)</f>
        <v>0</v>
      </c>
      <c r="M44" s="40"/>
      <c r="N44" s="40" t="n">
        <f aca="false">RANK(Z44,Z:Z)</f>
        <v>7</v>
      </c>
      <c r="O44" s="39" t="n">
        <v>42</v>
      </c>
      <c r="P44" s="40" t="s">
        <v>43</v>
      </c>
      <c r="Q44" s="40" t="n">
        <f aca="false">COUNTIF(CORRIDA!G:G,CLASSIF!P44)+COUNTIF(CORRIDA!I:I,CLASSIF!P44)</f>
        <v>1</v>
      </c>
      <c r="R44" s="40" t="n">
        <f aca="false">COUNTIF(CORRIDA!G:G,CLASSIF!$P44)</f>
        <v>1</v>
      </c>
      <c r="S44" s="40" t="n">
        <f aca="false">COUNTIF(CORRIDA!I:I,CLASSIF!P44)</f>
        <v>0</v>
      </c>
      <c r="T44" s="41" t="n">
        <f aca="false">IF(Q44=0,0,U44/(Q44*20))</f>
        <v>1</v>
      </c>
      <c r="U44" s="40" t="n">
        <f aca="false">SUMIF(CORRIDA!G:G,CLASSIF!P44,CORRIDA!H:H)+SUMIF(CORRIDA!I:I,CLASSIF!P44,CORRIDA!J:J)</f>
        <v>20</v>
      </c>
      <c r="V44" s="40" t="n">
        <f aca="false">SUMIF(WOs!G:G,CLASSIF!P44,WOs!H:H)+SUMIF(WOs!I:I,CLASSIF!P44,WOs!J:J)</f>
        <v>0</v>
      </c>
      <c r="W44" s="40" t="n">
        <f aca="false">SUMIF(TORNEIO!G:G,CLASSIF!P44,TORNEIO!H:H)+SUMIF(TORNEIO!I:I,CLASSIF!P44,TORNEIO!J:J)+SUMIF(TORNEIO!S:S,CLASSIF!P44,TORNEIO!T:T)</f>
        <v>0</v>
      </c>
      <c r="X44" s="40" t="n">
        <f aca="false">SUM(U44:V44)</f>
        <v>20</v>
      </c>
      <c r="Y44" s="40" t="n">
        <f aca="false">VLOOKUP(P44,STATS!$B$2:$DF$52,109,0)</f>
        <v>0</v>
      </c>
      <c r="Z44" s="42" t="n">
        <f aca="false">SUM(W44:Y44)+T44/1000+(100-O44)/1000000000</f>
        <v>20.001000058</v>
      </c>
      <c r="AA44" s="40"/>
    </row>
    <row r="45" customFormat="false" ht="15" hidden="false" customHeight="false" outlineLevel="0" collapsed="false">
      <c r="A45" s="55" t="n">
        <v>43</v>
      </c>
      <c r="B45" s="56" t="str">
        <f aca="false">VLOOKUP($A45,$N:$Z,P$1,0)</f>
        <v>Andrea</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6.2E-008</v>
      </c>
      <c r="J45" s="60"/>
      <c r="K45" s="39" t="n">
        <f aca="false">VLOOKUP($A45,$N:$Z,R$1,0)</f>
        <v>0</v>
      </c>
      <c r="L45" s="39" t="n">
        <f aca="false">VLOOKUP($A45,$N:$Z,S$1,0)</f>
        <v>0</v>
      </c>
      <c r="M45" s="40"/>
      <c r="N45" s="40" t="n">
        <f aca="false">RANK(Z45,Z:Z)</f>
        <v>45</v>
      </c>
      <c r="O45" s="39" t="n">
        <v>43</v>
      </c>
      <c r="P45" s="40" t="s">
        <v>44</v>
      </c>
      <c r="Q45" s="40" t="n">
        <f aca="false">COUNTIF(CORRIDA!G:G,CLASSIF!P45)+COUNTIF(CORRIDA!I:I,CLASSIF!P45)</f>
        <v>0</v>
      </c>
      <c r="R45" s="40" t="n">
        <f aca="false">COUNTIF(CORRIDA!G:G,CLASSIF!$P45)</f>
        <v>0</v>
      </c>
      <c r="S45" s="40" t="n">
        <f aca="false">COUNTIF(CORRIDA!I:I,CLASSIF!P45)</f>
        <v>0</v>
      </c>
      <c r="T45" s="41" t="n">
        <f aca="false">IF(Q45=0,0,U45/(Q45*20))</f>
        <v>0</v>
      </c>
      <c r="U45" s="40" t="n">
        <f aca="false">SUMIF(CORRIDA!G:G,CLASSIF!P45,CORRIDA!H:H)+SUMIF(CORRIDA!I:I,CLASSIF!P45,CORRIDA!J:J)</f>
        <v>0</v>
      </c>
      <c r="V45" s="40" t="n">
        <f aca="false">SUMIF(WOs!G:G,CLASSIF!P45,WOs!H:H)+SUMIF(WOs!I:I,CLASSIF!P45,WOs!J:J)</f>
        <v>0</v>
      </c>
      <c r="W45" s="40" t="n">
        <f aca="false">SUMIF(TORNEIO!G:G,CLASSIF!P45,TORNEIO!H:H)+SUMIF(TORNEIO!I:I,CLASSIF!P45,TORNEIO!J:J)+SUMIF(TORNEIO!S:S,CLASSIF!P45,TORNEIO!T:T)</f>
        <v>0</v>
      </c>
      <c r="X45" s="40" t="n">
        <f aca="false">SUM(U45:V45)</f>
        <v>0</v>
      </c>
      <c r="Y45" s="40" t="n">
        <f aca="false">VLOOKUP(P45,STATS!$B$2:$DF$52,109,0)</f>
        <v>0</v>
      </c>
      <c r="Z45" s="42" t="n">
        <f aca="false">SUM(W45:Y45)+T45/1000+(100-O45)/1000000000</f>
        <v>5.7E-008</v>
      </c>
      <c r="AA45" s="40"/>
    </row>
    <row r="46" customFormat="false" ht="15" hidden="false" customHeight="false" outlineLevel="0" collapsed="false">
      <c r="A46" s="55" t="n">
        <v>44</v>
      </c>
      <c r="B46" s="56" t="str">
        <f aca="false">VLOOKUP($A46,$N:$Z,P$1,0)</f>
        <v>Rogerio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6E-008</v>
      </c>
      <c r="J46" s="60"/>
      <c r="K46" s="39" t="n">
        <f aca="false">VLOOKUP($A46,$N:$Z,R$1,0)</f>
        <v>0</v>
      </c>
      <c r="L46" s="39" t="n">
        <f aca="false">VLOOKUP($A46,$N:$Z,S$1,0)</f>
        <v>0</v>
      </c>
      <c r="M46" s="40"/>
      <c r="N46" s="40" t="n">
        <f aca="false">RANK(Z46,Z:Z)</f>
        <v>10</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0.45</v>
      </c>
      <c r="U46" s="40" t="n">
        <f aca="false">SUMIF(CORRIDA!G:G,CLASSIF!P46,CORRIDA!H:H)+SUMIF(CORRIDA!I:I,CLASSIF!P46,CORRIDA!J:J)</f>
        <v>9</v>
      </c>
      <c r="V46" s="40" t="n">
        <f aca="false">SUMIF(WOs!G:G,CLASSIF!P46,WOs!H:H)+SUMIF(WOs!I:I,CLASSIF!P46,WOs!J:J)</f>
        <v>0</v>
      </c>
      <c r="W46" s="40" t="n">
        <f aca="false">SUMIF(TORNEIO!G:G,CLASSIF!P46,TORNEIO!H:H)+SUMIF(TORNEIO!I:I,CLASSIF!P46,TORNEIO!J:J)+SUMIF(TORNEIO!S:S,CLASSIF!P46,TORNEIO!T:T)</f>
        <v>0</v>
      </c>
      <c r="X46" s="40" t="n">
        <f aca="false">SUM(U46:V46)</f>
        <v>9</v>
      </c>
      <c r="Y46" s="40" t="n">
        <f aca="false">VLOOKUP(P46,STATS!$B$2:$DF$52,109,0)</f>
        <v>0</v>
      </c>
      <c r="Z46" s="42" t="n">
        <f aca="false">SUM(W46:Y46)+T46/1000+(100-O46)/1000000000</f>
        <v>9.000450056</v>
      </c>
      <c r="AA46" s="40"/>
    </row>
    <row r="47" customFormat="false" ht="15" hidden="false" customHeight="false" outlineLevel="0" collapsed="false">
      <c r="A47" s="55" t="n">
        <v>45</v>
      </c>
      <c r="B47" s="56" t="str">
        <f aca="false">VLOOKUP($A47,$N:$Z,P$1,0)</f>
        <v>Rubens</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5.7E-008</v>
      </c>
      <c r="J47" s="60"/>
      <c r="K47" s="39" t="n">
        <f aca="false">VLOOKUP($A47,$N:$Z,R$1,0)</f>
        <v>0</v>
      </c>
      <c r="L47" s="39" t="n">
        <f aca="false">VLOOKUP($A47,$N:$Z,S$1,0)</f>
        <v>0</v>
      </c>
      <c r="M47" s="40"/>
      <c r="N47" s="40" t="n">
        <f aca="false">RANK(Z47,Z:Z)</f>
        <v>46</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 Bruni</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5.5E-008</v>
      </c>
      <c r="J48" s="60"/>
      <c r="K48" s="39" t="n">
        <f aca="false">VLOOKUP($A48,$N:$Z,R$1,0)</f>
        <v>0</v>
      </c>
      <c r="L48" s="39" t="n">
        <f aca="false">VLOOKUP($A48,$N:$Z,S$1,0)</f>
        <v>0</v>
      </c>
      <c r="M48" s="40"/>
      <c r="N48" s="40" t="n">
        <f aca="false">RANK(Z48,Z:Z)</f>
        <v>47</v>
      </c>
      <c r="O48" s="39" t="n">
        <v>46</v>
      </c>
      <c r="P48" s="40" t="s">
        <v>47</v>
      </c>
      <c r="Q48" s="40" t="n">
        <f aca="false">COUNTIF(CORRIDA!G:G,CLASSIF!P48)+COUNTIF(CORRIDA!I:I,CLASSIF!P48)</f>
        <v>0</v>
      </c>
      <c r="R48" s="40" t="n">
        <f aca="false">COUNTIF(CORRIDA!G:G,CLASSIF!$P48)</f>
        <v>0</v>
      </c>
      <c r="S48" s="40" t="n">
        <f aca="false">COUNTIF(CORRIDA!I:I,CLASSIF!P48)</f>
        <v>0</v>
      </c>
      <c r="T48" s="41" t="n">
        <f aca="false">IF(Q48=0,0,U48/(Q48*20))</f>
        <v>0</v>
      </c>
      <c r="U48" s="40" t="n">
        <f aca="false">SUMIF(CORRIDA!G:G,CLASSIF!P48,CORRIDA!H:H)+SUMIF(CORRIDA!I:I,CLASSIF!P48,CORRIDA!J:J)</f>
        <v>0</v>
      </c>
      <c r="V48" s="40" t="n">
        <f aca="false">SUMIF(WOs!G:G,CLASSIF!P48,WOs!H:H)+SUMIF(WOs!I:I,CLASSIF!P48,WOs!J:J)</f>
        <v>0</v>
      </c>
      <c r="W48" s="40" t="n">
        <f aca="false">SUMIF(TORNEIO!G:G,CLASSIF!P48,TORNEIO!H:H)+SUMIF(TORNEIO!I:I,CLASSIF!P48,TORNEIO!J:J)+SUMIF(TORNEIO!S:S,CLASSIF!P48,TORNEIO!T:T)</f>
        <v>0</v>
      </c>
      <c r="X48" s="40" t="n">
        <f aca="false">SUM(U48:V48)</f>
        <v>0</v>
      </c>
      <c r="Y48" s="40" t="n">
        <f aca="false">VLOOKUP(P48,STATS!$B$2:$DF$52,109,0)</f>
        <v>0</v>
      </c>
      <c r="Z48" s="42" t="n">
        <f aca="false">SUM(W48:Y48)+T48/1000+(100-O48)/1000000000</f>
        <v>5.4E-008</v>
      </c>
      <c r="AA48" s="40"/>
    </row>
    <row r="49" customFormat="false" ht="15" hidden="false" customHeight="false" outlineLevel="0" collapsed="false">
      <c r="A49" s="55" t="n">
        <v>47</v>
      </c>
      <c r="B49" s="56" t="str">
        <f aca="false">VLOOKUP($A49,$N:$Z,P$1,0)</f>
        <v>Fabio Chuck</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5.4E-008</v>
      </c>
      <c r="J49" s="60"/>
      <c r="K49" s="39" t="n">
        <f aca="false">VLOOKUP($A49,$N:$Z,R$1,0)</f>
        <v>0</v>
      </c>
      <c r="L49" s="39" t="n">
        <f aca="false">VLOOKUP($A49,$N:$Z,S$1,0)</f>
        <v>0</v>
      </c>
      <c r="M49" s="40"/>
      <c r="N49" s="40" t="n">
        <f aca="false">RANK(Z49,Z:Z)</f>
        <v>48</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Guto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5.3E-008</v>
      </c>
      <c r="J50" s="60"/>
      <c r="K50" s="39" t="n">
        <f aca="false">VLOOKUP($A50,$N:$Z,R$1,0)</f>
        <v>0</v>
      </c>
      <c r="L50" s="39" t="n">
        <f aca="false">VLOOKUP($A50,$N:$Z,S$1,0)</f>
        <v>0</v>
      </c>
      <c r="M50" s="40"/>
      <c r="N50" s="40" t="n">
        <f aca="false">RANK(Z50,Z:Z)</f>
        <v>13</v>
      </c>
      <c r="O50" s="39" t="n">
        <v>48</v>
      </c>
      <c r="P50" s="40" t="s">
        <v>49</v>
      </c>
      <c r="Q50" s="40" t="n">
        <f aca="false">COUNTIF(CORRIDA!G:G,CLASSIF!P50)+COUNTIF(CORRIDA!I:I,CLASSIF!P50)</f>
        <v>1</v>
      </c>
      <c r="R50" s="40" t="n">
        <f aca="false">COUNTIF(CORRIDA!G:G,CLASSIF!$P50)</f>
        <v>0</v>
      </c>
      <c r="S50" s="40" t="n">
        <f aca="false">COUNTIF(CORRIDA!I:I,CLASSIF!P50)</f>
        <v>1</v>
      </c>
      <c r="T50" s="41" t="n">
        <f aca="false">IF(Q50=0,0,U50/(Q50*20))</f>
        <v>0.2</v>
      </c>
      <c r="U50" s="40" t="n">
        <f aca="false">SUMIF(CORRIDA!G:G,CLASSIF!P50,CORRIDA!H:H)+SUMIF(CORRIDA!I:I,CLASSIF!P50,CORRIDA!J:J)</f>
        <v>4</v>
      </c>
      <c r="V50" s="40" t="n">
        <f aca="false">SUMIF(WOs!G:G,CLASSIF!P50,WOs!H:H)+SUMIF(WOs!I:I,CLASSIF!P50,WOs!J:J)</f>
        <v>0</v>
      </c>
      <c r="W50" s="40" t="n">
        <f aca="false">SUMIF(TORNEIO!G:G,CLASSIF!P50,TORNEIO!H:H)+SUMIF(TORNEIO!I:I,CLASSIF!P50,TORNEIO!J:J)+SUMIF(TORNEIO!S:S,CLASSIF!P50,TORNEIO!T:T)</f>
        <v>0</v>
      </c>
      <c r="X50" s="40" t="n">
        <f aca="false">SUM(U50:V50)</f>
        <v>4</v>
      </c>
      <c r="Y50" s="40" t="n">
        <f aca="false">VLOOKUP(P50,STATS!$B$2:$DF$52,109,0)</f>
        <v>0</v>
      </c>
      <c r="Z50" s="42" t="n">
        <f aca="false">SUM(W50:Y50)+T50/1000+(100-O50)/1000000000</f>
        <v>4.000200052</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78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0</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0</v>
      </c>
      <c r="DE3" s="92" t="n">
        <f aca="false">COUNTIF(BF3:DC3,"&gt;0")</f>
        <v>0</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0</v>
      </c>
      <c r="FH3" s="95"/>
      <c r="FI3" s="88" t="str">
        <f aca="false">BE3</f>
        <v>Fontalvinho</v>
      </c>
      <c r="FJ3" s="96" t="n">
        <f aca="false">COUNTIF(BF3:DC3,"&gt;0")</f>
        <v>0</v>
      </c>
      <c r="FK3" s="96" t="e">
        <f aca="false">AVERAGE(BF3:DC3)</f>
        <v>#DIV/0!</v>
      </c>
      <c r="FL3" s="96" t="e">
        <f aca="false">_xlfn.STDEV.P(BF3:DC3)</f>
        <v>#DIV/0!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n">
        <f aca="false">IF($B6=G$2,"-",IF(COUNTIF(CORRIDA!$M:$M,$B6&amp;" d. "&amp;G$2)=0,"",COUNTIF(CORRIDA!$M:$M,$B6&amp;" d. "&amp;G$2)))</f>
        <v>1</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n">
        <f aca="false">IF($B6=N$2,"-",IF(COUNTIF(CORRIDA!$M:$M,$B6&amp;" d. "&amp;N$2)=0,"",COUNTIF(CORRIDA!$M:$M,$B6&amp;" d. "&amp;N$2)))</f>
        <v>1</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2</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n">
        <f aca="false">IF($B6=BJ$2,"-",IF(COUNTIF(CORRIDA!$M:$M,$B6&amp;" d. "&amp;BJ$2)+COUNTIF(CORRIDA!$M:$M,BJ$2&amp;" d. "&amp;$B6)=0,"",COUNTIF(CORRIDA!$M:$M,$B6&amp;" d. "&amp;BJ$2)+COUNTIF(CORRIDA!$M:$M,BJ$2&amp;" d. "&amp;$B6)))</f>
        <v>1</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n">
        <f aca="false">IF($B6=BQ$2,"-",IF(COUNTIF(CORRIDA!$M:$M,$B6&amp;" d. "&amp;BQ$2)+COUNTIF(CORRIDA!$M:$M,BQ$2&amp;" d. "&amp;$B6)=0,"",COUNTIF(CORRIDA!$M:$M,$B6&amp;" d. "&amp;BQ$2)+COUNTIF(CORRIDA!$M:$M,BQ$2&amp;" d. "&amp;$B6)))</f>
        <v>1</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1</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3</v>
      </c>
      <c r="DE6" s="92" t="n">
        <f aca="false">COUNTIF(BF6:DC6,"&gt;0")</f>
        <v>3</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1</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1</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1</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3</v>
      </c>
      <c r="FH6" s="95"/>
      <c r="FI6" s="88" t="str">
        <f aca="false">BE6</f>
        <v>Bruno</v>
      </c>
      <c r="FJ6" s="96" t="n">
        <f aca="false">COUNTIF(BF6:DC6,"&gt;0")</f>
        <v>3</v>
      </c>
      <c r="FK6" s="96" t="n">
        <f aca="false">AVERAGE(BF6:DC6)</f>
        <v>1</v>
      </c>
      <c r="FL6" s="96" t="n">
        <f aca="false">_xlfn.STDEV.P(BF6:DC6)</f>
        <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n">
        <f aca="false">IF($B7=BI$2,"-",IF(COUNTIF(CORRIDA!$M:$M,$B7&amp;" d. "&amp;BI$2)+COUNTIF(CORRIDA!$M:$M,BI$2&amp;" d. "&amp;$B7)=0,"",COUNTIF(CORRIDA!$M:$M,$B7&amp;" d. "&amp;BI$2)+COUNTIF(CORRIDA!$M:$M,BI$2&amp;" d. "&amp;$B7)))</f>
        <v>1</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n">
        <f aca="false">IF($B7=CR$2,"-",IF(COUNTIF(CORRIDA!$M:$M,$B7&amp;" d. "&amp;CR$2)+COUNTIF(CORRIDA!$M:$M,CR$2&amp;" d. "&amp;$B7)=0,"",COUNTIF(CORRIDA!$M:$M,$B7&amp;" d. "&amp;CR$2)+COUNTIF(CORRIDA!$M:$M,CR$2&amp;" d. "&amp;$B7)))</f>
        <v>1</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2</v>
      </c>
      <c r="DE7" s="92" t="n">
        <f aca="false">COUNTIF(BF7:DC7,"&gt;0")</f>
        <v>2</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1</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1</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2</v>
      </c>
      <c r="FH7" s="95"/>
      <c r="FI7" s="88" t="str">
        <f aca="false">BE7</f>
        <v>Caio</v>
      </c>
      <c r="FJ7" s="96" t="n">
        <f aca="false">COUNTIF(BF7:DC7,"&gt;0")</f>
        <v>2</v>
      </c>
      <c r="FK7" s="96" t="n">
        <f aca="false">AVERAGE(BF7:DC7)</f>
        <v>1</v>
      </c>
      <c r="FL7" s="96" t="n">
        <f aca="false">_xlfn.STDEV.P(BF7:DC7)</f>
        <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1</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str">
        <f aca="false">IF($B8=CY$2,"-",IF(COUNTIF(CORRIDA!$M:$M,$B8&amp;" d. "&amp;CY$2)+COUNTIF(CORRIDA!$M:$M,CY$2&amp;" d. "&amp;$B8)=0,"",COUNTIF(CORRIDA!$M:$M,$B8&amp;" d. "&amp;CY$2)+COUNTIF(CORRIDA!$M:$M,CY$2&amp;" d. "&amp;$B8)))</f>
        <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v>
      </c>
      <c r="DE8" s="92" t="n">
        <f aca="false">COUNTIF(BF8:DC8,"&gt;0")</f>
        <v>1</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0</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0</v>
      </c>
      <c r="FH8" s="95"/>
      <c r="FI8" s="88" t="str">
        <f aca="false">BE8</f>
        <v>Coimbra</v>
      </c>
      <c r="FJ8" s="96" t="n">
        <f aca="false">COUNTIF(BF8:DC8,"&gt;0")</f>
        <v>1</v>
      </c>
      <c r="FK8" s="96" t="n">
        <f aca="false">AVERAGE(BF8:DC8)</f>
        <v>1</v>
      </c>
      <c r="FL8" s="96" t="n">
        <f aca="false">_xlfn.STDEV.P(BF8:DC8)</f>
        <v>0</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str">
        <f aca="false">IF($B9=CY$2,"-",IF(COUNTIF(CORRIDA!$M:$M,$B9&amp;" d. "&amp;CY$2)+COUNTIF(CORRIDA!$M:$M,CY$2&amp;" d. "&amp;$B9)=0,"",COUNTIF(CORRIDA!$M:$M,$B9&amp;" d. "&amp;CY$2)+COUNTIF(CORRIDA!$M:$M,CY$2&amp;" d. "&amp;$B9)))</f>
        <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0</v>
      </c>
      <c r="DE9" s="92" t="n">
        <f aca="false">COUNTIF(BF9:DC9,"&gt;0")</f>
        <v>0</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0</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v>
      </c>
      <c r="FJ9" s="96" t="n">
        <f aca="false">COUNTIF(BF9:DC9,"&gt;0")</f>
        <v>0</v>
      </c>
      <c r="FK9" s="96" t="e">
        <f aca="false">AVERAGE(BF9:DC9)</f>
        <v>#DIV/0!</v>
      </c>
      <c r="FL9" s="96" t="e">
        <f aca="false">_xlfn.STDEV.P(BF9:DC9)</f>
        <v>#DIV/0!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Heitor</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0</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0</v>
      </c>
      <c r="DE11" s="92" t="n">
        <f aca="false">COUNTIF(BF11:DC11,"&gt;0")</f>
        <v>0</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0</v>
      </c>
      <c r="FH11" s="95"/>
      <c r="FI11" s="88" t="str">
        <f aca="false">BE11</f>
        <v>Danilo</v>
      </c>
      <c r="FJ11" s="96" t="n">
        <f aca="false">COUNTIF(BF11:DC11,"&gt;0")</f>
        <v>0</v>
      </c>
      <c r="FK11" s="96" t="e">
        <f aca="false">AVERAGE(BF11:DC11)</f>
        <v>#DIV/0!</v>
      </c>
      <c r="FL11" s="96" t="e">
        <f aca="false">_xlfn.STDEV.P(BF11:DC11)</f>
        <v>#DIV/0!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str">
        <f aca="false">IF($B13=Z$2,"-",IF(COUNTIF(CORRIDA!$M:$M,$B13&amp;" d. "&amp;Z$2)=0,"",COUNTIF(CORRIDA!$M:$M,$B13&amp;" d. "&amp;Z$2)))</f>
        <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str">
        <f aca="false">IF($B13=CC$2,"-",IF(COUNTIF(CORRIDA!$M:$M,$B13&amp;" d. "&amp;CC$2)+COUNTIF(CORRIDA!$M:$M,CC$2&amp;" d. "&amp;$B13)=0,"",COUNTIF(CORRIDA!$M:$M,$B13&amp;" d. "&amp;CC$2)+COUNTIF(CORRIDA!$M:$M,CC$2&amp;" d. "&amp;$B13)))</f>
        <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str">
        <f aca="false">IF($B13=CM$2,"-",IF(COUNTIF(CORRIDA!$M:$M,$B13&amp;" d. "&amp;CM$2)+COUNTIF(CORRIDA!$M:$M,CM$2&amp;" d. "&amp;$B13)=0,"",COUNTIF(CORRIDA!$M:$M,$B13&amp;" d. "&amp;CM$2)+COUNTIF(CORRIDA!$M:$M,CM$2&amp;" d. "&amp;$B13)))</f>
        <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str">
        <f aca="false">IF($B13=CY$2,"-",IF(COUNTIF(CORRIDA!$M:$M,$B13&amp;" d. "&amp;CY$2)+COUNTIF(CORRIDA!$M:$M,CY$2&amp;" d. "&amp;$B13)=0,"",COUNTIF(CORRIDA!$M:$M,$B13&amp;" d. "&amp;CY$2)+COUNTIF(CORRIDA!$M:$M,CY$2&amp;" d. "&amp;$B13)))</f>
        <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0</v>
      </c>
      <c r="DE13" s="92" t="n">
        <f aca="false">COUNTIF(BF13:DC13,"&gt;0")</f>
        <v>0</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0</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0</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0</v>
      </c>
      <c r="FH13" s="95"/>
      <c r="FI13" s="88" t="str">
        <f aca="false">BE13</f>
        <v>Duclerc</v>
      </c>
      <c r="FJ13" s="96" t="n">
        <f aca="false">COUNTIF(BF13:DC13,"&gt;0")</f>
        <v>0</v>
      </c>
      <c r="FK13" s="96" t="e">
        <f aca="false">AVERAGE(BF13:DC13)</f>
        <v>#DIV/0!</v>
      </c>
      <c r="FL13" s="96" t="e">
        <f aca="false">_xlfn.STDEV.P(BF13:DC13)</f>
        <v>#DIV/0!</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n">
        <f aca="false">IF($B14=AX$2,"-",IF(COUNTIF(CORRIDA!$M:$M,$B14&amp;" d. "&amp;AX$2)=0,"",COUNTIF(CORRIDA!$M:$M,$B14&amp;" d. "&amp;AX$2)))</f>
        <v>1</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n">
        <f aca="false">IF($B14=BI$2,"-",IF(COUNTIF(CORRIDA!$M:$M,$B14&amp;" d. "&amp;BI$2)+COUNTIF(CORRIDA!$M:$M,BI$2&amp;" d. "&amp;$B14)=0,"",COUNTIF(CORRIDA!$M:$M,$B14&amp;" d. "&amp;BI$2)+COUNTIF(CORRIDA!$M:$M,BI$2&amp;" d. "&amp;$B14)))</f>
        <v>1</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str">
        <f aca="false">IF($B14=BZ$2,"-",IF(COUNTIF(CORRIDA!$M:$M,$B14&amp;" d. "&amp;BZ$2)+COUNTIF(CORRIDA!$M:$M,BZ$2&amp;" d. "&amp;$B14)=0,"",COUNTIF(CORRIDA!$M:$M,$B14&amp;" d. "&amp;BZ$2)+COUNTIF(CORRIDA!$M:$M,BZ$2&amp;" d. "&amp;$B14)))</f>
        <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str">
        <f aca="false">IF($B14=CJ$2,"-",IF(COUNTIF(CORRIDA!$M:$M,$B14&amp;" d. "&amp;CJ$2)+COUNTIF(CORRIDA!$M:$M,CJ$2&amp;" d. "&amp;$B14)=0,"",COUNTIF(CORRIDA!$M:$M,$B14&amp;" d. "&amp;CJ$2)+COUNTIF(CORRIDA!$M:$M,CJ$2&amp;" d. "&amp;$B14)))</f>
        <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n">
        <f aca="false">IF($B14=DA$2,"-",IF(COUNTIF(CORRIDA!$M:$M,$B14&amp;" d. "&amp;DA$2)+COUNTIF(CORRIDA!$M:$M,DA$2&amp;" d. "&amp;$B14)=0,"",COUNTIF(CORRIDA!$M:$M,$B14&amp;" d. "&amp;DA$2)+COUNTIF(CORRIDA!$M:$M,DA$2&amp;" d. "&amp;$B14)))</f>
        <v>1</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2</v>
      </c>
      <c r="DE14" s="92" t="n">
        <f aca="false">COUNTIF(BF14:DC14,"&gt;0")</f>
        <v>2</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1</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0</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0</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1</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1</v>
      </c>
      <c r="FH14" s="95"/>
      <c r="FI14" s="88" t="str">
        <f aca="false">BE14</f>
        <v>Elias Xaropinho</v>
      </c>
      <c r="FJ14" s="96" t="n">
        <f aca="false">COUNTIF(BF14:DC14,"&gt;0")</f>
        <v>2</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str">
        <f aca="false">IF($B15=CV$2,"-",IF(COUNTIF(CORRIDA!$M:$M,$B15&amp;" d. "&amp;CV$2)+COUNTIF(CORRIDA!$M:$M,CV$2&amp;" d. "&amp;$B15)=0,"",COUNTIF(CORRIDA!$M:$M,$B15&amp;" d. "&amp;CV$2)+COUNTIF(CORRIDA!$M:$M,CV$2&amp;" d. "&amp;$B15)))</f>
        <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0</v>
      </c>
      <c r="DE15" s="92" t="n">
        <f aca="false">COUNTIF(BF15:DC15,"&gt;0")</f>
        <v>0</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0</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0</v>
      </c>
      <c r="FK15" s="96" t="e">
        <f aca="false">AVERAGE(BF15:DC15)</f>
        <v>#DIV/0!</v>
      </c>
      <c r="FL15" s="96" t="e">
        <f aca="false">_xlfn.STDEV.P(BF15:DC15)</f>
        <v>#DIV/0!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str">
        <f aca="false">IF($B16=W$2,"-",IF(COUNTIF(CORRIDA!$M:$M,$B16&amp;" d. "&amp;W$2)=0,"",COUNTIF(CORRIDA!$M:$M,$B16&amp;" d. "&amp;W$2)))</f>
        <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0</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str">
        <f aca="false">IF($B16=BZ$2,"-",IF(COUNTIF(CORRIDA!$M:$M,$B16&amp;" d. "&amp;BZ$2)+COUNTIF(CORRIDA!$M:$M,BZ$2&amp;" d. "&amp;$B16)=0,"",COUNTIF(CORRIDA!$M:$M,$B16&amp;" d. "&amp;BZ$2)+COUNTIF(CORRIDA!$M:$M,BZ$2&amp;" d. "&amp;$B16)))</f>
        <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0</v>
      </c>
      <c r="DE16" s="92" t="n">
        <f aca="false">COUNTIF(BF16:DC16,"&gt;0")</f>
        <v>0</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0</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0</v>
      </c>
      <c r="FH16" s="95"/>
      <c r="FI16" s="88" t="str">
        <f aca="false">BE16</f>
        <v>Gerentão</v>
      </c>
      <c r="FJ16" s="96" t="n">
        <f aca="false">COUNTIF(BF16:DC16,"&gt;0")</f>
        <v>0</v>
      </c>
      <c r="FK16" s="96" t="e">
        <f aca="false">AVERAGE(BF16:DC16)</f>
        <v>#DIV/0!</v>
      </c>
      <c r="FL16" s="96" t="e">
        <f aca="false">_xlfn.STDEV.P(BF16:DC16)</f>
        <v>#DIV/0!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Leo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0</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str">
        <f aca="false">IF($B19=CE$2,"-",IF(COUNTIF(CORRIDA!$M:$M,$B19&amp;" d. "&amp;CE$2)+COUNTIF(CORRIDA!$M:$M,CE$2&amp;" d. "&amp;$B19)=0,"",COUNTIF(CORRIDA!$M:$M,$B19&amp;" d. "&amp;CE$2)+COUNTIF(CORRIDA!$M:$M,CE$2&amp;" d. "&amp;$B19)))</f>
        <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0</v>
      </c>
      <c r="DE19" s="92" t="n">
        <f aca="false">COUNTIF(BF19:DC19,"&gt;0")</f>
        <v>0</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0</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0</v>
      </c>
      <c r="FH19" s="95"/>
      <c r="FI19" s="88" t="str">
        <f aca="false">BE19</f>
        <v>Flavio</v>
      </c>
      <c r="FJ19" s="96" t="n">
        <f aca="false">COUNTIF(BF19:DC19,"&gt;0")</f>
        <v>0</v>
      </c>
      <c r="FK19" s="96" t="e">
        <f aca="false">AVERAGE(BF19:DC19)</f>
        <v>#DIV/0!</v>
      </c>
      <c r="FL19" s="96" t="e">
        <f aca="false">_xlfn.STDEV.P(BF19:DC19)</f>
        <v>#DIV/0!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Pedro</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Renatão</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0</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str">
        <f aca="false">IF($B23=BQ$2,"-",IF(COUNTIF(CORRIDA!$M:$M,$B23&amp;" d. "&amp;BQ$2)+COUNTIF(CORRIDA!$M:$M,BQ$2&amp;" d. "&amp;$B23)=0,"",COUNTIF(CORRIDA!$M:$M,$B23&amp;" d. "&amp;BQ$2)+COUNTIF(CORRIDA!$M:$M,BQ$2&amp;" d. "&amp;$B23)))</f>
        <v/>
      </c>
      <c r="BR23" s="91" t="str">
        <f aca="false">IF($B23=BR$2,"-",IF(COUNTIF(CORRIDA!$M:$M,$B23&amp;" d. "&amp;BR$2)+COUNTIF(CORRIDA!$M:$M,BR$2&amp;" d. "&amp;$B23)=0,"",COUNTIF(CORRIDA!$M:$M,$B23&amp;" d. "&amp;BR$2)+COUNTIF(CORRIDA!$M:$M,BR$2&amp;" d. "&amp;$B23)))</f>
        <v/>
      </c>
      <c r="BS23" s="91" t="str">
        <f aca="false">IF($B23=BS$2,"-",IF(COUNTIF(CORRIDA!$M:$M,$B23&amp;" d. "&amp;BS$2)+COUNTIF(CORRIDA!$M:$M,BS$2&amp;" d. "&amp;$B23)=0,"",COUNTIF(CORRIDA!$M:$M,$B23&amp;" d. "&amp;BS$2)+COUNTIF(CORRIDA!$M:$M,BS$2&amp;" d. "&amp;$B23)))</f>
        <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0</v>
      </c>
      <c r="DE23" s="92" t="n">
        <f aca="false">COUNTIF(BF23:DC23,"&gt;0")</f>
        <v>0</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0</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0</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0</v>
      </c>
      <c r="FH23" s="95"/>
      <c r="FI23" s="88" t="str">
        <f aca="false">BE23</f>
        <v>Lucca</v>
      </c>
      <c r="FJ23" s="96" t="n">
        <f aca="false">COUNTIF(BF23:DC23,"&gt;0")</f>
        <v>0</v>
      </c>
      <c r="FK23" s="96" t="e">
        <f aca="false">AVERAGE(BF23:DC23)</f>
        <v>#DIV/0!</v>
      </c>
      <c r="FL23" s="96" t="e">
        <f aca="false">_xlfn.STDEV.P(BF23:DC23)</f>
        <v>#DIV/0!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0</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0</v>
      </c>
      <c r="DE24" s="92" t="n">
        <f aca="false">COUNTIF(BF24:DC24,"&gt;0")</f>
        <v>0</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0</v>
      </c>
      <c r="FH24" s="95"/>
      <c r="FI24" s="88" t="str">
        <f aca="false">BE24</f>
        <v>Ivan (Campeao Copa Band)</v>
      </c>
      <c r="FJ24" s="96" t="n">
        <f aca="false">COUNTIF(BF24:DC24,"&gt;0")</f>
        <v>0</v>
      </c>
      <c r="FK24" s="96" t="e">
        <f aca="false">AVERAGE(BF24:DC24)</f>
        <v>#DIV/0!</v>
      </c>
      <c r="FL24" s="96" t="e">
        <f aca="false">_xlfn.STDEV.P(BF24:DC24)</f>
        <v>#DIV/0!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n">
        <f aca="false">IF($B25=CT$2,"-",IF(COUNTIF(CORRIDA!$M:$M,$B25&amp;" d. "&amp;CT$2)+COUNTIF(CORRIDA!$M:$M,CT$2&amp;" d. "&amp;$B25)=0,"",COUNTIF(CORRIDA!$M:$M,$B25&amp;" d. "&amp;CT$2)+COUNTIF(CORRIDA!$M:$M,CT$2&amp;" d. "&amp;$B25)))</f>
        <v>1</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1</v>
      </c>
      <c r="DE25" s="92" t="n">
        <f aca="false">COUNTIF(BF25:DC25,"&gt;0")</f>
        <v>1</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1</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1</v>
      </c>
      <c r="FH25" s="95"/>
      <c r="FI25" s="88" t="str">
        <f aca="false">BE25</f>
        <v>Juan</v>
      </c>
      <c r="FJ25" s="96" t="n">
        <f aca="false">COUNTIF(BF25:DC25,"&gt;0")</f>
        <v>1</v>
      </c>
      <c r="FK25" s="96" t="n">
        <f aca="false">AVERAGE(BF25:DC25)</f>
        <v>1</v>
      </c>
      <c r="FL25" s="96" t="n">
        <f aca="false">_xlfn.STDEV.P(BF25:DC25)</f>
        <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str">
        <f aca="false">IF($B26=AR$2,"-",IF(COUNTIF(CORRIDA!$M:$M,$B26&amp;" d. "&amp;AR$2)=0,"",COUNTIF(CORRIDA!$M:$M,$B26&amp;" d. "&amp;AR$2)))</f>
        <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0</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str">
        <f aca="false">IF($B26=CD$2,"-",IF(COUNTIF(CORRIDA!$M:$M,$B26&amp;" d. "&amp;CD$2)+COUNTIF(CORRIDA!$M:$M,CD$2&amp;" d. "&amp;$B26)=0,"",COUNTIF(CORRIDA!$M:$M,$B26&amp;" d. "&amp;CD$2)+COUNTIF(CORRIDA!$M:$M,CD$2&amp;" d. "&amp;$B26)))</f>
        <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str">
        <f aca="false">IF($B26=CU$2,"-",IF(COUNTIF(CORRIDA!$M:$M,$B26&amp;" d. "&amp;CU$2)+COUNTIF(CORRIDA!$M:$M,CU$2&amp;" d. "&amp;$B26)=0,"",COUNTIF(CORRIDA!$M:$M,$B26&amp;" d. "&amp;CU$2)+COUNTIF(CORRIDA!$M:$M,CU$2&amp;" d. "&amp;$B26)))</f>
        <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0</v>
      </c>
      <c r="DE26" s="92" t="n">
        <f aca="false">COUNTIF(BF26:DC26,"&gt;0")</f>
        <v>0</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0</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0</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0</v>
      </c>
      <c r="FH26" s="95"/>
      <c r="FI26" s="88" t="str">
        <f aca="false">BE26</f>
        <v>Carlao</v>
      </c>
      <c r="FJ26" s="96" t="n">
        <f aca="false">COUNTIF(BF26:DC26,"&gt;0")</f>
        <v>0</v>
      </c>
      <c r="FK26" s="96" t="e">
        <f aca="false">AVERAGE(BF26:DC26)</f>
        <v>#DIV/0!</v>
      </c>
      <c r="FL26" s="96" t="e">
        <f aca="false">_xlfn.STDEV.P(BF26:DC26)</f>
        <v>#DIV/0!</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n">
        <f aca="false">IF($B27=AD$2,"-",IF(COUNTIF(CORRIDA!$M:$M,$B27&amp;" d. "&amp;AD$2)=0,"",COUNTIF(CORRIDA!$M:$M,$B27&amp;" d. "&amp;AD$2)))</f>
        <v>1</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1</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str">
        <f aca="false">IF($B27=CC$2,"-",IF(COUNTIF(CORRIDA!$M:$M,$B27&amp;" d. "&amp;CC$2)+COUNTIF(CORRIDA!$M:$M,CC$2&amp;" d. "&amp;$B27)=0,"",COUNTIF(CORRIDA!$M:$M,$B27&amp;" d. "&amp;CC$2)+COUNTIF(CORRIDA!$M:$M,CC$2&amp;" d. "&amp;$B27)))</f>
        <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1</v>
      </c>
      <c r="DE27" s="92" t="n">
        <f aca="false">COUNTIF(BF27:DC27,"&gt;0")</f>
        <v>1</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0</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1</v>
      </c>
      <c r="FH27" s="95"/>
      <c r="FI27" s="88" t="str">
        <f aca="false">BE27</f>
        <v>LH</v>
      </c>
      <c r="FJ27" s="96" t="n">
        <f aca="false">COUNTIF(BF27:DC27,"&gt;0")</f>
        <v>1</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str">
        <f aca="false">IF($B28=S$2,"-",IF(COUNTIF(CORRIDA!$M:$M,$B28&amp;" d. "&amp;S$2)=0,"",COUNTIF(CORRIDA!$M:$M,$B28&amp;" d. "&amp;S$2)))</f>
        <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str">
        <f aca="false">IF($B28=AH$2,"-",IF(COUNTIF(CORRIDA!$M:$M,$B28&amp;" d. "&amp;AH$2)=0,"",COUNTIF(CORRIDA!$M:$M,$B28&amp;" d. "&amp;AH$2)))</f>
        <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0</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str">
        <f aca="false">IF($B28=BV$2,"-",IF(COUNTIF(CORRIDA!$M:$M,$B28&amp;" d. "&amp;BV$2)+COUNTIF(CORRIDA!$M:$M,BV$2&amp;" d. "&amp;$B28)=0,"",COUNTIF(CORRIDA!$M:$M,$B28&amp;" d. "&amp;BV$2)+COUNTIF(CORRIDA!$M:$M,BV$2&amp;" d. "&amp;$B28)))</f>
        <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str">
        <f aca="false">IF($B28=CI$2,"-",IF(COUNTIF(CORRIDA!$M:$M,$B28&amp;" d. "&amp;CI$2)+COUNTIF(CORRIDA!$M:$M,CI$2&amp;" d. "&amp;$B28)=0,"",COUNTIF(CORRIDA!$M:$M,$B28&amp;" d. "&amp;CI$2)+COUNTIF(CORRIDA!$M:$M,CI$2&amp;" d. "&amp;$B28)))</f>
        <v/>
      </c>
      <c r="CJ28" s="98" t="str">
        <f aca="false">IF($B28=CJ$2,"-",IF(COUNTIF(CORRIDA!$M:$M,$B28&amp;" d. "&amp;CJ$2)+COUNTIF(CORRIDA!$M:$M,CJ$2&amp;" d. "&amp;$B28)=0,"",COUNTIF(CORRIDA!$M:$M,$B28&amp;" d. "&amp;CJ$2)+COUNTIF(CORRIDA!$M:$M,CJ$2&amp;" d. "&amp;$B28)))</f>
        <v/>
      </c>
      <c r="CK28" s="98" t="str">
        <f aca="false">IF($B28=CK$2,"-",IF(COUNTIF(CORRIDA!$M:$M,$B28&amp;" d. "&amp;CK$2)+COUNTIF(CORRIDA!$M:$M,CK$2&amp;" d. "&amp;$B28)=0,"",COUNTIF(CORRIDA!$M:$M,$B28&amp;" d. "&amp;CK$2)+COUNTIF(CORRIDA!$M:$M,CK$2&amp;" d. "&amp;$B28)))</f>
        <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0</v>
      </c>
      <c r="DE28" s="92" t="n">
        <f aca="false">COUNTIF(BF28:DC28,"&gt;0")</f>
        <v>0</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0</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0</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0</v>
      </c>
      <c r="FH28" s="95"/>
      <c r="FI28" s="88" t="str">
        <f aca="false">BE28</f>
        <v>Magritto</v>
      </c>
      <c r="FJ28" s="96" t="n">
        <f aca="false">COUNTIF(BF28:DC28,"&gt;0")</f>
        <v>0</v>
      </c>
      <c r="FK28" s="96" t="e">
        <f aca="false">AVERAGE(BF28:DC28)</f>
        <v>#DIV/0!</v>
      </c>
      <c r="FL28" s="96" t="e">
        <f aca="false">_xlfn.STDEV.P(BF28:DC28)</f>
        <v>#DIV/0!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BZK</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v>
      </c>
      <c r="DE30" s="92" t="n">
        <f aca="false">COUNTIF(BF30:DC30,"&gt;0")</f>
        <v>1</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v>
      </c>
      <c r="FH30" s="95"/>
      <c r="FI30" s="88" t="str">
        <f aca="false">BE30</f>
        <v>BZK</v>
      </c>
      <c r="FJ30" s="96" t="n">
        <f aca="false">COUNTIF(BF30:DC30,"&gt;0")</f>
        <v>1</v>
      </c>
      <c r="FK30" s="96" t="n">
        <f aca="false">AVERAGE(BF30:DC30)</f>
        <v>1</v>
      </c>
      <c r="FL30" s="96" t="n">
        <f aca="false">_xlfn.STDEV.P(BF30:DC30)</f>
        <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str">
        <f aca="false">IF($B31=AH$2,"-",IF(COUNTIF(CORRIDA!$M:$M,$B31&amp;" d. "&amp;AH$2)=0,"",COUNTIF(CORRIDA!$M:$M,$B31&amp;" d. "&amp;AH$2)))</f>
        <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0</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str">
        <f aca="false">IF($B31=CK$2,"-",IF(COUNTIF(CORRIDA!$M:$M,$B31&amp;" d. "&amp;CK$2)+COUNTIF(CORRIDA!$M:$M,CK$2&amp;" d. "&amp;$B31)=0,"",COUNTIF(CORRIDA!$M:$M,$B31&amp;" d. "&amp;CK$2)+COUNTIF(CORRIDA!$M:$M,CK$2&amp;" d. "&amp;$B31)))</f>
        <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0</v>
      </c>
      <c r="DE31" s="92" t="n">
        <f aca="false">COUNTIF(BF31:DC31,"&gt;0")</f>
        <v>0</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0</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0</v>
      </c>
      <c r="FH31" s="95"/>
      <c r="FI31" s="88" t="str">
        <f aca="false">BE31</f>
        <v>Oswald</v>
      </c>
      <c r="FJ31" s="96" t="n">
        <f aca="false">COUNTIF(BF31:DC31,"&gt;0")</f>
        <v>0</v>
      </c>
      <c r="FK31" s="96" t="e">
        <f aca="false">AVERAGE(BF31:DC31)</f>
        <v>#DIV/0!</v>
      </c>
      <c r="FL31" s="96" t="e">
        <f aca="false">_xlfn.STDEV.P(BF31:DC31)</f>
        <v>#DIV/0!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str">
        <f aca="false">IF($B33=N$2,"-",IF(COUNTIF(CORRIDA!$M:$M,$B33&amp;" d. "&amp;N$2)=0,"",COUNTIF(CORRIDA!$M:$M,$B33&amp;" d. "&amp;N$2)))</f>
        <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0</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str">
        <f aca="false">IF($B33=BQ$2,"-",IF(COUNTIF(CORRIDA!$M:$M,$B33&amp;" d. "&amp;BQ$2)+COUNTIF(CORRIDA!$M:$M,BQ$2&amp;" d. "&amp;$B33)=0,"",COUNTIF(CORRIDA!$M:$M,$B33&amp;" d. "&amp;BQ$2)+COUNTIF(CORRIDA!$M:$M,BQ$2&amp;" d. "&amp;$B33)))</f>
        <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1</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v>
      </c>
      <c r="DE33" s="92" t="n">
        <f aca="false">COUNTIF(BF33:DC33,"&gt;0")</f>
        <v>1</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0</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1</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v>
      </c>
      <c r="FH33" s="95"/>
      <c r="FI33" s="88" t="str">
        <f aca="false">BE33</f>
        <v>Paulo</v>
      </c>
      <c r="FJ33" s="96" t="n">
        <f aca="false">COUNTIF(BF33:DC33,"&gt;0")</f>
        <v>1</v>
      </c>
      <c r="FK33" s="96" t="n">
        <f aca="false">AVERAGE(BF33:DC33)</f>
        <v>1</v>
      </c>
      <c r="FL33" s="96" t="n">
        <f aca="false">_xlfn.STDEV.P(BF33:DC33)</f>
        <v>0</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str">
        <f aca="false">IF($B34=CE$2,"-",IF(COUNTIF(CORRIDA!$M:$M,$B34&amp;" d. "&amp;CE$2)+COUNTIF(CORRIDA!$M:$M,CE$2&amp;" d. "&amp;$B34)=0,"",COUNTIF(CORRIDA!$M:$M,$B34&amp;" d. "&amp;CE$2)+COUNTIF(CORRIDA!$M:$M,CE$2&amp;" d. "&amp;$B34)))</f>
        <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str">
        <f aca="false">IF($B34=CH$2,"-",IF(COUNTIF(CORRIDA!$M:$M,$B34&amp;" d. "&amp;CH$2)+COUNTIF(CORRIDA!$M:$M,CH$2&amp;" d. "&amp;$B34)=0,"",COUNTIF(CORRIDA!$M:$M,$B34&amp;" d. "&amp;CH$2)+COUNTIF(CORRIDA!$M:$M,CH$2&amp;" d. "&amp;$B34)))</f>
        <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0</v>
      </c>
      <c r="DE34" s="92" t="n">
        <f aca="false">COUNTIF(BF34:DC34,"&gt;0")</f>
        <v>0</v>
      </c>
      <c r="DF34" s="93" t="n">
        <f aca="false">IF(COUNTIF(BF34:DC34,"&gt;0")&lt;10,0,QUOTIENT(COUNTIF(BF34:DC34,"&gt;0"),5)*50)</f>
        <v>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0</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0</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0</v>
      </c>
      <c r="FH34" s="95"/>
      <c r="FI34" s="88" t="str">
        <f aca="false">BE34</f>
        <v>Pedrao</v>
      </c>
      <c r="FJ34" s="96" t="n">
        <f aca="false">COUNTIF(BF34:DC34,"&gt;0")</f>
        <v>0</v>
      </c>
      <c r="FK34" s="96" t="e">
        <f aca="false">AVERAGE(BF34:DC34)</f>
        <v>#DIV/0!</v>
      </c>
      <c r="FL34" s="96" t="e">
        <f aca="false">_xlfn.STDEV.P(BF34:DC34)</f>
        <v>#DIV/0!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0</v>
      </c>
      <c r="DE35" s="92" t="n">
        <f aca="false">COUNTIF(BF35:DC35,"&gt;0")</f>
        <v>0</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0</v>
      </c>
      <c r="FH35" s="95"/>
      <c r="FI35" s="88" t="str">
        <f aca="false">BE35</f>
        <v>Tulio</v>
      </c>
      <c r="FJ35" s="96" t="n">
        <f aca="false">COUNTIF(BF35:DC35,"&gt;0")</f>
        <v>0</v>
      </c>
      <c r="FK35" s="96" t="e">
        <f aca="false">AVERAGE(BF35:DC35)</f>
        <v>#DIV/0!</v>
      </c>
      <c r="FL35" s="96" t="e">
        <f aca="false">_xlfn.STDEV.P(BF35:DC35)</f>
        <v>#DIV/0!</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str">
        <f aca="false">IF($B36=BP$2,"-",IF(COUNTIF(CORRIDA!$M:$M,$B36&amp;" d. "&amp;BP$2)+COUNTIF(CORRIDA!$M:$M,BP$2&amp;" d. "&amp;$B36)=0,"",COUNTIF(CORRIDA!$M:$M,$B36&amp;" d. "&amp;BP$2)+COUNTIF(CORRIDA!$M:$M,BP$2&amp;" d. "&amp;$B36)))</f>
        <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0</v>
      </c>
      <c r="DE36" s="92" t="n">
        <f aca="false">COUNTIF(BF36:DC36,"&gt;0")</f>
        <v>0</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0</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0</v>
      </c>
      <c r="FH36" s="95"/>
      <c r="FI36" s="88" t="str">
        <f aca="false">BE36</f>
        <v>Persio</v>
      </c>
      <c r="FJ36" s="96" t="n">
        <f aca="false">COUNTIF(BF36:DC36,"&gt;0")</f>
        <v>0</v>
      </c>
      <c r="FK36" s="96" t="e">
        <f aca="false">AVERAGE(BF36:DC36)</f>
        <v>#DIV/0!</v>
      </c>
      <c r="FL36" s="96" t="e">
        <f aca="false">_xlfn.STDEV.P(BF36:DC36)</f>
        <v>#DIV/0!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0</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0</v>
      </c>
      <c r="DE38" s="92" t="n">
        <f aca="false">COUNTIF(BF38:DC38,"&gt;0")</f>
        <v>0</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0</v>
      </c>
      <c r="FH38" s="95"/>
      <c r="FI38" s="88" t="str">
        <f aca="false">BE38</f>
        <v>Pitch</v>
      </c>
      <c r="FJ38" s="96" t="n">
        <f aca="false">COUNTIF(BF38:DC38,"&gt;0")</f>
        <v>0</v>
      </c>
      <c r="FK38" s="96" t="e">
        <f aca="false">AVERAGE(BF38:DC38)</f>
        <v>#DIV/0!</v>
      </c>
      <c r="FL38" s="96" t="e">
        <f aca="false">_xlfn.STDEV.P(BF38:DC38)</f>
        <v>#DIV/0!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1</v>
      </c>
      <c r="G41" s="89" t="n">
        <f aca="false">IF($B41=G$2,"-",IF(COUNTIF(CORRIDA!$M:$M,$B41&amp;" d. "&amp;G$2)=0,"",COUNTIF(CORRIDA!$M:$M,$B41&amp;" d. "&amp;G$2)))</f>
        <v>1</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1</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str">
        <f aca="false">IF($B41=AX$2,"-",IF(COUNTIF(CORRIDA!$M:$M,$B41&amp;" d. "&amp;AX$2)=0,"",COUNTIF(CORRIDA!$M:$M,$B41&amp;" d. "&amp;AX$2)))</f>
        <v/>
      </c>
      <c r="AY41" s="89" t="str">
        <f aca="false">IF($B41=AY$2,"-",IF(COUNTIF(CORRIDA!$M:$M,$B41&amp;" d. "&amp;AY$2)=0,"",COUNTIF(CORRIDA!$M:$M,$B41&amp;" d. "&amp;AY$2)))</f>
        <v/>
      </c>
      <c r="AZ41" s="89" t="str">
        <f aca="false">IF($B41=AZ$2,"-",IF(COUNTIF(CORRIDA!$M:$M,$B41&amp;" d. "&amp;AZ$2)=0,"",COUNTIF(CORRIDA!$M:$M,$B41&amp;" d. "&amp;AZ$2)))</f>
        <v/>
      </c>
      <c r="BA41" s="90" t="n">
        <f aca="false">SUM(C41:AZ41)</f>
        <v>3</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1</v>
      </c>
      <c r="BJ41" s="91" t="n">
        <f aca="false">IF($B41=BJ$2,"-",IF(COUNTIF(CORRIDA!$M:$M,$B41&amp;" d. "&amp;BJ$2)+COUNTIF(CORRIDA!$M:$M,BJ$2&amp;" d. "&amp;$B41)=0,"",COUNTIF(CORRIDA!$M:$M,$B41&amp;" d. "&amp;BJ$2)+COUNTIF(CORRIDA!$M:$M,BJ$2&amp;" d. "&amp;$B41)))</f>
        <v>1</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1</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str">
        <f aca="false">IF($B41=CW$2,"-",IF(COUNTIF(CORRIDA!$M:$M,$B41&amp;" d. "&amp;CW$2)+COUNTIF(CORRIDA!$M:$M,CW$2&amp;" d. "&amp;$B41)=0,"",COUNTIF(CORRIDA!$M:$M,$B41&amp;" d. "&amp;CW$2)+COUNTIF(CORRIDA!$M:$M,CW$2&amp;" d. "&amp;$B41)))</f>
        <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str">
        <f aca="false">IF($B41=DA$2,"-",IF(COUNTIF(CORRIDA!$M:$M,$B41&amp;" d. "&amp;DA$2)+COUNTIF(CORRIDA!$M:$M,DA$2&amp;" d. "&amp;$B41)=0,"",COUNTIF(CORRIDA!$M:$M,$B41&amp;" d. "&amp;DA$2)+COUNTIF(CORRIDA!$M:$M,DA$2&amp;" d. "&amp;$B41)))</f>
        <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3</v>
      </c>
      <c r="DE41" s="92" t="n">
        <f aca="false">COUNTIF(BF41:DC41,"&gt;0")</f>
        <v>3</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1</v>
      </c>
      <c r="DM41" s="91" t="n">
        <f aca="false">IF($B41=DM$2,0,IF(COUNTIF(CORRIDA!$M:$M,$B41&amp;" d. "&amp;DM$2)+COUNTIF(CORRIDA!$M:$M,DM$2&amp;" d. "&amp;$B41)=0,0,COUNTIF(CORRIDA!$M:$M,$B41&amp;" d. "&amp;DM$2)+COUNTIF(CORRIDA!$M:$M,DM$2&amp;" d. "&amp;$B41)))</f>
        <v>1</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1</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0</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0</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3</v>
      </c>
      <c r="FH41" s="95"/>
      <c r="FI41" s="88" t="str">
        <f aca="false">BE41</f>
        <v>Robertinho</v>
      </c>
      <c r="FJ41" s="96" t="n">
        <f aca="false">COUNTIF(BF41:DC41,"&gt;0")</f>
        <v>3</v>
      </c>
      <c r="FK41" s="96" t="n">
        <f aca="false">AVERAGE(BF41:DC41)</f>
        <v>1</v>
      </c>
      <c r="FL41" s="96" t="n">
        <f aca="false">_xlfn.STDEV.P(BF41:DC41)</f>
        <v>0</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n">
        <f aca="false">IF($B43=Y$2,"-",IF(COUNTIF(CORRIDA!$M:$M,$B43&amp;" d. "&amp;Y$2)=0,"",COUNTIF(CORRIDA!$M:$M,$B43&amp;" d. "&amp;Y$2)))</f>
        <v>1</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n">
        <f aca="false">IF($B43=CB$2,"-",IF(COUNTIF(CORRIDA!$M:$M,$B43&amp;" d. "&amp;CB$2)+COUNTIF(CORRIDA!$M:$M,CB$2&amp;" d. "&amp;$B43)=0,"",COUNTIF(CORRIDA!$M:$M,$B43&amp;" d. "&amp;CB$2)+COUNTIF(CORRIDA!$M:$M,CB$2&amp;" d. "&amp;$B43)))</f>
        <v>1</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n">
        <f aca="false">IF($B43=CU$2,"-",IF(COUNTIF(CORRIDA!$M:$M,$B43&amp;" d. "&amp;CU$2)+COUNTIF(CORRIDA!$M:$M,CU$2&amp;" d. "&amp;$B43)=0,"",COUNTIF(CORRIDA!$M:$M,$B43&amp;" d. "&amp;CU$2)+COUNTIF(CORRIDA!$M:$M,CU$2&amp;" d. "&amp;$B43)))</f>
        <v>1</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2</v>
      </c>
      <c r="DE43" s="92" t="n">
        <f aca="false">COUNTIF(BF43:DC43,"&gt;0")</f>
        <v>2</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1</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1</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2</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n">
        <f aca="false">IF($B44=AQ$2,"-",IF(COUNTIF(CORRIDA!$M:$M,$B44&amp;" d. "&amp;AQ$2)=0,"",COUNTIF(CORRIDA!$M:$M,$B44&amp;" d. "&amp;AQ$2)))</f>
        <v>1</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1</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str">
        <f aca="false">IF($B44=CC$2,"-",IF(COUNTIF(CORRIDA!$M:$M,$B44&amp;" d. "&amp;CC$2)+COUNTIF(CORRIDA!$M:$M,CC$2&amp;" d. "&amp;$B44)=0,"",COUNTIF(CORRIDA!$M:$M,$B44&amp;" d. "&amp;CC$2)+COUNTIF(CORRIDA!$M:$M,CC$2&amp;" d. "&amp;$B44)))</f>
        <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n">
        <f aca="false">IF($B44=CT$2,"-",IF(COUNTIF(CORRIDA!$M:$M,$B44&amp;" d. "&amp;CT$2)+COUNTIF(CORRIDA!$M:$M,CT$2&amp;" d. "&amp;$B44)=0,"",COUNTIF(CORRIDA!$M:$M,$B44&amp;" d. "&amp;CT$2)+COUNTIF(CORRIDA!$M:$M,CT$2&amp;" d. "&amp;$B44)))</f>
        <v>1</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1</v>
      </c>
      <c r="DE44" s="92" t="n">
        <f aca="false">COUNTIF(BF44:DC44,"&gt;0")</f>
        <v>1</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0</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1</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1</v>
      </c>
      <c r="FH44" s="95"/>
      <c r="FI44" s="88" t="str">
        <f aca="false">BE44</f>
        <v>Sergiao</v>
      </c>
      <c r="FJ44" s="96" t="n">
        <f aca="false">COUNTIF(BF44:DC44,"&gt;0")</f>
        <v>1</v>
      </c>
      <c r="FK44" s="96" t="n">
        <f aca="false">AVERAGE(BF44:DC44)</f>
        <v>1</v>
      </c>
      <c r="FL44" s="96" t="n">
        <f aca="false">_xlfn.STDEV.P(BF44:DC44)</f>
        <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str">
        <f aca="false">IF($B45=O$2,"-",IF(COUNTIF(CORRIDA!$M:$M,$B45&amp;" d. "&amp;O$2)=0,"",COUNTIF(CORRIDA!$M:$M,$B45&amp;" d. "&amp;O$2)))</f>
        <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0</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str">
        <f aca="false">IF($B45=BR$2,"-",IF(COUNTIF(CORRIDA!$M:$M,$B45&amp;" d. "&amp;BR$2)+COUNTIF(CORRIDA!$M:$M,BR$2&amp;" d. "&amp;$B45)=0,"",COUNTIF(CORRIDA!$M:$M,$B45&amp;" d. "&amp;BR$2)+COUNTIF(CORRIDA!$M:$M,BR$2&amp;" d. "&amp;$B45)))</f>
        <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0</v>
      </c>
      <c r="DE45" s="92" t="n">
        <f aca="false">COUNTIF(BF45:DC45,"&gt;0")</f>
        <v>0</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0</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0</v>
      </c>
      <c r="FH45" s="95"/>
      <c r="FI45" s="88" t="str">
        <f aca="false">BE45</f>
        <v>Rubens</v>
      </c>
      <c r="FJ45" s="96" t="n">
        <f aca="false">COUNTIF(BF45:DC45,"&gt;0")</f>
        <v>0</v>
      </c>
      <c r="FK45" s="96" t="e">
        <f aca="false">AVERAGE(BF45:DC45)</f>
        <v>#DIV/0!</v>
      </c>
      <c r="FL45" s="96" t="e">
        <f aca="false">_xlfn.STDEV.P(BF45:DC45)</f>
        <v>#DIV/0!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0</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str">
        <f aca="false">IF($B46=CR$2,"-",IF(COUNTIF(CORRIDA!$M:$M,$B46&amp;" d. "&amp;CR$2)+COUNTIF(CORRIDA!$M:$M,CR$2&amp;" d. "&amp;$B46)=0,"",COUNTIF(CORRIDA!$M:$M,$B46&amp;" d. "&amp;CR$2)+COUNTIF(CORRIDA!$M:$M,CR$2&amp;" d. "&amp;$B46)))</f>
        <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v>
      </c>
      <c r="DE46" s="92" t="n">
        <f aca="false">COUNTIF(BF46:DC46,"&gt;0")</f>
        <v>1</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0</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v>
      </c>
      <c r="FH46" s="95"/>
      <c r="FI46" s="88" t="str">
        <f aca="false">BE46</f>
        <v>Zanoni</v>
      </c>
      <c r="FJ46" s="96" t="n">
        <f aca="false">COUNTIF(BF46:DC46,"&gt;0")</f>
        <v>1</v>
      </c>
      <c r="FK46" s="96" t="n">
        <f aca="false">AVERAGE(BF46:DC46)</f>
        <v>1</v>
      </c>
      <c r="FL46" s="96" t="n">
        <f aca="false">_xlfn.STDEV.P(BF46:DC46)</f>
        <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str">
        <f aca="false">IF($B48=H$2,"-",IF(COUNTIF(CORRIDA!$M:$M,$B48&amp;" d. "&amp;H$2)=0,"",COUNTIF(CORRIDA!$M:$M,$B48&amp;" d. "&amp;H$2)))</f>
        <v/>
      </c>
      <c r="I48" s="97" t="str">
        <f aca="false">IF($B48=I$2,"-",IF(COUNTIF(CORRIDA!$M:$M,$B48&amp;" d. "&amp;I$2)=0,"",COUNTIF(CORRIDA!$M:$M,$B48&amp;" d. "&amp;I$2)))</f>
        <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0</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str">
        <f aca="false">IF($B48=BK$2,"-",IF(COUNTIF(CORRIDA!$M:$M,$B48&amp;" d. "&amp;BK$2)+COUNTIF(CORRIDA!$M:$M,BK$2&amp;" d. "&amp;$B48)=0,"",COUNTIF(CORRIDA!$M:$M,$B48&amp;" d. "&amp;BK$2)+COUNTIF(CORRIDA!$M:$M,BK$2&amp;" d. "&amp;$B48)))</f>
        <v/>
      </c>
      <c r="BL48" s="98" t="str">
        <f aca="false">IF($B48=BL$2,"-",IF(COUNTIF(CORRIDA!$M:$M,$B48&amp;" d. "&amp;BL$2)+COUNTIF(CORRIDA!$M:$M,BL$2&amp;" d. "&amp;$B48)=0,"",COUNTIF(CORRIDA!$M:$M,$B48&amp;" d. "&amp;BL$2)+COUNTIF(CORRIDA!$M:$M,BL$2&amp;" d. "&amp;$B48)))</f>
        <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str">
        <f aca="false">IF($B48=BP$2,"-",IF(COUNTIF(CORRIDA!$M:$M,$B48&amp;" d. "&amp;BP$2)+COUNTIF(CORRIDA!$M:$M,BP$2&amp;" d. "&amp;$B48)=0,"",COUNTIF(CORRIDA!$M:$M,$B48&amp;" d. "&amp;BP$2)+COUNTIF(CORRIDA!$M:$M,BP$2&amp;" d. "&amp;$B48)))</f>
        <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0</v>
      </c>
      <c r="DE48" s="92" t="n">
        <f aca="false">COUNTIF(BF48:DC48,"&gt;0")</f>
        <v>0</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0</v>
      </c>
      <c r="DO48" s="98" t="n">
        <f aca="false">IF($B48=DO$2,0,IF(COUNTIF(CORRIDA!$M:$M,$B48&amp;" d. "&amp;DO$2)+COUNTIF(CORRIDA!$M:$M,DO$2&amp;" d. "&amp;$B48)=0,0,COUNTIF(CORRIDA!$M:$M,$B48&amp;" d. "&amp;DO$2)+COUNTIF(CORRIDA!$M:$M,DO$2&amp;" d. "&amp;$B48)))</f>
        <v>0</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0</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0</v>
      </c>
      <c r="FH48" s="95"/>
      <c r="FI48" s="88" t="str">
        <f aca="false">BE48</f>
        <v>Fabio Chuck</v>
      </c>
      <c r="FJ48" s="96" t="n">
        <f aca="false">COUNTIF(BF48:DC48,"&gt;0")</f>
        <v>0</v>
      </c>
      <c r="FK48" s="96" t="e">
        <f aca="false">AVERAGE(BF48:DC48)</f>
        <v>#DIV/0!</v>
      </c>
      <c r="FL48" s="96" t="e">
        <f aca="false">_xlfn.STDEV.P(BF48:DC48)</f>
        <v>#DIV/0!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n">
        <f aca="false">IF($B50=BQ$2,"-",IF(COUNTIF(CORRIDA!$M:$M,$B50&amp;" d. "&amp;BQ$2)+COUNTIF(CORRIDA!$M:$M,BQ$2&amp;" d. "&amp;$B50)=0,"",COUNTIF(CORRIDA!$M:$M,$B50&amp;" d. "&amp;BQ$2)+COUNTIF(CORRIDA!$M:$M,BQ$2&amp;" d. "&amp;$B50)))</f>
        <v>1</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str">
        <f aca="false">IF($B50=CR$2,"-",IF(COUNTIF(CORRIDA!$M:$M,$B50&amp;" d. "&amp;CR$2)+COUNTIF(CORRIDA!$M:$M,CR$2&amp;" d. "&amp;$B50)=0,"",COUNTIF(CORRIDA!$M:$M,$B50&amp;" d. "&amp;CR$2)+COUNTIF(CORRIDA!$M:$M,CR$2&amp;" d. "&amp;$B50)))</f>
        <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1</v>
      </c>
      <c r="DE50" s="92" t="n">
        <f aca="false">COUNTIF(BF50:DC50,"&gt;0")</f>
        <v>1</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1</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0</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1</v>
      </c>
      <c r="FH50" s="95"/>
      <c r="FI50" s="88" t="str">
        <f aca="false">BE50</f>
        <v>Xuru</v>
      </c>
      <c r="FJ50" s="96" t="n">
        <f aca="false">COUNTIF(BF50:DC50,"&gt;0")</f>
        <v>1</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1</v>
      </c>
      <c r="G53" s="90" t="n">
        <f aca="false">SUM(G3:G52)</f>
        <v>2</v>
      </c>
      <c r="H53" s="90" t="n">
        <f aca="false">SUM(H3:H52)</f>
        <v>0</v>
      </c>
      <c r="I53" s="90" t="n">
        <f aca="false">SUM(I3:I52)</f>
        <v>0</v>
      </c>
      <c r="J53" s="90" t="n">
        <f aca="false">SUM(J3:J52)</f>
        <v>0</v>
      </c>
      <c r="K53" s="90" t="n">
        <f aca="false">SUM(K3:K52)</f>
        <v>0</v>
      </c>
      <c r="L53" s="90" t="n">
        <f aca="false">SUM(L3:L52)</f>
        <v>0</v>
      </c>
      <c r="M53" s="90" t="n">
        <f aca="false">SUM(M3:M52)</f>
        <v>0</v>
      </c>
      <c r="N53" s="90" t="n">
        <f aca="false">SUM(N3:N52)</f>
        <v>1</v>
      </c>
      <c r="O53" s="90" t="n">
        <f aca="false">SUM(O3:O52)</f>
        <v>0</v>
      </c>
      <c r="P53" s="90" t="n">
        <f aca="false">SUM(P3:P52)</f>
        <v>0</v>
      </c>
      <c r="Q53" s="90" t="n">
        <f aca="false">SUM(Q3:Q52)</f>
        <v>0</v>
      </c>
      <c r="R53" s="90" t="n">
        <f aca="false">SUM(R3:R52)</f>
        <v>0</v>
      </c>
      <c r="S53" s="90" t="n">
        <f aca="false">SUM(S3:S52)</f>
        <v>0</v>
      </c>
      <c r="T53" s="90" t="n">
        <f aca="false">SUM(T3:T52)</f>
        <v>0</v>
      </c>
      <c r="U53" s="90" t="n">
        <f aca="false">SUM(U3:U52)</f>
        <v>0</v>
      </c>
      <c r="V53" s="90" t="n">
        <f aca="false">SUM(V3:V52)</f>
        <v>0</v>
      </c>
      <c r="W53" s="90" t="n">
        <f aca="false">SUM(W3:W52)</f>
        <v>0</v>
      </c>
      <c r="X53" s="90" t="n">
        <f aca="false">SUM(X3:X52)</f>
        <v>0</v>
      </c>
      <c r="Y53" s="90" t="n">
        <f aca="false">SUM(Y3:Y52)</f>
        <v>1</v>
      </c>
      <c r="Z53" s="90" t="n">
        <f aca="false">SUM(Z3:Z52)</f>
        <v>0</v>
      </c>
      <c r="AA53" s="90" t="n">
        <f aca="false">SUM(AA3:AA52)</f>
        <v>0</v>
      </c>
      <c r="AB53" s="90" t="n">
        <f aca="false">SUM(AB3:AB52)</f>
        <v>0</v>
      </c>
      <c r="AC53" s="90" t="n">
        <f aca="false">SUM(AC3:AC52)</f>
        <v>0</v>
      </c>
      <c r="AD53" s="90" t="n">
        <f aca="false">SUM(AD3:AD52)</f>
        <v>1</v>
      </c>
      <c r="AE53" s="90" t="n">
        <f aca="false">SUM(AE3:AE52)</f>
        <v>0</v>
      </c>
      <c r="AF53" s="90" t="n">
        <f aca="false">SUM(AF3:AF52)</f>
        <v>0</v>
      </c>
      <c r="AG53" s="90" t="n">
        <f aca="false">SUM(AG3:AG52)</f>
        <v>1</v>
      </c>
      <c r="AH53" s="90" t="n">
        <f aca="false">SUM(AH3:AH52)</f>
        <v>0</v>
      </c>
      <c r="AI53" s="90" t="n">
        <f aca="false">SUM(AI3:AI52)</f>
        <v>0</v>
      </c>
      <c r="AJ53" s="90" t="n">
        <f aca="false">SUM(AJ3:AJ52)</f>
        <v>0</v>
      </c>
      <c r="AK53" s="90" t="n">
        <f aca="false">SUM(AK3:AK52)</f>
        <v>0</v>
      </c>
      <c r="AL53" s="90" t="n">
        <f aca="false">SUM(AL3:AL52)</f>
        <v>0</v>
      </c>
      <c r="AM53" s="90" t="n">
        <f aca="false">SUM(AM3:AM52)</f>
        <v>0</v>
      </c>
      <c r="AN53" s="90" t="n">
        <f aca="false">SUM(AN3:AN52)</f>
        <v>0</v>
      </c>
      <c r="AO53" s="90" t="n">
        <f aca="false">SUM(AO3:AO52)</f>
        <v>0</v>
      </c>
      <c r="AP53" s="90" t="n">
        <f aca="false">SUM(AP3:AP52)</f>
        <v>0</v>
      </c>
      <c r="AQ53" s="90" t="n">
        <f aca="false">SUM(AQ3:AQ52)</f>
        <v>1</v>
      </c>
      <c r="AR53" s="90" t="n">
        <f aca="false">SUM(AR3:AR52)</f>
        <v>0</v>
      </c>
      <c r="AS53" s="90" t="n">
        <f aca="false">SUM(AS3:AS52)</f>
        <v>0</v>
      </c>
      <c r="AT53" s="90" t="n">
        <f aca="false">SUM(AT3:AT52)</f>
        <v>1</v>
      </c>
      <c r="AU53" s="90" t="n">
        <f aca="false">SUM(AU3:AU52)</f>
        <v>0</v>
      </c>
      <c r="AV53" s="90" t="n">
        <f aca="false">SUM(AV3:AV52)</f>
        <v>0</v>
      </c>
      <c r="AW53" s="90" t="n">
        <f aca="false">SUM(AW3:AW52)</f>
        <v>0</v>
      </c>
      <c r="AX53" s="90" t="n">
        <f aca="false">SUM(AX3:AX52)</f>
        <v>1</v>
      </c>
      <c r="AY53" s="90" t="n">
        <f aca="false">SUM(AY3:AY52)</f>
        <v>0</v>
      </c>
      <c r="AZ53" s="90" t="n">
        <f aca="false">SUM(AZ3:AZ52)</f>
        <v>0</v>
      </c>
      <c r="BA53" s="90" t="n">
        <f aca="false">SUM(BA3:BA52)</f>
        <v>10</v>
      </c>
      <c r="BE53" s="99" t="s">
        <v>78</v>
      </c>
      <c r="BF53" s="90" t="n">
        <f aca="false">SUM(BF3:BF52)</f>
        <v>0</v>
      </c>
      <c r="BG53" s="90" t="n">
        <f aca="false">SUM(BG3:BG52)</f>
        <v>0</v>
      </c>
      <c r="BH53" s="90" t="n">
        <f aca="false">SUM(BH3:BH52)</f>
        <v>0</v>
      </c>
      <c r="BI53" s="90" t="n">
        <f aca="false">SUM(BI3:BI52)</f>
        <v>3</v>
      </c>
      <c r="BJ53" s="90" t="n">
        <f aca="false">SUM(BJ3:BJ52)</f>
        <v>2</v>
      </c>
      <c r="BK53" s="90" t="n">
        <f aca="false">SUM(BK3:BK52)</f>
        <v>1</v>
      </c>
      <c r="BL53" s="90" t="n">
        <f aca="false">SUM(BL3:BL52)</f>
        <v>0</v>
      </c>
      <c r="BM53" s="90" t="n">
        <f aca="false">SUM(BM3:BM52)</f>
        <v>0</v>
      </c>
      <c r="BN53" s="90" t="n">
        <f aca="false">SUM(BN3:BN52)</f>
        <v>0</v>
      </c>
      <c r="BO53" s="90" t="n">
        <f aca="false">SUM(BO3:BO52)</f>
        <v>0</v>
      </c>
      <c r="BP53" s="90" t="n">
        <f aca="false">SUM(BP3:BP52)</f>
        <v>0</v>
      </c>
      <c r="BQ53" s="90" t="n">
        <f aca="false">SUM(BQ3:BQ52)</f>
        <v>2</v>
      </c>
      <c r="BR53" s="90" t="n">
        <f aca="false">SUM(BR3:BR52)</f>
        <v>0</v>
      </c>
      <c r="BS53" s="90" t="n">
        <f aca="false">SUM(BS3:BS52)</f>
        <v>0</v>
      </c>
      <c r="BT53" s="90" t="n">
        <f aca="false">SUM(BT3:BT52)</f>
        <v>0</v>
      </c>
      <c r="BU53" s="90" t="n">
        <f aca="false">SUM(BU3:BU52)</f>
        <v>0</v>
      </c>
      <c r="BV53" s="90" t="n">
        <f aca="false">SUM(BV3:BV52)</f>
        <v>0</v>
      </c>
      <c r="BW53" s="90" t="n">
        <f aca="false">SUM(BW3:BW52)</f>
        <v>0</v>
      </c>
      <c r="BX53" s="90" t="n">
        <f aca="false">SUM(BX3:BX52)</f>
        <v>0</v>
      </c>
      <c r="BY53" s="90" t="n">
        <f aca="false">SUM(BY3:BY52)</f>
        <v>0</v>
      </c>
      <c r="BZ53" s="90" t="n">
        <f aca="false">SUM(BZ3:BZ52)</f>
        <v>0</v>
      </c>
      <c r="CA53" s="90" t="n">
        <f aca="false">SUM(CA3:CA52)</f>
        <v>0</v>
      </c>
      <c r="CB53" s="90" t="n">
        <f aca="false">SUM(CB3:CB52)</f>
        <v>1</v>
      </c>
      <c r="CC53" s="90" t="n">
        <f aca="false">SUM(CC3:CC52)</f>
        <v>0</v>
      </c>
      <c r="CD53" s="90" t="n">
        <f aca="false">SUM(CD3:CD52)</f>
        <v>1</v>
      </c>
      <c r="CE53" s="90" t="n">
        <f aca="false">SUM(CE3:CE52)</f>
        <v>0</v>
      </c>
      <c r="CF53" s="90" t="n">
        <f aca="false">SUM(CF3:CF52)</f>
        <v>0</v>
      </c>
      <c r="CG53" s="90" t="n">
        <f aca="false">SUM(CG3:CG52)</f>
        <v>1</v>
      </c>
      <c r="CH53" s="90" t="n">
        <f aca="false">SUM(CH3:CH52)</f>
        <v>0</v>
      </c>
      <c r="CI53" s="90" t="n">
        <f aca="false">SUM(CI3:CI52)</f>
        <v>0</v>
      </c>
      <c r="CJ53" s="90" t="n">
        <f aca="false">SUM(CJ3:CJ52)</f>
        <v>1</v>
      </c>
      <c r="CK53" s="90" t="n">
        <f aca="false">SUM(CK3:CK52)</f>
        <v>0</v>
      </c>
      <c r="CL53" s="90" t="n">
        <f aca="false">SUM(CL3:CL52)</f>
        <v>0</v>
      </c>
      <c r="CM53" s="90" t="n">
        <f aca="false">SUM(CM3:CM52)</f>
        <v>0</v>
      </c>
      <c r="CN53" s="90" t="n">
        <f aca="false">SUM(CN3:CN52)</f>
        <v>0</v>
      </c>
      <c r="CO53" s="90" t="n">
        <f aca="false">SUM(CO3:CO52)</f>
        <v>0</v>
      </c>
      <c r="CP53" s="90" t="n">
        <f aca="false">SUM(CP3:CP52)</f>
        <v>0</v>
      </c>
      <c r="CQ53" s="90" t="n">
        <f aca="false">SUM(CQ3:CQ52)</f>
        <v>0</v>
      </c>
      <c r="CR53" s="90" t="n">
        <f aca="false">SUM(CR3:CR52)</f>
        <v>3</v>
      </c>
      <c r="CS53" s="90" t="n">
        <f aca="false">SUM(CS3:CS52)</f>
        <v>0</v>
      </c>
      <c r="CT53" s="90" t="n">
        <f aca="false">SUM(CT3:CT52)</f>
        <v>2</v>
      </c>
      <c r="CU53" s="90" t="n">
        <f aca="false">SUM(CU3:CU52)</f>
        <v>1</v>
      </c>
      <c r="CV53" s="90" t="n">
        <f aca="false">SUM(CV3:CV52)</f>
        <v>0</v>
      </c>
      <c r="CW53" s="90" t="n">
        <f aca="false">SUM(CW3:CW52)</f>
        <v>1</v>
      </c>
      <c r="CX53" s="90" t="n">
        <f aca="false">SUM(CX3:CX52)</f>
        <v>0</v>
      </c>
      <c r="CY53" s="90" t="n">
        <f aca="false">SUM(CY3:CY52)</f>
        <v>0</v>
      </c>
      <c r="CZ53" s="90" t="n">
        <f aca="false">SUM(CZ3:CZ52)</f>
        <v>0</v>
      </c>
      <c r="DA53" s="90" t="n">
        <f aca="false">SUM(DA3:DA52)</f>
        <v>1</v>
      </c>
      <c r="DB53" s="90" t="n">
        <f aca="false">SUM(DB3:DB52)</f>
        <v>0</v>
      </c>
      <c r="DC53" s="90" t="n">
        <f aca="false">SUM(DC3:DC52)</f>
        <v>0</v>
      </c>
      <c r="DD53" s="90" t="n">
        <f aca="false">SUM(DD3:DD52)</f>
        <v>20</v>
      </c>
      <c r="DE53" s="92"/>
      <c r="DF53" s="93"/>
      <c r="DG53" s="94"/>
      <c r="DH53" s="99" t="s">
        <v>78</v>
      </c>
      <c r="DI53" s="90" t="n">
        <f aca="false">SUM(DI3:DI43)</f>
        <v>0</v>
      </c>
      <c r="DJ53" s="90" t="n">
        <f aca="false">SUM(DJ3:DJ43)</f>
        <v>0</v>
      </c>
      <c r="DK53" s="90" t="n">
        <f aca="false">SUM(DK3:DK43)</f>
        <v>0</v>
      </c>
      <c r="DL53" s="90" t="n">
        <f aca="false">SUM(DL3:DL43)</f>
        <v>3</v>
      </c>
      <c r="DM53" s="90" t="n">
        <f aca="false">SUM(DM3:DM43)</f>
        <v>2</v>
      </c>
      <c r="DN53" s="90" t="n">
        <f aca="false">SUM(DN3:DN43)</f>
        <v>0</v>
      </c>
      <c r="DO53" s="90" t="n">
        <f aca="false">SUM(DO3:DO43)</f>
        <v>0</v>
      </c>
      <c r="DP53" s="90" t="n">
        <f aca="false">SUM(DP3:DP43)</f>
        <v>0</v>
      </c>
      <c r="DQ53" s="90" t="n">
        <f aca="false">SUM(DQ3:DQ43)</f>
        <v>0</v>
      </c>
      <c r="DR53" s="90" t="n">
        <f aca="false">SUM(DR3:DR43)</f>
        <v>0</v>
      </c>
      <c r="DS53" s="90" t="n">
        <f aca="false">SUM(DS3:DS43)</f>
        <v>0</v>
      </c>
      <c r="DT53" s="90" t="n">
        <f aca="false">SUM(DT3:DT43)</f>
        <v>1</v>
      </c>
      <c r="DU53" s="90" t="n">
        <f aca="false">SUM(DU3:DU43)</f>
        <v>0</v>
      </c>
      <c r="DV53" s="90" t="n">
        <f aca="false">SUM(DV3:DV43)</f>
        <v>0</v>
      </c>
      <c r="DW53" s="90" t="n">
        <f aca="false">SUM(DW3:DW43)</f>
        <v>0</v>
      </c>
      <c r="DX53" s="90" t="n">
        <f aca="false">SUM(DX3:DX43)</f>
        <v>0</v>
      </c>
      <c r="DY53" s="90" t="n">
        <f aca="false">SUM(DY3:DY43)</f>
        <v>0</v>
      </c>
      <c r="DZ53" s="90" t="n">
        <f aca="false">SUM(DZ3:DZ43)</f>
        <v>0</v>
      </c>
      <c r="EA53" s="90" t="n">
        <f aca="false">SUM(EA3:EA43)</f>
        <v>0</v>
      </c>
      <c r="EB53" s="90" t="n">
        <f aca="false">SUM(EB3:EB43)</f>
        <v>0</v>
      </c>
      <c r="EC53" s="90" t="n">
        <f aca="false">SUM(EC3:EC43)</f>
        <v>0</v>
      </c>
      <c r="ED53" s="90" t="n">
        <f aca="false">SUM(ED3:ED43)</f>
        <v>0</v>
      </c>
      <c r="EE53" s="90" t="n">
        <f aca="false">SUM(EE3:EE43)</f>
        <v>1</v>
      </c>
      <c r="EF53" s="90" t="n">
        <f aca="false">SUM(EF3:EF43)</f>
        <v>0</v>
      </c>
      <c r="EG53" s="90" t="n">
        <f aca="false">SUM(EG3:EG43)</f>
        <v>1</v>
      </c>
      <c r="EH53" s="90" t="n">
        <f aca="false">SUM(EH3:EH43)</f>
        <v>0</v>
      </c>
      <c r="EI53" s="90" t="n">
        <f aca="false">SUM(EI3:EI43)</f>
        <v>0</v>
      </c>
      <c r="EJ53" s="90" t="n">
        <f aca="false">SUM(EJ3:EJ43)</f>
        <v>1</v>
      </c>
      <c r="EK53" s="90" t="n">
        <f aca="false">SUM(EK3:EK43)</f>
        <v>0</v>
      </c>
      <c r="EL53" s="90" t="n">
        <f aca="false">SUM(EL3:EL43)</f>
        <v>0</v>
      </c>
      <c r="EM53" s="90" t="n">
        <f aca="false">SUM(EM3:EM43)</f>
        <v>1</v>
      </c>
      <c r="EN53" s="90" t="n">
        <f aca="false">SUM(EN3:EN43)</f>
        <v>0</v>
      </c>
      <c r="EO53" s="90" t="n">
        <f aca="false">SUM(EO3:EO43)</f>
        <v>0</v>
      </c>
      <c r="EP53" s="90" t="n">
        <f aca="false">SUM(EP3:EP43)</f>
        <v>0</v>
      </c>
      <c r="EQ53" s="90" t="n">
        <f aca="false">SUM(EQ3:EQ43)</f>
        <v>0</v>
      </c>
      <c r="ER53" s="90" t="n">
        <f aca="false">SUM(ER3:ER43)</f>
        <v>0</v>
      </c>
      <c r="ES53" s="90" t="n">
        <f aca="false">SUM(ES3:ES43)</f>
        <v>0</v>
      </c>
      <c r="ET53" s="90" t="n">
        <f aca="false">SUM(ET3:ET43)</f>
        <v>0</v>
      </c>
      <c r="EU53" s="90" t="n">
        <f aca="false">SUM(EU3:EU43)</f>
        <v>3</v>
      </c>
      <c r="EV53" s="90" t="n">
        <f aca="false">SUM(EV3:EV43)</f>
        <v>0</v>
      </c>
      <c r="EW53" s="90" t="n">
        <f aca="false">SUM(EW3:EW43)</f>
        <v>1</v>
      </c>
      <c r="EX53" s="90" t="n">
        <f aca="false">SUM(EX3:EX43)</f>
        <v>1</v>
      </c>
      <c r="EY53" s="90" t="n">
        <f aca="false">SUM(EY3:EY43)</f>
        <v>0</v>
      </c>
      <c r="EZ53" s="90" t="n">
        <f aca="false">SUM(EZ3:EZ43)</f>
        <v>1</v>
      </c>
      <c r="FA53" s="90" t="n">
        <f aca="false">SUM(FA3:FA43)</f>
        <v>0</v>
      </c>
      <c r="FB53" s="90" t="n">
        <f aca="false">SUM(FB3:FB43)</f>
        <v>0</v>
      </c>
      <c r="FC53" s="90" t="n">
        <f aca="false">SUM(FC3:FC43)</f>
        <v>0</v>
      </c>
      <c r="FD53" s="90" t="n">
        <f aca="false">SUM(FD3:FD43)</f>
        <v>1</v>
      </c>
      <c r="FE53" s="90" t="n">
        <f aca="false">SUM(FE3:FE43)</f>
        <v>0</v>
      </c>
      <c r="FF53" s="90" t="n">
        <f aca="false">SUM(FF3:FF43)</f>
        <v>0</v>
      </c>
      <c r="FG53" s="90" t="n">
        <f aca="false">SUM(FG3:FG52)</f>
        <v>17</v>
      </c>
      <c r="FH53" s="95"/>
      <c r="FI53" s="99"/>
      <c r="FJ53" s="100"/>
      <c r="FK53" s="100"/>
      <c r="FL53" s="100"/>
    </row>
    <row r="54" customFormat="false" ht="15" hidden="false" customHeight="false" outlineLevel="0" collapsed="false">
      <c r="BA54" s="101" t="n">
        <f aca="false">SUM(C53:AZ53)</f>
        <v>10</v>
      </c>
      <c r="DD54" s="101" t="n">
        <f aca="false">SUM(BF53:DC53)</f>
        <v>20</v>
      </c>
      <c r="DE54" s="94"/>
      <c r="DF54" s="102"/>
      <c r="DG54" s="94"/>
      <c r="FG54" s="101" t="n">
        <f aca="false">SUM(DI53:FF53)</f>
        <v>17</v>
      </c>
      <c r="FH54" s="94"/>
      <c r="FJ54" s="103"/>
      <c r="FK54" s="103"/>
      <c r="FL54" s="103"/>
    </row>
    <row r="55" customFormat="false" ht="15" hidden="false" customHeight="false" outlineLevel="0" collapsed="false">
      <c r="DD55" s="101" t="n">
        <f aca="false">MAX(BF3:DC52)</f>
        <v>1</v>
      </c>
      <c r="DF55" s="102"/>
      <c r="DI55" s="104" t="e">
        <f aca="false">SUMPRODUCT(DI3:DI52,CLASSIF!$T3:$T52)/DI53</f>
        <v>#DIV/0!</v>
      </c>
      <c r="DJ55" s="104" t="e">
        <f aca="false">SUMPRODUCT(DJ3:DJ52,CLASSIF!$T3:$T52)/DJ53</f>
        <v>#DIV/0!</v>
      </c>
      <c r="DK55" s="104" t="e">
        <f aca="false">SUMPRODUCT(DK3:DK52,CLASSIF!$T3:$T52)/DK53</f>
        <v>#DIV/0!</v>
      </c>
      <c r="DL55" s="104" t="n">
        <f aca="false">SUMPRODUCT(DL3:DL52,CLASSIF!$T3:$T52)/DL53</f>
        <v>0.666666666666667</v>
      </c>
      <c r="DM55" s="104" t="n">
        <f aca="false">SUMPRODUCT(DM3:DM52,CLASSIF!$T3:$T52)/DM53</f>
        <v>0.916666666666667</v>
      </c>
      <c r="DN55" s="104" t="e">
        <f aca="false">SUMPRODUCT(DN3:DN52,CLASSIF!$T3:$T52)/DN53</f>
        <v>#DIV/0!</v>
      </c>
      <c r="DO55" s="104" t="e">
        <f aca="false">SUMPRODUCT(DO3:DO52,CLASSIF!$T3:$T52)/DO53</f>
        <v>#DIV/0!</v>
      </c>
      <c r="DP55" s="104" t="e">
        <f aca="false">SUMPRODUCT(DP3:DP52,CLASSIF!$T3:$T52)/DP53</f>
        <v>#DIV/0!</v>
      </c>
      <c r="DQ55" s="104" t="e">
        <f aca="false">SUMPRODUCT(DQ3:DQ52,CLASSIF!$T3:$T52)/DQ53</f>
        <v>#DIV/0!</v>
      </c>
      <c r="DR55" s="104" t="e">
        <f aca="false">SUMPRODUCT(DR3:DR52,CLASSIF!$T3:$T52)/DR53</f>
        <v>#DIV/0!</v>
      </c>
      <c r="DS55" s="104" t="e">
        <f aca="false">SUMPRODUCT(DS3:DS52,CLASSIF!$T3:$T52)/DS53</f>
        <v>#DIV/0!</v>
      </c>
      <c r="DT55" s="104" t="n">
        <f aca="false">SUMPRODUCT(DT3:DT52,CLASSIF!$T3:$T52)/DT53</f>
        <v>1.03333333333333</v>
      </c>
      <c r="DU55" s="104" t="e">
        <f aca="false">SUMPRODUCT(DU3:DU52,CLASSIF!$T3:$T52)/DU53</f>
        <v>#DIV/0!</v>
      </c>
      <c r="DV55" s="104" t="e">
        <f aca="false">SUMPRODUCT(DV3:DV52,CLASSIF!$T3:$T52)/DV53</f>
        <v>#DIV/0!</v>
      </c>
      <c r="DW55" s="104" t="e">
        <f aca="false">SUMPRODUCT(DW3:DW52,CLASSIF!$T3:$T52)/DW53</f>
        <v>#DIV/0!</v>
      </c>
      <c r="DX55" s="104" t="e">
        <f aca="false">SUMPRODUCT(DX3:DX52,CLASSIF!$T3:$T52)/DX53</f>
        <v>#DIV/0!</v>
      </c>
      <c r="DY55" s="104" t="e">
        <f aca="false">SUMPRODUCT(DY3:DY52,CLASSIF!$T3:$T52)/DY53</f>
        <v>#DIV/0!</v>
      </c>
      <c r="DZ55" s="104" t="e">
        <f aca="false">SUMPRODUCT(DZ3:DZ52,CLASSIF!$T3:$T52)/DZ53</f>
        <v>#DIV/0!</v>
      </c>
      <c r="EA55" s="104" t="e">
        <f aca="false">SUMPRODUCT(EA3:EA52,CLASSIF!$T3:$T52)/EA53</f>
        <v>#DIV/0!</v>
      </c>
      <c r="EB55" s="104" t="e">
        <f aca="false">SUMPRODUCT(EB3:EB52,CLASSIF!$T3:$T52)/EB53</f>
        <v>#DIV/0!</v>
      </c>
      <c r="EC55" s="104" t="e">
        <f aca="false">SUMPRODUCT(EC3:EC52,CLASSIF!$T3:$T52)/EC53</f>
        <v>#DIV/0!</v>
      </c>
      <c r="ED55" s="104" t="e">
        <f aca="false">SUMPRODUCT(ED3:ED52,CLASSIF!$T3:$T52)/ED53</f>
        <v>#DIV/0!</v>
      </c>
      <c r="EE55" s="104" t="n">
        <f aca="false">SUMPRODUCT(EE3:EE52,CLASSIF!$T3:$T52)/EE53</f>
        <v>0.725</v>
      </c>
      <c r="EF55" s="104" t="e">
        <f aca="false">SUMPRODUCT(EF3:EF52,CLASSIF!$T3:$T52)/EF53</f>
        <v>#DIV/0!</v>
      </c>
      <c r="EG55" s="104" t="n">
        <f aca="false">SUMPRODUCT(EG3:EG52,CLASSIF!$T3:$T52)/EG53</f>
        <v>0.5</v>
      </c>
      <c r="EH55" s="104" t="e">
        <f aca="false">SUMPRODUCT(EH3:EH52,CLASSIF!$T3:$T52)/EH53</f>
        <v>#DIV/0!</v>
      </c>
      <c r="EI55" s="104" t="e">
        <f aca="false">SUMPRODUCT(EI3:EI52,CLASSIF!$T3:$T52)/EI53</f>
        <v>#DIV/0!</v>
      </c>
      <c r="EJ55" s="104" t="n">
        <f aca="false">SUMPRODUCT(EJ3:EJ52,CLASSIF!$T3:$T52)/EJ53</f>
        <v>1</v>
      </c>
      <c r="EK55" s="104" t="e">
        <f aca="false">SUMPRODUCT(EK3:EK52,CLASSIF!$T3:$T52)/EK53</f>
        <v>#DIV/0!</v>
      </c>
      <c r="EL55" s="104" t="e">
        <f aca="false">SUMPRODUCT(EL3:EL52,CLASSIF!$T3:$T52)/EL53</f>
        <v>#DIV/0!</v>
      </c>
      <c r="EM55" s="104" t="n">
        <f aca="false">SUMPRODUCT(EM3:EM52,CLASSIF!$T3:$T52)/EM53</f>
        <v>1</v>
      </c>
      <c r="EN55" s="104" t="e">
        <f aca="false">SUMPRODUCT(EN3:EN52,CLASSIF!$T3:$T52)/EN53</f>
        <v>#DIV/0!</v>
      </c>
      <c r="EO55" s="104" t="e">
        <f aca="false">SUMPRODUCT(EO3:EO52,CLASSIF!$T3:$T52)/EO53</f>
        <v>#DIV/0!</v>
      </c>
      <c r="EP55" s="104" t="e">
        <f aca="false">SUMPRODUCT(EP3:EP52,CLASSIF!$T3:$T52)/EP53</f>
        <v>#DIV/0!</v>
      </c>
      <c r="EQ55" s="104" t="e">
        <f aca="false">SUMPRODUCT(EQ3:EQ52,CLASSIF!$T3:$T52)/EQ53</f>
        <v>#DIV/0!</v>
      </c>
      <c r="ER55" s="104" t="e">
        <f aca="false">SUMPRODUCT(ER3:ER52,CLASSIF!$T3:$T52)/ER53</f>
        <v>#DIV/0!</v>
      </c>
      <c r="ES55" s="104" t="e">
        <f aca="false">SUMPRODUCT(ES3:ES52,CLASSIF!$T3:$T52)/ES53</f>
        <v>#DIV/0!</v>
      </c>
      <c r="ET55" s="104" t="e">
        <f aca="false">SUMPRODUCT(ET3:ET52,CLASSIF!$T3:$T52)/ET53</f>
        <v>#DIV/0!</v>
      </c>
      <c r="EU55" s="104" t="n">
        <f aca="false">SUMPRODUCT(EU3:EU52,CLASSIF!$T3:$T52)/EU53</f>
        <v>0.494444444444444</v>
      </c>
      <c r="EV55" s="104" t="e">
        <f aca="false">SUMPRODUCT(EV3:EV52,CLASSIF!$T3:$T52)/EV53</f>
        <v>#DIV/0!</v>
      </c>
      <c r="EW55" s="104" t="n">
        <f aca="false">SUMPRODUCT(EW3:EW52,CLASSIF!$T3:$T52)/EW53</f>
        <v>1.2</v>
      </c>
      <c r="EX55" s="104" t="n">
        <f aca="false">SUMPRODUCT(EX3:EX52,CLASSIF!$T3:$T52)/EX53</f>
        <v>0.725</v>
      </c>
      <c r="EY55" s="104" t="e">
        <f aca="false">SUMPRODUCT(EY3:EY52,CLASSIF!$T3:$T52)/EY53</f>
        <v>#DIV/0!</v>
      </c>
      <c r="EZ55" s="104" t="n">
        <f aca="false">SUMPRODUCT(EZ3:EZ52,CLASSIF!$T3:$T52)/EZ53</f>
        <v>1</v>
      </c>
      <c r="FA55" s="104" t="e">
        <f aca="false">SUMPRODUCT(FA3:FA52,CLASSIF!$T3:$T52)/FA53</f>
        <v>#DIV/0!</v>
      </c>
      <c r="FB55" s="104" t="e">
        <f aca="false">SUMPRODUCT(FB3:FB52,CLASSIF!$T3:$T52)/FB53</f>
        <v>#DIV/0!</v>
      </c>
      <c r="FC55" s="104" t="e">
        <f aca="false">SUMPRODUCT(FC3:FC52,CLASSIF!$T3:$T52)/FC53</f>
        <v>#DIV/0!</v>
      </c>
      <c r="FD55" s="104" t="n">
        <f aca="false">SUMPRODUCT(FD3:FD52,CLASSIF!$T3:$T52)/FD53</f>
        <v>0.6</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0" activeCellId="0" sqref="F30"/>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11</v>
      </c>
    </row>
    <row r="2" customFormat="false" ht="12.8" hidden="false" customHeight="false" outlineLevel="0" collapsed="false">
      <c r="A2" s="111" t="n">
        <v>1</v>
      </c>
      <c r="B2" s="112" t="n">
        <v>44896</v>
      </c>
      <c r="C2" s="44" t="s">
        <v>42</v>
      </c>
      <c r="D2" s="113" t="n">
        <v>6</v>
      </c>
      <c r="E2" s="113" t="n">
        <v>1</v>
      </c>
      <c r="F2" s="44" t="s">
        <v>24</v>
      </c>
      <c r="G2" s="114" t="str">
        <f aca="false">C2</f>
        <v>Salgado</v>
      </c>
      <c r="H2" s="111" t="n">
        <f aca="false">IF(AND(E2=0,E3=0),25,20)</f>
        <v>20</v>
      </c>
      <c r="I2" s="114" t="str">
        <f aca="false">F2</f>
        <v>Juan</v>
      </c>
      <c r="J2" s="111" t="n">
        <f aca="false">IF(E2="WO40",-40,MAX(4,SUM(E2:E3)))</f>
        <v>4</v>
      </c>
      <c r="K2" s="111" t="n">
        <f aca="false">IF(D2&gt;E2,1,0)+IF(D3&gt;E3,1,0)+IF(D4&gt;E4,1,0)</f>
        <v>2</v>
      </c>
      <c r="L2" s="111" t="n">
        <f aca="false">IF(E2&gt;D2,1,0)+IF(E3&gt;D3,1,0)+IF(E4&gt;D4,1,0)</f>
        <v>0</v>
      </c>
      <c r="M2" s="114" t="str">
        <f aca="false">G2&amp;" d. "&amp;I2</f>
        <v>Salgado d. Juan</v>
      </c>
      <c r="N2" s="114" t="str">
        <f aca="false">G2&amp;" x "&amp;I2</f>
        <v>Salgado x Juan</v>
      </c>
      <c r="O2" s="114" t="str">
        <f aca="false">I2&amp;" x "&amp;G2</f>
        <v>Juan x Salgado</v>
      </c>
      <c r="P2" s="111" t="n">
        <f aca="false">MONTH(B2)</f>
        <v>12</v>
      </c>
      <c r="Q2" s="111" t="n">
        <f aca="false">QUOTIENT(B2-2,7)-6129</f>
        <v>284</v>
      </c>
    </row>
    <row r="3" customFormat="false" ht="12.8" hidden="false" customHeight="false" outlineLevel="0" collapsed="false">
      <c r="A3" s="111"/>
      <c r="B3" s="112"/>
      <c r="C3" s="44"/>
      <c r="D3" s="115" t="n">
        <v>6</v>
      </c>
      <c r="E3" s="115" t="n">
        <v>2</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t="n">
        <v>2</v>
      </c>
      <c r="B5" s="112" t="n">
        <v>44898</v>
      </c>
      <c r="C5" s="44" t="s">
        <v>40</v>
      </c>
      <c r="D5" s="113" t="n">
        <v>6</v>
      </c>
      <c r="E5" s="113" t="n">
        <v>4</v>
      </c>
      <c r="F5" s="44" t="s">
        <v>5</v>
      </c>
      <c r="G5" s="122" t="str">
        <f aca="false">C5</f>
        <v>Robertinho</v>
      </c>
      <c r="H5" s="121" t="n">
        <f aca="false">IF(AND(E5=0,E6=0),25,20)</f>
        <v>20</v>
      </c>
      <c r="I5" s="122" t="str">
        <f aca="false">F5</f>
        <v>Bruno</v>
      </c>
      <c r="J5" s="111" t="n">
        <f aca="false">IF(E5="WO40",-40,MAX(4,SUM(E5:E6)))</f>
        <v>10</v>
      </c>
      <c r="K5" s="121" t="n">
        <f aca="false">IF(D5&gt;E5,1,0)+IF(D6&gt;E6,1,0)+IF(D7&gt;E7,1,0)</f>
        <v>2</v>
      </c>
      <c r="L5" s="121" t="n">
        <f aca="false">IF(E5&gt;D5,1,0)+IF(E6&gt;D6,1,0)+IF(E7&gt;D7,1,0)</f>
        <v>1</v>
      </c>
      <c r="M5" s="114" t="str">
        <f aca="false">G5&amp;" d. "&amp;I5</f>
        <v>Robertinho d. Bruno</v>
      </c>
      <c r="N5" s="114" t="str">
        <f aca="false">G5&amp;" x "&amp;I5</f>
        <v>Robertinho x Bruno</v>
      </c>
      <c r="O5" s="114" t="str">
        <f aca="false">I5&amp;" x "&amp;G5</f>
        <v>Bruno x Robertinho</v>
      </c>
      <c r="P5" s="111" t="n">
        <f aca="false">MONTH(B5)</f>
        <v>12</v>
      </c>
      <c r="Q5" s="111" t="n">
        <f aca="false">QUOTIENT(B5-2,7)-6129</f>
        <v>284</v>
      </c>
    </row>
    <row r="6" customFormat="false" ht="12.8" hidden="false" customHeight="false" outlineLevel="0" collapsed="false">
      <c r="A6" s="111"/>
      <c r="B6" s="112"/>
      <c r="C6" s="44"/>
      <c r="D6" s="115" t="n">
        <v>3</v>
      </c>
      <c r="E6" s="115" t="n">
        <v>6</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t="n">
        <v>3</v>
      </c>
      <c r="B8" s="112" t="n">
        <v>44899</v>
      </c>
      <c r="C8" s="44" t="s">
        <v>5</v>
      </c>
      <c r="D8" s="113" t="n">
        <v>6</v>
      </c>
      <c r="E8" s="113" t="n">
        <v>0</v>
      </c>
      <c r="F8" s="44" t="s">
        <v>13</v>
      </c>
      <c r="G8" s="122" t="str">
        <f aca="false">C8</f>
        <v>Bruno</v>
      </c>
      <c r="H8" s="121" t="n">
        <f aca="false">IF(AND(E8=0,E9=0),25,20)</f>
        <v>20</v>
      </c>
      <c r="I8" s="122" t="str">
        <f aca="false">F8</f>
        <v>Elias Xaropinho</v>
      </c>
      <c r="J8" s="111" t="n">
        <f aca="false">IF(E8="WO40",-40,MAX(4,SUM(E8:E9)))</f>
        <v>4</v>
      </c>
      <c r="K8" s="121" t="n">
        <f aca="false">IF(D8&gt;E8,1,0)+IF(D9&gt;E9,1,0)+IF(D10&gt;E10,1,0)</f>
        <v>2</v>
      </c>
      <c r="L8" s="121" t="n">
        <f aca="false">IF(E8&gt;D8,1,0)+IF(E9&gt;D9,1,0)+IF(E10&gt;D10,1,0)</f>
        <v>0</v>
      </c>
      <c r="M8" s="114" t="str">
        <f aca="false">G8&amp;" d. "&amp;I8</f>
        <v>Bruno d. Elias Xaropinho</v>
      </c>
      <c r="N8" s="114" t="str">
        <f aca="false">G8&amp;" x "&amp;I8</f>
        <v>Bruno x Elias Xaropinho</v>
      </c>
      <c r="O8" s="114" t="str">
        <f aca="false">I8&amp;" x "&amp;G8</f>
        <v>Elias Xaropinho x Bruno</v>
      </c>
      <c r="P8" s="111" t="n">
        <f aca="false">MONTH(B8)</f>
        <v>12</v>
      </c>
      <c r="Q8" s="111" t="n">
        <f aca="false">QUOTIENT(B8-2,7)-6129</f>
        <v>284</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t="n">
        <v>4</v>
      </c>
      <c r="B11" s="112" t="n">
        <v>44899</v>
      </c>
      <c r="C11" s="44" t="s">
        <v>40</v>
      </c>
      <c r="D11" s="113" t="n">
        <v>6</v>
      </c>
      <c r="E11" s="113" t="n">
        <v>4</v>
      </c>
      <c r="F11" s="44" t="s">
        <v>6</v>
      </c>
      <c r="G11" s="122" t="str">
        <f aca="false">C11</f>
        <v>Robertinho</v>
      </c>
      <c r="H11" s="121" t="n">
        <f aca="false">IF(AND(E11=0,E12=0),25,20)</f>
        <v>20</v>
      </c>
      <c r="I11" s="122" t="str">
        <f aca="false">F11</f>
        <v>Caio</v>
      </c>
      <c r="J11" s="111" t="n">
        <f aca="false">IF(E11="WO40",-40,MAX(4,SUM(E11:E12)))</f>
        <v>9</v>
      </c>
      <c r="K11" s="121" t="n">
        <f aca="false">IF(D11&gt;E11,1,0)+IF(D12&gt;E12,1,0)+IF(D13&gt;E13,1,0)</f>
        <v>2</v>
      </c>
      <c r="L11" s="121" t="n">
        <f aca="false">IF(E11&gt;D11,1,0)+IF(E12&gt;D12,1,0)+IF(E13&gt;D13,1,0)</f>
        <v>0</v>
      </c>
      <c r="M11" s="114" t="str">
        <f aca="false">G11&amp;" d. "&amp;I11</f>
        <v>Robertinho d. Caio</v>
      </c>
      <c r="N11" s="114" t="str">
        <f aca="false">G11&amp;" x "&amp;I11</f>
        <v>Robertinho x Caio</v>
      </c>
      <c r="O11" s="114" t="str">
        <f aca="false">I11&amp;" x "&amp;G11</f>
        <v>Caio x Robertinho</v>
      </c>
      <c r="P11" s="111" t="n">
        <f aca="false">MONTH(B11)</f>
        <v>12</v>
      </c>
      <c r="Q11" s="111" t="n">
        <f aca="false">QUOTIENT(B11-2,7)-6129</f>
        <v>284</v>
      </c>
    </row>
    <row r="12" customFormat="false" ht="12.8" hidden="false" customHeight="false" outlineLevel="0" collapsed="false">
      <c r="A12" s="111"/>
      <c r="B12" s="112"/>
      <c r="C12" s="44"/>
      <c r="D12" s="115" t="n">
        <v>7</v>
      </c>
      <c r="E12" s="115" t="n">
        <v>5</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t="n">
        <v>5</v>
      </c>
      <c r="B14" s="112" t="n">
        <v>44899</v>
      </c>
      <c r="C14" s="44" t="s">
        <v>43</v>
      </c>
      <c r="D14" s="113" t="n">
        <v>5</v>
      </c>
      <c r="E14" s="113" t="n">
        <v>7</v>
      </c>
      <c r="F14" s="44" t="s">
        <v>42</v>
      </c>
      <c r="G14" s="122" t="str">
        <f aca="false">C14</f>
        <v>Sergiao</v>
      </c>
      <c r="H14" s="121" t="n">
        <f aca="false">IF(AND(E14=0,E15=0),25,20)</f>
        <v>20</v>
      </c>
      <c r="I14" s="122" t="str">
        <f aca="false">F14</f>
        <v>Salgado</v>
      </c>
      <c r="J14" s="111" t="n">
        <f aca="false">IF(E14="WO40",-40,MAX(4,SUM(E14:E15)))</f>
        <v>9</v>
      </c>
      <c r="K14" s="121" t="n">
        <f aca="false">IF(D14&gt;E14,1,0)+IF(D15&gt;E15,1,0)+IF(D16&gt;E16,1,0)</f>
        <v>2</v>
      </c>
      <c r="L14" s="121" t="n">
        <f aca="false">IF(E14&gt;D14,1,0)+IF(E15&gt;D15,1,0)+IF(E16&gt;D16,1,0)</f>
        <v>1</v>
      </c>
      <c r="M14" s="114" t="str">
        <f aca="false">G14&amp;" d. "&amp;I14</f>
        <v>Sergiao d. Salgado</v>
      </c>
      <c r="N14" s="114" t="str">
        <f aca="false">G14&amp;" x "&amp;I14</f>
        <v>Sergiao x Salgado</v>
      </c>
      <c r="O14" s="114" t="str">
        <f aca="false">I14&amp;" x "&amp;G14</f>
        <v>Salgado x Sergiao</v>
      </c>
      <c r="P14" s="111" t="n">
        <f aca="false">MONTH(B14)</f>
        <v>12</v>
      </c>
      <c r="Q14" s="111" t="n">
        <f aca="false">QUOTIENT(B14-2,7)-6129</f>
        <v>284</v>
      </c>
    </row>
    <row r="15" customFormat="false" ht="12.8" hidden="false" customHeight="false" outlineLevel="0" collapsed="false">
      <c r="A15" s="111"/>
      <c r="B15" s="112"/>
      <c r="C15" s="44"/>
      <c r="D15" s="115" t="n">
        <v>6</v>
      </c>
      <c r="E15" s="115" t="n">
        <v>2</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t="n">
        <v>10</v>
      </c>
      <c r="E16" s="119" t="n">
        <v>1</v>
      </c>
      <c r="F16" s="118"/>
      <c r="G16" s="120"/>
      <c r="H16" s="116"/>
      <c r="I16" s="120"/>
      <c r="J16" s="116"/>
      <c r="K16" s="116"/>
      <c r="L16" s="116"/>
      <c r="M16" s="120" t="n">
        <v>0</v>
      </c>
      <c r="N16" s="120" t="n">
        <v>0</v>
      </c>
      <c r="O16" s="120" t="n">
        <v>0</v>
      </c>
      <c r="P16" s="116"/>
      <c r="Q16" s="116"/>
    </row>
    <row r="17" customFormat="false" ht="12.8" hidden="false" customHeight="false" outlineLevel="0" collapsed="false">
      <c r="A17" s="121" t="n">
        <v>6</v>
      </c>
      <c r="B17" s="112" t="n">
        <v>44903</v>
      </c>
      <c r="C17" s="44" t="s">
        <v>7</v>
      </c>
      <c r="D17" s="113" t="n">
        <v>7</v>
      </c>
      <c r="E17" s="113" t="n">
        <v>6</v>
      </c>
      <c r="F17" s="44" t="s">
        <v>45</v>
      </c>
      <c r="G17" s="122" t="str">
        <f aca="false">C17</f>
        <v>Coimbra</v>
      </c>
      <c r="H17" s="121" t="n">
        <f aca="false">IF(AND(E17=0,E18=0),25,20)</f>
        <v>20</v>
      </c>
      <c r="I17" s="122" t="str">
        <f aca="false">F17</f>
        <v>Zanoni</v>
      </c>
      <c r="J17" s="111" t="n">
        <f aca="false">IF(E17="WO40",-40,MAX(4,SUM(E17:E18)))</f>
        <v>9</v>
      </c>
      <c r="K17" s="121" t="n">
        <f aca="false">IF(D17&gt;E17,1,0)+IF(D18&gt;E18,1,0)+IF(D19&gt;E19,1,0)</f>
        <v>2</v>
      </c>
      <c r="L17" s="121" t="n">
        <f aca="false">IF(E17&gt;D17,1,0)+IF(E18&gt;D18,1,0)+IF(E19&gt;D19,1,0)</f>
        <v>0</v>
      </c>
      <c r="M17" s="114" t="str">
        <f aca="false">G17&amp;" d. "&amp;I17</f>
        <v>Coimbra d. Zanoni</v>
      </c>
      <c r="N17" s="114" t="str">
        <f aca="false">G17&amp;" x "&amp;I17</f>
        <v>Coimbra x Zanoni</v>
      </c>
      <c r="O17" s="114" t="str">
        <f aca="false">I17&amp;" x "&amp;G17</f>
        <v>Zanoni x Coimbra</v>
      </c>
      <c r="P17" s="111" t="n">
        <f aca="false">MONTH(B17)</f>
        <v>12</v>
      </c>
      <c r="Q17" s="111" t="n">
        <f aca="false">QUOTIENT(B17-2,7)-6129</f>
        <v>285</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c r="E19" s="119"/>
      <c r="F19" s="118"/>
      <c r="G19" s="120"/>
      <c r="H19" s="116"/>
      <c r="I19" s="120"/>
      <c r="J19" s="116"/>
      <c r="K19" s="116"/>
      <c r="L19" s="116"/>
      <c r="M19" s="120" t="n">
        <v>0</v>
      </c>
      <c r="N19" s="120" t="n">
        <v>0</v>
      </c>
      <c r="O19" s="120" t="n">
        <v>0</v>
      </c>
      <c r="P19" s="116"/>
      <c r="Q19" s="116"/>
    </row>
    <row r="20" customFormat="false" ht="12.8" hidden="false" customHeight="false" outlineLevel="0" collapsed="false">
      <c r="A20" s="121" t="n">
        <v>7</v>
      </c>
      <c r="B20" s="112" t="n">
        <v>44903</v>
      </c>
      <c r="C20" s="44" t="s">
        <v>26</v>
      </c>
      <c r="D20" s="113" t="n">
        <v>0</v>
      </c>
      <c r="E20" s="113" t="n">
        <v>6</v>
      </c>
      <c r="F20" s="44" t="s">
        <v>29</v>
      </c>
      <c r="G20" s="122" t="str">
        <f aca="false">C20</f>
        <v>LH</v>
      </c>
      <c r="H20" s="121" t="n">
        <f aca="false">IF(AND(E20=0,E21=0),25,20)</f>
        <v>20</v>
      </c>
      <c r="I20" s="122" t="str">
        <f aca="false">F20</f>
        <v>BZK</v>
      </c>
      <c r="J20" s="111" t="n">
        <f aca="false">IF(E20="WO40",-40,MAX(4,SUM(E20:E21)))</f>
        <v>10</v>
      </c>
      <c r="K20" s="121" t="n">
        <f aca="false">IF(D20&gt;E20,1,0)+IF(D21&gt;E21,1,0)+IF(D22&gt;E22,1,0)</f>
        <v>2</v>
      </c>
      <c r="L20" s="121" t="n">
        <f aca="false">IF(E20&gt;D20,1,0)+IF(E21&gt;D21,1,0)+IF(E22&gt;D22,1,0)</f>
        <v>1</v>
      </c>
      <c r="M20" s="114" t="str">
        <f aca="false">G20&amp;" d. "&amp;I20</f>
        <v>LH d. BZK</v>
      </c>
      <c r="N20" s="114" t="str">
        <f aca="false">G20&amp;" x "&amp;I20</f>
        <v>LH x BZK</v>
      </c>
      <c r="O20" s="114" t="str">
        <f aca="false">I20&amp;" x "&amp;G20</f>
        <v>BZK x LH</v>
      </c>
      <c r="P20" s="111" t="n">
        <f aca="false">MONTH(B20)</f>
        <v>12</v>
      </c>
      <c r="Q20" s="111" t="n">
        <f aca="false">QUOTIENT(B20-2,7)-6129</f>
        <v>285</v>
      </c>
    </row>
    <row r="21" customFormat="false" ht="12.8" hidden="false" customHeight="false" outlineLevel="0" collapsed="false">
      <c r="A21" s="111"/>
      <c r="B21" s="112"/>
      <c r="C21" s="44"/>
      <c r="D21" s="115" t="n">
        <v>6</v>
      </c>
      <c r="E21" s="115" t="n">
        <v>4</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t="n">
        <v>10</v>
      </c>
      <c r="E22" s="119" t="n">
        <v>1</v>
      </c>
      <c r="F22" s="118"/>
      <c r="G22" s="120"/>
      <c r="H22" s="116"/>
      <c r="I22" s="120"/>
      <c r="J22" s="116"/>
      <c r="K22" s="116"/>
      <c r="L22" s="116"/>
      <c r="M22" s="120" t="n">
        <v>0</v>
      </c>
      <c r="N22" s="120" t="n">
        <v>0</v>
      </c>
      <c r="O22" s="120" t="n">
        <v>0</v>
      </c>
      <c r="P22" s="116"/>
      <c r="Q22" s="116"/>
    </row>
    <row r="23" customFormat="false" ht="12.8" hidden="false" customHeight="false" outlineLevel="0" collapsed="false">
      <c r="A23" s="121" t="n">
        <v>8</v>
      </c>
      <c r="B23" s="112" t="n">
        <v>44905</v>
      </c>
      <c r="C23" s="44" t="s">
        <v>5</v>
      </c>
      <c r="D23" s="113" t="n">
        <v>6</v>
      </c>
      <c r="E23" s="113" t="n">
        <v>1</v>
      </c>
      <c r="F23" s="44" t="s">
        <v>6</v>
      </c>
      <c r="G23" s="122" t="str">
        <f aca="false">C23</f>
        <v>Bruno</v>
      </c>
      <c r="H23" s="121" t="n">
        <f aca="false">IF(AND(E23=0,E24=0),25,20)</f>
        <v>20</v>
      </c>
      <c r="I23" s="122" t="str">
        <f aca="false">F23</f>
        <v>Caio</v>
      </c>
      <c r="J23" s="111" t="n">
        <f aca="false">IF(E23="WO40",-40,MAX(4,SUM(E23:E24)))</f>
        <v>7</v>
      </c>
      <c r="K23" s="121" t="n">
        <f aca="false">IF(D23&gt;E23,1,0)+IF(D24&gt;E24,1,0)+IF(D25&gt;E25,1,0)</f>
        <v>2</v>
      </c>
      <c r="L23" s="121" t="n">
        <f aca="false">IF(E23&gt;D23,1,0)+IF(E24&gt;D24,1,0)+IF(E25&gt;D25,1,0)</f>
        <v>1</v>
      </c>
      <c r="M23" s="114" t="str">
        <f aca="false">G23&amp;" d. "&amp;I23</f>
        <v>Bruno d. Caio</v>
      </c>
      <c r="N23" s="114" t="str">
        <f aca="false">G23&amp;" x "&amp;I23</f>
        <v>Bruno x Caio</v>
      </c>
      <c r="O23" s="114" t="str">
        <f aca="false">I23&amp;" x "&amp;G23</f>
        <v>Caio x Bruno</v>
      </c>
      <c r="P23" s="111" t="n">
        <f aca="false">MONTH(B23)</f>
        <v>12</v>
      </c>
      <c r="Q23" s="111" t="n">
        <f aca="false">QUOTIENT(B23-2,7)-6129</f>
        <v>285</v>
      </c>
    </row>
    <row r="24" customFormat="false" ht="12.8" hidden="false" customHeight="false" outlineLevel="0" collapsed="false">
      <c r="A24" s="111"/>
      <c r="B24" s="112"/>
      <c r="C24" s="44"/>
      <c r="D24" s="115" t="n">
        <v>3</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3</v>
      </c>
      <c r="E25" s="119" t="n">
        <v>2</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t="n">
        <v>9</v>
      </c>
      <c r="B26" s="112" t="n">
        <v>44905</v>
      </c>
      <c r="C26" s="44" t="s">
        <v>40</v>
      </c>
      <c r="D26" s="113" t="n">
        <v>6</v>
      </c>
      <c r="E26" s="113" t="n">
        <v>2</v>
      </c>
      <c r="F26" s="44" t="s">
        <v>32</v>
      </c>
      <c r="G26" s="122" t="str">
        <f aca="false">C26</f>
        <v>Robertinho</v>
      </c>
      <c r="H26" s="121" t="n">
        <f aca="false">IF(AND(E26=0,E27=0),25,20)</f>
        <v>20</v>
      </c>
      <c r="I26" s="122" t="str">
        <f aca="false">F26</f>
        <v>Paulo</v>
      </c>
      <c r="J26" s="111" t="n">
        <f aca="false">IF(E26="WO40",-40,MAX(4,SUM(E26:E27)))</f>
        <v>5</v>
      </c>
      <c r="K26" s="121" t="n">
        <f aca="false">IF(D26&gt;E26,1,0)+IF(D27&gt;E27,1,0)+IF(D28&gt;E28,1,0)</f>
        <v>2</v>
      </c>
      <c r="L26" s="121" t="n">
        <f aca="false">IF(E26&gt;D26,1,0)+IF(E27&gt;D27,1,0)+IF(E28&gt;D28,1,0)</f>
        <v>0</v>
      </c>
      <c r="M26" s="114" t="str">
        <f aca="false">G26&amp;" d. "&amp;I26</f>
        <v>Robertinho d. Paulo</v>
      </c>
      <c r="N26" s="114" t="str">
        <f aca="false">G26&amp;" x "&amp;I26</f>
        <v>Robertinho x Paulo</v>
      </c>
      <c r="O26" s="114" t="str">
        <f aca="false">I26&amp;" x "&amp;G26</f>
        <v>Paulo x Robertinho</v>
      </c>
      <c r="P26" s="111" t="n">
        <f aca="false">MONTH(B26)</f>
        <v>12</v>
      </c>
      <c r="Q26" s="111" t="n">
        <f aca="false">QUOTIENT(B26-2,7)-6129</f>
        <v>285</v>
      </c>
    </row>
    <row r="27" customFormat="false" ht="12.8" hidden="false" customHeight="false" outlineLevel="0" collapsed="false">
      <c r="A27" s="111"/>
      <c r="B27" s="112"/>
      <c r="C27" s="44"/>
      <c r="D27" s="115" t="n">
        <v>6</v>
      </c>
      <c r="E27" s="115" t="n">
        <v>3</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t="n">
        <v>10</v>
      </c>
      <c r="B29" s="112" t="n">
        <v>44906</v>
      </c>
      <c r="C29" s="44" t="s">
        <v>13</v>
      </c>
      <c r="D29" s="113" t="n">
        <v>6</v>
      </c>
      <c r="E29" s="113" t="n">
        <v>1</v>
      </c>
      <c r="F29" s="44" t="s">
        <v>49</v>
      </c>
      <c r="G29" s="122" t="str">
        <f aca="false">C29</f>
        <v>Elias Xaropinho</v>
      </c>
      <c r="H29" s="121" t="n">
        <f aca="false">IF(AND(E29=0,E30=0),25,20)</f>
        <v>20</v>
      </c>
      <c r="I29" s="122" t="str">
        <f aca="false">F29</f>
        <v>Xuru</v>
      </c>
      <c r="J29" s="111" t="n">
        <f aca="false">IF(E29="WO40",-40,MAX(4,SUM(E29:E30)))</f>
        <v>4</v>
      </c>
      <c r="K29" s="121" t="n">
        <f aca="false">IF(D29&gt;E29,1,0)+IF(D30&gt;E30,1,0)+IF(D31&gt;E31,1,0)</f>
        <v>2</v>
      </c>
      <c r="L29" s="121" t="n">
        <f aca="false">IF(E29&gt;D29,1,0)+IF(E30&gt;D30,1,0)+IF(E31&gt;D31,1,0)</f>
        <v>0</v>
      </c>
      <c r="M29" s="114" t="str">
        <f aca="false">G29&amp;" d. "&amp;I29</f>
        <v>Elias Xaropinho d. Xuru</v>
      </c>
      <c r="N29" s="114" t="str">
        <f aca="false">G29&amp;" x "&amp;I29</f>
        <v>Elias Xaropinho x Xuru</v>
      </c>
      <c r="O29" s="114" t="str">
        <f aca="false">I29&amp;" x "&amp;G29</f>
        <v>Xuru x Elias Xaropinho</v>
      </c>
      <c r="P29" s="111" t="n">
        <f aca="false">MONTH(B29)</f>
        <v>12</v>
      </c>
      <c r="Q29" s="111" t="n">
        <f aca="false">QUOTIENT(B29-2,7)-6129</f>
        <v>285</v>
      </c>
    </row>
    <row r="30" customFormat="false" ht="12.8" hidden="false" customHeight="false" outlineLevel="0" collapsed="false">
      <c r="A30" s="111"/>
      <c r="B30" s="112"/>
      <c r="C30" s="44"/>
      <c r="D30" s="115" t="n">
        <v>6</v>
      </c>
      <c r="E30" s="115" t="n">
        <v>1</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t="n">
        <v>11</v>
      </c>
      <c r="B32" s="11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row>
    <row r="33" customFormat="false" ht="12.8" hidden="false" customHeight="false" outlineLevel="0" collapsed="false">
      <c r="A33" s="111"/>
      <c r="B33" s="112"/>
      <c r="C33" s="44"/>
      <c r="D33" s="115"/>
      <c r="E33" s="115"/>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c r="E34" s="119"/>
      <c r="F34" s="118"/>
      <c r="G34" s="120"/>
      <c r="H34" s="116"/>
      <c r="I34" s="120"/>
      <c r="J34" s="116"/>
      <c r="K34" s="116"/>
      <c r="L34" s="116"/>
      <c r="M34" s="120" t="n">
        <v>0</v>
      </c>
      <c r="N34" s="120" t="n">
        <v>0</v>
      </c>
      <c r="O34" s="120" t="n">
        <v>0</v>
      </c>
      <c r="P34" s="116"/>
      <c r="Q34" s="116"/>
    </row>
    <row r="35" customFormat="false" ht="12.8" hidden="false" customHeight="false" outlineLevel="0" collapsed="false">
      <c r="A35" s="121" t="n">
        <v>12</v>
      </c>
      <c r="B35" s="11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112"/>
      <c r="C36" s="44"/>
      <c r="D36" s="115"/>
      <c r="E36" s="115"/>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v>13</v>
      </c>
      <c r="B38" s="11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112"/>
      <c r="C39" s="44"/>
      <c r="D39" s="115"/>
      <c r="E39" s="115"/>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v>14</v>
      </c>
      <c r="B41" s="11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112"/>
      <c r="C42" s="44"/>
      <c r="D42" s="115"/>
      <c r="E42" s="115"/>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v>15</v>
      </c>
      <c r="B44" s="11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12</v>
      </c>
      <c r="Q44" s="111" t="n">
        <f aca="false">QUOTIENT(B44-2,7)-6129</f>
        <v>-6129</v>
      </c>
    </row>
    <row r="45" customFormat="false" ht="12.8" hidden="false" customHeight="false" outlineLevel="0" collapsed="false">
      <c r="A45" s="111"/>
      <c r="B45" s="112"/>
      <c r="C45" s="44"/>
      <c r="D45" s="115"/>
      <c r="E45" s="115"/>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v>16</v>
      </c>
      <c r="B47" s="11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112"/>
      <c r="C48" s="44"/>
      <c r="D48" s="115"/>
      <c r="E48" s="115"/>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v>17</v>
      </c>
      <c r="B50" s="11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112"/>
      <c r="C51" s="44"/>
      <c r="D51" s="115"/>
      <c r="E51" s="115"/>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v>18</v>
      </c>
      <c r="B53" s="11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112"/>
      <c r="C54" s="44"/>
      <c r="D54" s="115"/>
      <c r="E54" s="115"/>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v>19</v>
      </c>
      <c r="B56" s="11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112"/>
      <c r="C57" s="44"/>
      <c r="D57" s="115"/>
      <c r="E57" s="115"/>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v>20</v>
      </c>
      <c r="B59" s="11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112"/>
      <c r="C60" s="44"/>
      <c r="D60" s="115"/>
      <c r="E60" s="115"/>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112"/>
      <c r="C63" s="44"/>
      <c r="D63" s="115"/>
      <c r="E63" s="115"/>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112"/>
      <c r="C66" s="44"/>
      <c r="D66" s="115"/>
      <c r="E66" s="115"/>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112"/>
      <c r="C69" s="44"/>
      <c r="D69" s="115"/>
      <c r="E69" s="115"/>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112"/>
      <c r="C72" s="44"/>
      <c r="D72" s="115"/>
      <c r="E72" s="115"/>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112"/>
      <c r="C75" s="44"/>
      <c r="D75" s="115"/>
      <c r="E75" s="115"/>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112"/>
      <c r="C78" s="44"/>
      <c r="D78" s="115"/>
      <c r="E78" s="115"/>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112"/>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2.8" hidden="false" customHeight="false" outlineLevel="0" collapsed="false">
      <c r="A84" s="111"/>
      <c r="B84" s="112"/>
      <c r="C84" s="44"/>
      <c r="D84" s="115"/>
      <c r="E84" s="115"/>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c r="E85" s="119"/>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12</v>
      </c>
      <c r="Q86" s="111" t="n">
        <f aca="false">QUOTIENT(B86-2,7)-6129</f>
        <v>-6129</v>
      </c>
    </row>
    <row r="87" customFormat="false" ht="12.8" hidden="false" customHeight="false" outlineLevel="0" collapsed="false">
      <c r="A87" s="111"/>
      <c r="B87" s="112"/>
      <c r="C87" s="44"/>
      <c r="D87" s="115"/>
      <c r="E87" s="115"/>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c r="E88" s="119"/>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12</v>
      </c>
      <c r="Q89" s="111" t="n">
        <f aca="false">QUOTIENT(B89-2,7)-6129</f>
        <v>-6129</v>
      </c>
    </row>
    <row r="90" customFormat="false" ht="12.8" hidden="false" customHeight="false" outlineLevel="0" collapsed="false">
      <c r="A90" s="111"/>
      <c r="B90" s="112"/>
      <c r="C90" s="44"/>
      <c r="D90" s="115"/>
      <c r="E90" s="115"/>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12</v>
      </c>
      <c r="Q92" s="111" t="n">
        <f aca="false">QUOTIENT(B92-2,7)-6129</f>
        <v>-6129</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12</v>
      </c>
      <c r="Q95" s="111" t="n">
        <f aca="false">QUOTIENT(B95-2,7)-6129</f>
        <v>-6129</v>
      </c>
    </row>
    <row r="96" customFormat="false" ht="12.8" hidden="false" customHeight="false" outlineLevel="0" collapsed="false">
      <c r="A96" s="111"/>
      <c r="B96" s="112"/>
      <c r="C96" s="44"/>
      <c r="D96" s="115"/>
      <c r="E96" s="115"/>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12</v>
      </c>
      <c r="Q98" s="111" t="n">
        <f aca="false">QUOTIENT(B98-2,7)-6129</f>
        <v>-6129</v>
      </c>
    </row>
    <row r="99" customFormat="false" ht="12.8" hidden="false" customHeight="false" outlineLevel="0" collapsed="false">
      <c r="A99" s="111"/>
      <c r="B99" s="112"/>
      <c r="C99" s="44"/>
      <c r="D99" s="115"/>
      <c r="E99" s="115"/>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12</v>
      </c>
      <c r="Q101" s="111" t="n">
        <f aca="false">QUOTIENT(B101-2,7)-6129</f>
        <v>-6129</v>
      </c>
    </row>
    <row r="102" customFormat="false" ht="12.8" hidden="false" customHeight="false" outlineLevel="0" collapsed="false">
      <c r="A102" s="111"/>
      <c r="B102" s="112"/>
      <c r="C102" s="44"/>
      <c r="D102" s="115"/>
      <c r="E102" s="115"/>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c r="E103" s="119"/>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c r="C104" s="123"/>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12</v>
      </c>
      <c r="Q104" s="111" t="n">
        <f aca="false">QUOTIENT(B104-2,7)-6129</f>
        <v>-6129</v>
      </c>
    </row>
    <row r="105" customFormat="false" ht="12.8" hidden="false" customHeight="false" outlineLevel="0" collapsed="false">
      <c r="A105" s="111"/>
      <c r="B105" s="112"/>
      <c r="C105" s="44"/>
      <c r="D105" s="115"/>
      <c r="E105" s="115"/>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12</v>
      </c>
      <c r="Q107" s="111" t="n">
        <f aca="false">QUOTIENT(B107-2,7)-6129</f>
        <v>-6129</v>
      </c>
    </row>
    <row r="108" customFormat="false" ht="12.8" hidden="false" customHeight="false" outlineLevel="0" collapsed="false">
      <c r="A108" s="111"/>
      <c r="B108" s="112"/>
      <c r="C108" s="44"/>
      <c r="D108" s="115"/>
      <c r="E108" s="115"/>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12</v>
      </c>
      <c r="Q110" s="111" t="n">
        <f aca="false">QUOTIENT(B110-2,7)-6129</f>
        <v>-6129</v>
      </c>
    </row>
    <row r="111" customFormat="false" ht="12.8" hidden="false" customHeight="false" outlineLevel="0" collapsed="false">
      <c r="A111" s="111"/>
      <c r="B111" s="112"/>
      <c r="C111" s="44"/>
      <c r="D111" s="115"/>
      <c r="E111" s="115"/>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12</v>
      </c>
      <c r="Q113" s="111" t="n">
        <f aca="false">QUOTIENT(B113-2,7)-6129</f>
        <v>-6129</v>
      </c>
    </row>
    <row r="114" customFormat="false" ht="12.8" hidden="false" customHeight="false" outlineLevel="0" collapsed="false">
      <c r="A114" s="111"/>
      <c r="B114" s="112"/>
      <c r="C114" s="44"/>
      <c r="D114" s="115"/>
      <c r="E114" s="115"/>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c r="E115" s="119"/>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12</v>
      </c>
      <c r="Q116" s="111" t="n">
        <f aca="false">QUOTIENT(B116-2,7)-6129</f>
        <v>-6129</v>
      </c>
    </row>
    <row r="117" customFormat="false" ht="12.8" hidden="false" customHeight="false" outlineLevel="0" collapsed="false">
      <c r="A117" s="111"/>
      <c r="B117" s="112"/>
      <c r="C117" s="44"/>
      <c r="D117" s="115"/>
      <c r="E117" s="115"/>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12</v>
      </c>
      <c r="Q119" s="111" t="n">
        <f aca="false">QUOTIENT(B119-2,7)-6129</f>
        <v>-6129</v>
      </c>
    </row>
    <row r="120" customFormat="false" ht="12.8" hidden="false" customHeight="false" outlineLevel="0" collapsed="false">
      <c r="A120" s="111"/>
      <c r="B120" s="112"/>
      <c r="C120" s="44"/>
      <c r="D120" s="115"/>
      <c r="E120" s="115"/>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12</v>
      </c>
      <c r="Q122" s="111" t="n">
        <f aca="false">QUOTIENT(B122-2,7)-6129</f>
        <v>-6129</v>
      </c>
    </row>
    <row r="123" customFormat="false" ht="12.8" hidden="false" customHeight="false" outlineLevel="0" collapsed="false">
      <c r="A123" s="111"/>
      <c r="B123" s="112"/>
      <c r="C123" s="44"/>
      <c r="D123" s="115"/>
      <c r="E123" s="115"/>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12</v>
      </c>
      <c r="Q125" s="111" t="n">
        <f aca="false">QUOTIENT(B125-2,7)-6129</f>
        <v>-6129</v>
      </c>
    </row>
    <row r="126" customFormat="false" ht="12.8" hidden="false" customHeight="false" outlineLevel="0" collapsed="false">
      <c r="A126" s="111"/>
      <c r="B126" s="112"/>
      <c r="C126" s="44"/>
      <c r="D126" s="115"/>
      <c r="E126" s="115"/>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12</v>
      </c>
      <c r="Q128" s="111" t="n">
        <f aca="false">QUOTIENT(B128-2,7)-6129</f>
        <v>-6129</v>
      </c>
    </row>
    <row r="129" customFormat="false" ht="12.8" hidden="false" customHeight="false" outlineLevel="0" collapsed="false">
      <c r="A129" s="111"/>
      <c r="B129" s="112"/>
      <c r="C129" s="44"/>
      <c r="D129" s="115"/>
      <c r="E129" s="115"/>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c r="E130" s="119"/>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12</v>
      </c>
      <c r="Q131" s="111" t="n">
        <f aca="false">QUOTIENT(B131-2,7)-6129</f>
        <v>-6129</v>
      </c>
    </row>
    <row r="132" customFormat="false" ht="12.8" hidden="false" customHeight="false" outlineLevel="0" collapsed="false">
      <c r="A132" s="111"/>
      <c r="B132" s="112"/>
      <c r="C132" s="44"/>
      <c r="D132" s="115"/>
      <c r="E132" s="115"/>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c r="E133" s="119"/>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12</v>
      </c>
      <c r="Q134" s="111" t="n">
        <f aca="false">QUOTIENT(B134-2,7)-6129</f>
        <v>-6129</v>
      </c>
    </row>
    <row r="135" customFormat="false" ht="12.8" hidden="false" customHeight="false" outlineLevel="0" collapsed="false">
      <c r="A135" s="111"/>
      <c r="B135" s="112"/>
      <c r="C135" s="44"/>
      <c r="D135" s="115"/>
      <c r="E135" s="115"/>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c r="E136" s="119"/>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12</v>
      </c>
      <c r="Q137" s="111" t="n">
        <f aca="false">QUOTIENT(B137-2,7)-6129</f>
        <v>-6129</v>
      </c>
    </row>
    <row r="138" customFormat="false" ht="12.8" hidden="false" customHeight="false" outlineLevel="0" collapsed="false">
      <c r="A138" s="111"/>
      <c r="B138" s="112"/>
      <c r="C138" s="44"/>
      <c r="D138" s="115"/>
      <c r="E138" s="115"/>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12</v>
      </c>
      <c r="Q140" s="111" t="n">
        <f aca="false">QUOTIENT(B140-2,7)-6129</f>
        <v>-6129</v>
      </c>
    </row>
    <row r="141" customFormat="false" ht="12.8" hidden="false" customHeight="false" outlineLevel="0" collapsed="false">
      <c r="A141" s="111"/>
      <c r="B141" s="112"/>
      <c r="C141" s="44"/>
      <c r="D141" s="115"/>
      <c r="E141" s="115"/>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12</v>
      </c>
      <c r="Q143" s="111" t="n">
        <f aca="false">QUOTIENT(B143-2,7)-6129</f>
        <v>-6129</v>
      </c>
    </row>
    <row r="144" customFormat="false" ht="12.8" hidden="false" customHeight="false" outlineLevel="0" collapsed="false">
      <c r="A144" s="111"/>
      <c r="B144" s="112"/>
      <c r="C144" s="44"/>
      <c r="D144" s="115"/>
      <c r="E144" s="115"/>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c r="E145" s="119"/>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c r="C296" s="125"/>
      <c r="D296" s="126"/>
      <c r="E296" s="126"/>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4"/>
      <c r="C297" s="125"/>
      <c r="D297" s="127"/>
      <c r="E297" s="127"/>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c r="C347" s="125"/>
      <c r="D347" s="126"/>
      <c r="E347" s="126"/>
      <c r="F347" s="125"/>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4"/>
      <c r="C348" s="125"/>
      <c r="D348" s="127"/>
      <c r="E348" s="127"/>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20</v>
      </c>
      <c r="I500" s="122" t="n">
        <f aca="false">F500</f>
        <v>0</v>
      </c>
      <c r="J500" s="111" t="n">
        <f aca="false">IF(E500="WO40",-40,MAX(4,SUM(E500:E501)))</f>
        <v>4</v>
      </c>
      <c r="K500" s="121" t="n">
        <f aca="false">IF(D500&gt;E500,1,0)+IF(D501&gt;E501,1,0)+IF(D502&gt;E502,1,0)</f>
        <v>1</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t="n">
        <v>6</v>
      </c>
      <c r="E501" s="115" t="n">
        <v>1</v>
      </c>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3"/>
    <col collapsed="false" customWidth="true" hidden="false" outlineLevel="0" max="23" min="23" style="2" width="18.77"/>
    <col collapsed="false" customWidth="false" hidden="false" outlineLevel="0" max="1024" min="24"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3.8" hidden="false" customHeight="false" outlineLevel="0" collapsed="false">
      <c r="A2" s="111" t="n">
        <v>1</v>
      </c>
      <c r="B2" s="132"/>
      <c r="C2" s="44"/>
      <c r="D2" s="113"/>
      <c r="E2" s="113"/>
      <c r="F2" s="44"/>
      <c r="G2" s="114" t="n">
        <f aca="false">C2</f>
        <v>0</v>
      </c>
      <c r="H2" s="111" t="n">
        <v>20</v>
      </c>
      <c r="I2" s="114" t="n">
        <f aca="false">F2</f>
        <v>0</v>
      </c>
      <c r="J2" s="111" t="n">
        <v>0</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c r="T2" s="1"/>
      <c r="V2" s="0"/>
    </row>
    <row r="3" customFormat="false" ht="13.8" hidden="false" customHeight="false" outlineLevel="0" collapsed="false">
      <c r="A3" s="111"/>
      <c r="B3" s="45"/>
      <c r="C3" s="44"/>
      <c r="D3" s="133"/>
      <c r="E3" s="133"/>
      <c r="F3" s="44"/>
      <c r="G3" s="114"/>
      <c r="H3" s="111"/>
      <c r="I3" s="114"/>
      <c r="J3" s="111"/>
      <c r="K3" s="111"/>
      <c r="L3" s="111"/>
      <c r="M3" s="114" t="n">
        <v>0</v>
      </c>
      <c r="N3" s="114" t="n">
        <v>0</v>
      </c>
      <c r="O3" s="114" t="n">
        <v>0</v>
      </c>
      <c r="P3" s="111"/>
      <c r="Q3" s="111"/>
      <c r="T3" s="1"/>
      <c r="V3" s="0"/>
    </row>
    <row r="4" customFormat="false" ht="13.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c r="T4" s="1"/>
      <c r="V4" s="0"/>
    </row>
    <row r="5" customFormat="false" ht="13.8" hidden="false" customHeight="false" outlineLevel="0" collapsed="false">
      <c r="A5" s="121" t="n">
        <f aca="false">A2+1</f>
        <v>2</v>
      </c>
      <c r="B5" s="132"/>
      <c r="C5" s="44"/>
      <c r="D5" s="113"/>
      <c r="E5" s="113"/>
      <c r="F5" s="44"/>
      <c r="G5" s="122" t="n">
        <f aca="false">C5</f>
        <v>0</v>
      </c>
      <c r="H5" s="121" t="n">
        <v>20</v>
      </c>
      <c r="I5" s="122" t="n">
        <f aca="false">F5</f>
        <v>0</v>
      </c>
      <c r="J5" s="111" t="n">
        <v>0</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12</v>
      </c>
      <c r="Q5" s="111" t="n">
        <f aca="false">QUOTIENT(B5-2,7)-6129</f>
        <v>-6129</v>
      </c>
      <c r="S5" s="135"/>
      <c r="T5" s="1"/>
      <c r="V5" s="0"/>
    </row>
    <row r="6" customFormat="false" ht="13.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c r="T6" s="1"/>
      <c r="V6" s="0"/>
    </row>
    <row r="7" customFormat="false" ht="13.8" hidden="false" customHeight="false" outlineLevel="0" collapsed="false">
      <c r="A7" s="116"/>
      <c r="B7" s="134"/>
      <c r="C7" s="118"/>
      <c r="D7" s="119"/>
      <c r="E7" s="119"/>
      <c r="F7" s="118"/>
      <c r="G7" s="120"/>
      <c r="H7" s="116"/>
      <c r="I7" s="120"/>
      <c r="J7" s="116"/>
      <c r="K7" s="116"/>
      <c r="L7" s="116"/>
      <c r="M7" s="120" t="n">
        <v>0</v>
      </c>
      <c r="N7" s="120" t="n">
        <v>0</v>
      </c>
      <c r="O7" s="120" t="n">
        <v>0</v>
      </c>
      <c r="P7" s="116"/>
      <c r="Q7" s="116"/>
      <c r="T7" s="1"/>
      <c r="V7" s="0"/>
    </row>
    <row r="8" customFormat="false" ht="13.8" hidden="false" customHeight="false" outlineLevel="0" collapsed="false">
      <c r="A8" s="121" t="n">
        <f aca="false">A5+1</f>
        <v>3</v>
      </c>
      <c r="B8" s="132"/>
      <c r="C8" s="44"/>
      <c r="D8" s="113"/>
      <c r="E8" s="113"/>
      <c r="F8" s="44"/>
      <c r="G8" s="122" t="n">
        <f aca="false">C8</f>
        <v>0</v>
      </c>
      <c r="H8" s="121" t="n">
        <v>20</v>
      </c>
      <c r="I8" s="122" t="n">
        <f aca="false">F8</f>
        <v>0</v>
      </c>
      <c r="J8" s="111" t="n">
        <v>0</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12</v>
      </c>
      <c r="Q8" s="111" t="n">
        <f aca="false">QUOTIENT(B8-2,7)-6129</f>
        <v>-6129</v>
      </c>
      <c r="T8" s="1"/>
      <c r="V8" s="0"/>
    </row>
    <row r="9" customFormat="false" ht="13.8" hidden="false" customHeight="false" outlineLevel="0" collapsed="false">
      <c r="A9" s="111"/>
      <c r="B9" s="45"/>
      <c r="C9" s="44"/>
      <c r="D9" s="133"/>
      <c r="E9" s="133"/>
      <c r="F9" s="44"/>
      <c r="G9" s="114"/>
      <c r="H9" s="111"/>
      <c r="I9" s="114"/>
      <c r="J9" s="111"/>
      <c r="K9" s="111"/>
      <c r="L9" s="111"/>
      <c r="M9" s="114" t="n">
        <v>0</v>
      </c>
      <c r="N9" s="114" t="n">
        <v>0</v>
      </c>
      <c r="O9" s="114" t="n">
        <v>0</v>
      </c>
      <c r="P9" s="111"/>
      <c r="Q9" s="111"/>
      <c r="T9" s="1"/>
      <c r="V9" s="0"/>
    </row>
    <row r="10" customFormat="false" ht="13.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T10" s="1"/>
      <c r="V10" s="0"/>
    </row>
    <row r="11" customFormat="false" ht="13.8" hidden="false" customHeight="false" outlineLevel="0" collapsed="false">
      <c r="A11" s="121" t="n">
        <f aca="false">A8+1</f>
        <v>4</v>
      </c>
      <c r="B11" s="132"/>
      <c r="C11" s="44"/>
      <c r="D11" s="113"/>
      <c r="E11" s="113"/>
      <c r="F11" s="44"/>
      <c r="G11" s="122" t="n">
        <f aca="false">C11</f>
        <v>0</v>
      </c>
      <c r="H11" s="121" t="n">
        <v>20</v>
      </c>
      <c r="I11" s="122" t="n">
        <f aca="false">F11</f>
        <v>0</v>
      </c>
      <c r="J11" s="111" t="n">
        <v>0</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12</v>
      </c>
      <c r="Q11" s="111" t="n">
        <f aca="false">QUOTIENT(B11-2,7)-6129</f>
        <v>-6129</v>
      </c>
      <c r="T11" s="1"/>
      <c r="V11" s="0"/>
    </row>
    <row r="12" customFormat="false" ht="13.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T12" s="1"/>
      <c r="V12" s="0"/>
    </row>
    <row r="13" customFormat="false" ht="13.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c r="T13" s="1"/>
      <c r="V13" s="0"/>
    </row>
    <row r="14" customFormat="false" ht="13.8" hidden="false" customHeight="false" outlineLevel="0" collapsed="false">
      <c r="A14" s="121" t="n">
        <f aca="false">A11+1</f>
        <v>5</v>
      </c>
      <c r="B14" s="132"/>
      <c r="C14" s="44"/>
      <c r="D14" s="113"/>
      <c r="E14" s="113"/>
      <c r="F14" s="44"/>
      <c r="G14" s="122" t="n">
        <f aca="false">C14</f>
        <v>0</v>
      </c>
      <c r="H14" s="121" t="n">
        <v>20</v>
      </c>
      <c r="I14" s="122" t="n">
        <f aca="false">F14</f>
        <v>0</v>
      </c>
      <c r="J14" s="111" t="n">
        <v>0</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12</v>
      </c>
      <c r="Q14" s="111" t="n">
        <f aca="false">QUOTIENT(B14-2,7)-6129</f>
        <v>-6129</v>
      </c>
      <c r="T14" s="1"/>
      <c r="V14" s="0"/>
    </row>
    <row r="15" customFormat="false" ht="13.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T15" s="1"/>
      <c r="V15" s="0"/>
    </row>
    <row r="16" customFormat="false" ht="13.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T16" s="1"/>
      <c r="V16" s="0"/>
    </row>
    <row r="17" customFormat="false" ht="13.8" hidden="false" customHeight="false" outlineLevel="0" collapsed="false">
      <c r="A17" s="121" t="n">
        <f aca="false">A14+1</f>
        <v>6</v>
      </c>
      <c r="B17" s="132"/>
      <c r="C17" s="44"/>
      <c r="D17" s="113"/>
      <c r="E17" s="113"/>
      <c r="F17" s="44"/>
      <c r="G17" s="122" t="n">
        <f aca="false">C17</f>
        <v>0</v>
      </c>
      <c r="H17" s="121" t="n">
        <v>20</v>
      </c>
      <c r="I17" s="122" t="n">
        <f aca="false">F17</f>
        <v>0</v>
      </c>
      <c r="J17" s="111" t="n">
        <v>0</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12</v>
      </c>
      <c r="Q17" s="111" t="n">
        <f aca="false">QUOTIENT(B17-2,7)-6129</f>
        <v>-6129</v>
      </c>
      <c r="T17" s="1"/>
      <c r="V17" s="0"/>
    </row>
    <row r="18" customFormat="false" ht="13.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T18" s="1"/>
      <c r="V18" s="0"/>
    </row>
    <row r="19" customFormat="false" ht="13.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T19" s="1"/>
      <c r="V19" s="0"/>
    </row>
    <row r="20" customFormat="false" ht="12.8" hidden="false" customHeight="false" outlineLevel="0" collapsed="false">
      <c r="A20" s="121" t="n">
        <f aca="false">A17+1</f>
        <v>7</v>
      </c>
      <c r="B20" s="132"/>
      <c r="C20" s="44"/>
      <c r="D20" s="113"/>
      <c r="E20" s="113"/>
      <c r="F20" s="44"/>
      <c r="G20" s="122" t="n">
        <f aca="false">C20</f>
        <v>0</v>
      </c>
      <c r="H20" s="121" t="n">
        <v>20</v>
      </c>
      <c r="I20" s="122" t="n">
        <f aca="false">F20</f>
        <v>0</v>
      </c>
      <c r="J20" s="111" t="n">
        <v>0</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12</v>
      </c>
      <c r="Q20" s="111" t="n">
        <f aca="false">QUOTIENT(B20-2,7)-6129</f>
        <v>-6129</v>
      </c>
      <c r="T20" s="1"/>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S22" s="56"/>
      <c r="T22" s="110"/>
    </row>
    <row r="23" customFormat="false" ht="12.8" hidden="false" customHeight="false" outlineLevel="0" collapsed="false">
      <c r="A23" s="121" t="n">
        <f aca="false">A20+1</f>
        <v>8</v>
      </c>
      <c r="B23" s="132"/>
      <c r="C23" s="44"/>
      <c r="D23" s="113"/>
      <c r="E23" s="113"/>
      <c r="F23" s="44"/>
      <c r="G23" s="122" t="n">
        <f aca="false">C23</f>
        <v>0</v>
      </c>
      <c r="H23" s="121" t="n">
        <v>20</v>
      </c>
      <c r="I23" s="122" t="n">
        <f aca="false">F23</f>
        <v>0</v>
      </c>
      <c r="J23" s="111" t="n">
        <v>0</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12</v>
      </c>
      <c r="Q23" s="111" t="n">
        <f aca="false">QUOTIENT(B23-2,7)-6129</f>
        <v>-6129</v>
      </c>
      <c r="T23" s="1"/>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2"/>
      <c r="C26" s="44"/>
      <c r="D26" s="113"/>
      <c r="E26" s="113"/>
      <c r="F26" s="44"/>
      <c r="G26" s="122" t="n">
        <f aca="false">C26</f>
        <v>0</v>
      </c>
      <c r="H26" s="121" t="n">
        <f aca="false">IF(AND(E26=0,E27=0),20,20)</f>
        <v>20</v>
      </c>
      <c r="I26" s="122" t="n">
        <f aca="false">F26</f>
        <v>0</v>
      </c>
      <c r="J26" s="111" t="n">
        <v>0</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12</v>
      </c>
      <c r="Q26" s="111" t="n">
        <f aca="false">QUOTIENT(B26-2,7)-6129</f>
        <v>-6129</v>
      </c>
      <c r="T26" s="1"/>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2"/>
      <c r="C29" s="44"/>
      <c r="D29" s="113"/>
      <c r="E29" s="113"/>
      <c r="F29" s="44"/>
      <c r="G29" s="122" t="n">
        <f aca="false">C29</f>
        <v>0</v>
      </c>
      <c r="H29" s="121" t="n">
        <v>20</v>
      </c>
      <c r="I29" s="122" t="n">
        <f aca="false">F29</f>
        <v>0</v>
      </c>
      <c r="J29" s="111" t="n">
        <v>0</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12</v>
      </c>
      <c r="Q29" s="111" t="n">
        <f aca="false">QUOTIENT(B29-2,7)-6129</f>
        <v>-6129</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c r="C32" s="44"/>
      <c r="D32" s="113"/>
      <c r="E32" s="113"/>
      <c r="F32" s="44"/>
      <c r="G32" s="122" t="n">
        <f aca="false">C32</f>
        <v>0</v>
      </c>
      <c r="H32" s="121" t="n">
        <v>20</v>
      </c>
      <c r="I32" s="122" t="n">
        <f aca="false">F32</f>
        <v>0</v>
      </c>
      <c r="J32" s="111" t="n">
        <v>0</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12</v>
      </c>
      <c r="Q32" s="111" t="n">
        <f aca="false">QUOTIENT(B32-2,7)-6129</f>
        <v>-6129</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c r="C35" s="44"/>
      <c r="D35" s="113"/>
      <c r="E35" s="113"/>
      <c r="F35" s="44"/>
      <c r="G35" s="122" t="n">
        <f aca="false">C35</f>
        <v>0</v>
      </c>
      <c r="H35" s="121" t="n">
        <v>20</v>
      </c>
      <c r="I35" s="122" t="n">
        <f aca="false">F35</f>
        <v>0</v>
      </c>
      <c r="J35" s="111" t="n">
        <v>0</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12</v>
      </c>
      <c r="Q35" s="111" t="n">
        <f aca="false">QUOTIENT(B35-2,7)-6129</f>
        <v>-6129</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c r="C38" s="44"/>
      <c r="D38" s="113"/>
      <c r="E38" s="113"/>
      <c r="F38" s="44"/>
      <c r="G38" s="122" t="n">
        <f aca="false">C38</f>
        <v>0</v>
      </c>
      <c r="H38" s="121" t="n">
        <v>20</v>
      </c>
      <c r="I38" s="122" t="n">
        <f aca="false">F38</f>
        <v>0</v>
      </c>
      <c r="J38" s="111" t="n">
        <v>0</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12</v>
      </c>
      <c r="Q38" s="111" t="n">
        <f aca="false">QUOTIENT(B38-2,7)-6129</f>
        <v>-6129</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c r="C41" s="44"/>
      <c r="D41" s="113"/>
      <c r="E41" s="113"/>
      <c r="F41" s="44"/>
      <c r="G41" s="122" t="n">
        <f aca="false">C41</f>
        <v>0</v>
      </c>
      <c r="H41" s="121" t="n">
        <v>20</v>
      </c>
      <c r="I41" s="122" t="n">
        <f aca="false">F41</f>
        <v>0</v>
      </c>
      <c r="J41" s="111" t="n">
        <v>0</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12</v>
      </c>
      <c r="Q41" s="111" t="n">
        <f aca="false">QUOTIENT(B41-2,7)-6129</f>
        <v>-6129</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v>0</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12</v>
      </c>
      <c r="Q47" s="111" t="n">
        <f aca="false">QUOTIENT(B47-2,7)-6129</f>
        <v>-6129</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v>0</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12</v>
      </c>
      <c r="Q50" s="111" t="n">
        <f aca="false">QUOTIENT(B50-2,7)-6129</f>
        <v>-6129</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v>0</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12</v>
      </c>
      <c r="Q53" s="111" t="n">
        <f aca="false">QUOTIENT(B53-2,7)-6129</f>
        <v>-6129</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c r="C56" s="44"/>
      <c r="D56" s="113"/>
      <c r="E56" s="113"/>
      <c r="F56" s="44"/>
      <c r="G56" s="122" t="n">
        <f aca="false">C56</f>
        <v>0</v>
      </c>
      <c r="H56" s="121" t="n">
        <v>20</v>
      </c>
      <c r="I56" s="122" t="n">
        <f aca="false">F56</f>
        <v>0</v>
      </c>
      <c r="J56" s="111" t="n">
        <v>0</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12</v>
      </c>
      <c r="Q56" s="111" t="n">
        <f aca="false">QUOTIENT(B56-2,7)-6129</f>
        <v>-6129</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v>0</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12</v>
      </c>
      <c r="Q59" s="111" t="n">
        <f aca="false">QUOTIENT(B59-2,7)-6129</f>
        <v>-6129</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v>0</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12</v>
      </c>
      <c r="Q62" s="111" t="n">
        <f aca="false">QUOTIENT(B62-2,7)-6129</f>
        <v>-6129</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v>0</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12</v>
      </c>
      <c r="Q65" s="111" t="n">
        <f aca="false">QUOTIENT(B65-2,7)-6129</f>
        <v>-6129</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v>0</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12</v>
      </c>
      <c r="Q68" s="111" t="n">
        <f aca="false">QUOTIENT(B68-2,7)-6129</f>
        <v>-6129</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v>0</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12</v>
      </c>
      <c r="Q71" s="111" t="n">
        <f aca="false">QUOTIENT(B71-2,7)-6129</f>
        <v>-6129</v>
      </c>
    </row>
    <row r="72" customFormat="false" ht="12.8"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v>0</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12</v>
      </c>
      <c r="Q74" s="111" t="n">
        <f aca="false">QUOTIENT(B74-2,7)-6129</f>
        <v>-6129</v>
      </c>
    </row>
    <row r="75" customFormat="false" ht="12.8"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v>0</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12</v>
      </c>
      <c r="Q77" s="111" t="n">
        <f aca="false">QUOTIENT(B77-2,7)-6129</f>
        <v>-6129</v>
      </c>
    </row>
    <row r="78" customFormat="false" ht="12.8"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v>0</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12</v>
      </c>
      <c r="Q80" s="111" t="n">
        <f aca="false">QUOTIENT(B80-2,7)-6129</f>
        <v>-6129</v>
      </c>
    </row>
    <row r="81" customFormat="false" ht="12.8"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t="n">
        <f aca="false">A80+1</f>
        <v>28</v>
      </c>
      <c r="B83" s="132"/>
      <c r="C83" s="44"/>
      <c r="D83" s="113"/>
      <c r="E83" s="113"/>
      <c r="F83" s="44"/>
      <c r="G83" s="122" t="n">
        <f aca="false">C83</f>
        <v>0</v>
      </c>
      <c r="H83" s="121" t="n">
        <v>20</v>
      </c>
      <c r="I83" s="122" t="n">
        <f aca="false">F83</f>
        <v>0</v>
      </c>
      <c r="J83" s="111" t="n">
        <v>0</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12</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57812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44907</v>
      </c>
    </row>
    <row r="2" customFormat="false" ht="15" hidden="false" customHeight="false" outlineLevel="0" collapsed="false">
      <c r="A2" s="111" t="n">
        <v>1</v>
      </c>
      <c r="B2" s="132"/>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12</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567</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2022-12-12T09:55:48Z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