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<sst xmlns="http://schemas.openxmlformats.org/spreadsheetml/2006/main" count="435" uniqueCount="100">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</sst>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Bruno</c:v>
                </c:pt>
                <c:pt idx="2">
                  <c:v>Fabio</c:v>
                </c:pt>
                <c:pt idx="3">
                  <c:v>Caio</c:v>
                </c:pt>
                <c:pt idx="4">
                  <c:v>Robertinho</c:v>
                </c:pt>
                <c:pt idx="5">
                  <c:v>Duclerc</c:v>
                </c:pt>
                <c:pt idx="6">
                  <c:v>Magritto</c:v>
                </c:pt>
                <c:pt idx="7">
                  <c:v>Oswald</c:v>
                </c:pt>
                <c:pt idx="8">
                  <c:v>Rubens</c:v>
                </c:pt>
                <c:pt idx="9">
                  <c:v>Luis Carlos</c:v>
                </c:pt>
                <c:pt idx="10">
                  <c:v>Guto</c:v>
                </c:pt>
                <c:pt idx="11">
                  <c:v>Juan</c:v>
                </c:pt>
                <c:pt idx="12">
                  <c:v>Luiz Henrique</c:v>
                </c:pt>
                <c:pt idx="13">
                  <c:v>Elias</c:v>
                </c:pt>
                <c:pt idx="14">
                  <c:v>Sérgio Nacif</c:v>
                </c:pt>
                <c:pt idx="15">
                  <c:v>Flavio</c:v>
                </c:pt>
                <c:pt idx="16">
                  <c:v>Ivan</c:v>
                </c:pt>
                <c:pt idx="17">
                  <c:v>Salgado</c:v>
                </c:pt>
                <c:pt idx="18">
                  <c:v>Tulio</c:v>
                </c:pt>
                <c:pt idx="19">
                  <c:v>Felipe</c:v>
                </c:pt>
                <c:pt idx="20">
                  <c:v>Xuru</c:v>
                </c:pt>
                <c:pt idx="21">
                  <c:v>Costinha</c:v>
                </c:pt>
                <c:pt idx="22">
                  <c:v>Fernando Bio</c:v>
                </c:pt>
                <c:pt idx="23">
                  <c:v>Zanoni</c:v>
                </c:pt>
                <c:pt idx="24">
                  <c:v>Arthur Fontalvinho</c:v>
                </c:pt>
                <c:pt idx="25">
                  <c:v>Bérgamo</c:v>
                </c:pt>
                <c:pt idx="26">
                  <c:v>Bernardo</c:v>
                </c:pt>
                <c:pt idx="27">
                  <c:v>Carlos Coimbra</c:v>
                </c:pt>
                <c:pt idx="28">
                  <c:v>Daniel Borges</c:v>
                </c:pt>
                <c:pt idx="29">
                  <c:v>Danilo</c:v>
                </c:pt>
                <c:pt idx="30">
                  <c:v>Walderi</c:v>
                </c:pt>
                <c:pt idx="31">
                  <c:v>Fabinho</c:v>
                </c:pt>
                <c:pt idx="32">
                  <c:v>Fiorito</c:v>
                </c:pt>
                <c:pt idx="33">
                  <c:v>Fontalvo</c:v>
                </c:pt>
                <c:pt idx="34">
                  <c:v>Grilovic</c:v>
                </c:pt>
                <c:pt idx="35">
                  <c:v>Guedes</c:v>
                </c:pt>
                <c:pt idx="36">
                  <c:v>Gus</c:v>
                </c:pt>
                <c:pt idx="37">
                  <c:v>Marcelo</c:v>
                </c:pt>
                <c:pt idx="38">
                  <c:v>Odair</c:v>
                </c:pt>
                <c:pt idx="39">
                  <c:v>Palazzo</c:v>
                </c:pt>
                <c:pt idx="40">
                  <c:v>Paulo</c:v>
                </c:pt>
                <c:pt idx="41">
                  <c:v>Pedrão</c:v>
                </c:pt>
                <c:pt idx="42">
                  <c:v>Pinga</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379.000896219846</c:v>
                </c:pt>
                <c:pt idx="1">
                  <c:v>185.000755651556</c:v>
                </c:pt>
                <c:pt idx="2">
                  <c:v>154.000962554</c:v>
                </c:pt>
                <c:pt idx="3">
                  <c:v>154.000642952143</c:v>
                </c:pt>
                <c:pt idx="4">
                  <c:v>151.000838949889</c:v>
                </c:pt>
                <c:pt idx="5">
                  <c:v>128.000700089</c:v>
                </c:pt>
                <c:pt idx="6">
                  <c:v>85.000000074</c:v>
                </c:pt>
                <c:pt idx="7">
                  <c:v>72.000720071</c:v>
                </c:pt>
                <c:pt idx="8">
                  <c:v>69.000690057</c:v>
                </c:pt>
                <c:pt idx="9">
                  <c:v>55.0005167426667</c:v>
                </c:pt>
                <c:pt idx="10">
                  <c:v>52.0004667196667</c:v>
                </c:pt>
                <c:pt idx="11">
                  <c:v>51.000270077</c:v>
                </c:pt>
                <c:pt idx="12">
                  <c:v>48.000600075</c:v>
                </c:pt>
                <c:pt idx="13">
                  <c:v>48.000400088</c:v>
                </c:pt>
                <c:pt idx="14">
                  <c:v>47.0007833913333</c:v>
                </c:pt>
                <c:pt idx="15">
                  <c:v>36.000450083</c:v>
                </c:pt>
                <c:pt idx="16">
                  <c:v>31.000775078</c:v>
                </c:pt>
                <c:pt idx="17">
                  <c:v>20.001000059</c:v>
                </c:pt>
                <c:pt idx="18">
                  <c:v>19.0003167336667</c:v>
                </c:pt>
                <c:pt idx="19">
                  <c:v>10.000500086</c:v>
                </c:pt>
                <c:pt idx="20">
                  <c:v>8.000200052</c:v>
                </c:pt>
                <c:pt idx="21">
                  <c:v>4.000200093</c:v>
                </c:pt>
                <c:pt idx="22">
                  <c:v>4.000200085</c:v>
                </c:pt>
                <c:pt idx="23">
                  <c:v>4.000200056</c:v>
                </c:pt>
                <c:pt idx="24">
                  <c:v>9.9E-008</c:v>
                </c:pt>
                <c:pt idx="25">
                  <c:v>9.8E-008</c:v>
                </c:pt>
                <c:pt idx="26">
                  <c:v>9.7E-008</c:v>
                </c:pt>
                <c:pt idx="27">
                  <c:v>9.4E-008</c:v>
                </c:pt>
                <c:pt idx="28">
                  <c:v>9.2E-008</c:v>
                </c:pt>
                <c:pt idx="29">
                  <c:v>9.1E-008</c:v>
                </c:pt>
                <c:pt idx="30">
                  <c:v>9E-008</c:v>
                </c:pt>
                <c:pt idx="31">
                  <c:v>8.7E-008</c:v>
                </c:pt>
                <c:pt idx="32">
                  <c:v>8.4E-008</c:v>
                </c:pt>
                <c:pt idx="33">
                  <c:v>8.2E-008</c:v>
                </c:pt>
                <c:pt idx="34">
                  <c:v>8.1E-008</c:v>
                </c:pt>
                <c:pt idx="35">
                  <c:v>8E-008</c:v>
                </c:pt>
                <c:pt idx="36">
                  <c:v>7.9E-008</c:v>
                </c:pt>
                <c:pt idx="37">
                  <c:v>7.3E-008</c:v>
                </c:pt>
                <c:pt idx="38">
                  <c:v>7.2E-008</c:v>
                </c:pt>
                <c:pt idx="39">
                  <c:v>7E-008</c:v>
                </c:pt>
                <c:pt idx="40">
                  <c:v>6.9E-008</c:v>
                </c:pt>
                <c:pt idx="41">
                  <c:v>6.8E-008</c:v>
                </c:pt>
                <c:pt idx="42">
                  <c:v>6.5E-008</c:v>
                </c:pt>
                <c:pt idx="43">
                  <c:v>6.4E-008</c:v>
                </c:pt>
                <c:pt idx="44">
                  <c:v>6.3E-008</c:v>
                </c:pt>
                <c:pt idx="45">
                  <c:v>6.2E-008</c:v>
                </c:pt>
                <c:pt idx="46">
                  <c:v>6E-008</c:v>
                </c:pt>
                <c:pt idx="47">
                  <c:v>5.5E-008</c:v>
                </c:pt>
                <c:pt idx="48">
                  <c:v>5.1E-008</c:v>
                </c:pt>
              </c:numCache>
            </c:numRef>
          </c:val>
        </c:ser>
        <c:gapWidth val="100"/>
        <c:overlap val="-24"/>
        <c:axId val="17765102"/>
        <c:axId val="64811513"/>
      </c:barChart>
      <c:catAx>
        <c:axId val="1776510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4811513"/>
        <c:crosses val="autoZero"/>
        <c:auto val="1"/>
        <c:lblAlgn val="ctr"/>
        <c:lblOffset val="100"/>
      </c:catAx>
      <c:valAx>
        <c:axId val="6481151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776510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270000</xdr:colOff>
      <xdr:row>42</xdr:row>
      <xdr:rowOff>137520</xdr:rowOff>
    </xdr:to>
    <xdr:graphicFrame>
      <xdr:nvGraphicFramePr>
        <xdr:cNvPr id="0" name="Chart 1"/>
        <xdr:cNvGraphicFramePr/>
      </xdr:nvGraphicFramePr>
      <xdr:xfrm>
        <a:off x="0" y="0"/>
        <a:ext cx="10109880" cy="69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13</v>
      </c>
      <c r="D3" s="25" t="str">
        <f aca="false">VLOOKUP($A3,$N:$Z,R$1,0)&amp;"-"&amp;VLOOKUP($A3,$N:$Z,S$1,0)</f>
        <v>10-3</v>
      </c>
      <c r="E3" s="24" t="n">
        <f aca="false">VLOOKUP($A3,$N:$Z,X$1,0)</f>
        <v>233</v>
      </c>
      <c r="F3" s="24" t="n">
        <f aca="false">VLOOKUP($A3,$N:$Z,V$1,0)</f>
        <v>0</v>
      </c>
      <c r="G3" s="24" t="n">
        <f aca="false">VLOOKUP($A3,$N:$Z,W$1,0)</f>
        <v>46</v>
      </c>
      <c r="H3" s="24" t="n">
        <f aca="false">VLOOKUP($A3,$N:$Z,Y$1,0)</f>
        <v>100</v>
      </c>
      <c r="I3" s="26" t="n">
        <f aca="false">VLOOKUP($A3,$N:$Z,13,0)</f>
        <v>379.000896219846</v>
      </c>
      <c r="J3" s="27" t="s">
        <v>75</v>
      </c>
      <c r="K3" s="28" t="n">
        <f aca="false">VLOOKUP($A3,$N:$Z,R$1,0)</f>
        <v>10</v>
      </c>
      <c r="L3" s="28" t="n">
        <f aca="false">VLOOKUP($A3,$N:$Z,S$1,0)</f>
        <v>3</v>
      </c>
      <c r="M3" s="28"/>
      <c r="N3" s="29" t="n">
        <f aca="false">RANK(Z3,Z:Z)</f>
        <v>25</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1651</v>
      </c>
      <c r="AE3" s="2" t="n">
        <f aca="false">AC3-AB3</f>
        <v>150</v>
      </c>
      <c r="AF3" s="2" t="n">
        <f aca="false">AD3/AE3</f>
        <v>11.0066666666667</v>
      </c>
      <c r="AG3" s="33" t="n">
        <f aca="false">E3/$AF$3</f>
        <v>21.1689884918231</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Bruno</v>
      </c>
      <c r="C4" s="36" t="n">
        <f aca="false">VLOOKUP($A4,$N:$Z,Q$1,0)</f>
        <v>9</v>
      </c>
      <c r="D4" s="37" t="str">
        <f aca="false">VLOOKUP($A4,$N:$Z,R$1,0)&amp;"-"&amp;VLOOKUP($A4,$N:$Z,S$1,0)</f>
        <v>5-4</v>
      </c>
      <c r="E4" s="36" t="n">
        <f aca="false">VLOOKUP($A4,$N:$Z,X$1,0)</f>
        <v>136</v>
      </c>
      <c r="F4" s="36" t="n">
        <f aca="false">VLOOKUP($A4,$N:$Z,V$1,0)</f>
        <v>0</v>
      </c>
      <c r="G4" s="36" t="n">
        <f aca="false">VLOOKUP($A4,$N:$Z,W$1,0)</f>
        <v>49</v>
      </c>
      <c r="H4" s="36" t="n">
        <f aca="false">VLOOKUP($A4,$N:$Z,Y$1,0)</f>
        <v>0</v>
      </c>
      <c r="I4" s="38" t="n">
        <f aca="false">VLOOKUP($A4,$N:$Z,13,0)</f>
        <v>185.000755651556</v>
      </c>
      <c r="J4" s="27"/>
      <c r="K4" s="39" t="n">
        <f aca="false">VLOOKUP($A4,$N:$Z,R$1,0)</f>
        <v>5</v>
      </c>
      <c r="L4" s="39" t="n">
        <f aca="false">VLOOKUP($A4,$N:$Z,S$1,0)</f>
        <v>4</v>
      </c>
      <c r="M4" s="39"/>
      <c r="N4" s="40" t="n">
        <f aca="false">RANK(Z4,Z:Z)</f>
        <v>26</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12.3561477892187</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Fabio</v>
      </c>
      <c r="C5" s="36" t="n">
        <f aca="false">VLOOKUP($A5,$N:$Z,Q$1,0)</f>
        <v>8</v>
      </c>
      <c r="D5" s="37" t="str">
        <f aca="false">VLOOKUP($A5,$N:$Z,R$1,0)&amp;"-"&amp;VLOOKUP($A5,$N:$Z,S$1,0)</f>
        <v>7-1</v>
      </c>
      <c r="E5" s="36" t="n">
        <f aca="false">VLOOKUP($A5,$N:$Z,X$1,0)</f>
        <v>154</v>
      </c>
      <c r="F5" s="36" t="n">
        <f aca="false">VLOOKUP($A5,$N:$Z,V$1,0)</f>
        <v>0</v>
      </c>
      <c r="G5" s="36" t="n">
        <f aca="false">VLOOKUP($A5,$N:$Z,W$1,0)</f>
        <v>0</v>
      </c>
      <c r="H5" s="36" t="n">
        <f aca="false">VLOOKUP($A5,$N:$Z,Y$1,0)</f>
        <v>0</v>
      </c>
      <c r="I5" s="38" t="n">
        <f aca="false">VLOOKUP($A5,$N:$Z,13,0)</f>
        <v>154.000962554</v>
      </c>
      <c r="J5" s="27"/>
      <c r="K5" s="39" t="n">
        <f aca="false">VLOOKUP($A5,$N:$Z,R$1,0)</f>
        <v>7</v>
      </c>
      <c r="L5" s="39" t="n">
        <f aca="false">VLOOKUP($A5,$N:$Z,S$1,0)</f>
        <v>1</v>
      </c>
      <c r="M5" s="39"/>
      <c r="N5" s="40" t="n">
        <f aca="false">RANK(Z5,Z:Z)</f>
        <v>27</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13.9915202907329</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Caio</v>
      </c>
      <c r="C6" s="36" t="n">
        <f aca="false">VLOOKUP($A6,$N:$Z,Q$1,0)</f>
        <v>7</v>
      </c>
      <c r="D6" s="37" t="str">
        <f aca="false">VLOOKUP($A6,$N:$Z,R$1,0)&amp;"-"&amp;VLOOKUP($A6,$N:$Z,S$1,0)</f>
        <v>3-4</v>
      </c>
      <c r="E6" s="36" t="n">
        <f aca="false">VLOOKUP($A6,$N:$Z,X$1,0)</f>
        <v>90</v>
      </c>
      <c r="F6" s="36" t="n">
        <f aca="false">VLOOKUP($A6,$N:$Z,V$1,0)</f>
        <v>0</v>
      </c>
      <c r="G6" s="36" t="n">
        <f aca="false">VLOOKUP($A6,$N:$Z,W$1,0)</f>
        <v>64</v>
      </c>
      <c r="H6" s="36" t="n">
        <f aca="false">VLOOKUP($A6,$N:$Z,Y$1,0)</f>
        <v>0</v>
      </c>
      <c r="I6" s="38" t="n">
        <f aca="false">VLOOKUP($A6,$N:$Z,13,0)</f>
        <v>154.000642952143</v>
      </c>
      <c r="J6" s="27"/>
      <c r="K6" s="39" t="n">
        <f aca="false">VLOOKUP($A6,$N:$Z,R$1,0)</f>
        <v>3</v>
      </c>
      <c r="L6" s="39" t="n">
        <f aca="false">VLOOKUP($A6,$N:$Z,S$1,0)</f>
        <v>4</v>
      </c>
      <c r="M6" s="39"/>
      <c r="N6" s="40" t="n">
        <f aca="false">RANK(Z6,Z:Z)</f>
        <v>2</v>
      </c>
      <c r="O6" s="39" t="n">
        <v>4</v>
      </c>
      <c r="P6" s="40" t="s">
        <v>5</v>
      </c>
      <c r="Q6" s="40" t="n">
        <f aca="false">COUNTIF(CORRIDA!G:G,CLASSIF!P6)+COUNTIF(CORRIDA!I:I,CLASSIF!P6)</f>
        <v>9</v>
      </c>
      <c r="R6" s="40" t="n">
        <f aca="false">COUNTIF(CORRIDA!G:G,CLASSIF!$P6)</f>
        <v>5</v>
      </c>
      <c r="S6" s="40" t="n">
        <f aca="false">COUNTIF(CORRIDA!I:I,CLASSIF!P6)</f>
        <v>4</v>
      </c>
      <c r="T6" s="41" t="n">
        <f aca="false">IF(Q6=0,0,U6/(Q6*20))</f>
        <v>0.755555555555556</v>
      </c>
      <c r="U6" s="40" t="n">
        <f aca="false">SUMIF(CORRIDA!G:G,CLASSIF!P6,CORRIDA!H:H)+SUMIF(CORRIDA!I:I,CLASSIF!P6,CORRIDA!J:J)</f>
        <v>136</v>
      </c>
      <c r="V6" s="40" t="n">
        <f aca="false">SUMIF(WOs!G:G,CLASSIF!P6,WOs!H:H)+SUMIF(WOs!I:I,CLASSIF!P6,WOs!J:J)</f>
        <v>0</v>
      </c>
      <c r="W6" s="40" t="n">
        <f aca="false">SUMIF(TORNEIO!G:G,CLASSIF!P6,TORNEIO!H:H)+SUMIF(TORNEIO!I:I,CLASSIF!P6,TORNEIO!J:J)+SUMIF(TORNEIO!S:S,CLASSIF!P6,TORNEIO!T:T)</f>
        <v>49</v>
      </c>
      <c r="X6" s="40" t="n">
        <f aca="false">SUM(U6:V6)</f>
        <v>136</v>
      </c>
      <c r="Y6" s="40" t="n">
        <f aca="false">VLOOKUP(P6,STATS!$B$2:$DF$52,109,0)</f>
        <v>0</v>
      </c>
      <c r="Z6" s="42" t="n">
        <f aca="false">SUM(W6:Y6)+T6/1000+(100-O6)/1000000000</f>
        <v>185.000755651556</v>
      </c>
      <c r="AA6" s="40"/>
      <c r="AG6" s="33" t="n">
        <f aca="false">E6/$AF$3</f>
        <v>8.17686250757117</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Robertinho</v>
      </c>
      <c r="C7" s="36" t="n">
        <f aca="false">VLOOKUP($A7,$N:$Z,Q$1,0)</f>
        <v>9</v>
      </c>
      <c r="D7" s="37" t="str">
        <f aca="false">VLOOKUP($A7,$N:$Z,R$1,0)&amp;"-"&amp;VLOOKUP($A7,$N:$Z,S$1,0)</f>
        <v>7-2</v>
      </c>
      <c r="E7" s="36" t="n">
        <f aca="false">VLOOKUP($A7,$N:$Z,X$1,0)</f>
        <v>151</v>
      </c>
      <c r="F7" s="36" t="n">
        <f aca="false">VLOOKUP($A7,$N:$Z,V$1,0)</f>
        <v>0</v>
      </c>
      <c r="G7" s="36" t="n">
        <f aca="false">VLOOKUP($A7,$N:$Z,W$1,0)</f>
        <v>0</v>
      </c>
      <c r="H7" s="36" t="n">
        <f aca="false">VLOOKUP($A7,$N:$Z,Y$1,0)</f>
        <v>0</v>
      </c>
      <c r="I7" s="38" t="n">
        <f aca="false">VLOOKUP($A7,$N:$Z,13,0)</f>
        <v>151.000838949889</v>
      </c>
      <c r="J7" s="27"/>
      <c r="K7" s="39" t="n">
        <f aca="false">VLOOKUP($A7,$N:$Z,R$1,0)</f>
        <v>7</v>
      </c>
      <c r="L7" s="39" t="n">
        <f aca="false">VLOOKUP($A7,$N:$Z,S$1,0)</f>
        <v>2</v>
      </c>
      <c r="M7" s="39"/>
      <c r="N7" s="40" t="n">
        <f aca="false">RANK(Z7,Z:Z)</f>
        <v>4</v>
      </c>
      <c r="O7" s="39" t="n">
        <v>5</v>
      </c>
      <c r="P7" s="40" t="s">
        <v>6</v>
      </c>
      <c r="Q7" s="40" t="n">
        <f aca="false">COUNTIF(CORRIDA!G:G,CLASSIF!P7)+COUNTIF(CORRIDA!I:I,CLASSIF!P7)</f>
        <v>7</v>
      </c>
      <c r="R7" s="40" t="n">
        <f aca="false">COUNTIF(CORRIDA!G:G,CLASSIF!$P7)</f>
        <v>3</v>
      </c>
      <c r="S7" s="40" t="n">
        <f aca="false">COUNTIF(CORRIDA!I:I,CLASSIF!P7)</f>
        <v>4</v>
      </c>
      <c r="T7" s="41" t="n">
        <f aca="false">IF(Q7=0,0,U7/(Q7*20))</f>
        <v>0.642857142857143</v>
      </c>
      <c r="U7" s="40" t="n">
        <f aca="false">SUMIF(CORRIDA!G:G,CLASSIF!P7,CORRIDA!H:H)+SUMIF(CORRIDA!I:I,CLASSIF!P7,CORRIDA!J:J)</f>
        <v>90</v>
      </c>
      <c r="V7" s="40" t="n">
        <f aca="false">SUMIF(WOs!G:G,CLASSIF!P7,WOs!H:H)+SUMIF(WOs!I:I,CLASSIF!P7,WOs!J:J)</f>
        <v>0</v>
      </c>
      <c r="W7" s="40" t="n">
        <f aca="false">SUMIF(TORNEIO!G:G,CLASSIF!P7,TORNEIO!H:H)+SUMIF(TORNEIO!I:I,CLASSIF!P7,TORNEIO!J:J)+SUMIF(TORNEIO!S:S,CLASSIF!P7,TORNEIO!T:T)</f>
        <v>64</v>
      </c>
      <c r="X7" s="40" t="n">
        <f aca="false">SUM(U7:V7)</f>
        <v>90</v>
      </c>
      <c r="Y7" s="40" t="n">
        <f aca="false">VLOOKUP(P7,STATS!$B$2:$DF$52,109,0)</f>
        <v>0</v>
      </c>
      <c r="Z7" s="42" t="n">
        <f aca="false">SUM(W7:Y7)+T7/1000+(100-O7)/1000000000</f>
        <v>154.000642952143</v>
      </c>
      <c r="AA7" s="40"/>
      <c r="AG7" s="33" t="n">
        <f aca="false">E7/$AF$3</f>
        <v>13.7189582071472</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Duclerc</v>
      </c>
      <c r="C8" s="36" t="n">
        <f aca="false">VLOOKUP($A8,$N:$Z,Q$1,0)</f>
        <v>6</v>
      </c>
      <c r="D8" s="37" t="str">
        <f aca="false">VLOOKUP($A8,$N:$Z,R$1,0)&amp;"-"&amp;VLOOKUP($A8,$N:$Z,S$1,0)</f>
        <v>3-3</v>
      </c>
      <c r="E8" s="36" t="n">
        <f aca="false">VLOOKUP($A8,$N:$Z,X$1,0)</f>
        <v>84</v>
      </c>
      <c r="F8" s="36" t="n">
        <f aca="false">VLOOKUP($A8,$N:$Z,V$1,0)</f>
        <v>0</v>
      </c>
      <c r="G8" s="36" t="n">
        <f aca="false">VLOOKUP($A8,$N:$Z,W$1,0)</f>
        <v>44</v>
      </c>
      <c r="H8" s="36" t="n">
        <f aca="false">VLOOKUP($A8,$N:$Z,Y$1,0)</f>
        <v>0</v>
      </c>
      <c r="I8" s="38" t="n">
        <f aca="false">VLOOKUP($A8,$N:$Z,13,0)</f>
        <v>128.000700089</v>
      </c>
      <c r="J8" s="27"/>
      <c r="K8" s="39" t="n">
        <f aca="false">VLOOKUP($A8,$N:$Z,R$1,0)</f>
        <v>3</v>
      </c>
      <c r="L8" s="39" t="n">
        <f aca="false">VLOOKUP($A8,$N:$Z,S$1,0)</f>
        <v>3</v>
      </c>
      <c r="M8" s="39"/>
      <c r="N8" s="40" t="n">
        <f aca="false">RANK(Z8,Z:Z)</f>
        <v>28</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7.63173834039976</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Magritto</v>
      </c>
      <c r="C9" s="36" t="n">
        <f aca="false">VLOOKUP($A9,$N:$Z,Q$1,0)</f>
        <v>0</v>
      </c>
      <c r="D9" s="37" t="str">
        <f aca="false">VLOOKUP($A9,$N:$Z,R$1,0)&amp;"-"&amp;VLOOKUP($A9,$N:$Z,S$1,0)</f>
        <v>0-0</v>
      </c>
      <c r="E9" s="36" t="n">
        <f aca="false">VLOOKUP($A9,$N:$Z,X$1,0)</f>
        <v>0</v>
      </c>
      <c r="F9" s="36" t="n">
        <f aca="false">VLOOKUP($A9,$N:$Z,V$1,0)</f>
        <v>0</v>
      </c>
      <c r="G9" s="36" t="n">
        <f aca="false">VLOOKUP($A9,$N:$Z,W$1,0)</f>
        <v>85</v>
      </c>
      <c r="H9" s="36" t="n">
        <f aca="false">VLOOKUP($A9,$N:$Z,Y$1,0)</f>
        <v>0</v>
      </c>
      <c r="I9" s="38" t="n">
        <f aca="false">VLOOKUP($A9,$N:$Z,13,0)</f>
        <v>85.000000074</v>
      </c>
      <c r="J9" s="27"/>
      <c r="K9" s="39" t="n">
        <f aca="false">VLOOKUP($A9,$N:$Z,R$1,0)</f>
        <v>0</v>
      </c>
      <c r="L9" s="39" t="n">
        <f aca="false">VLOOKUP($A9,$N:$Z,S$1,0)</f>
        <v>0</v>
      </c>
      <c r="M9" s="39"/>
      <c r="N9" s="40" t="n">
        <f aca="false">RANK(Z9,Z:Z)</f>
        <v>22</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0</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Oswald</v>
      </c>
      <c r="C10" s="36" t="n">
        <f aca="false">VLOOKUP($A10,$N:$Z,Q$1,0)</f>
        <v>5</v>
      </c>
      <c r="D10" s="37" t="str">
        <f aca="false">VLOOKUP($A10,$N:$Z,R$1,0)&amp;"-"&amp;VLOOKUP($A10,$N:$Z,S$1,0)</f>
        <v>3-2</v>
      </c>
      <c r="E10" s="36" t="n">
        <f aca="false">VLOOKUP($A10,$N:$Z,X$1,0)</f>
        <v>72</v>
      </c>
      <c r="F10" s="36" t="n">
        <f aca="false">VLOOKUP($A10,$N:$Z,V$1,0)</f>
        <v>0</v>
      </c>
      <c r="G10" s="36" t="n">
        <f aca="false">VLOOKUP($A10,$N:$Z,W$1,0)</f>
        <v>0</v>
      </c>
      <c r="H10" s="36" t="n">
        <f aca="false">VLOOKUP($A10,$N:$Z,Y$1,0)</f>
        <v>0</v>
      </c>
      <c r="I10" s="38" t="n">
        <f aca="false">VLOOKUP($A10,$N:$Z,13,0)</f>
        <v>72.000720071</v>
      </c>
      <c r="J10" s="27"/>
      <c r="K10" s="39" t="n">
        <f aca="false">VLOOKUP($A10,$N:$Z,R$1,0)</f>
        <v>3</v>
      </c>
      <c r="L10" s="39" t="n">
        <f aca="false">VLOOKUP($A10,$N:$Z,S$1,0)</f>
        <v>2</v>
      </c>
      <c r="M10" s="39"/>
      <c r="N10" s="40" t="n">
        <f aca="false">RANK(Z10,Z:Z)</f>
        <v>29</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6.54149000605694</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Rubens</v>
      </c>
      <c r="C11" s="45" t="n">
        <f aca="false">VLOOKUP($A11,$N:$Z,Q$1,0)</f>
        <v>5</v>
      </c>
      <c r="D11" s="46" t="str">
        <f aca="false">VLOOKUP($A11,$N:$Z,R$1,0)&amp;"-"&amp;VLOOKUP($A11,$N:$Z,S$1,0)</f>
        <v>3-2</v>
      </c>
      <c r="E11" s="45" t="n">
        <f aca="false">VLOOKUP($A11,$N:$Z,X$1,0)</f>
        <v>69</v>
      </c>
      <c r="F11" s="45" t="n">
        <f aca="false">VLOOKUP($A11,$N:$Z,V$1,0)</f>
        <v>0</v>
      </c>
      <c r="G11" s="45" t="n">
        <f aca="false">VLOOKUP($A11,$N:$Z,W$1,0)</f>
        <v>0</v>
      </c>
      <c r="H11" s="45" t="n">
        <f aca="false">VLOOKUP($A11,$N:$Z,Y$1,0)</f>
        <v>0</v>
      </c>
      <c r="I11" s="47" t="n">
        <f aca="false">VLOOKUP($A11,$N:$Z,13,0)</f>
        <v>69.000690057</v>
      </c>
      <c r="J11" s="48" t="s">
        <v>76</v>
      </c>
      <c r="K11" s="39" t="n">
        <f aca="false">VLOOKUP($A11,$N:$Z,R$1,0)</f>
        <v>3</v>
      </c>
      <c r="L11" s="39" t="n">
        <f aca="false">VLOOKUP($A11,$N:$Z,S$1,0)</f>
        <v>2</v>
      </c>
      <c r="M11" s="39"/>
      <c r="N11" s="40" t="n">
        <f aca="false">RANK(Z11,Z:Z)</f>
        <v>30</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6.26892792247123</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Luis Carlos</v>
      </c>
      <c r="C12" s="45" t="n">
        <f aca="false">VLOOKUP($A12,$N:$Z,Q$1,0)</f>
        <v>3</v>
      </c>
      <c r="D12" s="46" t="str">
        <f aca="false">VLOOKUP($A12,$N:$Z,R$1,0)&amp;"-"&amp;VLOOKUP($A12,$N:$Z,S$1,0)</f>
        <v>1-2</v>
      </c>
      <c r="E12" s="45" t="n">
        <f aca="false">VLOOKUP($A12,$N:$Z,X$1,0)</f>
        <v>31</v>
      </c>
      <c r="F12" s="45" t="n">
        <f aca="false">VLOOKUP($A12,$N:$Z,V$1,0)</f>
        <v>0</v>
      </c>
      <c r="G12" s="45" t="n">
        <f aca="false">VLOOKUP($A12,$N:$Z,W$1,0)</f>
        <v>24</v>
      </c>
      <c r="H12" s="45" t="n">
        <f aca="false">VLOOKUP($A12,$N:$Z,Y$1,0)</f>
        <v>0</v>
      </c>
      <c r="I12" s="47" t="n">
        <f aca="false">VLOOKUP($A12,$N:$Z,13,0)</f>
        <v>55.0005167426667</v>
      </c>
      <c r="J12" s="48"/>
      <c r="K12" s="39" t="n">
        <f aca="false">VLOOKUP($A12,$N:$Z,R$1,0)</f>
        <v>1</v>
      </c>
      <c r="L12" s="39" t="n">
        <f aca="false">VLOOKUP($A12,$N:$Z,S$1,0)</f>
        <v>2</v>
      </c>
      <c r="M12" s="39"/>
      <c r="N12" s="40" t="n">
        <f aca="false">RANK(Z12,Z:Z)</f>
        <v>31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2.81647486371896</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Guto</v>
      </c>
      <c r="C13" s="45" t="n">
        <f aca="false">VLOOKUP($A13,$N:$Z,Q$1,0)</f>
        <v>3</v>
      </c>
      <c r="D13" s="46" t="str">
        <f aca="false">VLOOKUP($A13,$N:$Z,R$1,0)&amp;"-"&amp;VLOOKUP($A13,$N:$Z,S$1,0)</f>
        <v>1-2</v>
      </c>
      <c r="E13" s="45" t="n">
        <f aca="false">VLOOKUP($A13,$N:$Z,X$1,0)</f>
        <v>28</v>
      </c>
      <c r="F13" s="45" t="n">
        <f aca="false">VLOOKUP($A13,$N:$Z,V$1,0)</f>
        <v>0</v>
      </c>
      <c r="G13" s="45" t="n">
        <f aca="false">VLOOKUP($A13,$N:$Z,W$1,0)</f>
        <v>24</v>
      </c>
      <c r="H13" s="45" t="n">
        <f aca="false">VLOOKUP($A13,$N:$Z,Y$1,0)</f>
        <v>0</v>
      </c>
      <c r="I13" s="47" t="n">
        <f aca="false">VLOOKUP($A13,$N:$Z,13,0)</f>
        <v>52.0004667196667</v>
      </c>
      <c r="J13" s="48"/>
      <c r="K13" s="39" t="n">
        <f aca="false">VLOOKUP($A13,$N:$Z,R$1,0)</f>
        <v>1</v>
      </c>
      <c r="L13" s="39" t="n">
        <f aca="false">VLOOKUP($A13,$N:$Z,S$1,0)</f>
        <v>2</v>
      </c>
      <c r="M13" s="39"/>
      <c r="N13" s="40" t="n">
        <f aca="false">RANK(Z13,Z:Z)</f>
        <v>6</v>
      </c>
      <c r="O13" s="39" t="n">
        <v>11</v>
      </c>
      <c r="P13" s="40" t="s">
        <v>12</v>
      </c>
      <c r="Q13" s="40" t="n">
        <f aca="false">COUNTIF(CORRIDA!G:G,CLASSIF!P13)+COUNTIF(CORRIDA!I:I,CLASSIF!P13)</f>
        <v>6</v>
      </c>
      <c r="R13" s="40" t="n">
        <f aca="false">COUNTIF(CORRIDA!G:G,CLASSIF!$P13)</f>
        <v>3</v>
      </c>
      <c r="S13" s="40" t="n">
        <f aca="false">COUNTIF(CORRIDA!I:I,CLASSIF!P13)</f>
        <v>3</v>
      </c>
      <c r="T13" s="41" t="n">
        <f aca="false">IF(Q13=0,0,U13/(Q13*20))</f>
        <v>0.7</v>
      </c>
      <c r="U13" s="40" t="n">
        <f aca="false">SUMIF(CORRIDA!G:G,CLASSIF!P13,CORRIDA!H:H)+SUMIF(CORRIDA!I:I,CLASSIF!P13,CORRIDA!J:J)</f>
        <v>84</v>
      </c>
      <c r="V13" s="40" t="n">
        <f aca="false">SUMIF(WOs!G:G,CLASSIF!P13,WOs!H:H)+SUMIF(WOs!I:I,CLASSIF!P13,WOs!J:J)</f>
        <v>0</v>
      </c>
      <c r="W13" s="40" t="n">
        <f aca="false">SUMIF(TORNEIO!G:G,CLASSIF!P13,TORNEIO!H:H)+SUMIF(TORNEIO!I:I,CLASSIF!P13,TORNEIO!J:J)+SUMIF(TORNEIO!S:S,CLASSIF!P13,TORNEIO!T:T)</f>
        <v>44</v>
      </c>
      <c r="X13" s="40" t="n">
        <f aca="false">SUM(U13:V13)</f>
        <v>84</v>
      </c>
      <c r="Y13" s="40" t="n">
        <f aca="false">VLOOKUP(P13,STATS!$B$2:$DF$52,109,0)</f>
        <v>0</v>
      </c>
      <c r="Z13" s="42" t="n">
        <f aca="false">SUM(W13:Y13)+T13/1000+(100-O13)/1000000000</f>
        <v>128.000700089</v>
      </c>
      <c r="AA13" s="40"/>
      <c r="AG13" s="33" t="n">
        <f aca="false">E13/$AF$3</f>
        <v>2.54391278013325</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Juan</v>
      </c>
      <c r="C14" s="45" t="n">
        <f aca="false">VLOOKUP($A14,$N:$Z,Q$1,0)</f>
        <v>5</v>
      </c>
      <c r="D14" s="46" t="str">
        <f aca="false">VLOOKUP($A14,$N:$Z,R$1,0)&amp;"-"&amp;VLOOKUP($A14,$N:$Z,S$1,0)</f>
        <v>0-5</v>
      </c>
      <c r="E14" s="45" t="n">
        <f aca="false">VLOOKUP($A14,$N:$Z,X$1,0)</f>
        <v>27</v>
      </c>
      <c r="F14" s="45" t="n">
        <f aca="false">VLOOKUP($A14,$N:$Z,V$1,0)</f>
        <v>0</v>
      </c>
      <c r="G14" s="45" t="n">
        <f aca="false">VLOOKUP($A14,$N:$Z,W$1,0)</f>
        <v>24</v>
      </c>
      <c r="H14" s="45" t="n">
        <f aca="false">VLOOKUP($A14,$N:$Z,Y$1,0)</f>
        <v>0</v>
      </c>
      <c r="I14" s="47" t="n">
        <f aca="false">VLOOKUP($A14,$N:$Z,13,0)</f>
        <v>51.000270077</v>
      </c>
      <c r="J14" s="48"/>
      <c r="K14" s="39" t="n">
        <f aca="false">VLOOKUP($A14,$N:$Z,R$1,0)</f>
        <v>0</v>
      </c>
      <c r="L14" s="39" t="n">
        <f aca="false">VLOOKUP($A14,$N:$Z,S$1,0)</f>
        <v>5</v>
      </c>
      <c r="M14" s="39"/>
      <c r="N14" s="40" t="n">
        <f aca="false">RANK(Z14,Z:Z)</f>
        <v>14</v>
      </c>
      <c r="O14" s="39" t="n">
        <v>12</v>
      </c>
      <c r="P14" s="40" t="s">
        <v>13</v>
      </c>
      <c r="Q14" s="40" t="n">
        <f aca="false">COUNTIF(CORRIDA!G:G,CLASSIF!P14)+COUNTIF(CORRIDA!I:I,CLASSIF!P14)</f>
        <v>6</v>
      </c>
      <c r="R14" s="40" t="n">
        <f aca="false">COUNTIF(CORRIDA!G:G,CLASSIF!$P14)</f>
        <v>1</v>
      </c>
      <c r="S14" s="40" t="n">
        <f aca="false">COUNTIF(CORRIDA!I:I,CLASSIF!P14)</f>
        <v>5</v>
      </c>
      <c r="T14" s="41" t="n">
        <f aca="false">IF(Q14=0,0,U14/(Q14*20))</f>
        <v>0.4</v>
      </c>
      <c r="U14" s="40" t="n">
        <f aca="false">SUMIF(CORRIDA!G:G,CLASSIF!P14,CORRIDA!H:H)+SUMIF(CORRIDA!I:I,CLASSIF!P14,CORRIDA!J:J)</f>
        <v>48</v>
      </c>
      <c r="V14" s="40" t="n">
        <f aca="false">SUMIF(WOs!G:G,CLASSIF!P14,WOs!H:H)+SUMIF(WOs!I:I,CLASSIF!P14,WOs!J:J)</f>
        <v>0</v>
      </c>
      <c r="W14" s="40" t="n">
        <f aca="false">SUMIF(TORNEIO!G:G,CLASSIF!P14,TORNEIO!H:H)+SUMIF(TORNEIO!I:I,CLASSIF!P14,TORNEIO!J:J)+SUMIF(TORNEIO!S:S,CLASSIF!P14,TORNEIO!T:T)</f>
        <v>0</v>
      </c>
      <c r="X14" s="40" t="n">
        <f aca="false">SUM(U14:V14)</f>
        <v>48</v>
      </c>
      <c r="Y14" s="40" t="n">
        <f aca="false">VLOOKUP(P14,STATS!$B$2:$DF$52,109,0)</f>
        <v>0</v>
      </c>
      <c r="Z14" s="42" t="n">
        <f aca="false">SUM(W14:Y14)+T14/1000+(100-O14)/1000000000</f>
        <v>48.000400088</v>
      </c>
      <c r="AA14" s="40"/>
      <c r="AG14" s="33" t="n">
        <f aca="false">E14/$AF$3</f>
        <v>2.45305875227135</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Luiz Henrique</v>
      </c>
      <c r="C15" s="45" t="n">
        <f aca="false">VLOOKUP($A15,$N:$Z,Q$1,0)</f>
        <v>2</v>
      </c>
      <c r="D15" s="46" t="str">
        <f aca="false">VLOOKUP($A15,$N:$Z,R$1,0)&amp;"-"&amp;VLOOKUP($A15,$N:$Z,S$1,0)</f>
        <v>1-1</v>
      </c>
      <c r="E15" s="45" t="n">
        <f aca="false">VLOOKUP($A15,$N:$Z,X$1,0)</f>
        <v>24</v>
      </c>
      <c r="F15" s="45" t="n">
        <f aca="false">VLOOKUP($A15,$N:$Z,V$1,0)</f>
        <v>0</v>
      </c>
      <c r="G15" s="45" t="n">
        <f aca="false">VLOOKUP($A15,$N:$Z,W$1,0)</f>
        <v>24</v>
      </c>
      <c r="H15" s="45" t="n">
        <f aca="false">VLOOKUP($A15,$N:$Z,Y$1,0)</f>
        <v>0</v>
      </c>
      <c r="I15" s="47" t="n">
        <f aca="false">VLOOKUP($A15,$N:$Z,13,0)</f>
        <v>48.000600075</v>
      </c>
      <c r="J15" s="48"/>
      <c r="K15" s="39" t="n">
        <f aca="false">VLOOKUP($A15,$N:$Z,R$1,0)</f>
        <v>1</v>
      </c>
      <c r="L15" s="39" t="n">
        <f aca="false">VLOOKUP($A15,$N:$Z,S$1,0)</f>
        <v>1</v>
      </c>
      <c r="M15" s="39"/>
      <c r="N15" s="40" t="n">
        <f aca="false">RANK(Z15,Z:Z)</f>
        <v>32</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2.18049666868565</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Elias</v>
      </c>
      <c r="C16" s="45" t="n">
        <f aca="false">VLOOKUP($A16,$N:$Z,Q$1,0)</f>
        <v>6</v>
      </c>
      <c r="D16" s="46" t="str">
        <f aca="false">VLOOKUP($A16,$N:$Z,R$1,0)&amp;"-"&amp;VLOOKUP($A16,$N:$Z,S$1,0)</f>
        <v>1-5</v>
      </c>
      <c r="E16" s="45" t="n">
        <f aca="false">VLOOKUP($A16,$N:$Z,X$1,0)</f>
        <v>48</v>
      </c>
      <c r="F16" s="45" t="n">
        <f aca="false">VLOOKUP($A16,$N:$Z,V$1,0)</f>
        <v>0</v>
      </c>
      <c r="G16" s="45" t="n">
        <f aca="false">VLOOKUP($A16,$N:$Z,W$1,0)</f>
        <v>0</v>
      </c>
      <c r="H16" s="45" t="n">
        <f aca="false">VLOOKUP($A16,$N:$Z,Y$1,0)</f>
        <v>0</v>
      </c>
      <c r="I16" s="47" t="n">
        <f aca="false">VLOOKUP($A16,$N:$Z,13,0)</f>
        <v>48.000400088</v>
      </c>
      <c r="J16" s="48"/>
      <c r="K16" s="39" t="n">
        <f aca="false">VLOOKUP($A16,$N:$Z,R$1,0)</f>
        <v>1</v>
      </c>
      <c r="L16" s="39" t="n">
        <f aca="false">VLOOKUP($A16,$N:$Z,S$1,0)</f>
        <v>5</v>
      </c>
      <c r="M16" s="40"/>
      <c r="N16" s="40" t="n">
        <f aca="false">RANK(Z16,Z:Z)</f>
        <v>20</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4.36099333737129</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Sérgio Nacif</v>
      </c>
      <c r="C17" s="45" t="n">
        <f aca="false">VLOOKUP($A17,$N:$Z,Q$1,0)</f>
        <v>3</v>
      </c>
      <c r="D17" s="46" t="str">
        <f aca="false">VLOOKUP($A17,$N:$Z,R$1,0)&amp;"-"&amp;VLOOKUP($A17,$N:$Z,S$1,0)</f>
        <v>2-1</v>
      </c>
      <c r="E17" s="45" t="n">
        <f aca="false">VLOOKUP($A17,$N:$Z,X$1,0)</f>
        <v>47</v>
      </c>
      <c r="F17" s="45" t="n">
        <f aca="false">VLOOKUP($A17,$N:$Z,V$1,0)</f>
        <v>0</v>
      </c>
      <c r="G17" s="45" t="n">
        <f aca="false">VLOOKUP($A17,$N:$Z,W$1,0)</f>
        <v>0</v>
      </c>
      <c r="H17" s="45" t="n">
        <f aca="false">VLOOKUP($A17,$N:$Z,Y$1,0)</f>
        <v>0</v>
      </c>
      <c r="I17" s="47" t="n">
        <f aca="false">VLOOKUP($A17,$N:$Z,13,0)</f>
        <v>47.0007833913333</v>
      </c>
      <c r="J17" s="48"/>
      <c r="K17" s="39" t="n">
        <f aca="false">VLOOKUP($A17,$N:$Z,R$1,0)</f>
        <v>2</v>
      </c>
      <c r="L17" s="39" t="n">
        <f aca="false">VLOOKUP($A17,$N:$Z,S$1,0)</f>
        <v>1</v>
      </c>
      <c r="M17" s="40"/>
      <c r="N17" s="40" t="n">
        <f aca="false">RANK(Z17,Z:Z)</f>
        <v>23</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4.27013930950939</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Flavio</v>
      </c>
      <c r="C18" s="45" t="n">
        <f aca="false">VLOOKUP($A18,$N:$Z,Q$1,0)</f>
        <v>4</v>
      </c>
      <c r="D18" s="46" t="str">
        <f aca="false">VLOOKUP($A18,$N:$Z,R$1,0)&amp;"-"&amp;VLOOKUP($A18,$N:$Z,S$1,0)</f>
        <v>1-3</v>
      </c>
      <c r="E18" s="45" t="n">
        <f aca="false">VLOOKUP($A18,$N:$Z,X$1,0)</f>
        <v>36</v>
      </c>
      <c r="F18" s="45" t="n">
        <f aca="false">VLOOKUP($A18,$N:$Z,V$1,0)</f>
        <v>0</v>
      </c>
      <c r="G18" s="45" t="n">
        <f aca="false">VLOOKUP($A18,$N:$Z,W$1,0)</f>
        <v>0</v>
      </c>
      <c r="H18" s="45" t="n">
        <f aca="false">VLOOKUP($A18,$N:$Z,Y$1,0)</f>
        <v>0</v>
      </c>
      <c r="I18" s="47" t="n">
        <f aca="false">VLOOKUP($A18,$N:$Z,13,0)</f>
        <v>36.000450083</v>
      </c>
      <c r="J18" s="48"/>
      <c r="K18" s="39" t="n">
        <f aca="false">VLOOKUP($A18,$N:$Z,R$1,0)</f>
        <v>1</v>
      </c>
      <c r="L18" s="39" t="n">
        <f aca="false">VLOOKUP($A18,$N:$Z,S$1,0)</f>
        <v>3</v>
      </c>
      <c r="M18" s="40"/>
      <c r="N18" s="40" t="n">
        <f aca="false">RANK(Z18,Z:Z)</f>
        <v>33</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3.27074500302847</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Ivan</v>
      </c>
      <c r="C19" s="51" t="n">
        <f aca="false">VLOOKUP($A19,$N:$Z,Q$1,0)</f>
        <v>2</v>
      </c>
      <c r="D19" s="52" t="str">
        <f aca="false">VLOOKUP($A19,$N:$Z,R$1,0)&amp;"-"&amp;VLOOKUP($A19,$N:$Z,S$1,0)</f>
        <v>1-1</v>
      </c>
      <c r="E19" s="51" t="n">
        <f aca="false">VLOOKUP($A19,$N:$Z,X$1,0)</f>
        <v>31</v>
      </c>
      <c r="F19" s="51" t="n">
        <f aca="false">VLOOKUP($A19,$N:$Z,V$1,0)</f>
        <v>0</v>
      </c>
      <c r="G19" s="51" t="n">
        <f aca="false">VLOOKUP($A19,$N:$Z,W$1,0)</f>
        <v>0</v>
      </c>
      <c r="H19" s="51" t="n">
        <f aca="false">VLOOKUP($A19,$N:$Z,Y$1,0)</f>
        <v>0</v>
      </c>
      <c r="I19" s="53" t="n">
        <f aca="false">VLOOKUP($A19,$N:$Z,13,0)</f>
        <v>31.000775078</v>
      </c>
      <c r="J19" s="54" t="s">
        <v>77</v>
      </c>
      <c r="K19" s="39" t="n">
        <f aca="false">VLOOKUP($A19,$N:$Z,R$1,0)</f>
        <v>1</v>
      </c>
      <c r="L19" s="39" t="n">
        <f aca="false">VLOOKUP($A19,$N:$Z,S$1,0)</f>
        <v>1</v>
      </c>
      <c r="M19" s="40"/>
      <c r="N19" s="40" t="n">
        <f aca="false">RANK(Z19,Z:Z)</f>
        <v>16</v>
      </c>
      <c r="O19" s="39" t="n">
        <v>17</v>
      </c>
      <c r="P19" s="40" t="s">
        <v>18</v>
      </c>
      <c r="Q19" s="40" t="n">
        <f aca="false">COUNTIF(CORRIDA!G:G,CLASSIF!P19)+COUNTIF(CORRIDA!I:I,CLASSIF!P19)</f>
        <v>4</v>
      </c>
      <c r="R19" s="40" t="n">
        <f aca="false">COUNTIF(CORRIDA!G:G,CLASSIF!$P19)</f>
        <v>1</v>
      </c>
      <c r="S19" s="40" t="n">
        <f aca="false">COUNTIF(CORRIDA!I:I,CLASSIF!P19)</f>
        <v>3</v>
      </c>
      <c r="T19" s="41" t="n">
        <f aca="false">IF(Q19=0,0,U19/(Q19*20))</f>
        <v>0.45</v>
      </c>
      <c r="U19" s="40" t="n">
        <f aca="false">SUMIF(CORRIDA!G:G,CLASSIF!P19,CORRIDA!H:H)+SUMIF(CORRIDA!I:I,CLASSIF!P19,CORRIDA!J:J)</f>
        <v>36</v>
      </c>
      <c r="V19" s="40" t="n">
        <f aca="false">SUMIF(WOs!G:G,CLASSIF!P19,WOs!H:H)+SUMIF(WOs!I:I,CLASSIF!P19,WOs!J:J)</f>
        <v>0</v>
      </c>
      <c r="W19" s="40" t="n">
        <f aca="false">SUMIF(TORNEIO!G:G,CLASSIF!P19,TORNEIO!H:H)+SUMIF(TORNEIO!I:I,CLASSIF!P19,TORNEIO!J:J)+SUMIF(TORNEIO!S:S,CLASSIF!P19,TORNEIO!T:T)</f>
        <v>0</v>
      </c>
      <c r="X19" s="40" t="n">
        <f aca="false">SUM(U19:V19)</f>
        <v>36</v>
      </c>
      <c r="Y19" s="40" t="n">
        <f aca="false">VLOOKUP(P19,STATS!$B$2:$DF$52,109,0)</f>
        <v>0</v>
      </c>
      <c r="Z19" s="42" t="n">
        <f aca="false">SUM(W19:Y19)+T19/1000+(100-O19)/1000000000</f>
        <v>36.000450083</v>
      </c>
      <c r="AA19" s="40"/>
      <c r="AG19" s="33" t="n">
        <f aca="false">E19/$AF$3</f>
        <v>2.81647486371896</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Salgado</v>
      </c>
      <c r="C20" s="51" t="n">
        <f aca="false">VLOOKUP($A20,$N:$Z,Q$1,0)</f>
        <v>1</v>
      </c>
      <c r="D20" s="52" t="str">
        <f aca="false">VLOOKUP($A20,$N:$Z,R$1,0)&amp;"-"&amp;VLOOKUP($A20,$N:$Z,S$1,0)</f>
        <v>1-0</v>
      </c>
      <c r="E20" s="51" t="n">
        <f aca="false">VLOOKUP($A20,$N:$Z,X$1,0)</f>
        <v>20</v>
      </c>
      <c r="F20" s="51" t="n">
        <f aca="false">VLOOKUP($A20,$N:$Z,V$1,0)</f>
        <v>0</v>
      </c>
      <c r="G20" s="51" t="n">
        <f aca="false">VLOOKUP($A20,$N:$Z,W$1,0)</f>
        <v>0</v>
      </c>
      <c r="H20" s="51" t="n">
        <f aca="false">VLOOKUP($A20,$N:$Z,Y$1,0)</f>
        <v>0</v>
      </c>
      <c r="I20" s="53" t="n">
        <f aca="false">VLOOKUP($A20,$N:$Z,13,0)</f>
        <v>20.001000059</v>
      </c>
      <c r="J20" s="54"/>
      <c r="K20" s="39" t="n">
        <f aca="false">VLOOKUP($A20,$N:$Z,R$1,0)</f>
        <v>1</v>
      </c>
      <c r="L20" s="39" t="n">
        <f aca="false">VLOOKUP($A20,$N:$Z,S$1,0)</f>
        <v>0</v>
      </c>
      <c r="M20" s="40"/>
      <c r="N20" s="40" t="n">
        <f aca="false">RANK(Z20,Z:Z)</f>
        <v>34</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1.81708055723804</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Tulio</v>
      </c>
      <c r="C21" s="51" t="n">
        <f aca="false">VLOOKUP($A21,$N:$Z,Q$1,0)</f>
        <v>3</v>
      </c>
      <c r="D21" s="52" t="str">
        <f aca="false">VLOOKUP($A21,$N:$Z,R$1,0)&amp;"-"&amp;VLOOKUP($A21,$N:$Z,S$1,0)</f>
        <v>0-3</v>
      </c>
      <c r="E21" s="51" t="n">
        <f aca="false">VLOOKUP($A21,$N:$Z,X$1,0)</f>
        <v>19</v>
      </c>
      <c r="F21" s="51" t="n">
        <f aca="false">VLOOKUP($A21,$N:$Z,V$1,0)</f>
        <v>0</v>
      </c>
      <c r="G21" s="51" t="n">
        <f aca="false">VLOOKUP($A21,$N:$Z,W$1,0)</f>
        <v>0</v>
      </c>
      <c r="H21" s="51" t="n">
        <f aca="false">VLOOKUP($A21,$N:$Z,Y$1,0)</f>
        <v>0</v>
      </c>
      <c r="I21" s="53" t="n">
        <f aca="false">VLOOKUP($A21,$N:$Z,13,0)</f>
        <v>19.0003167336667</v>
      </c>
      <c r="J21" s="54"/>
      <c r="K21" s="39" t="n">
        <f aca="false">VLOOKUP($A21,$N:$Z,R$1,0)</f>
        <v>0</v>
      </c>
      <c r="L21" s="39" t="n">
        <f aca="false">VLOOKUP($A21,$N:$Z,S$1,0)</f>
        <v>3</v>
      </c>
      <c r="M21" s="40"/>
      <c r="N21" s="40" t="n">
        <f aca="false">RANK(Z21,Z:Z)</f>
        <v>35</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1.72622652937614</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Felipe</v>
      </c>
      <c r="C22" s="51" t="n">
        <f aca="false">VLOOKUP($A22,$N:$Z,Q$1,0)</f>
        <v>1</v>
      </c>
      <c r="D22" s="52" t="str">
        <f aca="false">VLOOKUP($A22,$N:$Z,R$1,0)&amp;"-"&amp;VLOOKUP($A22,$N:$Z,S$1,0)</f>
        <v>0-1</v>
      </c>
      <c r="E22" s="51" t="n">
        <f aca="false">VLOOKUP($A22,$N:$Z,X$1,0)</f>
        <v>10</v>
      </c>
      <c r="F22" s="51" t="n">
        <f aca="false">VLOOKUP($A22,$N:$Z,V$1,0)</f>
        <v>0</v>
      </c>
      <c r="G22" s="51" t="n">
        <f aca="false">VLOOKUP($A22,$N:$Z,W$1,0)</f>
        <v>0</v>
      </c>
      <c r="H22" s="51" t="n">
        <f aca="false">VLOOKUP($A22,$N:$Z,Y$1,0)</f>
        <v>0</v>
      </c>
      <c r="I22" s="53" t="n">
        <f aca="false">VLOOKUP($A22,$N:$Z,13,0)</f>
        <v>10.000500086</v>
      </c>
      <c r="J22" s="54"/>
      <c r="K22" s="39" t="n">
        <f aca="false">VLOOKUP($A22,$N:$Z,R$1,0)</f>
        <v>0</v>
      </c>
      <c r="L22" s="39" t="n">
        <f aca="false">VLOOKUP($A22,$N:$Z,S$1,0)</f>
        <v>1</v>
      </c>
      <c r="M22" s="40"/>
      <c r="N22" s="40" t="n">
        <f aca="false">RANK(Z22,Z:Z)</f>
        <v>36</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0.908540278619019</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Xuru</v>
      </c>
      <c r="C23" s="51" t="n">
        <f aca="false">VLOOKUP($A23,$N:$Z,Q$1,0)</f>
        <v>2</v>
      </c>
      <c r="D23" s="52" t="str">
        <f aca="false">VLOOKUP($A23,$N:$Z,R$1,0)&amp;"-"&amp;VLOOKUP($A23,$N:$Z,S$1,0)</f>
        <v>0-2</v>
      </c>
      <c r="E23" s="51" t="n">
        <f aca="false">VLOOKUP($A23,$N:$Z,X$1,0)</f>
        <v>8</v>
      </c>
      <c r="F23" s="51" t="n">
        <f aca="false">VLOOKUP($A23,$N:$Z,V$1,0)</f>
        <v>0</v>
      </c>
      <c r="G23" s="51" t="n">
        <f aca="false">VLOOKUP($A23,$N:$Z,W$1,0)</f>
        <v>0</v>
      </c>
      <c r="H23" s="51" t="n">
        <f aca="false">VLOOKUP($A23,$N:$Z,Y$1,0)</f>
        <v>0</v>
      </c>
      <c r="I23" s="53" t="n">
        <f aca="false">VLOOKUP($A23,$N:$Z,13,0)</f>
        <v>8.000200052</v>
      </c>
      <c r="J23" s="54"/>
      <c r="K23" s="39" t="n">
        <f aca="false">VLOOKUP($A23,$N:$Z,R$1,0)</f>
        <v>0</v>
      </c>
      <c r="L23" s="39" t="n">
        <f aca="false">VLOOKUP($A23,$N:$Z,S$1,0)</f>
        <v>2</v>
      </c>
      <c r="M23" s="40"/>
      <c r="N23" s="40" t="n">
        <f aca="false">RANK(Z23,Z:Z)</f>
        <v>37</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0.726832222895215</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Costinha</v>
      </c>
      <c r="C24" s="51" t="n">
        <f aca="false">VLOOKUP($A24,$N:$Z,Q$1,0)</f>
        <v>1</v>
      </c>
      <c r="D24" s="52" t="str">
        <f aca="false">VLOOKUP($A24,$N:$Z,R$1,0)&amp;"-"&amp;VLOOKUP($A24,$N:$Z,S$1,0)</f>
        <v>0-1</v>
      </c>
      <c r="E24" s="51" t="n">
        <f aca="false">VLOOKUP($A24,$N:$Z,X$1,0)</f>
        <v>4</v>
      </c>
      <c r="F24" s="51" t="n">
        <f aca="false">VLOOKUP($A24,$N:$Z,V$1,0)</f>
        <v>0</v>
      </c>
      <c r="G24" s="51" t="n">
        <f aca="false">VLOOKUP($A24,$N:$Z,W$1,0)</f>
        <v>0</v>
      </c>
      <c r="H24" s="51" t="n">
        <f aca="false">VLOOKUP($A24,$N:$Z,Y$1,0)</f>
        <v>0</v>
      </c>
      <c r="I24" s="53" t="n">
        <f aca="false">VLOOKUP($A24,$N:$Z,13,0)</f>
        <v>4.000200093</v>
      </c>
      <c r="J24" s="54"/>
      <c r="K24" s="39" t="n">
        <f aca="false">VLOOKUP($A24,$N:$Z,R$1,0)</f>
        <v>0</v>
      </c>
      <c r="L24" s="39" t="n">
        <f aca="false">VLOOKUP($A24,$N:$Z,S$1,0)</f>
        <v>1</v>
      </c>
      <c r="M24" s="40"/>
      <c r="N24" s="40" t="n">
        <f aca="false">RANK(Z24,Z:Z)</f>
        <v>17</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0.775</v>
      </c>
      <c r="U24" s="40" t="n">
        <f aca="false">SUMIF(CORRIDA!G:G,CLASSIF!P24,CORRIDA!H:H)+SUMIF(CORRIDA!I:I,CLASSIF!P24,CORRIDA!J:J)</f>
        <v>31</v>
      </c>
      <c r="V24" s="40" t="n">
        <f aca="false">SUMIF(WOs!G:G,CLASSIF!P24,WOs!H:H)+SUMIF(WOs!I:I,CLASSIF!P24,WOs!J:J)</f>
        <v>0</v>
      </c>
      <c r="W24" s="40" t="n">
        <f aca="false">SUMIF(TORNEIO!G:G,CLASSIF!P24,TORNEIO!H:H)+SUMIF(TORNEIO!I:I,CLASSIF!P24,TORNEIO!J:J)+SUMIF(TORNEIO!S:S,CLASSIF!P24,TORNEIO!T:T)</f>
        <v>0</v>
      </c>
      <c r="X24" s="40" t="n">
        <f aca="false">SUM(U24:V24)</f>
        <v>31</v>
      </c>
      <c r="Y24" s="40" t="n">
        <f aca="false">VLOOKUP(P24,STATS!$B$2:$DF$52,109,0)</f>
        <v>0</v>
      </c>
      <c r="Z24" s="42" t="n">
        <f aca="false">SUM(W24:Y24)+T24/1000+(100-O24)/1000000000</f>
        <v>31.000775078</v>
      </c>
      <c r="AA24" s="40"/>
      <c r="AG24" s="33" t="n">
        <f aca="false">E24/$AF$3</f>
        <v>0.363416111447608</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Fernando Bio</v>
      </c>
      <c r="C25" s="51" t="n">
        <f aca="false">VLOOKUP($A25,$N:$Z,Q$1,0)</f>
        <v>1</v>
      </c>
      <c r="D25" s="52" t="str">
        <f aca="false">VLOOKUP($A25,$N:$Z,R$1,0)&amp;"-"&amp;VLOOKUP($A25,$N:$Z,S$1,0)</f>
        <v>0-1</v>
      </c>
      <c r="E25" s="51" t="n">
        <f aca="false">VLOOKUP($A25,$N:$Z,X$1,0)</f>
        <v>4</v>
      </c>
      <c r="F25" s="51" t="n">
        <f aca="false">VLOOKUP($A25,$N:$Z,V$1,0)</f>
        <v>0</v>
      </c>
      <c r="G25" s="51" t="n">
        <f aca="false">VLOOKUP($A25,$N:$Z,W$1,0)</f>
        <v>0</v>
      </c>
      <c r="H25" s="51" t="n">
        <f aca="false">VLOOKUP($A25,$N:$Z,Y$1,0)</f>
        <v>0</v>
      </c>
      <c r="I25" s="53" t="n">
        <f aca="false">VLOOKUP($A25,$N:$Z,13,0)</f>
        <v>4.000200085</v>
      </c>
      <c r="J25" s="54"/>
      <c r="K25" s="39" t="n">
        <f aca="false">VLOOKUP($A25,$N:$Z,R$1,0)</f>
        <v>0</v>
      </c>
      <c r="L25" s="39" t="n">
        <f aca="false">VLOOKUP($A25,$N:$Z,S$1,0)</f>
        <v>1</v>
      </c>
      <c r="M25" s="40"/>
      <c r="N25" s="40" t="n">
        <f aca="false">RANK(Z25,Z:Z)</f>
        <v>12</v>
      </c>
      <c r="O25" s="39" t="n">
        <v>23</v>
      </c>
      <c r="P25" s="40" t="s">
        <v>24</v>
      </c>
      <c r="Q25" s="40" t="n">
        <f aca="false">COUNTIF(CORRIDA!G:G,CLASSIF!P25)+COUNTIF(CORRIDA!I:I,CLASSIF!P25)</f>
        <v>5</v>
      </c>
      <c r="R25" s="40" t="n">
        <f aca="false">COUNTIF(CORRIDA!G:G,CLASSIF!$P25)</f>
        <v>0</v>
      </c>
      <c r="S25" s="40" t="n">
        <f aca="false">COUNTIF(CORRIDA!I:I,CLASSIF!P25)</f>
        <v>5</v>
      </c>
      <c r="T25" s="41" t="n">
        <f aca="false">IF(Q25=0,0,U25/(Q25*20))</f>
        <v>0.27</v>
      </c>
      <c r="U25" s="40" t="n">
        <f aca="false">SUMIF(CORRIDA!G:G,CLASSIF!P25,CORRIDA!H:H)+SUMIF(CORRIDA!I:I,CLASSIF!P25,CORRIDA!J:J)</f>
        <v>27</v>
      </c>
      <c r="V25" s="40" t="n">
        <f aca="false">SUMIF(WOs!G:G,CLASSIF!P25,WOs!H:H)+SUMIF(WOs!I:I,CLASSIF!P25,WOs!J:J)</f>
        <v>0</v>
      </c>
      <c r="W25" s="40" t="n">
        <f aca="false">SUMIF(TORNEIO!G:G,CLASSIF!P25,TORNEIO!H:H)+SUMIF(TORNEIO!I:I,CLASSIF!P25,TORNEIO!J:J)+SUMIF(TORNEIO!S:S,CLASSIF!P25,TORNEIO!T:T)</f>
        <v>24</v>
      </c>
      <c r="X25" s="40" t="n">
        <f aca="false">SUM(U25:V25)</f>
        <v>27</v>
      </c>
      <c r="Y25" s="40" t="n">
        <f aca="false">VLOOKUP(P25,STATS!$B$2:$DF$52,109,0)</f>
        <v>0</v>
      </c>
      <c r="Z25" s="42" t="n">
        <f aca="false">SUM(W25:Y25)+T25/1000+(100-O25)/1000000000</f>
        <v>51.000270077</v>
      </c>
      <c r="AA25" s="40"/>
      <c r="AG25" s="33" t="n">
        <f aca="false">E25/$AF$3</f>
        <v>0.363416111447608</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Zanoni</v>
      </c>
      <c r="C26" s="51" t="n">
        <f aca="false">VLOOKUP($A26,$N:$Z,Q$1,0)</f>
        <v>1</v>
      </c>
      <c r="D26" s="52" t="str">
        <f aca="false">VLOOKUP($A26,$N:$Z,R$1,0)&amp;"-"&amp;VLOOKUP($A26,$N:$Z,S$1,0)</f>
        <v>0-1</v>
      </c>
      <c r="E26" s="51" t="n">
        <f aca="false">VLOOKUP($A26,$N:$Z,X$1,0)</f>
        <v>4</v>
      </c>
      <c r="F26" s="51" t="n">
        <f aca="false">VLOOKUP($A26,$N:$Z,V$1,0)</f>
        <v>0</v>
      </c>
      <c r="G26" s="51" t="n">
        <f aca="false">VLOOKUP($A26,$N:$Z,W$1,0)</f>
        <v>0</v>
      </c>
      <c r="H26" s="51" t="n">
        <f aca="false">VLOOKUP($A26,$N:$Z,Y$1,0)</f>
        <v>0</v>
      </c>
      <c r="I26" s="53" t="n">
        <f aca="false">VLOOKUP($A26,$N:$Z,13,0)</f>
        <v>4.000200056</v>
      </c>
      <c r="J26" s="54"/>
      <c r="K26" s="39" t="n">
        <f aca="false">VLOOKUP($A26,$N:$Z,R$1,0)</f>
        <v>0</v>
      </c>
      <c r="L26" s="39" t="n">
        <f aca="false">VLOOKUP($A26,$N:$Z,S$1,0)</f>
        <v>1</v>
      </c>
      <c r="M26" s="40"/>
      <c r="N26" s="40" t="n">
        <f aca="false">RANK(Z26,Z:Z)</f>
        <v>10</v>
      </c>
      <c r="O26" s="39" t="n">
        <v>24</v>
      </c>
      <c r="P26" s="40" t="s">
        <v>25</v>
      </c>
      <c r="Q26" s="40" t="n">
        <f aca="false">COUNTIF(CORRIDA!G:G,CLASSIF!P26)+COUNTIF(CORRIDA!I:I,CLASSIF!P26)</f>
        <v>3</v>
      </c>
      <c r="R26" s="40" t="n">
        <f aca="false">COUNTIF(CORRIDA!G:G,CLASSIF!$P26)</f>
        <v>1</v>
      </c>
      <c r="S26" s="40" t="n">
        <f aca="false">COUNTIF(CORRIDA!I:I,CLASSIF!P26)</f>
        <v>2</v>
      </c>
      <c r="T26" s="41" t="n">
        <f aca="false">IF(Q26=0,0,U26/(Q26*20))</f>
        <v>0.516666666666667</v>
      </c>
      <c r="U26" s="40" t="n">
        <f aca="false">SUMIF(CORRIDA!G:G,CLASSIF!P26,CORRIDA!H:H)+SUMIF(CORRIDA!I:I,CLASSIF!P26,CORRIDA!J:J)</f>
        <v>31</v>
      </c>
      <c r="V26" s="40" t="n">
        <f aca="false">SUMIF(WOs!G:G,CLASSIF!P26,WOs!H:H)+SUMIF(WOs!I:I,CLASSIF!P26,WOs!J:J)</f>
        <v>0</v>
      </c>
      <c r="W26" s="40" t="n">
        <f aca="false">SUMIF(TORNEIO!G:G,CLASSIF!P26,TORNEIO!H:H)+SUMIF(TORNEIO!I:I,CLASSIF!P26,TORNEIO!J:J)+SUMIF(TORNEIO!S:S,CLASSIF!P26,TORNEIO!T:T)</f>
        <v>24</v>
      </c>
      <c r="X26" s="40" t="n">
        <f aca="false">SUM(U26:V26)</f>
        <v>31</v>
      </c>
      <c r="Y26" s="40" t="n">
        <f aca="false">VLOOKUP(P26,STATS!$B$2:$DF$52,109,0)</f>
        <v>0</v>
      </c>
      <c r="Z26" s="42" t="n">
        <f aca="false">SUM(W26:Y26)+T26/1000+(100-O26)/1000000000</f>
        <v>55.0005167426667</v>
      </c>
      <c r="AA26" s="40"/>
      <c r="AG26" s="33" t="n">
        <f aca="false">E26/$AF$3</f>
        <v>0.363416111447608</v>
      </c>
      <c r="AH26" s="33" t="e">
        <f aca="true">E26+AH$2*20*D26*(($AC$3-TODAY())/7)</f>
        <v>#VALUE!</v>
      </c>
      <c r="AJ26" s="1"/>
      <c r="AL26" s="1"/>
    </row>
    <row r="27" customFormat="false" ht="12.8" hidden="false" customHeight="false" outlineLevel="0" collapsed="false">
      <c r="A27" s="55" t="n">
        <v>25</v>
      </c>
      <c r="B27" s="56" t="str">
        <f aca="false">VLOOKUP($A27,$N:$Z,P$1,0)</f>
        <v>Arthur Fontalvinho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9.9E-008</v>
      </c>
      <c r="J27" s="60"/>
      <c r="K27" s="39" t="n">
        <f aca="false">VLOOKUP($A27,$N:$Z,R$1,0)</f>
        <v>0</v>
      </c>
      <c r="L27" s="39" t="n">
        <f aca="false">VLOOKUP($A27,$N:$Z,S$1,0)</f>
        <v>0</v>
      </c>
      <c r="M27" s="40"/>
      <c r="N27" s="40" t="n">
        <f aca="false">RANK(Z27,Z:Z)</f>
        <v>13</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Bérgamo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9.8E-008</v>
      </c>
      <c r="J28" s="60"/>
      <c r="K28" s="39" t="n">
        <f aca="false">VLOOKUP($A28,$N:$Z,R$1,0)</f>
        <v>0</v>
      </c>
      <c r="L28" s="39" t="n">
        <f aca="false">VLOOKUP($A28,$N:$Z,S$1,0)</f>
        <v>0</v>
      </c>
      <c r="M28" s="40"/>
      <c r="N28" s="40" t="n">
        <f aca="false">RANK(Z28,Z:Z)</f>
        <v>7</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Bernardo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9.7E-008</v>
      </c>
      <c r="J29" s="60"/>
      <c r="K29" s="39" t="n">
        <f aca="false">VLOOKUP($A29,$N:$Z,R$1,0)</f>
        <v>0</v>
      </c>
      <c r="L29" s="39" t="n">
        <f aca="false">VLOOKUP($A29,$N:$Z,S$1,0)</f>
        <v>0</v>
      </c>
      <c r="M29" s="40"/>
      <c r="N29" s="40" t="n">
        <f aca="false">RANK(Z29,Z:Z)</f>
        <v>38</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Carlos Coimbra</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9.4E-008</v>
      </c>
      <c r="J30" s="60"/>
      <c r="K30" s="39" t="n">
        <f aca="false">VLOOKUP($A30,$N:$Z,R$1,0)</f>
        <v>0</v>
      </c>
      <c r="L30" s="39" t="n">
        <f aca="false">VLOOKUP($A30,$N:$Z,S$1,0)</f>
        <v>0</v>
      </c>
      <c r="M30" s="40"/>
      <c r="N30" s="40" t="n">
        <f aca="false">RANK(Z30,Z:Z)</f>
        <v>39</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Daniel Borges</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9.2E-008</v>
      </c>
      <c r="J31" s="60"/>
      <c r="K31" s="39" t="n">
        <f aca="false">VLOOKUP($A31,$N:$Z,R$1,0)</f>
        <v>0</v>
      </c>
      <c r="L31" s="39" t="n">
        <f aca="false">VLOOKUP($A31,$N:$Z,S$1,0)</f>
        <v>0</v>
      </c>
      <c r="M31" s="40"/>
      <c r="N31" s="40" t="n">
        <f aca="false">RANK(Z31,Z:Z)</f>
        <v>8</v>
      </c>
      <c r="O31" s="39" t="n">
        <v>29</v>
      </c>
      <c r="P31" s="40" t="s">
        <v>30</v>
      </c>
      <c r="Q31" s="40" t="n">
        <f aca="false">COUNTIF(CORRIDA!G:G,CLASSIF!P31)+COUNTIF(CORRIDA!I:I,CLASSIF!P31)</f>
        <v>5</v>
      </c>
      <c r="R31" s="40" t="n">
        <f aca="false">COUNTIF(CORRIDA!G:G,CLASSIF!$P31)</f>
        <v>3</v>
      </c>
      <c r="S31" s="40" t="n">
        <f aca="false">COUNTIF(CORRIDA!I:I,CLASSIF!P31)</f>
        <v>2</v>
      </c>
      <c r="T31" s="41" t="n">
        <f aca="false">IF(Q31=0,0,U31/(Q31*20))</f>
        <v>0.72</v>
      </c>
      <c r="U31" s="40" t="n">
        <f aca="false">SUMIF(CORRIDA!G:G,CLASSIF!P31,CORRIDA!H:H)+SUMIF(CORRIDA!I:I,CLASSIF!P31,CORRIDA!J:J)</f>
        <v>72</v>
      </c>
      <c r="V31" s="40" t="n">
        <f aca="false">SUMIF(WOs!G:G,CLASSIF!P31,WOs!H:H)+SUMIF(WOs!I:I,CLASSIF!P31,WOs!J:J)</f>
        <v>0</v>
      </c>
      <c r="W31" s="40" t="n">
        <f aca="false">SUMIF(TORNEIO!G:G,CLASSIF!P31,TORNEIO!H:H)+SUMIF(TORNEIO!I:I,CLASSIF!P31,TORNEIO!J:J)+SUMIF(TORNEIO!S:S,CLASSIF!P31,TORNEIO!T:T)</f>
        <v>0</v>
      </c>
      <c r="X31" s="40" t="n">
        <f aca="false">SUM(U31:V31)</f>
        <v>72</v>
      </c>
      <c r="Y31" s="40" t="n">
        <f aca="false">VLOOKUP(P31,STATS!$B$2:$DF$52,109,0)</f>
        <v>0</v>
      </c>
      <c r="Z31" s="42" t="n">
        <f aca="false">SUM(W31:Y31)+T31/1000+(100-O31)/1000000000</f>
        <v>72.000720071</v>
      </c>
      <c r="AA31" s="40"/>
    </row>
    <row r="32" customFormat="false" ht="12.8" hidden="false" customHeight="false" outlineLevel="0" collapsed="false">
      <c r="A32" s="55" t="n">
        <v>30</v>
      </c>
      <c r="B32" s="56" t="str">
        <f aca="false">VLOOKUP($A32,$N:$Z,P$1,0)</f>
        <v>Danilo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9.1E-008</v>
      </c>
      <c r="J32" s="60"/>
      <c r="K32" s="39" t="n">
        <f aca="false">VLOOKUP($A32,$N:$Z,R$1,0)</f>
        <v>0</v>
      </c>
      <c r="L32" s="39" t="n">
        <f aca="false">VLOOKUP($A32,$N:$Z,S$1,0)</f>
        <v>0</v>
      </c>
      <c r="M32" s="40"/>
      <c r="N32" s="40" t="n">
        <f aca="false">RANK(Z32,Z:Z)</f>
        <v>40</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Walderi</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9E-008</v>
      </c>
      <c r="J33" s="60"/>
      <c r="K33" s="39" t="n">
        <f aca="false">VLOOKUP($A33,$N:$Z,R$1,0)</f>
        <v>0</v>
      </c>
      <c r="L33" s="39" t="n">
        <f aca="false">VLOOKUP($A33,$N:$Z,S$1,0)</f>
        <v>0</v>
      </c>
      <c r="M33" s="40"/>
      <c r="N33" s="40" t="n">
        <f aca="false">RANK(Z33,Z:Z)</f>
        <v>41</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Fabinho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8.7E-008</v>
      </c>
      <c r="J34" s="60"/>
      <c r="K34" s="39" t="n">
        <f aca="false">VLOOKUP($A34,$N:$Z,R$1,0)</f>
        <v>0</v>
      </c>
      <c r="L34" s="39" t="n">
        <f aca="false">VLOOKUP($A34,$N:$Z,S$1,0)</f>
        <v>0</v>
      </c>
      <c r="M34" s="40"/>
      <c r="N34" s="40" t="n">
        <f aca="false">RANK(Z34,Z:Z)</f>
        <v>42</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Fiorito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8.4E-008</v>
      </c>
      <c r="J35" s="60"/>
      <c r="K35" s="39" t="n">
        <f aca="false">VLOOKUP($A35,$N:$Z,R$1,0)</f>
        <v>0</v>
      </c>
      <c r="L35" s="39" t="n">
        <f aca="false">VLOOKUP($A35,$N:$Z,S$1,0)</f>
        <v>0</v>
      </c>
      <c r="M35" s="40"/>
      <c r="N35" s="40" t="n">
        <f aca="false">RANK(Z35,Z:Z)</f>
        <v>19</v>
      </c>
      <c r="O35" s="39" t="n">
        <v>33</v>
      </c>
      <c r="P35" s="40" t="s">
        <v>34</v>
      </c>
      <c r="Q35" s="40" t="n">
        <f aca="false">COUNTIF(CORRIDA!G:G,CLASSIF!P35)+COUNTIF(CORRIDA!I:I,CLASSIF!P35)</f>
        <v>3</v>
      </c>
      <c r="R35" s="40" t="n">
        <f aca="false">COUNTIF(CORRIDA!G:G,CLASSIF!$P35)</f>
        <v>0</v>
      </c>
      <c r="S35" s="40" t="n">
        <f aca="false">COUNTIF(CORRIDA!I:I,CLASSIF!P35)</f>
        <v>3</v>
      </c>
      <c r="T35" s="41" t="n">
        <f aca="false">IF(Q35=0,0,U35/(Q35*20))</f>
        <v>0.316666666666667</v>
      </c>
      <c r="U35" s="40" t="n">
        <f aca="false">SUMIF(CORRIDA!G:G,CLASSIF!P35,CORRIDA!H:H)+SUMIF(CORRIDA!I:I,CLASSIF!P35,CORRIDA!J:J)</f>
        <v>19</v>
      </c>
      <c r="V35" s="40" t="n">
        <f aca="false">SUMIF(WOs!G:G,CLASSIF!P35,WOs!H:H)+SUMIF(WOs!I:I,CLASSIF!P35,WOs!J:J)</f>
        <v>0</v>
      </c>
      <c r="W35" s="40" t="n">
        <f aca="false">SUMIF(TORNEIO!G:G,CLASSIF!P35,TORNEIO!H:H)+SUMIF(TORNEIO!I:I,CLASSIF!P35,TORNEIO!J:J)+SUMIF(TORNEIO!S:S,CLASSIF!P35,TORNEIO!T:T)</f>
        <v>0</v>
      </c>
      <c r="X35" s="40" t="n">
        <f aca="false">SUM(U35:V35)</f>
        <v>19</v>
      </c>
      <c r="Y35" s="40" t="n">
        <f aca="false">VLOOKUP(P35,STATS!$B$2:$DF$52,109,0)</f>
        <v>0</v>
      </c>
      <c r="Z35" s="42" t="n">
        <f aca="false">SUM(W35:Y35)+T35/1000+(100-O35)/1000000000</f>
        <v>19.0003167336667</v>
      </c>
      <c r="AA35" s="40"/>
    </row>
    <row r="36" customFormat="false" ht="12.8" hidden="false" customHeight="false" outlineLevel="0" collapsed="false">
      <c r="A36" s="55" t="n">
        <v>34</v>
      </c>
      <c r="B36" s="56" t="str">
        <f aca="false">VLOOKUP($A36,$N:$Z,P$1,0)</f>
        <v>Fontalvo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8.2E-008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13</v>
      </c>
      <c r="R36" s="40" t="n">
        <f aca="false">COUNTIF(CORRIDA!G:G,CLASSIF!$P36)</f>
        <v>10</v>
      </c>
      <c r="S36" s="40" t="n">
        <f aca="false">COUNTIF(CORRIDA!I:I,CLASSIF!P36)</f>
        <v>3</v>
      </c>
      <c r="T36" s="41" t="n">
        <f aca="false">IF(Q36=0,0,U36/(Q36*20))</f>
        <v>0.896153846153846</v>
      </c>
      <c r="U36" s="40" t="n">
        <f aca="false">SUMIF(CORRIDA!G:G,CLASSIF!P36,CORRIDA!H:H)+SUMIF(CORRIDA!I:I,CLASSIF!P36,CORRIDA!J:J)</f>
        <v>233</v>
      </c>
      <c r="V36" s="40" t="n">
        <f aca="false">SUMIF(WOs!G:G,CLASSIF!P36,WOs!H:H)+SUMIF(WOs!I:I,CLASSIF!P36,WOs!J:J)</f>
        <v>0</v>
      </c>
      <c r="W36" s="40" t="n">
        <f aca="false">SUMIF(TORNEIO!G:G,CLASSIF!P36,TORNEIO!H:H)+SUMIF(TORNEIO!I:I,CLASSIF!P36,TORNEIO!J:J)+SUMIF(TORNEIO!S:S,CLASSIF!P36,TORNEIO!T:T)</f>
        <v>46</v>
      </c>
      <c r="X36" s="40" t="n">
        <f aca="false">SUM(U36:V36)</f>
        <v>233</v>
      </c>
      <c r="Y36" s="40" t="n">
        <f aca="false">VLOOKUP(P36,STATS!$B$2:$DF$52,109,0)</f>
        <v>100</v>
      </c>
      <c r="Z36" s="42" t="n">
        <f aca="false">SUM(W36:Y36)+T36/1000+(100-O36)/1000000000</f>
        <v>379.000896219846</v>
      </c>
      <c r="AA36" s="40"/>
    </row>
    <row r="37" customFormat="false" ht="12.8" hidden="false" customHeight="false" outlineLevel="0" collapsed="false">
      <c r="A37" s="55" t="n">
        <v>35</v>
      </c>
      <c r="B37" s="56" t="str">
        <f aca="false">VLOOKUP($A37,$N:$Z,P$1,0)</f>
        <v>Grilovic</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8.1E-008</v>
      </c>
      <c r="J37" s="60"/>
      <c r="K37" s="39" t="n">
        <f aca="false">VLOOKUP($A37,$N:$Z,R$1,0)</f>
        <v>0</v>
      </c>
      <c r="L37" s="39" t="n">
        <f aca="false">VLOOKUP($A37,$N:$Z,S$1,0)</f>
        <v>0</v>
      </c>
      <c r="M37" s="40"/>
      <c r="N37" s="40" t="n">
        <f aca="false">RANK(Z37,Z:Z)</f>
        <v>43</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Guedes</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Gus</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7.9E-008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Marcelo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7.3E-008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Odair</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7.2E-008</v>
      </c>
      <c r="J41" s="60"/>
      <c r="K41" s="39" t="n">
        <f aca="false">VLOOKUP($A41,$N:$Z,R$1,0)</f>
        <v>0</v>
      </c>
      <c r="L41" s="39" t="n">
        <f aca="false">VLOOKUP($A41,$N:$Z,S$1,0)</f>
        <v>0</v>
      </c>
      <c r="M41" s="40"/>
      <c r="N41" s="40" t="n">
        <f aca="false">RANK(Z41,Z:Z)</f>
        <v>5</v>
      </c>
      <c r="O41" s="39" t="n">
        <v>39</v>
      </c>
      <c r="P41" s="40" t="s">
        <v>40</v>
      </c>
      <c r="Q41" s="40" t="n">
        <f aca="false">COUNTIF(CORRIDA!G:G,CLASSIF!P41)+COUNTIF(CORRIDA!I:I,CLASSIF!P41)</f>
        <v>9</v>
      </c>
      <c r="R41" s="40" t="n">
        <f aca="false">COUNTIF(CORRIDA!G:G,CLASSIF!$P41)</f>
        <v>7</v>
      </c>
      <c r="S41" s="40" t="n">
        <f aca="false">COUNTIF(CORRIDA!I:I,CLASSIF!P41)</f>
        <v>2</v>
      </c>
      <c r="T41" s="41" t="n">
        <f aca="false">IF(Q41=0,0,U41/(Q41*20))</f>
        <v>0.838888888888889</v>
      </c>
      <c r="U41" s="40" t="n">
        <f aca="false">SUMIF(CORRIDA!G:G,CLASSIF!P41,CORRIDA!H:H)+SUMIF(CORRIDA!I:I,CLASSIF!P41,CORRIDA!J:J)</f>
        <v>151</v>
      </c>
      <c r="V41" s="40" t="n">
        <f aca="false">SUMIF(WOs!G:G,CLASSIF!P41,WOs!H:H)+SUMIF(WOs!I:I,CLASSIF!P41,WOs!J:J)</f>
        <v>0</v>
      </c>
      <c r="W41" s="40" t="n">
        <f aca="false">SUMIF(TORNEIO!G:G,CLASSIF!P41,TORNEIO!H:H)+SUMIF(TORNEIO!I:I,CLASSIF!P41,TORNEIO!J:J)+SUMIF(TORNEIO!S:S,CLASSIF!P41,TORNEIO!T:T)</f>
        <v>0</v>
      </c>
      <c r="X41" s="40" t="n">
        <f aca="false">SUM(U41:V41)</f>
        <v>151</v>
      </c>
      <c r="Y41" s="40" t="n">
        <f aca="false">VLOOKUP(P41,STATS!$B$2:$DF$52,109,0)</f>
        <v>0</v>
      </c>
      <c r="Z41" s="42" t="n">
        <f aca="false">SUM(W41:Y41)+T41/1000+(100-O41)/1000000000</f>
        <v>151.000838949889</v>
      </c>
      <c r="AA41" s="40"/>
    </row>
    <row r="42" customFormat="false" ht="12.8" hidden="false" customHeight="false" outlineLevel="0" collapsed="false">
      <c r="A42" s="55" t="n">
        <v>40</v>
      </c>
      <c r="B42" s="56" t="str">
        <f aca="false">VLOOKUP($A42,$N:$Z,P$1,0)</f>
        <v>Palazzo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Paulo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6.9E-008</v>
      </c>
      <c r="J43" s="60"/>
      <c r="K43" s="39" t="n">
        <f aca="false">VLOOKUP($A43,$N:$Z,R$1,0)</f>
        <v>0</v>
      </c>
      <c r="L43" s="39" t="n">
        <f aca="false">VLOOKUP($A43,$N:$Z,S$1,0)</f>
        <v>0</v>
      </c>
      <c r="M43" s="40"/>
      <c r="N43" s="40" t="n">
        <f aca="false">RANK(Z43,Z:Z)</f>
        <v>18</v>
      </c>
      <c r="O43" s="39" t="n">
        <v>41</v>
      </c>
      <c r="P43" s="40" t="s">
        <v>42</v>
      </c>
      <c r="Q43" s="40" t="n">
        <f aca="false">COUNTIF(CORRIDA!G:G,CLASSIF!P43)+COUNTIF(CORRIDA!I:I,CLASSIF!P43)</f>
        <v>1</v>
      </c>
      <c r="R43" s="40" t="n">
        <f aca="false">COUNTIF(CORRIDA!G:G,CLASSIF!$P43)</f>
        <v>1</v>
      </c>
      <c r="S43" s="40" t="n">
        <f aca="false">COUNTIF(CORRIDA!I:I,CLASSIF!P43)</f>
        <v>0</v>
      </c>
      <c r="T43" s="41" t="n">
        <f aca="false">IF(Q43=0,0,U43/(Q43*20))</f>
        <v>1</v>
      </c>
      <c r="U43" s="40" t="n">
        <f aca="false">SUMIF(CORRIDA!G:G,CLASSIF!P43,CORRIDA!H:H)+SUMIF(CORRIDA!I:I,CLASSIF!P43,CORRIDA!J:J)</f>
        <v>20</v>
      </c>
      <c r="V43" s="40" t="n">
        <f aca="false">SUMIF(WOs!G:G,CLASSIF!P43,WOs!H:H)+SUMIF(WOs!I:I,CLASSIF!P43,WOs!J:J)</f>
        <v>0</v>
      </c>
      <c r="W43" s="40" t="n">
        <f aca="false">SUMIF(TORNEIO!G:G,CLASSIF!P43,TORNEIO!H:H)+SUMIF(TORNEIO!I:I,CLASSIF!P43,TORNEIO!J:J)+SUMIF(TORNEIO!S:S,CLASSIF!P43,TORNEIO!T:T)</f>
        <v>0</v>
      </c>
      <c r="X43" s="40" t="n">
        <f aca="false">SUM(U43:V43)</f>
        <v>20</v>
      </c>
      <c r="Y43" s="40" t="n">
        <f aca="false">VLOOKUP(P43,STATS!$B$2:$DF$52,109,0)</f>
        <v>0</v>
      </c>
      <c r="Z43" s="42" t="n">
        <f aca="false">SUM(W43:Y43)+T43/1000+(100-O43)/1000000000</f>
        <v>20.001000059</v>
      </c>
      <c r="AA43" s="40"/>
    </row>
    <row r="44" customFormat="false" ht="12.8" hidden="false" customHeight="false" outlineLevel="0" collapsed="false">
      <c r="A44" s="55" t="n">
        <v>42</v>
      </c>
      <c r="B44" s="56" t="str">
        <f aca="false">VLOOKUP($A44,$N:$Z,P$1,0)</f>
        <v>Pedrão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6.8E-008</v>
      </c>
      <c r="J44" s="60"/>
      <c r="K44" s="39" t="n">
        <f aca="false">VLOOKUP($A44,$N:$Z,R$1,0)</f>
        <v>0</v>
      </c>
      <c r="L44" s="39" t="n">
        <f aca="false">VLOOKUP($A44,$N:$Z,S$1,0)</f>
        <v>0</v>
      </c>
      <c r="M44" s="40"/>
      <c r="N44" s="40" t="n">
        <f aca="false">RANK(Z44,Z:Z)</f>
        <v>15</v>
      </c>
      <c r="O44" s="39" t="n">
        <v>42</v>
      </c>
      <c r="P44" s="40" t="s">
        <v>43</v>
      </c>
      <c r="Q44" s="40" t="n">
        <f aca="false">COUNTIF(CORRIDA!G:G,CLASSIF!P44)+COUNTIF(CORRIDA!I:I,CLASSIF!P44)</f>
        <v>3</v>
      </c>
      <c r="R44" s="40" t="n">
        <f aca="false">COUNTIF(CORRIDA!G:G,CLASSIF!$P44)</f>
        <v>2</v>
      </c>
      <c r="S44" s="40" t="n">
        <f aca="false">COUNTIF(CORRIDA!I:I,CLASSIF!P44)</f>
        <v>1</v>
      </c>
      <c r="T44" s="41" t="n">
        <f aca="false">IF(Q44=0,0,U44/(Q44*20))</f>
        <v>0.783333333333333</v>
      </c>
      <c r="U44" s="40" t="n">
        <f aca="false">SUMIF(CORRIDA!G:G,CLASSIF!P44,CORRIDA!H:H)+SUMIF(CORRIDA!I:I,CLASSIF!P44,CORRIDA!J:J)</f>
        <v>47</v>
      </c>
      <c r="V44" s="40" t="n">
        <f aca="false">SUMIF(WOs!G:G,CLASSIF!P44,WOs!H:H)+SUMIF(WOs!I:I,CLASSIF!P44,WOs!J:J)</f>
        <v>0</v>
      </c>
      <c r="W44" s="40" t="n">
        <f aca="false">SUMIF(TORNEIO!G:G,CLASSIF!P44,TORNEIO!H:H)+SUMIF(TORNEIO!I:I,CLASSIF!P44,TORNEIO!J:J)+SUMIF(TORNEIO!S:S,CLASSIF!P44,TORNEIO!T:T)</f>
        <v>0</v>
      </c>
      <c r="X44" s="40" t="n">
        <f aca="false">SUM(U44:V44)</f>
        <v>47</v>
      </c>
      <c r="Y44" s="40" t="n">
        <f aca="false">VLOOKUP(P44,STATS!$B$2:$DF$52,109,0)</f>
        <v>0</v>
      </c>
      <c r="Z44" s="42" t="n">
        <f aca="false">SUM(W44:Y44)+T44/1000+(100-O44)/1000000000</f>
        <v>47.0007833913333</v>
      </c>
      <c r="AA44" s="40"/>
    </row>
    <row r="45" customFormat="false" ht="12.8" hidden="false" customHeight="false" outlineLevel="0" collapsed="false">
      <c r="A45" s="55" t="n">
        <v>43</v>
      </c>
      <c r="B45" s="56" t="str">
        <f aca="false">VLOOKUP($A45,$N:$Z,P$1,0)</f>
        <v>Pinga</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6.5E-008</v>
      </c>
      <c r="J45" s="60"/>
      <c r="K45" s="39" t="n">
        <f aca="false">VLOOKUP($A45,$N:$Z,R$1,0)</f>
        <v>0</v>
      </c>
      <c r="L45" s="39" t="n">
        <f aca="false">VLOOKUP($A45,$N:$Z,S$1,0)</f>
        <v>0</v>
      </c>
      <c r="M45" s="40"/>
      <c r="N45" s="40" t="n">
        <f aca="false">RANK(Z45,Z:Z)</f>
        <v>9</v>
      </c>
      <c r="O45" s="39" t="n">
        <v>43</v>
      </c>
      <c r="P45" s="40" t="s">
        <v>44</v>
      </c>
      <c r="Q45" s="40" t="n">
        <f aca="false">COUNTIF(CORRIDA!G:G,CLASSIF!P45)+COUNTIF(CORRIDA!I:I,CLASSIF!P45)</f>
        <v>5</v>
      </c>
      <c r="R45" s="40" t="n">
        <f aca="false">COUNTIF(CORRIDA!G:G,CLASSIF!$P45)</f>
        <v>3</v>
      </c>
      <c r="S45" s="40" t="n">
        <f aca="false">COUNTIF(CORRIDA!I:I,CLASSIF!P45)</f>
        <v>2</v>
      </c>
      <c r="T45" s="41" t="n">
        <f aca="false">IF(Q45=0,0,U45/(Q45*20))</f>
        <v>0.69</v>
      </c>
      <c r="U45" s="40" t="n">
        <f aca="false">SUMIF(CORRIDA!G:G,CLASSIF!P45,CORRIDA!H:H)+SUMIF(CORRIDA!I:I,CLASSIF!P45,CORRIDA!J:J)</f>
        <v>69</v>
      </c>
      <c r="V45" s="40" t="n">
        <f aca="false">SUMIF(WOs!G:G,CLASSIF!P45,WOs!H:H)+SUMIF(WOs!I:I,CLASSIF!P45,WOs!J:J)</f>
        <v>0</v>
      </c>
      <c r="W45" s="40" t="n">
        <f aca="false">SUMIF(TORNEIO!G:G,CLASSIF!P45,TORNEIO!H:H)+SUMIF(TORNEIO!I:I,CLASSIF!P45,TORNEIO!J:J)+SUMIF(TORNEIO!S:S,CLASSIF!P45,TORNEIO!T:T)</f>
        <v>0</v>
      </c>
      <c r="X45" s="40" t="n">
        <f aca="false">SUM(U45:V45)</f>
        <v>69</v>
      </c>
      <c r="Y45" s="40" t="n">
        <f aca="false">VLOOKUP(P45,STATS!$B$2:$DF$52,109,0)</f>
        <v>0</v>
      </c>
      <c r="Z45" s="42" t="n">
        <f aca="false">SUM(W45:Y45)+T45/1000+(100-O45)/1000000000</f>
        <v>69.000690057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24</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8</v>
      </c>
      <c r="R48" s="40" t="n">
        <f aca="false">COUNTIF(CORRIDA!G:G,CLASSIF!$P48)</f>
        <v>7</v>
      </c>
      <c r="S48" s="40" t="n">
        <f aca="false">COUNTIF(CORRIDA!I:I,CLASSIF!P48)</f>
        <v>1</v>
      </c>
      <c r="T48" s="41" t="n">
        <f aca="false">IF(Q48=0,0,U48/(Q48*20))</f>
        <v>0.9625</v>
      </c>
      <c r="U48" s="40" t="n">
        <f aca="false">SUMIF(CORRIDA!G:G,CLASSIF!P48,CORRIDA!H:H)+SUMIF(CORRIDA!I:I,CLASSIF!P48,CORRIDA!J:J)</f>
        <v>154</v>
      </c>
      <c r="V48" s="40" t="n">
        <f aca="false">SUMIF(WOs!G:G,CLASSIF!P48,WOs!H:H)+SUMIF(WOs!I:I,CLASSIF!P48,WOs!J:J)</f>
        <v>0</v>
      </c>
      <c r="W48" s="40" t="n">
        <f aca="false">SUMIF(TORNEIO!G:G,CLASSIF!P48,TORNEIO!H:H)+SUMIF(TORNEIO!I:I,CLASSIF!P48,TORNEIO!J:J)+SUMIF(TORNEIO!S:S,CLASSIF!P48,TORNEIO!T:T)</f>
        <v>0</v>
      </c>
      <c r="X48" s="40" t="n">
        <f aca="false">SUM(U48:V48)</f>
        <v>154</v>
      </c>
      <c r="Y48" s="40" t="n">
        <f aca="false">VLOOKUP(P48,STATS!$B$2:$DF$52,109,0)</f>
        <v>0</v>
      </c>
      <c r="Z48" s="42" t="n">
        <f aca="false">SUM(W48:Y48)+T48/1000+(100-O48)/1000000000</f>
        <v>154.000962554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11</v>
      </c>
      <c r="O49" s="39" t="n">
        <v>47</v>
      </c>
      <c r="P49" s="40" t="s">
        <v>48</v>
      </c>
      <c r="Q49" s="40" t="n">
        <f aca="false">COUNTIF(CORRIDA!G:G,CLASSIF!P49)+COUNTIF(CORRIDA!I:I,CLASSIF!P49)</f>
        <v>3</v>
      </c>
      <c r="R49" s="40" t="n">
        <f aca="false">COUNTIF(CORRIDA!G:G,CLASSIF!$P49)</f>
        <v>1</v>
      </c>
      <c r="S49" s="40" t="n">
        <f aca="false">COUNTIF(CORRIDA!I:I,CLASSIF!P49)</f>
        <v>2</v>
      </c>
      <c r="T49" s="41" t="n">
        <f aca="false">IF(Q49=0,0,U49/(Q49*20))</f>
        <v>0.466666666666667</v>
      </c>
      <c r="U49" s="40" t="n">
        <f aca="false">SUMIF(CORRIDA!G:G,CLASSIF!P49,CORRIDA!H:H)+SUMIF(CORRIDA!I:I,CLASSIF!P49,CORRIDA!J:J)</f>
        <v>28</v>
      </c>
      <c r="V49" s="40" t="n">
        <f aca="false">SUMIF(WOs!G:G,CLASSIF!P49,WOs!H:H)+SUMIF(WOs!I:I,CLASSIF!P49,WOs!J:J)</f>
        <v>0</v>
      </c>
      <c r="W49" s="40" t="n">
        <f aca="false">SUMIF(TORNEIO!G:G,CLASSIF!P49,TORNEIO!H:H)+SUMIF(TORNEIO!I:I,CLASSIF!P49,TORNEIO!J:J)+SUMIF(TORNEIO!S:S,CLASSIF!P49,TORNEIO!T:T)</f>
        <v>24</v>
      </c>
      <c r="X49" s="40" t="n">
        <f aca="false">SUM(U49:V49)</f>
        <v>28</v>
      </c>
      <c r="Y49" s="40" t="n">
        <f aca="false">VLOOKUP(P49,STATS!$B$2:$DF$52,109,0)</f>
        <v>0</v>
      </c>
      <c r="Z49" s="42" t="n">
        <f aca="false">SUM(W49:Y49)+T49/1000+(100-O49)/1000000000</f>
        <v>52.0004667196667</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21</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v>
      </c>
      <c r="U50" s="40" t="n">
        <f aca="false">SUMIF(CORRIDA!G:G,CLASSIF!P50,CORRIDA!H:H)+SUMIF(CORRIDA!I:I,CLASSIF!P50,CORRIDA!J:J)</f>
        <v>8</v>
      </c>
      <c r="V50" s="40" t="n">
        <f aca="false">SUMIF(WOs!G:G,CLASSIF!P50,WOs!H:H)+SUMIF(WOs!I:I,CLASSIF!P50,WOs!J:J)</f>
        <v>0</v>
      </c>
      <c r="W50" s="40" t="n">
        <f aca="false">SUMIF(TORNEIO!G:G,CLASSIF!P50,TORNEIO!H:H)+SUMIF(TORNEIO!I:I,CLASSIF!P50,TORNEIO!J:J)+SUMIF(TORNEIO!S:S,CLASSIF!P50,TORNEIO!T:T)</f>
        <v>0</v>
      </c>
      <c r="X50" s="40" t="n">
        <f aca="false">SUM(U50:V50)</f>
        <v>8</v>
      </c>
      <c r="Y50" s="40" t="n">
        <f aca="false">VLOOKUP(P50,STATS!$B$2:$DF$52,109,0)</f>
        <v>0</v>
      </c>
      <c r="Z50" s="42" t="n">
        <f aca="false">SUM(W50:Y50)+T50/1000+(100-O50)/1000000000</f>
        <v>8.000200052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2</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5</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1</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3</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2</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9</v>
      </c>
      <c r="DE6" s="91" t="n">
        <f aca="false">COUNTIF(BF6:DC6,"&gt;0")</f>
        <v>6</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1</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3</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2</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9</v>
      </c>
      <c r="FH6" s="94"/>
      <c r="FI6" s="87" t="str">
        <f aca="false">BE6</f>
        <v>Bruno</v>
      </c>
      <c r="FJ6" s="95" t="n">
        <f aca="false">COUNTIF(BF6:DC6,"&gt;0")</f>
        <v>6</v>
      </c>
      <c r="FK6" s="95" t="n">
        <f aca="false">AVERAGE(BF6:DC6)</f>
        <v>1.5</v>
      </c>
      <c r="FL6" s="95" t="n">
        <f aca="false">_xlfn.STDEV.P(BF6:DC6)</f>
        <v>0.763762615825973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1</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3</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2</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7</v>
      </c>
      <c r="DE7" s="91" t="n">
        <f aca="false">COUNTIF(BF7:DC7,"&gt;0")</f>
        <v>5</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2</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5</v>
      </c>
      <c r="FH7" s="94"/>
      <c r="FI7" s="87" t="str">
        <f aca="false">BE7</f>
        <v>Caio</v>
      </c>
      <c r="FJ7" s="95" t="n">
        <f aca="false">COUNTIF(BF7:DC7,"&gt;0")</f>
        <v>5</v>
      </c>
      <c r="FK7" s="95" t="n">
        <f aca="false">AVERAGE(BF7:DC7)</f>
        <v>1.4</v>
      </c>
      <c r="FL7" s="95" t="n">
        <f aca="false">_xlfn.STDEV.P(BF7:DC7)</f>
        <v>0.489897948556636</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1</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6</v>
      </c>
      <c r="DE13" s="91" t="n">
        <f aca="false">COUNTIF(BF13:DC13,"&gt;0")</f>
        <v>5</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1</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6</v>
      </c>
      <c r="FH13" s="94"/>
      <c r="FI13" s="87" t="str">
        <f aca="false">BE13</f>
        <v>Duclerc</v>
      </c>
      <c r="FJ13" s="95" t="n">
        <f aca="false">COUNTIF(BF13:DC13,"&gt;0")</f>
        <v>5</v>
      </c>
      <c r="FK13" s="95" t="n">
        <f aca="false">AVERAGE(BF13:DC13)</f>
        <v>1.2</v>
      </c>
      <c r="FL13" s="95" t="n">
        <f aca="false">_xlfn.STDEV.P(BF13:DC13)</f>
        <v>0.4</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6</v>
      </c>
      <c r="DE14" s="91" t="n">
        <f aca="false">COUNTIF(BF14:DC14,"&gt;0")</f>
        <v>5</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4</v>
      </c>
      <c r="FH14" s="94"/>
      <c r="FI14" s="87" t="str">
        <f aca="false">BE14</f>
        <v>Elias</v>
      </c>
      <c r="FJ14" s="95" t="n">
        <f aca="false">COUNTIF(BF14:DC14,"&gt;0")</f>
        <v>5</v>
      </c>
      <c r="FK14" s="95" t="n">
        <f aca="false">AVERAGE(BF14:DC14)</f>
        <v>1.2</v>
      </c>
      <c r="FL14" s="95" t="n">
        <f aca="false">_xlfn.STDEV.P(BF14:DC14)</f>
        <v>0.4</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1</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1</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1</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4</v>
      </c>
      <c r="DE19" s="91" t="n">
        <f aca="false">COUNTIF(BF19:DC19,"&gt;0")</f>
        <v>4</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1</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3</v>
      </c>
      <c r="FH19" s="94"/>
      <c r="FI19" s="87" t="str">
        <f aca="false">BE19</f>
        <v>Flavio</v>
      </c>
      <c r="FJ19" s="95" t="n">
        <f aca="false">COUNTIF(BF19:DC19,"&gt;0")</f>
        <v>4</v>
      </c>
      <c r="FK19" s="95" t="n">
        <f aca="false">AVERAGE(BF19:DC19)</f>
        <v>1</v>
      </c>
      <c r="FL19" s="95" t="n">
        <f aca="false">_xlfn.STDEV.P(BF19:DC19)</f>
        <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1</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2</v>
      </c>
      <c r="DE24" s="91" t="n">
        <f aca="false">COUNTIF(BF24:DC24,"&gt;0")</f>
        <v>2</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2</v>
      </c>
      <c r="FH24" s="94"/>
      <c r="FI24" s="87" t="str">
        <f aca="false">BE24</f>
        <v>Ivan</v>
      </c>
      <c r="FJ24" s="95" t="n">
        <f aca="false">COUNTIF(BF24:DC24,"&gt;0")</f>
        <v>2</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1</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5</v>
      </c>
      <c r="DE25" s="91" t="n">
        <f aca="false">COUNTIF(BF25:DC25,"&gt;0")</f>
        <v>5</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1</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4</v>
      </c>
      <c r="FH25" s="94"/>
      <c r="FI25" s="87" t="str">
        <f aca="false">BE25</f>
        <v>Juan</v>
      </c>
      <c r="FJ25" s="95" t="n">
        <f aca="false">COUNTIF(BF25:DC25,"&gt;0")</f>
        <v>5</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2</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1</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3</v>
      </c>
      <c r="DE26" s="91" t="n">
        <f aca="false">COUNTIF(BF26:DC26,"&gt;0")</f>
        <v>2</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2</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1</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2</v>
      </c>
      <c r="FK26" s="95" t="n">
        <f aca="false">AVERAGE(BF26:DC26)</f>
        <v>1.5</v>
      </c>
      <c r="FL26" s="95" t="n">
        <f aca="false">_xlfn.STDEV.P(BF26:DC26)</f>
        <v>0.5</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3</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5</v>
      </c>
      <c r="DE31" s="91" t="n">
        <f aca="false">COUNTIF(BF31:DC31,"&gt;0")</f>
        <v>5</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3</v>
      </c>
      <c r="FH31" s="94"/>
      <c r="FI31" s="87" t="str">
        <f aca="false">BE31</f>
        <v>Oswald</v>
      </c>
      <c r="FJ31" s="95" t="n">
        <f aca="false">COUNTIF(BF31:DC31,"&gt;0")</f>
        <v>5</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3</v>
      </c>
      <c r="DE35" s="91" t="n">
        <f aca="false">COUNTIF(BF35:DC35,"&gt;0")</f>
        <v>3</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1</v>
      </c>
      <c r="FH35" s="94"/>
      <c r="FI35" s="87" t="str">
        <f aca="false">BE35</f>
        <v>Tulio</v>
      </c>
      <c r="FJ35" s="95" t="n">
        <f aca="false">COUNTIF(BF35:DC35,"&gt;0")</f>
        <v>3</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1</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n">
        <f aca="false">IF($B36=N$2,"-",IF(COUNTIF(CORRIDA!$M:$M,$B36&amp;" d. "&amp;N$2)=0,"",COUNTIF(CORRIDA!$M:$M,$B36&amp;" d. "&amp;N$2)))</f>
        <v>1</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1</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10</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3</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n">
        <f aca="false">IF($B36=BQ$2,"-",IF(COUNTIF(CORRIDA!$M:$M,$B36&amp;" d. "&amp;BQ$2)+COUNTIF(CORRIDA!$M:$M,BQ$2&amp;" d. "&amp;$B36)=0,"",COUNTIF(CORRIDA!$M:$M,$B36&amp;" d. "&amp;BQ$2)+COUNTIF(CORRIDA!$M:$M,BQ$2&amp;" d. "&amp;$B36)))</f>
        <v>1</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1</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13</v>
      </c>
      <c r="DE36" s="91" t="n">
        <f aca="false">COUNTIF(BF36:DC36,"&gt;0")</f>
        <v>11</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3</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1</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9</v>
      </c>
      <c r="FH36" s="94"/>
      <c r="FI36" s="87" t="str">
        <f aca="false">BE36</f>
        <v>Persio</v>
      </c>
      <c r="FJ36" s="95" t="n">
        <f aca="false">COUNTIF(BF36:DC36,"&gt;0")</f>
        <v>11</v>
      </c>
      <c r="FK36" s="95" t="n">
        <f aca="false">AVERAGE(BF36:DC36)</f>
        <v>1.18181818181818</v>
      </c>
      <c r="FL36" s="95" t="n">
        <f aca="false">_xlfn.STDEV.P(BF36:DC36)</f>
        <v>0.574959574576069</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1</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2</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1</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9</v>
      </c>
      <c r="DE41" s="91" t="n">
        <f aca="false">COUNTIF(BF41:DC41,"&gt;0")</f>
        <v>8</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2</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1</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7</v>
      </c>
      <c r="FH41" s="94"/>
      <c r="FI41" s="87" t="str">
        <f aca="false">BE41</f>
        <v>Robertinho</v>
      </c>
      <c r="FJ41" s="95" t="n">
        <f aca="false">COUNTIF(BF41:DC41,"&gt;0")</f>
        <v>8</v>
      </c>
      <c r="FK41" s="95" t="n">
        <f aca="false">AVERAGE(BF41:DC41)</f>
        <v>1.125</v>
      </c>
      <c r="FL41" s="95" t="n">
        <f aca="false">_xlfn.STDEV.P(BF41:DC41)</f>
        <v>0.330718913883074</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1</v>
      </c>
      <c r="DE43" s="91" t="n">
        <f aca="false">COUNTIF(BF43:DC43,"&gt;0")</f>
        <v>1</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1</v>
      </c>
      <c r="FH43" s="94"/>
      <c r="FI43" s="87" t="str">
        <f aca="false">BE43</f>
        <v>Salgado</v>
      </c>
      <c r="FJ43" s="95" t="n">
        <f aca="false">COUNTIF(BF43:DC43,"&gt;0")</f>
        <v>1</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n">
        <f aca="false">IF($B44=Z$2,"-",IF(COUNTIF(CORRIDA!$M:$M,$B44&amp;" d. "&amp;Z$2)=0,"",COUNTIF(CORRIDA!$M:$M,$B44&amp;" d. "&amp;Z$2)))</f>
        <v>1</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2</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2</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3</v>
      </c>
      <c r="DE44" s="91" t="n">
        <f aca="false">COUNTIF(BF44:DC44,"&gt;0")</f>
        <v>2</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2</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3</v>
      </c>
      <c r="FH44" s="94"/>
      <c r="FI44" s="87" t="str">
        <f aca="false">BE44</f>
        <v>Sérgio Nacif</v>
      </c>
      <c r="FJ44" s="95" t="n">
        <f aca="false">COUNTIF(BF44:DC44,"&gt;0")</f>
        <v>2</v>
      </c>
      <c r="FK44" s="95" t="n">
        <f aca="false">AVERAGE(BF44:DC44)</f>
        <v>1.5</v>
      </c>
      <c r="FL44" s="95" t="n">
        <f aca="false">_xlfn.STDEV.P(BF44:DC44)</f>
        <v>0.5</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2</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5</v>
      </c>
      <c r="DE45" s="91" t="n">
        <f aca="false">COUNTIF(BF45:DC45,"&gt;0")</f>
        <v>4</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2</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5</v>
      </c>
      <c r="FH45" s="94"/>
      <c r="FI45" s="87" t="str">
        <f aca="false">BE45</f>
        <v>Rubens</v>
      </c>
      <c r="FJ45" s="95" t="n">
        <f aca="false">COUNTIF(BF45:DC45,"&gt;0")</f>
        <v>4</v>
      </c>
      <c r="FK45" s="95" t="n">
        <f aca="false">AVERAGE(BF45:DC45)</f>
        <v>1.25</v>
      </c>
      <c r="FL45" s="95" t="n">
        <f aca="false">_xlfn.STDEV.P(BF45:DC45)</f>
        <v>0.433012701892219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n">
        <f aca="false">IF($B48=Z$2,"-",IF(COUNTIF(CORRIDA!$M:$M,$B48&amp;" d. "&amp;Z$2)=0,"",COUNTIF(CORRIDA!$M:$M,$B48&amp;" d. "&amp;Z$2)))</f>
        <v>1</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7</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n">
        <f aca="false">IF($B48=CC$2,"-",IF(COUNTIF(CORRIDA!$M:$M,$B48&amp;" d. "&amp;CC$2)+COUNTIF(CORRIDA!$M:$M,CC$2&amp;" d. "&amp;$B48)=0,"",COUNTIF(CORRIDA!$M:$M,$B48&amp;" d. "&amp;CC$2)+COUNTIF(CORRIDA!$M:$M,CC$2&amp;" d. "&amp;$B48)))</f>
        <v>1</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1</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1</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8</v>
      </c>
      <c r="DE48" s="91" t="n">
        <f aca="false">COUNTIF(BF48:DC48,"&gt;0")</f>
        <v>7</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1</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1</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1</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8</v>
      </c>
      <c r="FH48" s="94"/>
      <c r="FI48" s="87" t="str">
        <f aca="false">BE48</f>
        <v>Fabio</v>
      </c>
      <c r="FJ48" s="95" t="n">
        <f aca="false">COUNTIF(BF48:DC48,"&gt;0")</f>
        <v>7</v>
      </c>
      <c r="FK48" s="95" t="n">
        <f aca="false">AVERAGE(BF48:DC48)</f>
        <v>1.14285714285714</v>
      </c>
      <c r="FL48" s="95" t="n">
        <f aca="false">_xlfn.STDEV.P(BF48:DC48)</f>
        <v>0.349927106111883</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1</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3</v>
      </c>
      <c r="DE49" s="91" t="n">
        <f aca="false">COUNTIF(BF49:DC49,"&gt;0")</f>
        <v>3</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3</v>
      </c>
      <c r="FH49" s="94"/>
      <c r="FI49" s="87" t="str">
        <f aca="false">BE49</f>
        <v>Guto</v>
      </c>
      <c r="FJ49" s="95" t="n">
        <f aca="false">COUNTIF(BF49:DC49,"&gt;0")</f>
        <v>3</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2</v>
      </c>
      <c r="DE50" s="91" t="n">
        <f aca="false">COUNTIF(BF50:DC50,"&gt;0")</f>
        <v>2</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2</v>
      </c>
      <c r="FH50" s="94"/>
      <c r="FI50" s="87" t="str">
        <f aca="false">BE50</f>
        <v>Xuru</v>
      </c>
      <c r="FJ50" s="95" t="n">
        <f aca="false">COUNTIF(BF50:DC50,"&gt;0")</f>
        <v>2</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4</v>
      </c>
      <c r="G53" s="89" t="n">
        <f aca="false">SUM(G3:G52)</f>
        <v>4</v>
      </c>
      <c r="H53" s="89" t="n">
        <f aca="false">SUM(H3:H52)</f>
        <v>0</v>
      </c>
      <c r="I53" s="89" t="n">
        <f aca="false">SUM(I3:I52)</f>
        <v>1</v>
      </c>
      <c r="J53" s="89" t="n">
        <f aca="false">SUM(J3:J52)</f>
        <v>0</v>
      </c>
      <c r="K53" s="89" t="n">
        <f aca="false">SUM(K3:K52)</f>
        <v>0</v>
      </c>
      <c r="L53" s="89" t="n">
        <f aca="false">SUM(L3:L52)</f>
        <v>0</v>
      </c>
      <c r="M53" s="89" t="n">
        <f aca="false">SUM(M3:M52)</f>
        <v>3</v>
      </c>
      <c r="N53" s="89" t="n">
        <f aca="false">SUM(N3:N52)</f>
        <v>5</v>
      </c>
      <c r="O53" s="89" t="n">
        <f aca="false">SUM(O3:O52)</f>
        <v>0</v>
      </c>
      <c r="P53" s="89" t="n">
        <f aca="false">SUM(P3:P52)</f>
        <v>1</v>
      </c>
      <c r="Q53" s="89" t="n">
        <f aca="false">SUM(Q3:Q52)</f>
        <v>1</v>
      </c>
      <c r="R53" s="89" t="n">
        <f aca="false">SUM(R3:R52)</f>
        <v>0</v>
      </c>
      <c r="S53" s="89" t="n">
        <f aca="false">SUM(S3:S52)</f>
        <v>3</v>
      </c>
      <c r="T53" s="89" t="n">
        <f aca="false">SUM(T3:T52)</f>
        <v>0</v>
      </c>
      <c r="U53" s="89" t="n">
        <f aca="false">SUM(U3:U52)</f>
        <v>0</v>
      </c>
      <c r="V53" s="89" t="n">
        <f aca="false">SUM(V3:V52)</f>
        <v>0</v>
      </c>
      <c r="W53" s="89" t="n">
        <f aca="false">SUM(W3:W52)</f>
        <v>0</v>
      </c>
      <c r="X53" s="89" t="n">
        <f aca="false">SUM(X3:X52)</f>
        <v>1</v>
      </c>
      <c r="Y53" s="89" t="n">
        <f aca="false">SUM(Y3:Y52)</f>
        <v>5</v>
      </c>
      <c r="Z53" s="89" t="n">
        <f aca="false">SUM(Z3:Z52)</f>
        <v>2</v>
      </c>
      <c r="AA53" s="89" t="n">
        <f aca="false">SUM(AA3:AA52)</f>
        <v>1</v>
      </c>
      <c r="AB53" s="89" t="n">
        <f aca="false">SUM(AB3:AB52)</f>
        <v>0</v>
      </c>
      <c r="AC53" s="89" t="n">
        <f aca="false">SUM(AC3:AC52)</f>
        <v>0</v>
      </c>
      <c r="AD53" s="89" t="n">
        <f aca="false">SUM(AD3:AD52)</f>
        <v>0</v>
      </c>
      <c r="AE53" s="89" t="n">
        <f aca="false">SUM(AE3:AE52)</f>
        <v>2</v>
      </c>
      <c r="AF53" s="89" t="n">
        <f aca="false">SUM(AF3:AF52)</f>
        <v>0</v>
      </c>
      <c r="AG53" s="89" t="n">
        <f aca="false">SUM(AG3:AG52)</f>
        <v>0</v>
      </c>
      <c r="AH53" s="89" t="n">
        <f aca="false">SUM(AH3:AH52)</f>
        <v>0</v>
      </c>
      <c r="AI53" s="89" t="n">
        <f aca="false">SUM(AI3:AI52)</f>
        <v>3</v>
      </c>
      <c r="AJ53" s="89" t="n">
        <f aca="false">SUM(AJ3:AJ52)</f>
        <v>3</v>
      </c>
      <c r="AK53" s="89" t="n">
        <f aca="false">SUM(AK3:AK52)</f>
        <v>0</v>
      </c>
      <c r="AL53" s="89" t="n">
        <f aca="false">SUM(AL3:AL52)</f>
        <v>0</v>
      </c>
      <c r="AM53" s="89" t="n">
        <f aca="false">SUM(AM3:AM52)</f>
        <v>0</v>
      </c>
      <c r="AN53" s="89" t="n">
        <f aca="false">SUM(AN3:AN52)</f>
        <v>0</v>
      </c>
      <c r="AO53" s="89" t="n">
        <f aca="false">SUM(AO3:AO52)</f>
        <v>2</v>
      </c>
      <c r="AP53" s="89" t="n">
        <f aca="false">SUM(AP3:AP52)</f>
        <v>0</v>
      </c>
      <c r="AQ53" s="89" t="n">
        <f aca="false">SUM(AQ3:AQ52)</f>
        <v>0</v>
      </c>
      <c r="AR53" s="89" t="n">
        <f aca="false">SUM(AR3:AR52)</f>
        <v>1</v>
      </c>
      <c r="AS53" s="89" t="n">
        <f aca="false">SUM(AS3:AS52)</f>
        <v>2</v>
      </c>
      <c r="AT53" s="89" t="n">
        <f aca="false">SUM(AT3:AT52)</f>
        <v>1</v>
      </c>
      <c r="AU53" s="89" t="n">
        <f aca="false">SUM(AU3:AU52)</f>
        <v>0</v>
      </c>
      <c r="AV53" s="89" t="n">
        <f aca="false">SUM(AV3:AV52)</f>
        <v>1</v>
      </c>
      <c r="AW53" s="89" t="n">
        <f aca="false">SUM(AW3:AW52)</f>
        <v>2</v>
      </c>
      <c r="AX53" s="89" t="n">
        <f aca="false">SUM(AX3:AX52)</f>
        <v>2</v>
      </c>
      <c r="AY53" s="89" t="n">
        <f aca="false">SUM(AY3:AY52)</f>
        <v>0</v>
      </c>
      <c r="AZ53" s="89" t="n">
        <f aca="false">SUM(AZ3:AZ52)</f>
        <v>0</v>
      </c>
      <c r="BA53" s="89" t="n">
        <f aca="false">SUM(BA3:BA52)</f>
        <v>50</v>
      </c>
      <c r="BE53" s="98" t="s">
        <v>78</v>
      </c>
      <c r="BF53" s="89" t="n">
        <f aca="false">SUM(BF3:BF52)</f>
        <v>0</v>
      </c>
      <c r="BG53" s="89" t="n">
        <f aca="false">SUM(BG3:BG52)</f>
        <v>0</v>
      </c>
      <c r="BH53" s="89" t="n">
        <f aca="false">SUM(BH3:BH52)</f>
        <v>0</v>
      </c>
      <c r="BI53" s="89" t="n">
        <f aca="false">SUM(BI3:BI52)</f>
        <v>9</v>
      </c>
      <c r="BJ53" s="89" t="n">
        <f aca="false">SUM(BJ3:BJ52)</f>
        <v>7</v>
      </c>
      <c r="BK53" s="89" t="n">
        <f aca="false">SUM(BK3:BK52)</f>
        <v>0</v>
      </c>
      <c r="BL53" s="89" t="n">
        <f aca="false">SUM(BL3:BL52)</f>
        <v>1</v>
      </c>
      <c r="BM53" s="89" t="n">
        <f aca="false">SUM(BM3:BM52)</f>
        <v>0</v>
      </c>
      <c r="BN53" s="89" t="n">
        <f aca="false">SUM(BN3:BN52)</f>
        <v>0</v>
      </c>
      <c r="BO53" s="89" t="n">
        <f aca="false">SUM(BO3:BO52)</f>
        <v>0</v>
      </c>
      <c r="BP53" s="89" t="n">
        <f aca="false">SUM(BP3:BP52)</f>
        <v>6</v>
      </c>
      <c r="BQ53" s="89" t="n">
        <f aca="false">SUM(BQ3:BQ52)</f>
        <v>6</v>
      </c>
      <c r="BR53" s="89" t="n">
        <f aca="false">SUM(BR3:BR52)</f>
        <v>0</v>
      </c>
      <c r="BS53" s="89" t="n">
        <f aca="false">SUM(BS3:BS52)</f>
        <v>1</v>
      </c>
      <c r="BT53" s="89" t="n">
        <f aca="false">SUM(BT3:BT52)</f>
        <v>1</v>
      </c>
      <c r="BU53" s="89" t="n">
        <f aca="false">SUM(BU3:BU52)</f>
        <v>0</v>
      </c>
      <c r="BV53" s="89" t="n">
        <f aca="false">SUM(BV3:BV52)</f>
        <v>4</v>
      </c>
      <c r="BW53" s="89" t="n">
        <f aca="false">SUM(BW3:BW52)</f>
        <v>0</v>
      </c>
      <c r="BX53" s="89" t="n">
        <f aca="false">SUM(BX3:BX52)</f>
        <v>0</v>
      </c>
      <c r="BY53" s="89" t="n">
        <f aca="false">SUM(BY3:BY52)</f>
        <v>0</v>
      </c>
      <c r="BZ53" s="89" t="n">
        <f aca="false">SUM(BZ3:BZ52)</f>
        <v>0</v>
      </c>
      <c r="CA53" s="89" t="n">
        <f aca="false">SUM(CA3:CA52)</f>
        <v>2</v>
      </c>
      <c r="CB53" s="89" t="n">
        <f aca="false">SUM(CB3:CB52)</f>
        <v>5</v>
      </c>
      <c r="CC53" s="89" t="n">
        <f aca="false">SUM(CC3:CC52)</f>
        <v>3</v>
      </c>
      <c r="CD53" s="89" t="n">
        <f aca="false">SUM(CD3:CD52)</f>
        <v>2</v>
      </c>
      <c r="CE53" s="89" t="n">
        <f aca="false">SUM(CE3:CE52)</f>
        <v>0</v>
      </c>
      <c r="CF53" s="89" t="n">
        <f aca="false">SUM(CF3:CF52)</f>
        <v>0</v>
      </c>
      <c r="CG53" s="89" t="n">
        <f aca="false">SUM(CG3:CG52)</f>
        <v>0</v>
      </c>
      <c r="CH53" s="89" t="n">
        <f aca="false">SUM(CH3:CH52)</f>
        <v>5</v>
      </c>
      <c r="CI53" s="89" t="n">
        <f aca="false">SUM(CI3:CI52)</f>
        <v>0</v>
      </c>
      <c r="CJ53" s="89" t="n">
        <f aca="false">SUM(CJ3:CJ52)</f>
        <v>0</v>
      </c>
      <c r="CK53" s="89" t="n">
        <f aca="false">SUM(CK3:CK52)</f>
        <v>0</v>
      </c>
      <c r="CL53" s="89" t="n">
        <f aca="false">SUM(CL3:CL52)</f>
        <v>3</v>
      </c>
      <c r="CM53" s="89" t="n">
        <f aca="false">SUM(CM3:CM52)</f>
        <v>13</v>
      </c>
      <c r="CN53" s="89" t="n">
        <f aca="false">SUM(CN3:CN52)</f>
        <v>0</v>
      </c>
      <c r="CO53" s="89" t="n">
        <f aca="false">SUM(CO3:CO52)</f>
        <v>0</v>
      </c>
      <c r="CP53" s="89" t="n">
        <f aca="false">SUM(CP3:CP52)</f>
        <v>0</v>
      </c>
      <c r="CQ53" s="89" t="n">
        <f aca="false">SUM(CQ3:CQ52)</f>
        <v>0</v>
      </c>
      <c r="CR53" s="89" t="n">
        <f aca="false">SUM(CR3:CR52)</f>
        <v>9</v>
      </c>
      <c r="CS53" s="89" t="n">
        <f aca="false">SUM(CS3:CS52)</f>
        <v>0</v>
      </c>
      <c r="CT53" s="89" t="n">
        <f aca="false">SUM(CT3:CT52)</f>
        <v>1</v>
      </c>
      <c r="CU53" s="89" t="n">
        <f aca="false">SUM(CU3:CU52)</f>
        <v>3</v>
      </c>
      <c r="CV53" s="89" t="n">
        <f aca="false">SUM(CV3:CV52)</f>
        <v>5</v>
      </c>
      <c r="CW53" s="89" t="n">
        <f aca="false">SUM(CW3:CW52)</f>
        <v>1</v>
      </c>
      <c r="CX53" s="89" t="n">
        <f aca="false">SUM(CX3:CX52)</f>
        <v>0</v>
      </c>
      <c r="CY53" s="89" t="n">
        <f aca="false">SUM(CY3:CY52)</f>
        <v>8</v>
      </c>
      <c r="CZ53" s="89" t="n">
        <f aca="false">SUM(CZ3:CZ52)</f>
        <v>3</v>
      </c>
      <c r="DA53" s="89" t="n">
        <f aca="false">SUM(DA3:DA52)</f>
        <v>2</v>
      </c>
      <c r="DB53" s="89" t="n">
        <f aca="false">SUM(DB3:DB52)</f>
        <v>0</v>
      </c>
      <c r="DC53" s="89" t="n">
        <f aca="false">SUM(DC3:DC52)</f>
        <v>0</v>
      </c>
      <c r="DD53" s="89" t="n">
        <f aca="false">SUM(DD3:DD52)</f>
        <v>100</v>
      </c>
      <c r="DE53" s="91"/>
      <c r="DF53" s="92"/>
      <c r="DG53" s="93"/>
      <c r="DH53" s="98" t="s">
        <v>78</v>
      </c>
      <c r="DI53" s="89" t="n">
        <f aca="false">SUM(DI3:DI43)</f>
        <v>0</v>
      </c>
      <c r="DJ53" s="89" t="n">
        <f aca="false">SUM(DJ3:DJ43)</f>
        <v>0</v>
      </c>
      <c r="DK53" s="89" t="n">
        <f aca="false">SUM(DK3:DK43)</f>
        <v>0</v>
      </c>
      <c r="DL53" s="89" t="n">
        <f aca="false">SUM(DL3:DL43)</f>
        <v>9</v>
      </c>
      <c r="DM53" s="89" t="n">
        <f aca="false">SUM(DM3:DM43)</f>
        <v>5</v>
      </c>
      <c r="DN53" s="89" t="n">
        <f aca="false">SUM(DN3:DN43)</f>
        <v>0</v>
      </c>
      <c r="DO53" s="89" t="n">
        <f aca="false">SUM(DO3:DO43)</f>
        <v>0</v>
      </c>
      <c r="DP53" s="89" t="n">
        <f aca="false">SUM(DP3:DP43)</f>
        <v>0</v>
      </c>
      <c r="DQ53" s="89" t="n">
        <f aca="false">SUM(DQ3:DQ43)</f>
        <v>0</v>
      </c>
      <c r="DR53" s="89" t="n">
        <f aca="false">SUM(DR3:DR43)</f>
        <v>0</v>
      </c>
      <c r="DS53" s="89" t="n">
        <f aca="false">SUM(DS3:DS43)</f>
        <v>6</v>
      </c>
      <c r="DT53" s="89" t="n">
        <f aca="false">SUM(DT3:DT43)</f>
        <v>4</v>
      </c>
      <c r="DU53" s="89" t="n">
        <f aca="false">SUM(DU3:DU43)</f>
        <v>0</v>
      </c>
      <c r="DV53" s="89" t="n">
        <f aca="false">SUM(DV3:DV43)</f>
        <v>0</v>
      </c>
      <c r="DW53" s="89" t="n">
        <f aca="false">SUM(DW3:DW43)</f>
        <v>1</v>
      </c>
      <c r="DX53" s="89" t="n">
        <f aca="false">SUM(DX3:DX43)</f>
        <v>0</v>
      </c>
      <c r="DY53" s="89" t="n">
        <f aca="false">SUM(DY3:DY43)</f>
        <v>3</v>
      </c>
      <c r="DZ53" s="89" t="n">
        <f aca="false">SUM(DZ3:DZ43)</f>
        <v>0</v>
      </c>
      <c r="EA53" s="89" t="n">
        <f aca="false">SUM(EA3:EA43)</f>
        <v>0</v>
      </c>
      <c r="EB53" s="89" t="n">
        <f aca="false">SUM(EB3:EB43)</f>
        <v>0</v>
      </c>
      <c r="EC53" s="89" t="n">
        <f aca="false">SUM(EC3:EC43)</f>
        <v>0</v>
      </c>
      <c r="ED53" s="89" t="n">
        <f aca="false">SUM(ED3:ED43)</f>
        <v>2</v>
      </c>
      <c r="EE53" s="89" t="n">
        <f aca="false">SUM(EE3:EE43)</f>
        <v>4</v>
      </c>
      <c r="EF53" s="89" t="n">
        <f aca="false">SUM(EF3:EF43)</f>
        <v>0</v>
      </c>
      <c r="EG53" s="89" t="n">
        <f aca="false">SUM(EG3:EG43)</f>
        <v>1</v>
      </c>
      <c r="EH53" s="89" t="n">
        <f aca="false">SUM(EH3:EH43)</f>
        <v>0</v>
      </c>
      <c r="EI53" s="89" t="n">
        <f aca="false">SUM(EI3:EI43)</f>
        <v>0</v>
      </c>
      <c r="EJ53" s="89" t="n">
        <f aca="false">SUM(EJ3:EJ43)</f>
        <v>0</v>
      </c>
      <c r="EK53" s="89" t="n">
        <f aca="false">SUM(EK3:EK43)</f>
        <v>3</v>
      </c>
      <c r="EL53" s="89" t="n">
        <f aca="false">SUM(EL3:EL43)</f>
        <v>0</v>
      </c>
      <c r="EM53" s="89" t="n">
        <f aca="false">SUM(EM3:EM43)</f>
        <v>0</v>
      </c>
      <c r="EN53" s="89" t="n">
        <f aca="false">SUM(EN3:EN43)</f>
        <v>0</v>
      </c>
      <c r="EO53" s="89" t="n">
        <f aca="false">SUM(EO3:EO43)</f>
        <v>1</v>
      </c>
      <c r="EP53" s="89" t="n">
        <f aca="false">SUM(EP3:EP43)</f>
        <v>9</v>
      </c>
      <c r="EQ53" s="89" t="n">
        <f aca="false">SUM(EQ3:EQ43)</f>
        <v>0</v>
      </c>
      <c r="ER53" s="89" t="n">
        <f aca="false">SUM(ER3:ER43)</f>
        <v>0</v>
      </c>
      <c r="ES53" s="89" t="n">
        <f aca="false">SUM(ES3:ES43)</f>
        <v>0</v>
      </c>
      <c r="ET53" s="89" t="n">
        <f aca="false">SUM(ET3:ET43)</f>
        <v>0</v>
      </c>
      <c r="EU53" s="89" t="n">
        <f aca="false">SUM(EU3:EU43)</f>
        <v>7</v>
      </c>
      <c r="EV53" s="89" t="n">
        <f aca="false">SUM(EV3:EV43)</f>
        <v>0</v>
      </c>
      <c r="EW53" s="89" t="n">
        <f aca="false">SUM(EW3:EW43)</f>
        <v>1</v>
      </c>
      <c r="EX53" s="89" t="n">
        <f aca="false">SUM(EX3:EX43)</f>
        <v>3</v>
      </c>
      <c r="EY53" s="89" t="n">
        <f aca="false">SUM(EY3:EY43)</f>
        <v>5</v>
      </c>
      <c r="EZ53" s="89" t="n">
        <f aca="false">SUM(EZ3:EZ43)</f>
        <v>1</v>
      </c>
      <c r="FA53" s="89" t="n">
        <f aca="false">SUM(FA3:FA43)</f>
        <v>0</v>
      </c>
      <c r="FB53" s="89" t="n">
        <f aca="false">SUM(FB3:FB43)</f>
        <v>8</v>
      </c>
      <c r="FC53" s="89" t="n">
        <f aca="false">SUM(FC3:FC43)</f>
        <v>3</v>
      </c>
      <c r="FD53" s="89" t="n">
        <f aca="false">SUM(FD3:FD43)</f>
        <v>2</v>
      </c>
      <c r="FE53" s="89" t="n">
        <f aca="false">SUM(FE3:FE43)</f>
        <v>0</v>
      </c>
      <c r="FF53" s="89" t="n">
        <f aca="false">SUM(FF3:FF43)</f>
        <v>0</v>
      </c>
      <c r="FG53" s="89" t="n">
        <f aca="false">SUM(FG3:FG52)</f>
        <v>78</v>
      </c>
      <c r="FH53" s="94"/>
      <c r="FI53" s="98"/>
      <c r="FJ53" s="99"/>
      <c r="FK53" s="99"/>
      <c r="FL53" s="99"/>
    </row>
    <row r="54" customFormat="false" ht="12.75" hidden="false" customHeight="false" outlineLevel="0" collapsed="false">
      <c r="BA54" s="100" t="n">
        <f aca="false">SUM(C53:AZ53)</f>
        <v>50</v>
      </c>
      <c r="DD54" s="100" t="n">
        <f aca="false">SUM(BF53:DC53)</f>
        <v>100</v>
      </c>
      <c r="DE54" s="93"/>
      <c r="DF54" s="101"/>
      <c r="DG54" s="93"/>
      <c r="FG54" s="100" t="n">
        <f aca="false">SUM(DI53:FF53)</f>
        <v>78</v>
      </c>
      <c r="FH54" s="93"/>
      <c r="FJ54" s="102"/>
      <c r="FK54" s="102"/>
      <c r="FL54" s="102"/>
    </row>
    <row r="55" customFormat="false" ht="12.75" hidden="false" customHeight="false" outlineLevel="0" collapsed="false">
      <c r="DD55" s="100" t="n">
        <f aca="false">MAX(BF3:DC52)</f>
        <v>3</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0.728788495455162</v>
      </c>
      <c r="DM55" s="103" t="n">
        <f aca="false">SUMPRODUCT(DM3:DM52,CLASSIF!$T3:$T52)/DM53</f>
        <v>1.05411965811966</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0.634570614570615</v>
      </c>
      <c r="DT55" s="103" t="n">
        <f aca="false">SUMPRODUCT(DT3:DT52,CLASSIF!$T3:$T52)/DT53</f>
        <v>1.28389957264957</v>
      </c>
      <c r="DU55" s="103" t="e">
        <f aca="false">SUMPRODUCT(DU3:DU52,CLASSIF!$T3:$T52)/DU53</f>
        <v>#DIV/0!</v>
      </c>
      <c r="DV55" s="103" t="e">
        <f aca="false">SUMPRODUCT(DV3:DV52,CLASSIF!$T3:$T52)/DV53</f>
        <v>#DIV/0!</v>
      </c>
      <c r="DW55" s="103" t="n">
        <f aca="false">SUMPRODUCT(DW3:DW52,CLASSIF!$T3:$T52)/DW53</f>
        <v>0.896153846153846</v>
      </c>
      <c r="DX55" s="103" t="e">
        <f aca="false">SUMPRODUCT(DX3:DX52,CLASSIF!$T3:$T52)/DX53</f>
        <v>#DIV/0!</v>
      </c>
      <c r="DY55" s="103" t="n">
        <f aca="false">SUMPRODUCT(DY3:DY52,CLASSIF!$T3:$T52)/DY53</f>
        <v>0.942314814814815</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0.583076923076923</v>
      </c>
      <c r="EE55" s="103" t="n">
        <f aca="false">SUMPRODUCT(EE3:EE52,CLASSIF!$T3:$T52)/EE53</f>
        <v>0.927083333333333</v>
      </c>
      <c r="EF55" s="103" t="e">
        <f aca="false">SUMPRODUCT(EF3:EF52,CLASSIF!$T3:$T52)/EF53</f>
        <v>#DIV/0!</v>
      </c>
      <c r="EG55" s="103" t="n">
        <f aca="false">SUMPRODUCT(EG3:EG52,CLASSIF!$T3:$T52)/EG53</f>
        <v>1.16666666666667</v>
      </c>
      <c r="EH55" s="103" t="e">
        <f aca="false">SUMPRODUCT(EH3:EH52,CLASSIF!$T3:$T52)/EH53</f>
        <v>#DIV/0!</v>
      </c>
      <c r="EI55" s="103" t="e">
        <f aca="false">SUMPRODUCT(EI3:EI52,CLASSIF!$T3:$T52)/EI53</f>
        <v>#DIV/0!</v>
      </c>
      <c r="EJ55" s="103" t="e">
        <f aca="false">SUMPRODUCT(EJ3:EJ52,CLASSIF!$T3:$T52)/EJ53</f>
        <v>#DIV/0!</v>
      </c>
      <c r="EK55" s="103" t="n">
        <f aca="false">SUMPRODUCT(EK3:EK52,CLASSIF!$T3:$T52)/EK53</f>
        <v>0.906018518518519</v>
      </c>
      <c r="EL55" s="103" t="e">
        <f aca="false">SUMPRODUCT(EL3:EL52,CLASSIF!$T3:$T52)/EL53</f>
        <v>#DIV/0!</v>
      </c>
      <c r="EM55" s="103" t="e">
        <f aca="false">SUMPRODUCT(EM3:EM52,CLASSIF!$T3:$T52)/EM53</f>
        <v>#DIV/0!</v>
      </c>
      <c r="EN55" s="103" t="e">
        <f aca="false">SUMPRODUCT(EN3:EN52,CLASSIF!$T3:$T52)/EN53</f>
        <v>#DIV/0!</v>
      </c>
      <c r="EO55" s="103" t="n">
        <f aca="false">SUMPRODUCT(EO3:EO52,CLASSIF!$T3:$T52)/EO53</f>
        <v>1.87666666666667</v>
      </c>
      <c r="EP55" s="103" t="n">
        <f aca="false">SUMPRODUCT(EP3:EP52,CLASSIF!$T3:$T52)/EP53</f>
        <v>0.904731040564374</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0.826088871446014</v>
      </c>
      <c r="EV55" s="103" t="e">
        <f aca="false">SUMPRODUCT(EV3:EV52,CLASSIF!$T3:$T52)/EV53</f>
        <v>#DIV/0!</v>
      </c>
      <c r="EW55" s="103" t="n">
        <f aca="false">SUMPRODUCT(EW3:EW52,CLASSIF!$T3:$T52)/EW53</f>
        <v>0.27</v>
      </c>
      <c r="EX55" s="103" t="n">
        <f aca="false">SUMPRODUCT(EX3:EX52,CLASSIF!$T3:$T52)/EX53</f>
        <v>0.434444444444444</v>
      </c>
      <c r="EY55" s="103" t="n">
        <f aca="false">SUMPRODUCT(EY3:EY52,CLASSIF!$T3:$T52)/EY53</f>
        <v>0.59970695970696</v>
      </c>
      <c r="EZ55" s="103" t="n">
        <f aca="false">SUMPRODUCT(EZ3:EZ52,CLASSIF!$T3:$T52)/EZ53</f>
        <v>0.838888888888889</v>
      </c>
      <c r="FA55" s="103" t="e">
        <f aca="false">SUMPRODUCT(FA3:FA52,CLASSIF!$T3:$T52)/FA53</f>
        <v>#DIV/0!</v>
      </c>
      <c r="FB55" s="103" t="n">
        <f aca="false">SUMPRODUCT(FB3:FB52,CLASSIF!$T3:$T52)/FB53</f>
        <v>0.552713675213675</v>
      </c>
      <c r="FC55" s="103" t="n">
        <f aca="false">SUMPRODUCT(FC3:FC52,CLASSIF!$T3:$T52)/FC53</f>
        <v>0.604273504273504</v>
      </c>
      <c r="FD55" s="103" t="n">
        <f aca="false">SUMPRODUCT(FD3:FD52,CLASSIF!$T3:$T52)/FD53</f>
        <v>0.808076923076923</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0" activePane="bottomLeft" state="frozen"/>
      <selection pane="topLeft" activeCell="A1" activeCellId="0" sqref="A1"/>
      <selection pane="bottomLeft" activeCell="F150" activeCellId="0" sqref="F15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40</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44570</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2022-01-09T19:53:35Z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