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<sst xmlns="http://schemas.openxmlformats.org/spreadsheetml/2006/main" count="739" uniqueCount="100">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</sst>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Luiz Henrique</c:v>
                </c:pt>
                <c:pt idx="4">
                  <c:v>Duclerc</c:v>
                </c:pt>
                <c:pt idx="5">
                  <c:v>Persio</c:v>
                </c:pt>
                <c:pt idx="6">
                  <c:v>Oswald</c:v>
                </c:pt>
                <c:pt idx="7">
                  <c:v>Magritto</c:v>
                </c:pt>
                <c:pt idx="8">
                  <c:v>Flavio</c:v>
                </c:pt>
                <c:pt idx="9">
                  <c:v>Juan</c:v>
                </c:pt>
                <c:pt idx="10">
                  <c:v>Costinha</c:v>
                </c:pt>
                <c:pt idx="11">
                  <c:v>Paulo</c:v>
                </c:pt>
                <c:pt idx="12">
                  <c:v>Xuru</c:v>
                </c:pt>
                <c:pt idx="13">
                  <c:v>Carlos Coimbra</c:v>
                </c:pt>
                <c:pt idx="14">
                  <c:v>Pinga</c:v>
                </c:pt>
                <c:pt idx="15">
                  <c:v>Caio</c:v>
                </c:pt>
                <c:pt idx="16">
                  <c:v>Luis Carlos</c:v>
                </c:pt>
                <c:pt idx="17">
                  <c:v>Ivan</c:v>
                </c:pt>
                <c:pt idx="18">
                  <c:v>Felipe</c:v>
                </c:pt>
                <c:pt idx="19">
                  <c:v>Sérgio Nacif</c:v>
                </c:pt>
                <c:pt idx="20">
                  <c:v>Rubens</c:v>
                </c:pt>
                <c:pt idx="21">
                  <c:v>Pedrão</c:v>
                </c:pt>
                <c:pt idx="22">
                  <c:v>Salgado</c:v>
                </c:pt>
                <c:pt idx="23">
                  <c:v>Guto</c:v>
                </c:pt>
                <c:pt idx="24">
                  <c:v>Fabinho</c:v>
                </c:pt>
                <c:pt idx="25">
                  <c:v>Andre Bruni</c:v>
                </c:pt>
                <c:pt idx="26">
                  <c:v>Bruno</c:v>
                </c:pt>
                <c:pt idx="27">
                  <c:v>Palazzo</c:v>
                </c:pt>
                <c:pt idx="28">
                  <c:v>Danilo</c:v>
                </c:pt>
                <c:pt idx="29">
                  <c:v>Yokota</c:v>
                </c:pt>
                <c:pt idx="30">
                  <c:v>Fernando Bio</c:v>
                </c:pt>
                <c:pt idx="31">
                  <c:v>Walderi</c:v>
                </c:pt>
                <c:pt idx="32">
                  <c:v>Grilovic</c:v>
                </c:pt>
                <c:pt idx="33">
                  <c:v>Arthur Fontalvinho</c:v>
                </c:pt>
                <c:pt idx="34">
                  <c:v>Bérgamo</c:v>
                </c:pt>
                <c:pt idx="35">
                  <c:v>Bernardo</c:v>
                </c:pt>
                <c:pt idx="36">
                  <c:v>Daniel Borges</c:v>
                </c:pt>
                <c:pt idx="37">
                  <c:v>Fiorito</c:v>
                </c:pt>
                <c:pt idx="38">
                  <c:v>Fontalvo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724.000657230857</c:v>
                </c:pt>
                <c:pt idx="1">
                  <c:v>602.000930064</c:v>
                </c:pt>
                <c:pt idx="2">
                  <c:v>529.000804606455</c:v>
                </c:pt>
                <c:pt idx="3">
                  <c:v>424.000850075</c:v>
                </c:pt>
                <c:pt idx="4">
                  <c:v>367.000711853706</c:v>
                </c:pt>
                <c:pt idx="5">
                  <c:v>364.000880066</c:v>
                </c:pt>
                <c:pt idx="6">
                  <c:v>350.000735365118</c:v>
                </c:pt>
                <c:pt idx="7">
                  <c:v>345.000942381692</c:v>
                </c:pt>
                <c:pt idx="8">
                  <c:v>330.000572305222</c:v>
                </c:pt>
                <c:pt idx="9">
                  <c:v>329.000310077</c:v>
                </c:pt>
                <c:pt idx="10">
                  <c:v>328.000707785308</c:v>
                </c:pt>
                <c:pt idx="11">
                  <c:v>263.000631887182</c:v>
                </c:pt>
                <c:pt idx="12">
                  <c:v>263.000269099619</c:v>
                </c:pt>
                <c:pt idx="13">
                  <c:v>248.000820094</c:v>
                </c:pt>
                <c:pt idx="14">
                  <c:v>248.000462565</c:v>
                </c:pt>
                <c:pt idx="15">
                  <c:v>241.000804640455</c:v>
                </c:pt>
                <c:pt idx="16">
                  <c:v>228.000426742667</c:v>
                </c:pt>
                <c:pt idx="17">
                  <c:v>180.000675078</c:v>
                </c:pt>
                <c:pt idx="18">
                  <c:v>152.000858419333</c:v>
                </c:pt>
                <c:pt idx="19">
                  <c:v>152.000620058</c:v>
                </c:pt>
                <c:pt idx="20">
                  <c:v>142.000710057</c:v>
                </c:pt>
                <c:pt idx="21">
                  <c:v>140.001000068</c:v>
                </c:pt>
                <c:pt idx="22">
                  <c:v>129.000666725667</c:v>
                </c:pt>
                <c:pt idx="23">
                  <c:v>108.000577830778</c:v>
                </c:pt>
                <c:pt idx="24">
                  <c:v>96.000720087</c:v>
                </c:pt>
                <c:pt idx="25">
                  <c:v>73.0006083883333</c:v>
                </c:pt>
                <c:pt idx="26">
                  <c:v>47.0007834293333</c:v>
                </c:pt>
                <c:pt idx="27">
                  <c:v>45.00112507</c:v>
                </c:pt>
                <c:pt idx="28">
                  <c:v>24.000600091</c:v>
                </c:pt>
                <c:pt idx="29">
                  <c:v>24.000200051</c:v>
                </c:pt>
                <c:pt idx="30">
                  <c:v>20.0003334183333</c:v>
                </c:pt>
                <c:pt idx="31">
                  <c:v>4.00020009</c:v>
                </c:pt>
                <c:pt idx="32">
                  <c:v>4.000200081</c:v>
                </c:pt>
                <c:pt idx="33">
                  <c:v>9.9E-008</c:v>
                </c:pt>
                <c:pt idx="34">
                  <c:v>9.8E-008</c:v>
                </c:pt>
                <c:pt idx="35">
                  <c:v>9.7E-008</c:v>
                </c:pt>
                <c:pt idx="36">
                  <c:v>9.2E-008</c:v>
                </c:pt>
                <c:pt idx="37">
                  <c:v>8.4E-008</c:v>
                </c:pt>
                <c:pt idx="38">
                  <c:v>8.2E-008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91130780"/>
        <c:axId val="74209770"/>
      </c:barChart>
      <c:catAx>
        <c:axId val="9113078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4209770"/>
        <c:crosses val="autoZero"/>
        <c:auto val="1"/>
        <c:lblAlgn val="ctr"/>
        <c:lblOffset val="100"/>
      </c:catAx>
      <c:valAx>
        <c:axId val="7420977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113078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276840</xdr:colOff>
      <xdr:row>42</xdr:row>
      <xdr:rowOff>144360</xdr:rowOff>
    </xdr:to>
    <xdr:graphicFrame>
      <xdr:nvGraphicFramePr>
        <xdr:cNvPr id="0" name="Chart 1"/>
        <xdr:cNvGraphicFramePr/>
      </xdr:nvGraphicFramePr>
      <xdr:xfrm>
        <a:off x="0" y="0"/>
        <a:ext cx="10116720" cy="69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35</v>
      </c>
      <c r="D3" s="22" t="str">
        <f aca="false">VLOOKUP($A3,$N:$Z,R$1,0)&amp;"-"&amp;VLOOKUP($A3,$N:$Z,S$1,0)</f>
        <v>18-17</v>
      </c>
      <c r="E3" s="20" t="n">
        <f aca="false">VLOOKUP($A3,$N:$Z,X$1,0)</f>
        <v>460</v>
      </c>
      <c r="F3" s="20" t="n">
        <f aca="false">VLOOKUP($A3,$N:$Z,V$1,0)</f>
        <v>0</v>
      </c>
      <c r="G3" s="20" t="n">
        <f aca="false">VLOOKUP($A3,$N:$Z,W$1,0)</f>
        <v>64</v>
      </c>
      <c r="H3" s="20" t="n">
        <f aca="false">VLOOKUP($A3,$N:$Z,Y$1,0)</f>
        <v>200</v>
      </c>
      <c r="I3" s="23" t="n">
        <f aca="false">VLOOKUP($A3,$N:$Z,13,0)</f>
        <v>724.000657230857</v>
      </c>
      <c r="J3" s="24" t="s">
        <v>75</v>
      </c>
      <c r="K3" s="25" t="n">
        <f aca="false">VLOOKUP($A3,$N:$Z,R$1,0)</f>
        <v>18</v>
      </c>
      <c r="L3" s="25" t="n">
        <f aca="false">VLOOKUP($A3,$N:$Z,S$1,0)</f>
        <v>17</v>
      </c>
      <c r="M3" s="25"/>
      <c r="N3" s="26" t="n">
        <f aca="false">RANK(Z3,Z:Z)</f>
        <v>34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1568</v>
      </c>
      <c r="AE3" s="2" t="n">
        <f aca="false">AC3-AB3</f>
        <v>150</v>
      </c>
      <c r="AF3" s="2" t="n">
        <f aca="false">AD3/AE3</f>
        <v>10.4533333333333</v>
      </c>
      <c r="AG3" s="30" t="n">
        <f aca="false">E3/$AF$3</f>
        <v>44.0051020408163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20</v>
      </c>
      <c r="D4" s="33" t="str">
        <f aca="false">VLOOKUP($A4,$N:$Z,R$1,0)&amp;"-"&amp;VLOOKUP($A4,$N:$Z,S$1,0)</f>
        <v>17-3</v>
      </c>
      <c r="E4" s="31" t="n">
        <f aca="false">VLOOKUP($A4,$N:$Z,X$1,0)</f>
        <v>372</v>
      </c>
      <c r="F4" s="31" t="n">
        <f aca="false">VLOOKUP($A4,$N:$Z,V$1,0)</f>
        <v>0</v>
      </c>
      <c r="G4" s="31" t="n">
        <f aca="false">VLOOKUP($A4,$N:$Z,W$1,0)</f>
        <v>80</v>
      </c>
      <c r="H4" s="31" t="n">
        <f aca="false">VLOOKUP($A4,$N:$Z,Y$1,0)</f>
        <v>150</v>
      </c>
      <c r="I4" s="34" t="n">
        <f aca="false">VLOOKUP($A4,$N:$Z,13,0)</f>
        <v>602.000930064</v>
      </c>
      <c r="J4" s="24"/>
      <c r="K4" s="35" t="n">
        <f aca="false">VLOOKUP($A4,$N:$Z,R$1,0)</f>
        <v>17</v>
      </c>
      <c r="L4" s="35" t="n">
        <f aca="false">VLOOKUP($A4,$N:$Z,S$1,0)</f>
        <v>3</v>
      </c>
      <c r="M4" s="35"/>
      <c r="N4" s="36" t="n">
        <f aca="false">RANK(Z4,Z:Z)</f>
        <v>35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35.5867346938775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22</v>
      </c>
      <c r="D5" s="33" t="str">
        <f aca="false">VLOOKUP($A5,$N:$Z,R$1,0)&amp;"-"&amp;VLOOKUP($A5,$N:$Z,S$1,0)</f>
        <v>15-7</v>
      </c>
      <c r="E5" s="31" t="n">
        <f aca="false">VLOOKUP($A5,$N:$Z,X$1,0)</f>
        <v>379</v>
      </c>
      <c r="F5" s="31" t="n">
        <f aca="false">VLOOKUP($A5,$N:$Z,V$1,0)</f>
        <v>25</v>
      </c>
      <c r="G5" s="31" t="n">
        <f aca="false">VLOOKUP($A5,$N:$Z,W$1,0)</f>
        <v>0</v>
      </c>
      <c r="H5" s="31" t="n">
        <f aca="false">VLOOKUP($A5,$N:$Z,Y$1,0)</f>
        <v>150</v>
      </c>
      <c r="I5" s="34" t="n">
        <f aca="false">VLOOKUP($A5,$N:$Z,13,0)</f>
        <v>529.000804606455</v>
      </c>
      <c r="J5" s="24"/>
      <c r="K5" s="35" t="n">
        <f aca="false">VLOOKUP($A5,$N:$Z,R$1,0)</f>
        <v>15</v>
      </c>
      <c r="L5" s="35" t="n">
        <f aca="false">VLOOKUP($A5,$N:$Z,S$1,0)</f>
        <v>7</v>
      </c>
      <c r="M5" s="35"/>
      <c r="N5" s="36" t="n">
        <f aca="false">RANK(Z5,Z:Z)</f>
        <v>36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36.2563775510204</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15</v>
      </c>
      <c r="D6" s="33" t="str">
        <f aca="false">VLOOKUP($A6,$N:$Z,R$1,0)&amp;"-"&amp;VLOOKUP($A6,$N:$Z,S$1,0)</f>
        <v>11-4</v>
      </c>
      <c r="E6" s="31" t="n">
        <f aca="false">VLOOKUP($A6,$N:$Z,X$1,0)</f>
        <v>280</v>
      </c>
      <c r="F6" s="31" t="n">
        <f aca="false">VLOOKUP($A6,$N:$Z,V$1,0)</f>
        <v>25</v>
      </c>
      <c r="G6" s="31" t="n">
        <f aca="false">VLOOKUP($A6,$N:$Z,W$1,0)</f>
        <v>44</v>
      </c>
      <c r="H6" s="31" t="n">
        <f aca="false">VLOOKUP($A6,$N:$Z,Y$1,0)</f>
        <v>100</v>
      </c>
      <c r="I6" s="34" t="n">
        <f aca="false">VLOOKUP($A6,$N:$Z,13,0)</f>
        <v>424.000850075</v>
      </c>
      <c r="J6" s="24"/>
      <c r="K6" s="35" t="n">
        <f aca="false">VLOOKUP($A6,$N:$Z,R$1,0)</f>
        <v>11</v>
      </c>
      <c r="L6" s="35" t="n">
        <f aca="false">VLOOKUP($A6,$N:$Z,S$1,0)</f>
        <v>4</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26.7857142857143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17</v>
      </c>
      <c r="D7" s="33" t="str">
        <f aca="false">VLOOKUP($A7,$N:$Z,R$1,0)&amp;"-"&amp;VLOOKUP($A7,$N:$Z,S$1,0)</f>
        <v>9-8</v>
      </c>
      <c r="E7" s="31" t="n">
        <f aca="false">VLOOKUP($A7,$N:$Z,X$1,0)</f>
        <v>242</v>
      </c>
      <c r="F7" s="31" t="n">
        <f aca="false">VLOOKUP($A7,$N:$Z,V$1,0)</f>
        <v>0</v>
      </c>
      <c r="G7" s="31" t="n">
        <f aca="false">VLOOKUP($A7,$N:$Z,W$1,0)</f>
        <v>25</v>
      </c>
      <c r="H7" s="31" t="n">
        <f aca="false">VLOOKUP($A7,$N:$Z,Y$1,0)</f>
        <v>100</v>
      </c>
      <c r="I7" s="34" t="n">
        <f aca="false">VLOOKUP($A7,$N:$Z,13,0)</f>
        <v>367.000711853706</v>
      </c>
      <c r="J7" s="24"/>
      <c r="K7" s="35" t="n">
        <f aca="false">VLOOKUP($A7,$N:$Z,R$1,0)</f>
        <v>9</v>
      </c>
      <c r="L7" s="35" t="n">
        <f aca="false">VLOOKUP($A7,$N:$Z,S$1,0)</f>
        <v>8</v>
      </c>
      <c r="M7" s="35"/>
      <c r="N7" s="36" t="n">
        <f aca="false">RANK(Z7,Z:Z)</f>
        <v>16</v>
      </c>
      <c r="O7" s="35" t="n">
        <v>5</v>
      </c>
      <c r="P7" s="36" t="s">
        <v>6</v>
      </c>
      <c r="Q7" s="36" t="n">
        <f aca="false">COUNTIF(CORRIDA!G:G,CLASSIF!P7)+COUNTIF(CORRIDA!I:I,CLASSIF!P7)</f>
        <v>11</v>
      </c>
      <c r="R7" s="36" t="n">
        <f aca="false">COUNTIF(CORRIDA!G:G,CLASSIF!$P7)</f>
        <v>8</v>
      </c>
      <c r="S7" s="36" t="n">
        <f aca="false">COUNTIF(CORRIDA!I:I,CLASSIF!P7)</f>
        <v>3</v>
      </c>
      <c r="T7" s="37" t="n">
        <f aca="false">IF(Q7=0,0,U7/(Q7*20))</f>
        <v>0.804545454545455</v>
      </c>
      <c r="U7" s="36" t="n">
        <f aca="false">SUMIF(CORRIDA!G:G,CLASSIF!P7,CORRIDA!H:H)+SUMIF(CORRIDA!I:I,CLASSIF!P7,CORRIDA!J:J)</f>
        <v>177</v>
      </c>
      <c r="V7" s="36" t="n">
        <f aca="false">SUMIF(WOs!G:G,CLASSIF!P7,WOs!H:H)+SUMIF(WOs!I:I,CLASSIF!P7,WOs!J:J)</f>
        <v>0</v>
      </c>
      <c r="W7" s="36" t="n">
        <f aca="false">SUMIF(TORNEIO!G:G,CLASSIF!P7,TORNEIO!H:H)+SUMIF(TORNEIO!I:I,CLASSIF!P7,TORNEIO!J:J)+SUMIF(TORNEIO!S:S,CLASSIF!P7,TORNEIO!T:T)</f>
        <v>64</v>
      </c>
      <c r="X7" s="36" t="n">
        <f aca="false">SUM(U7:V7)</f>
        <v>177</v>
      </c>
      <c r="Y7" s="36" t="n">
        <f aca="false">VLOOKUP(P7,STATS!$B$2:$DF$52,109,0)</f>
        <v>0</v>
      </c>
      <c r="Z7" s="38" t="n">
        <f aca="false">SUM(W7:Y7)+T7/1000+(100-O7)/1000000000</f>
        <v>241.000804640455</v>
      </c>
      <c r="AA7" s="36"/>
      <c r="AG7" s="30" t="n">
        <f aca="false">E7/$AF$3</f>
        <v>23.1505102040816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Persio</v>
      </c>
      <c r="C8" s="31" t="n">
        <f aca="false">VLOOKUP($A8,$N:$Z,Q$1,0)</f>
        <v>15</v>
      </c>
      <c r="D8" s="33" t="str">
        <f aca="false">VLOOKUP($A8,$N:$Z,R$1,0)&amp;"-"&amp;VLOOKUP($A8,$N:$Z,S$1,0)</f>
        <v>12-3</v>
      </c>
      <c r="E8" s="31" t="n">
        <f aca="false">VLOOKUP($A8,$N:$Z,X$1,0)</f>
        <v>264</v>
      </c>
      <c r="F8" s="31" t="n">
        <f aca="false">VLOOKUP($A8,$N:$Z,V$1,0)</f>
        <v>0</v>
      </c>
      <c r="G8" s="31" t="n">
        <f aca="false">VLOOKUP($A8,$N:$Z,W$1,0)</f>
        <v>0</v>
      </c>
      <c r="H8" s="31" t="n">
        <f aca="false">VLOOKUP($A8,$N:$Z,Y$1,0)</f>
        <v>100</v>
      </c>
      <c r="I8" s="34" t="n">
        <f aca="false">VLOOKUP($A8,$N:$Z,13,0)</f>
        <v>364.000880066</v>
      </c>
      <c r="J8" s="24"/>
      <c r="K8" s="35" t="n">
        <f aca="false">VLOOKUP($A8,$N:$Z,R$1,0)</f>
        <v>12</v>
      </c>
      <c r="L8" s="35" t="n">
        <f aca="false">VLOOKUP($A8,$N:$Z,S$1,0)</f>
        <v>3</v>
      </c>
      <c r="M8" s="35"/>
      <c r="N8" s="36" t="n">
        <f aca="false">RANK(Z8,Z:Z)</f>
        <v>14</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25.2551020408163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Oswald</v>
      </c>
      <c r="C9" s="31" t="n">
        <f aca="false">VLOOKUP($A9,$N:$Z,Q$1,0)</f>
        <v>17</v>
      </c>
      <c r="D9" s="33" t="str">
        <f aca="false">VLOOKUP($A9,$N:$Z,R$1,0)&amp;"-"&amp;VLOOKUP($A9,$N:$Z,S$1,0)</f>
        <v>10-7</v>
      </c>
      <c r="E9" s="31" t="n">
        <f aca="false">VLOOKUP($A9,$N:$Z,X$1,0)</f>
        <v>250</v>
      </c>
      <c r="F9" s="31" t="n">
        <f aca="false">VLOOKUP($A9,$N:$Z,V$1,0)</f>
        <v>0</v>
      </c>
      <c r="G9" s="31" t="n">
        <f aca="false">VLOOKUP($A9,$N:$Z,W$1,0)</f>
        <v>0</v>
      </c>
      <c r="H9" s="31" t="n">
        <f aca="false">VLOOKUP($A9,$N:$Z,Y$1,0)</f>
        <v>100</v>
      </c>
      <c r="I9" s="34" t="n">
        <f aca="false">VLOOKUP($A9,$N:$Z,13,0)</f>
        <v>350.000735365118</v>
      </c>
      <c r="J9" s="24"/>
      <c r="K9" s="35" t="n">
        <f aca="false">VLOOKUP($A9,$N:$Z,R$1,0)</f>
        <v>10</v>
      </c>
      <c r="L9" s="35" t="n">
        <f aca="false">VLOOKUP($A9,$N:$Z,S$1,0)</f>
        <v>7</v>
      </c>
      <c r="M9" s="35"/>
      <c r="N9" s="36" t="n">
        <f aca="false">RANK(Z9,Z:Z)</f>
        <v>11</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23.9158163265306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Magritto</v>
      </c>
      <c r="C10" s="31" t="n">
        <f aca="false">VLOOKUP($A10,$N:$Z,Q$1,0)</f>
        <v>13</v>
      </c>
      <c r="D10" s="33" t="str">
        <f aca="false">VLOOKUP($A10,$N:$Z,R$1,0)&amp;"-"&amp;VLOOKUP($A10,$N:$Z,S$1,0)</f>
        <v>12-1</v>
      </c>
      <c r="E10" s="31" t="n">
        <f aca="false">VLOOKUP($A10,$N:$Z,X$1,0)</f>
        <v>245</v>
      </c>
      <c r="F10" s="31" t="n">
        <f aca="false">VLOOKUP($A10,$N:$Z,V$1,0)</f>
        <v>0</v>
      </c>
      <c r="G10" s="31" t="n">
        <f aca="false">VLOOKUP($A10,$N:$Z,W$1,0)</f>
        <v>0</v>
      </c>
      <c r="H10" s="31" t="n">
        <f aca="false">VLOOKUP($A10,$N:$Z,Y$1,0)</f>
        <v>100</v>
      </c>
      <c r="I10" s="34" t="n">
        <f aca="false">VLOOKUP($A10,$N:$Z,13,0)</f>
        <v>345.000942381692</v>
      </c>
      <c r="J10" s="24"/>
      <c r="K10" s="35" t="n">
        <f aca="false">VLOOKUP($A10,$N:$Z,R$1,0)</f>
        <v>12</v>
      </c>
      <c r="L10" s="35" t="n">
        <f aca="false">VLOOKUP($A10,$N:$Z,S$1,0)</f>
        <v>1</v>
      </c>
      <c r="M10" s="35"/>
      <c r="N10" s="36" t="n">
        <f aca="false">RANK(Z10,Z:Z)</f>
        <v>37</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23.4375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Flavio</v>
      </c>
      <c r="C11" s="39" t="n">
        <f aca="false">VLOOKUP($A11,$N:$Z,Q$1,0)</f>
        <v>18</v>
      </c>
      <c r="D11" s="41" t="str">
        <f aca="false">VLOOKUP($A11,$N:$Z,R$1,0)&amp;"-"&amp;VLOOKUP($A11,$N:$Z,S$1,0)</f>
        <v>7-11</v>
      </c>
      <c r="E11" s="39" t="n">
        <f aca="false">VLOOKUP($A11,$N:$Z,X$1,0)</f>
        <v>206</v>
      </c>
      <c r="F11" s="39" t="n">
        <f aca="false">VLOOKUP($A11,$N:$Z,V$1,0)</f>
        <v>0</v>
      </c>
      <c r="G11" s="39" t="n">
        <f aca="false">VLOOKUP($A11,$N:$Z,W$1,0)</f>
        <v>24</v>
      </c>
      <c r="H11" s="39" t="n">
        <f aca="false">VLOOKUP($A11,$N:$Z,Y$1,0)</f>
        <v>100</v>
      </c>
      <c r="I11" s="42" t="n">
        <f aca="false">VLOOKUP($A11,$N:$Z,13,0)</f>
        <v>330.000572305222</v>
      </c>
      <c r="J11" s="43" t="s">
        <v>76</v>
      </c>
      <c r="K11" s="35" t="n">
        <f aca="false">VLOOKUP($A11,$N:$Z,R$1,0)</f>
        <v>7</v>
      </c>
      <c r="L11" s="35" t="n">
        <f aca="false">VLOOKUP($A11,$N:$Z,S$1,0)</f>
        <v>11</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19.7066326530612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Juan</v>
      </c>
      <c r="C12" s="39" t="n">
        <f aca="false">VLOOKUP($A12,$N:$Z,Q$1,0)</f>
        <v>25</v>
      </c>
      <c r="D12" s="41" t="str">
        <f aca="false">VLOOKUP($A12,$N:$Z,R$1,0)&amp;"-"&amp;VLOOKUP($A12,$N:$Z,S$1,0)</f>
        <v>2-23</v>
      </c>
      <c r="E12" s="39" t="n">
        <f aca="false">VLOOKUP($A12,$N:$Z,X$1,0)</f>
        <v>155</v>
      </c>
      <c r="F12" s="39" t="n">
        <f aca="false">VLOOKUP($A12,$N:$Z,V$1,0)</f>
        <v>0</v>
      </c>
      <c r="G12" s="39" t="n">
        <f aca="false">VLOOKUP($A12,$N:$Z,W$1,0)</f>
        <v>24</v>
      </c>
      <c r="H12" s="39" t="n">
        <f aca="false">VLOOKUP($A12,$N:$Z,Y$1,0)</f>
        <v>150</v>
      </c>
      <c r="I12" s="42" t="n">
        <f aca="false">VLOOKUP($A12,$N:$Z,13,0)</f>
        <v>329.000310077</v>
      </c>
      <c r="J12" s="43"/>
      <c r="K12" s="35" t="n">
        <f aca="false">VLOOKUP($A12,$N:$Z,R$1,0)</f>
        <v>2</v>
      </c>
      <c r="L12" s="35" t="n">
        <f aca="false">VLOOKUP($A12,$N:$Z,S$1,0)</f>
        <v>23</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14.827806122449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Costinha</v>
      </c>
      <c r="C13" s="39" t="n">
        <f aca="false">VLOOKUP($A13,$N:$Z,Q$1,0)</f>
        <v>13</v>
      </c>
      <c r="D13" s="41" t="str">
        <f aca="false">VLOOKUP($A13,$N:$Z,R$1,0)&amp;"-"&amp;VLOOKUP($A13,$N:$Z,S$1,0)</f>
        <v>7-6</v>
      </c>
      <c r="E13" s="39" t="n">
        <f aca="false">VLOOKUP($A13,$N:$Z,X$1,0)</f>
        <v>184</v>
      </c>
      <c r="F13" s="39" t="n">
        <f aca="false">VLOOKUP($A13,$N:$Z,V$1,0)</f>
        <v>0</v>
      </c>
      <c r="G13" s="39" t="n">
        <f aca="false">VLOOKUP($A13,$N:$Z,W$1,0)</f>
        <v>44</v>
      </c>
      <c r="H13" s="39" t="n">
        <f aca="false">VLOOKUP($A13,$N:$Z,Y$1,0)</f>
        <v>100</v>
      </c>
      <c r="I13" s="42" t="n">
        <f aca="false">VLOOKUP($A13,$N:$Z,13,0)</f>
        <v>328.000707785308</v>
      </c>
      <c r="J13" s="43"/>
      <c r="K13" s="35" t="n">
        <f aca="false">VLOOKUP($A13,$N:$Z,R$1,0)</f>
        <v>7</v>
      </c>
      <c r="L13" s="35" t="n">
        <f aca="false">VLOOKUP($A13,$N:$Z,S$1,0)</f>
        <v>6</v>
      </c>
      <c r="M13" s="35"/>
      <c r="N13" s="36" t="n">
        <f aca="false">RANK(Z13,Z:Z)</f>
        <v>5</v>
      </c>
      <c r="O13" s="35" t="n">
        <v>11</v>
      </c>
      <c r="P13" s="36" t="s">
        <v>12</v>
      </c>
      <c r="Q13" s="36" t="n">
        <f aca="false">COUNTIF(CORRIDA!G:G,CLASSIF!P13)+COUNTIF(CORRIDA!I:I,CLASSIF!P13)</f>
        <v>17</v>
      </c>
      <c r="R13" s="36" t="n">
        <f aca="false">COUNTIF(CORRIDA!G:G,CLASSIF!$P13)</f>
        <v>9</v>
      </c>
      <c r="S13" s="36" t="n">
        <f aca="false">COUNTIF(CORRIDA!I:I,CLASSIF!P13)</f>
        <v>8</v>
      </c>
      <c r="T13" s="37" t="n">
        <f aca="false">IF(Q13=0,0,U13/(Q13*20))</f>
        <v>0.711764705882353</v>
      </c>
      <c r="U13" s="36" t="n">
        <f aca="false">SUMIF(CORRIDA!G:G,CLASSIF!P13,CORRIDA!H:H)+SUMIF(CORRIDA!I:I,CLASSIF!P13,CORRIDA!J:J)</f>
        <v>242</v>
      </c>
      <c r="V13" s="36" t="n">
        <f aca="false">SUMIF(WOs!G:G,CLASSIF!P13,WOs!H:H)+SUMIF(WOs!I:I,CLASSIF!P13,WOs!J:J)</f>
        <v>0</v>
      </c>
      <c r="W13" s="36" t="n">
        <f aca="false">SUMIF(TORNEIO!G:G,CLASSIF!P13,TORNEIO!H:H)+SUMIF(TORNEIO!I:I,CLASSIF!P13,TORNEIO!J:J)+SUMIF(TORNEIO!S:S,CLASSIF!P13,TORNEIO!T:T)</f>
        <v>25</v>
      </c>
      <c r="X13" s="36" t="n">
        <f aca="false">SUM(U13:V13)</f>
        <v>242</v>
      </c>
      <c r="Y13" s="36" t="n">
        <f aca="false">VLOOKUP(P13,STATS!$B$2:$DF$52,109,0)</f>
        <v>100</v>
      </c>
      <c r="Z13" s="38" t="n">
        <f aca="false">SUM(W13:Y13)+T13/1000+(100-O13)/1000000000</f>
        <v>367.000711853706</v>
      </c>
      <c r="AA13" s="36"/>
      <c r="AG13" s="30" t="n">
        <f aca="false">E13/$AF$3</f>
        <v>17.6020408163265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Paulo</v>
      </c>
      <c r="C14" s="39" t="n">
        <f aca="false">VLOOKUP($A14,$N:$Z,Q$1,0)</f>
        <v>11</v>
      </c>
      <c r="D14" s="41" t="str">
        <f aca="false">VLOOKUP($A14,$N:$Z,R$1,0)&amp;"-"&amp;VLOOKUP($A14,$N:$Z,S$1,0)</f>
        <v>5-6</v>
      </c>
      <c r="E14" s="39" t="n">
        <f aca="false">VLOOKUP($A14,$N:$Z,X$1,0)</f>
        <v>139</v>
      </c>
      <c r="F14" s="39" t="n">
        <f aca="false">VLOOKUP($A14,$N:$Z,V$1,0)</f>
        <v>0</v>
      </c>
      <c r="G14" s="39" t="n">
        <f aca="false">VLOOKUP($A14,$N:$Z,W$1,0)</f>
        <v>24</v>
      </c>
      <c r="H14" s="39" t="n">
        <f aca="false">VLOOKUP($A14,$N:$Z,Y$1,0)</f>
        <v>100</v>
      </c>
      <c r="I14" s="42" t="n">
        <f aca="false">VLOOKUP($A14,$N:$Z,13,0)</f>
        <v>263.000631887182</v>
      </c>
      <c r="J14" s="43"/>
      <c r="K14" s="35" t="n">
        <f aca="false">VLOOKUP($A14,$N:$Z,R$1,0)</f>
        <v>5</v>
      </c>
      <c r="L14" s="35" t="n">
        <f aca="false">VLOOKUP($A14,$N:$Z,S$1,0)</f>
        <v>6</v>
      </c>
      <c r="M14" s="35"/>
      <c r="N14" s="36" t="n">
        <f aca="false">RANK(Z14,Z:Z)</f>
        <v>1</v>
      </c>
      <c r="O14" s="35" t="n">
        <v>12</v>
      </c>
      <c r="P14" s="36" t="s">
        <v>13</v>
      </c>
      <c r="Q14" s="36" t="n">
        <f aca="false">COUNTIF(CORRIDA!G:G,CLASSIF!P14)+COUNTIF(CORRIDA!I:I,CLASSIF!P14)</f>
        <v>35</v>
      </c>
      <c r="R14" s="36" t="n">
        <f aca="false">COUNTIF(CORRIDA!G:G,CLASSIF!$P14)</f>
        <v>18</v>
      </c>
      <c r="S14" s="36" t="n">
        <f aca="false">COUNTIF(CORRIDA!I:I,CLASSIF!P14)</f>
        <v>17</v>
      </c>
      <c r="T14" s="37" t="n">
        <f aca="false">IF(Q14=0,0,U14/(Q14*20))</f>
        <v>0.657142857142857</v>
      </c>
      <c r="U14" s="36" t="n">
        <f aca="false">SUMIF(CORRIDA!G:G,CLASSIF!P14,CORRIDA!H:H)+SUMIF(CORRIDA!I:I,CLASSIF!P14,CORRIDA!J:J)</f>
        <v>460</v>
      </c>
      <c r="V14" s="36" t="n">
        <f aca="false">SUMIF(WOs!G:G,CLASSIF!P14,WOs!H:H)+SUMIF(WOs!I:I,CLASSIF!P14,WOs!J:J)</f>
        <v>0</v>
      </c>
      <c r="W14" s="36" t="n">
        <f aca="false">SUMIF(TORNEIO!G:G,CLASSIF!P14,TORNEIO!H:H)+SUMIF(TORNEIO!I:I,CLASSIF!P14,TORNEIO!J:J)+SUMIF(TORNEIO!S:S,CLASSIF!P14,TORNEIO!T:T)</f>
        <v>64</v>
      </c>
      <c r="X14" s="36" t="n">
        <f aca="false">SUM(U14:V14)</f>
        <v>460</v>
      </c>
      <c r="Y14" s="36" t="n">
        <f aca="false">VLOOKUP(P14,STATS!$B$2:$DF$52,109,0)</f>
        <v>200</v>
      </c>
      <c r="Z14" s="38" t="n">
        <f aca="false">SUM(W14:Y14)+T14/1000+(100-O14)/1000000000</f>
        <v>724.000657230857</v>
      </c>
      <c r="AA14" s="36"/>
      <c r="AG14" s="30" t="n">
        <f aca="false">E14/$AF$3</f>
        <v>13.297193877551</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21</v>
      </c>
      <c r="D15" s="41" t="str">
        <f aca="false">VLOOKUP($A15,$N:$Z,R$1,0)&amp;"-"&amp;VLOOKUP($A15,$N:$Z,S$1,0)</f>
        <v>1-20</v>
      </c>
      <c r="E15" s="39" t="n">
        <f aca="false">VLOOKUP($A15,$N:$Z,X$1,0)</f>
        <v>113</v>
      </c>
      <c r="F15" s="39" t="n">
        <f aca="false">VLOOKUP($A15,$N:$Z,V$1,0)</f>
        <v>0</v>
      </c>
      <c r="G15" s="39" t="n">
        <f aca="false">VLOOKUP($A15,$N:$Z,W$1,0)</f>
        <v>0</v>
      </c>
      <c r="H15" s="39" t="n">
        <f aca="false">VLOOKUP($A15,$N:$Z,Y$1,0)</f>
        <v>150</v>
      </c>
      <c r="I15" s="42" t="n">
        <f aca="false">VLOOKUP($A15,$N:$Z,13,0)</f>
        <v>263.000269099619</v>
      </c>
      <c r="J15" s="43"/>
      <c r="K15" s="35" t="n">
        <f aca="false">VLOOKUP($A15,$N:$Z,R$1,0)</f>
        <v>1</v>
      </c>
      <c r="L15" s="35" t="n">
        <f aca="false">VLOOKUP($A15,$N:$Z,S$1,0)</f>
        <v>20</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10.8099489795918</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Carlos Coimbra</v>
      </c>
      <c r="C16" s="39" t="n">
        <f aca="false">VLOOKUP($A16,$N:$Z,Q$1,0)</f>
        <v>10</v>
      </c>
      <c r="D16" s="41" t="str">
        <f aca="false">VLOOKUP($A16,$N:$Z,R$1,0)&amp;"-"&amp;VLOOKUP($A16,$N:$Z,S$1,0)</f>
        <v>7-3</v>
      </c>
      <c r="E16" s="39" t="n">
        <f aca="false">VLOOKUP($A16,$N:$Z,X$1,0)</f>
        <v>164</v>
      </c>
      <c r="F16" s="39" t="n">
        <f aca="false">VLOOKUP($A16,$N:$Z,V$1,0)</f>
        <v>0</v>
      </c>
      <c r="G16" s="39" t="n">
        <f aca="false">VLOOKUP($A16,$N:$Z,W$1,0)</f>
        <v>84</v>
      </c>
      <c r="H16" s="39" t="n">
        <f aca="false">VLOOKUP($A16,$N:$Z,Y$1,0)</f>
        <v>0</v>
      </c>
      <c r="I16" s="42" t="n">
        <f aca="false">VLOOKUP($A16,$N:$Z,13,0)</f>
        <v>248.000820094</v>
      </c>
      <c r="J16" s="43"/>
      <c r="K16" s="35" t="n">
        <f aca="false">VLOOKUP($A16,$N:$Z,R$1,0)</f>
        <v>7</v>
      </c>
      <c r="L16" s="35" t="n">
        <f aca="false">VLOOKUP($A16,$N:$Z,S$1,0)</f>
        <v>3</v>
      </c>
      <c r="M16" s="36"/>
      <c r="N16" s="36" t="n">
        <f aca="false">RANK(Z16,Z:Z)</f>
        <v>19</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15.6887755102041</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16</v>
      </c>
      <c r="D17" s="41" t="str">
        <f aca="false">VLOOKUP($A17,$N:$Z,R$1,0)&amp;"-"&amp;VLOOKUP($A17,$N:$Z,S$1,0)</f>
        <v>4-12</v>
      </c>
      <c r="E17" s="39" t="n">
        <f aca="false">VLOOKUP($A17,$N:$Z,X$1,0)</f>
        <v>148</v>
      </c>
      <c r="F17" s="39" t="n">
        <f aca="false">VLOOKUP($A17,$N:$Z,V$1,0)</f>
        <v>0</v>
      </c>
      <c r="G17" s="39" t="n">
        <f aca="false">VLOOKUP($A17,$N:$Z,W$1,0)</f>
        <v>0</v>
      </c>
      <c r="H17" s="39" t="n">
        <f aca="false">VLOOKUP($A17,$N:$Z,Y$1,0)</f>
        <v>100</v>
      </c>
      <c r="I17" s="42" t="n">
        <f aca="false">VLOOKUP($A17,$N:$Z,13,0)</f>
        <v>248.000462565</v>
      </c>
      <c r="J17" s="43"/>
      <c r="K17" s="35" t="n">
        <f aca="false">VLOOKUP($A17,$N:$Z,R$1,0)</f>
        <v>4</v>
      </c>
      <c r="L17" s="35" t="n">
        <f aca="false">VLOOKUP($A17,$N:$Z,S$1,0)</f>
        <v>12</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14.1581632653061</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Caio</v>
      </c>
      <c r="C18" s="39" t="n">
        <f aca="false">VLOOKUP($A18,$N:$Z,Q$1,0)</f>
        <v>11</v>
      </c>
      <c r="D18" s="41" t="str">
        <f aca="false">VLOOKUP($A18,$N:$Z,R$1,0)&amp;"-"&amp;VLOOKUP($A18,$N:$Z,S$1,0)</f>
        <v>8-3</v>
      </c>
      <c r="E18" s="39" t="n">
        <f aca="false">VLOOKUP($A18,$N:$Z,X$1,0)</f>
        <v>177</v>
      </c>
      <c r="F18" s="39" t="n">
        <f aca="false">VLOOKUP($A18,$N:$Z,V$1,0)</f>
        <v>0</v>
      </c>
      <c r="G18" s="39" t="n">
        <f aca="false">VLOOKUP($A18,$N:$Z,W$1,0)</f>
        <v>64</v>
      </c>
      <c r="H18" s="39" t="n">
        <f aca="false">VLOOKUP($A18,$N:$Z,Y$1,0)</f>
        <v>0</v>
      </c>
      <c r="I18" s="42" t="n">
        <f aca="false">VLOOKUP($A18,$N:$Z,13,0)</f>
        <v>241.000804640455</v>
      </c>
      <c r="J18" s="43"/>
      <c r="K18" s="35" t="n">
        <f aca="false">VLOOKUP($A18,$N:$Z,R$1,0)</f>
        <v>8</v>
      </c>
      <c r="L18" s="35" t="n">
        <f aca="false">VLOOKUP($A18,$N:$Z,S$1,0)</f>
        <v>3</v>
      </c>
      <c r="M18" s="36"/>
      <c r="N18" s="36" t="n">
        <f aca="false">RANK(Z18,Z:Z)</f>
        <v>38</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16.9323979591837</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15</v>
      </c>
      <c r="D19" s="46" t="str">
        <f aca="false">VLOOKUP($A19,$N:$Z,R$1,0)&amp;"-"&amp;VLOOKUP($A19,$N:$Z,S$1,0)</f>
        <v>3-12</v>
      </c>
      <c r="E19" s="44" t="n">
        <f aca="false">VLOOKUP($A19,$N:$Z,X$1,0)</f>
        <v>128</v>
      </c>
      <c r="F19" s="44" t="n">
        <f aca="false">VLOOKUP($A19,$N:$Z,V$1,0)</f>
        <v>0</v>
      </c>
      <c r="G19" s="44" t="n">
        <f aca="false">VLOOKUP($A19,$N:$Z,W$1,0)</f>
        <v>0</v>
      </c>
      <c r="H19" s="44" t="n">
        <f aca="false">VLOOKUP($A19,$N:$Z,Y$1,0)</f>
        <v>100</v>
      </c>
      <c r="I19" s="47" t="n">
        <f aca="false">VLOOKUP($A19,$N:$Z,13,0)</f>
        <v>228.000426742667</v>
      </c>
      <c r="J19" s="48" t="s">
        <v>77</v>
      </c>
      <c r="K19" s="35" t="n">
        <f aca="false">VLOOKUP($A19,$N:$Z,R$1,0)</f>
        <v>3</v>
      </c>
      <c r="L19" s="35" t="n">
        <f aca="false">VLOOKUP($A19,$N:$Z,S$1,0)</f>
        <v>12</v>
      </c>
      <c r="M19" s="36"/>
      <c r="N19" s="36" t="n">
        <f aca="false">RANK(Z19,Z:Z)</f>
        <v>9</v>
      </c>
      <c r="O19" s="35" t="n">
        <v>17</v>
      </c>
      <c r="P19" s="36" t="s">
        <v>18</v>
      </c>
      <c r="Q19" s="36" t="n">
        <f aca="false">COUNTIF(CORRIDA!G:G,CLASSIF!P19)+COUNTIF(CORRIDA!I:I,CLASSIF!P19)</f>
        <v>18</v>
      </c>
      <c r="R19" s="36" t="n">
        <f aca="false">COUNTIF(CORRIDA!G:G,CLASSIF!$P19)</f>
        <v>7</v>
      </c>
      <c r="S19" s="36" t="n">
        <f aca="false">COUNTIF(CORRIDA!I:I,CLASSIF!P19)</f>
        <v>11</v>
      </c>
      <c r="T19" s="37" t="n">
        <f aca="false">IF(Q19=0,0,U19/(Q19*20))</f>
        <v>0.572222222222222</v>
      </c>
      <c r="U19" s="36" t="n">
        <f aca="false">SUMIF(CORRIDA!G:G,CLASSIF!P19,CORRIDA!H:H)+SUMIF(CORRIDA!I:I,CLASSIF!P19,CORRIDA!J:J)</f>
        <v>206</v>
      </c>
      <c r="V19" s="36" t="n">
        <f aca="false">SUMIF(WOs!G:G,CLASSIF!P19,WOs!H:H)+SUMIF(WOs!I:I,CLASSIF!P19,WOs!J:J)</f>
        <v>0</v>
      </c>
      <c r="W19" s="36" t="n">
        <f aca="false">SUMIF(TORNEIO!G:G,CLASSIF!P19,TORNEIO!H:H)+SUMIF(TORNEIO!I:I,CLASSIF!P19,TORNEIO!J:J)+SUMIF(TORNEIO!S:S,CLASSIF!P19,TORNEIO!T:T)</f>
        <v>24</v>
      </c>
      <c r="X19" s="36" t="n">
        <f aca="false">SUM(U19:V19)</f>
        <v>206</v>
      </c>
      <c r="Y19" s="36" t="n">
        <f aca="false">VLOOKUP(P19,STATS!$B$2:$DF$52,109,0)</f>
        <v>100</v>
      </c>
      <c r="Z19" s="38" t="n">
        <f aca="false">SUM(W19:Y19)+T19/1000+(100-O19)/1000000000</f>
        <v>330.000572305222</v>
      </c>
      <c r="AA19" s="36"/>
      <c r="AG19" s="30" t="n">
        <f aca="false">E19/$AF$3</f>
        <v>12.2448979591837</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39</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12.9145408163265</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6</v>
      </c>
      <c r="D21" s="46" t="str">
        <f aca="false">VLOOKUP($A21,$N:$Z,R$1,0)&amp;"-"&amp;VLOOKUP($A21,$N:$Z,S$1,0)</f>
        <v>4-2</v>
      </c>
      <c r="E21" s="44" t="n">
        <f aca="false">VLOOKUP($A21,$N:$Z,X$1,0)</f>
        <v>103</v>
      </c>
      <c r="F21" s="44" t="n">
        <f aca="false">VLOOKUP($A21,$N:$Z,V$1,0)</f>
        <v>0</v>
      </c>
      <c r="G21" s="44" t="n">
        <f aca="false">VLOOKUP($A21,$N:$Z,W$1,0)</f>
        <v>49</v>
      </c>
      <c r="H21" s="44" t="n">
        <f aca="false">VLOOKUP($A21,$N:$Z,Y$1,0)</f>
        <v>0</v>
      </c>
      <c r="I21" s="47" t="n">
        <f aca="false">VLOOKUP($A21,$N:$Z,13,0)</f>
        <v>152.000858419333</v>
      </c>
      <c r="J21" s="48"/>
      <c r="K21" s="35" t="n">
        <f aca="false">VLOOKUP($A21,$N:$Z,R$1,0)</f>
        <v>4</v>
      </c>
      <c r="L21" s="35" t="n">
        <f aca="false">VLOOKUP($A21,$N:$Z,S$1,0)</f>
        <v>2</v>
      </c>
      <c r="M21" s="36"/>
      <c r="N21" s="36" t="n">
        <f aca="false">RANK(Z21,Z:Z)</f>
        <v>33</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9.85331632653061</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10</v>
      </c>
      <c r="D22" s="46" t="str">
        <f aca="false">VLOOKUP($A22,$N:$Z,R$1,0)&amp;"-"&amp;VLOOKUP($A22,$N:$Z,S$1,0)</f>
        <v>4-6</v>
      </c>
      <c r="E22" s="44" t="n">
        <f aca="false">VLOOKUP($A22,$N:$Z,X$1,0)</f>
        <v>128</v>
      </c>
      <c r="F22" s="44" t="n">
        <f aca="false">VLOOKUP($A22,$N:$Z,V$1,0)</f>
        <v>4</v>
      </c>
      <c r="G22" s="44" t="n">
        <f aca="false">VLOOKUP($A22,$N:$Z,W$1,0)</f>
        <v>24</v>
      </c>
      <c r="H22" s="44" t="n">
        <f aca="false">VLOOKUP($A22,$N:$Z,Y$1,0)</f>
        <v>0</v>
      </c>
      <c r="I22" s="47" t="n">
        <f aca="false">VLOOKUP($A22,$N:$Z,13,0)</f>
        <v>152.000620058</v>
      </c>
      <c r="J22" s="48"/>
      <c r="K22" s="35" t="n">
        <f aca="false">VLOOKUP($A22,$N:$Z,R$1,0)</f>
        <v>4</v>
      </c>
      <c r="L22" s="35" t="n">
        <f aca="false">VLOOKUP($A22,$N:$Z,S$1,0)</f>
        <v>6</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12.2448979591837</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Rubens</v>
      </c>
      <c r="C23" s="44" t="n">
        <f aca="false">VLOOKUP($A23,$N:$Z,Q$1,0)</f>
        <v>10</v>
      </c>
      <c r="D23" s="46" t="str">
        <f aca="false">VLOOKUP($A23,$N:$Z,R$1,0)&amp;"-"&amp;VLOOKUP($A23,$N:$Z,S$1,0)</f>
        <v>5-5</v>
      </c>
      <c r="E23" s="44" t="n">
        <f aca="false">VLOOKUP($A23,$N:$Z,X$1,0)</f>
        <v>142</v>
      </c>
      <c r="F23" s="44" t="n">
        <f aca="false">VLOOKUP($A23,$N:$Z,V$1,0)</f>
        <v>0</v>
      </c>
      <c r="G23" s="44" t="n">
        <f aca="false">VLOOKUP($A23,$N:$Z,W$1,0)</f>
        <v>0</v>
      </c>
      <c r="H23" s="44" t="n">
        <f aca="false">VLOOKUP($A23,$N:$Z,Y$1,0)</f>
        <v>0</v>
      </c>
      <c r="I23" s="47" t="n">
        <f aca="false">VLOOKUP($A23,$N:$Z,13,0)</f>
        <v>142.000710057</v>
      </c>
      <c r="J23" s="48"/>
      <c r="K23" s="35" t="n">
        <f aca="false">VLOOKUP($A23,$N:$Z,R$1,0)</f>
        <v>5</v>
      </c>
      <c r="L23" s="35" t="n">
        <f aca="false">VLOOKUP($A23,$N:$Z,S$1,0)</f>
        <v>5</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13.5841836734694</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Pedrão</v>
      </c>
      <c r="C24" s="44" t="n">
        <f aca="false">VLOOKUP($A24,$N:$Z,Q$1,0)</f>
        <v>7</v>
      </c>
      <c r="D24" s="46" t="str">
        <f aca="false">VLOOKUP($A24,$N:$Z,R$1,0)&amp;"-"&amp;VLOOKUP($A24,$N:$Z,S$1,0)</f>
        <v>7-0</v>
      </c>
      <c r="E24" s="44" t="n">
        <f aca="false">VLOOKUP($A24,$N:$Z,X$1,0)</f>
        <v>140</v>
      </c>
      <c r="F24" s="44" t="n">
        <f aca="false">VLOOKUP($A24,$N:$Z,V$1,0)</f>
        <v>0</v>
      </c>
      <c r="G24" s="44" t="n">
        <f aca="false">VLOOKUP($A24,$N:$Z,W$1,0)</f>
        <v>0</v>
      </c>
      <c r="H24" s="44" t="n">
        <f aca="false">VLOOKUP($A24,$N:$Z,Y$1,0)</f>
        <v>0</v>
      </c>
      <c r="I24" s="47" t="n">
        <f aca="false">VLOOKUP($A24,$N:$Z,13,0)</f>
        <v>140.001000068</v>
      </c>
      <c r="J24" s="48"/>
      <c r="K24" s="35" t="n">
        <f aca="false">VLOOKUP($A24,$N:$Z,R$1,0)</f>
        <v>7</v>
      </c>
      <c r="L24" s="35" t="n">
        <f aca="false">VLOOKUP($A24,$N:$Z,S$1,0)</f>
        <v>0</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13.3928571428571</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Salgado</v>
      </c>
      <c r="C25" s="44" t="n">
        <f aca="false">VLOOKUP($A25,$N:$Z,Q$1,0)</f>
        <v>6</v>
      </c>
      <c r="D25" s="46" t="str">
        <f aca="false">VLOOKUP($A25,$N:$Z,R$1,0)&amp;"-"&amp;VLOOKUP($A25,$N:$Z,S$1,0)</f>
        <v>3-3</v>
      </c>
      <c r="E25" s="44" t="n">
        <f aca="false">VLOOKUP($A25,$N:$Z,X$1,0)</f>
        <v>105</v>
      </c>
      <c r="F25" s="44" t="n">
        <f aca="false">VLOOKUP($A25,$N:$Z,V$1,0)</f>
        <v>25</v>
      </c>
      <c r="G25" s="44" t="n">
        <f aca="false">VLOOKUP($A25,$N:$Z,W$1,0)</f>
        <v>24</v>
      </c>
      <c r="H25" s="44" t="n">
        <f aca="false">VLOOKUP($A25,$N:$Z,Y$1,0)</f>
        <v>0</v>
      </c>
      <c r="I25" s="47" t="n">
        <f aca="false">VLOOKUP($A25,$N:$Z,13,0)</f>
        <v>129.000666725667</v>
      </c>
      <c r="J25" s="48"/>
      <c r="K25" s="35" t="n">
        <f aca="false">VLOOKUP($A25,$N:$Z,R$1,0)</f>
        <v>3</v>
      </c>
      <c r="L25" s="35" t="n">
        <f aca="false">VLOOKUP($A25,$N:$Z,S$1,0)</f>
        <v>3</v>
      </c>
      <c r="M25" s="36"/>
      <c r="N25" s="36" t="n">
        <f aca="false">RANK(Z25,Z:Z)</f>
        <v>10</v>
      </c>
      <c r="O25" s="35" t="n">
        <v>23</v>
      </c>
      <c r="P25" s="36" t="s">
        <v>24</v>
      </c>
      <c r="Q25" s="36" t="n">
        <f aca="false">COUNTIF(CORRIDA!G:G,CLASSIF!P25)+COUNTIF(CORRIDA!I:I,CLASSIF!P25)</f>
        <v>25</v>
      </c>
      <c r="R25" s="36" t="n">
        <f aca="false">COUNTIF(CORRIDA!G:G,CLASSIF!$P25)</f>
        <v>2</v>
      </c>
      <c r="S25" s="36" t="n">
        <f aca="false">COUNTIF(CORRIDA!I:I,CLASSIF!P25)</f>
        <v>23</v>
      </c>
      <c r="T25" s="37" t="n">
        <f aca="false">IF(Q25=0,0,U25/(Q25*20))</f>
        <v>0.31</v>
      </c>
      <c r="U25" s="36" t="n">
        <f aca="false">SUMIF(CORRIDA!G:G,CLASSIF!P25,CORRIDA!H:H)+SUMIF(CORRIDA!I:I,CLASSIF!P25,CORRIDA!J:J)</f>
        <v>155</v>
      </c>
      <c r="V25" s="36" t="n">
        <f aca="false">SUMIF(WOs!G:G,CLASSIF!P25,WOs!H:H)+SUMIF(WOs!I:I,CLASSIF!P25,WOs!J:J)</f>
        <v>0</v>
      </c>
      <c r="W25" s="36" t="n">
        <f aca="false">SUMIF(TORNEIO!G:G,CLASSIF!P25,TORNEIO!H:H)+SUMIF(TORNEIO!I:I,CLASSIF!P25,TORNEIO!J:J)+SUMIF(TORNEIO!S:S,CLASSIF!P25,TORNEIO!T:T)</f>
        <v>24</v>
      </c>
      <c r="X25" s="36" t="n">
        <f aca="false">SUM(U25:V25)</f>
        <v>155</v>
      </c>
      <c r="Y25" s="36" t="n">
        <f aca="false">VLOOKUP(P25,STATS!$B$2:$DF$52,109,0)</f>
        <v>150</v>
      </c>
      <c r="Z25" s="38" t="n">
        <f aca="false">SUM(W25:Y25)+T25/1000+(100-O25)/1000000000</f>
        <v>329.000310077</v>
      </c>
      <c r="AA25" s="36"/>
      <c r="AG25" s="30" t="n">
        <f aca="false">E25/$AF$3</f>
        <v>10.0446428571429</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15</v>
      </c>
      <c r="R26" s="36" t="n">
        <f aca="false">COUNTIF(CORRIDA!G:G,CLASSIF!$P26)</f>
        <v>3</v>
      </c>
      <c r="S26" s="36" t="n">
        <f aca="false">COUNTIF(CORRIDA!I:I,CLASSIF!P26)</f>
        <v>12</v>
      </c>
      <c r="T26" s="37" t="n">
        <f aca="false">IF(Q26=0,0,U26/(Q26*20))</f>
        <v>0.426666666666667</v>
      </c>
      <c r="U26" s="36" t="n">
        <f aca="false">SUMIF(CORRIDA!G:G,CLASSIF!P26,CORRIDA!H:H)+SUMIF(CORRIDA!I:I,CLASSIF!P26,CORRIDA!J:J)</f>
        <v>128</v>
      </c>
      <c r="V26" s="36" t="n">
        <f aca="false">SUMIF(WOs!G:G,CLASSIF!P26,WOs!H:H)+SUMIF(WOs!I:I,CLASSIF!P26,WOs!J:J)</f>
        <v>0</v>
      </c>
      <c r="W26" s="36" t="n">
        <f aca="false">SUMIF(TORNEIO!G:G,CLASSIF!P26,TORNEIO!H:H)+SUMIF(TORNEIO!I:I,CLASSIF!P26,TORNEIO!J:J)+SUMIF(TORNEIO!S:S,CLASSIF!P26,TORNEIO!T:T)</f>
        <v>0</v>
      </c>
      <c r="X26" s="36" t="n">
        <f aca="false">SUM(U26:V26)</f>
        <v>128</v>
      </c>
      <c r="Y26" s="36" t="n">
        <f aca="false">VLOOKUP(P26,STATS!$B$2:$DF$52,109,0)</f>
        <v>100</v>
      </c>
      <c r="Z26" s="38" t="n">
        <f aca="false">SUM(W26:Y26)+T26/1000+(100-O26)/1000000000</f>
        <v>228.000426742667</v>
      </c>
      <c r="AA26" s="36"/>
      <c r="AG26" s="30" t="n">
        <f aca="false">E26/$AF$3</f>
        <v>10.3316326530612</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15</v>
      </c>
      <c r="R27" s="36" t="n">
        <f aca="false">COUNTIF(CORRIDA!G:G,CLASSIF!$P27)</f>
        <v>11</v>
      </c>
      <c r="S27" s="36" t="n">
        <f aca="false">COUNTIF(CORRIDA!I:I,CLASSIF!P27)</f>
        <v>4</v>
      </c>
      <c r="T27" s="37" t="n">
        <f aca="false">IF(Q27=0,0,U27/(Q27*20))</f>
        <v>0.85</v>
      </c>
      <c r="U27" s="36" t="n">
        <f aca="false">SUMIF(CORRIDA!G:G,CLASSIF!P27,CORRIDA!H:H)+SUMIF(CORRIDA!I:I,CLASSIF!P27,CORRIDA!J:J)</f>
        <v>255</v>
      </c>
      <c r="V27" s="36" t="n">
        <f aca="false">SUMIF(WOs!G:G,CLASSIF!P27,WOs!H:H)+SUMIF(WOs!I:I,CLASSIF!P27,WOs!J:J)</f>
        <v>25</v>
      </c>
      <c r="W27" s="36" t="n">
        <f aca="false">SUMIF(TORNEIO!G:G,CLASSIF!P27,TORNEIO!H:H)+SUMIF(TORNEIO!I:I,CLASSIF!P27,TORNEIO!J:J)+SUMIF(TORNEIO!S:S,CLASSIF!P27,TORNEIO!T:T)</f>
        <v>44</v>
      </c>
      <c r="X27" s="36" t="n">
        <f aca="false">SUM(U27:V27)</f>
        <v>280</v>
      </c>
      <c r="Y27" s="36" t="n">
        <f aca="false">VLOOKUP(P27,STATS!$B$2:$DF$52,109,0)</f>
        <v>100</v>
      </c>
      <c r="Z27" s="38" t="n">
        <f aca="false">SUM(W27:Y27)+T27/1000+(100-O27)/1000000000</f>
        <v>424.000850075</v>
      </c>
      <c r="AA27" s="36"/>
      <c r="AG27" s="30" t="n">
        <f aca="false">E27/$AF$3</f>
        <v>6.88775510204082</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8</v>
      </c>
      <c r="O28" s="35" t="n">
        <v>26</v>
      </c>
      <c r="P28" s="36" t="s">
        <v>27</v>
      </c>
      <c r="Q28" s="36" t="n">
        <f aca="false">COUNTIF(CORRIDA!G:G,CLASSIF!P28)+COUNTIF(CORRIDA!I:I,CLASSIF!P28)</f>
        <v>13</v>
      </c>
      <c r="R28" s="36" t="n">
        <f aca="false">COUNTIF(CORRIDA!G:G,CLASSIF!$P28)</f>
        <v>12</v>
      </c>
      <c r="S28" s="36" t="n">
        <f aca="false">COUNTIF(CORRIDA!I:I,CLASSIF!P28)</f>
        <v>1</v>
      </c>
      <c r="T28" s="37" t="n">
        <f aca="false">IF(Q28=0,0,U28/(Q28*20))</f>
        <v>0.942307692307692</v>
      </c>
      <c r="U28" s="36" t="n">
        <f aca="false">SUMIF(CORRIDA!G:G,CLASSIF!P28,CORRIDA!H:H)+SUMIF(CORRIDA!I:I,CLASSIF!P28,CORRIDA!J:J)</f>
        <v>245</v>
      </c>
      <c r="V28" s="36" t="n">
        <f aca="false">SUMIF(WOs!G:G,CLASSIF!P28,WOs!H:H)+SUMIF(WOs!I:I,CLASSIF!P28,WOs!J:J)</f>
        <v>0</v>
      </c>
      <c r="W28" s="36" t="n">
        <f aca="false">SUMIF(TORNEIO!G:G,CLASSIF!P28,TORNEIO!H:H)+SUMIF(TORNEIO!I:I,CLASSIF!P28,TORNEIO!J:J)+SUMIF(TORNEIO!S:S,CLASSIF!P28,TORNEIO!T:T)</f>
        <v>0</v>
      </c>
      <c r="X28" s="36" t="n">
        <f aca="false">SUM(U28:V28)</f>
        <v>245</v>
      </c>
      <c r="Y28" s="36" t="n">
        <f aca="false">VLOOKUP(P28,STATS!$B$2:$DF$52,109,0)</f>
        <v>100</v>
      </c>
      <c r="Z28" s="38" t="n">
        <f aca="false">SUM(W28:Y28)+T28/1000+(100-O28)/1000000000</f>
        <v>345.000942381692</v>
      </c>
      <c r="AA28" s="36"/>
      <c r="AG28" s="30" t="n">
        <f aca="false">E28/$AF$3</f>
        <v>6.98341836734694</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7</v>
      </c>
      <c r="O31" s="35" t="n">
        <v>29</v>
      </c>
      <c r="P31" s="36" t="s">
        <v>30</v>
      </c>
      <c r="Q31" s="36" t="n">
        <f aca="false">COUNTIF(CORRIDA!G:G,CLASSIF!P31)+COUNTIF(CORRIDA!I:I,CLASSIF!P31)</f>
        <v>17</v>
      </c>
      <c r="R31" s="36" t="n">
        <f aca="false">COUNTIF(CORRIDA!G:G,CLASSIF!$P31)</f>
        <v>10</v>
      </c>
      <c r="S31" s="36" t="n">
        <f aca="false">COUNTIF(CORRIDA!I:I,CLASSIF!P31)</f>
        <v>7</v>
      </c>
      <c r="T31" s="37" t="n">
        <f aca="false">IF(Q31=0,0,U31/(Q31*20))</f>
        <v>0.735294117647059</v>
      </c>
      <c r="U31" s="36" t="n">
        <f aca="false">SUMIF(CORRIDA!G:G,CLASSIF!P31,CORRIDA!H:H)+SUMIF(CORRIDA!I:I,CLASSIF!P31,CORRIDA!J:J)</f>
        <v>250</v>
      </c>
      <c r="V31" s="36" t="n">
        <f aca="false">SUMIF(WOs!G:G,CLASSIF!P31,WOs!H:H)+SUMIF(WOs!I:I,CLASSIF!P31,WOs!J:J)</f>
        <v>0</v>
      </c>
      <c r="W31" s="36" t="n">
        <f aca="false">SUMIF(TORNEIO!G:G,CLASSIF!P31,TORNEIO!H:H)+SUMIF(TORNEIO!I:I,CLASSIF!P31,TORNEIO!J:J)+SUMIF(TORNEIO!S:S,CLASSIF!P31,TORNEIO!T:T)</f>
        <v>0</v>
      </c>
      <c r="X31" s="36" t="n">
        <f aca="false">SUM(U31:V31)</f>
        <v>250</v>
      </c>
      <c r="Y31" s="36" t="n">
        <f aca="false">VLOOKUP(P31,STATS!$B$2:$DF$52,109,0)</f>
        <v>100</v>
      </c>
      <c r="Z31" s="38" t="n">
        <f aca="false">SUM(W31:Y31)+T31/1000+(100-O31)/1000000000</f>
        <v>350.000735365118</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12</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22</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Grilovic</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4.000200081</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Arthur Fontalvinho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9.9E-008</v>
      </c>
      <c r="J36" s="53"/>
      <c r="K36" s="35" t="n">
        <f aca="false">VLOOKUP($A36,$N:$Z,R$1,0)</f>
        <v>0</v>
      </c>
      <c r="L36" s="35" t="n">
        <f aca="false">VLOOKUP($A36,$N:$Z,S$1,0)</f>
        <v>0</v>
      </c>
      <c r="M36" s="36"/>
      <c r="N36" s="36" t="n">
        <f aca="false">RANK(Z36,Z:Z)</f>
        <v>6</v>
      </c>
      <c r="O36" s="35" t="n">
        <v>34</v>
      </c>
      <c r="P36" s="36" t="s">
        <v>35</v>
      </c>
      <c r="Q36" s="36" t="n">
        <f aca="false">COUNTIF(CORRIDA!G:G,CLASSIF!P36)+COUNTIF(CORRIDA!I:I,CLASSIF!P36)</f>
        <v>15</v>
      </c>
      <c r="R36" s="36" t="n">
        <f aca="false">COUNTIF(CORRIDA!G:G,CLASSIF!$P36)</f>
        <v>12</v>
      </c>
      <c r="S36" s="36" t="n">
        <f aca="false">COUNTIF(CORRIDA!I:I,CLASSIF!P36)</f>
        <v>3</v>
      </c>
      <c r="T36" s="37" t="n">
        <f aca="false">IF(Q36=0,0,U36/(Q36*20))</f>
        <v>0.88</v>
      </c>
      <c r="U36" s="36" t="n">
        <f aca="false">SUMIF(CORRIDA!G:G,CLASSIF!P36,CORRIDA!H:H)+SUMIF(CORRIDA!I:I,CLASSIF!P36,CORRIDA!J:J)</f>
        <v>264</v>
      </c>
      <c r="V36" s="36" t="n">
        <f aca="false">SUMIF(WOs!G:G,CLASSIF!P36,WOs!H:H)+SUMIF(WOs!I:I,CLASSIF!P36,WOs!J:J)</f>
        <v>0</v>
      </c>
      <c r="W36" s="36" t="n">
        <f aca="false">SUMIF(TORNEIO!G:G,CLASSIF!P36,TORNEIO!H:H)+SUMIF(TORNEIO!I:I,CLASSIF!P36,TORNEIO!J:J)+SUMIF(TORNEIO!S:S,CLASSIF!P36,TORNEIO!T:T)</f>
        <v>0</v>
      </c>
      <c r="X36" s="36" t="n">
        <f aca="false">SUM(U36:V36)</f>
        <v>264</v>
      </c>
      <c r="Y36" s="36" t="n">
        <f aca="false">VLOOKUP(P36,STATS!$B$2:$DF$52,109,0)</f>
        <v>100</v>
      </c>
      <c r="Z36" s="38" t="n">
        <f aca="false">SUM(W36:Y36)+T36/1000+(100-O36)/1000000000</f>
        <v>364.000880066</v>
      </c>
      <c r="AA36" s="36"/>
    </row>
    <row r="37" customFormat="false" ht="12.75" hidden="false" customHeight="false" outlineLevel="0" collapsed="false">
      <c r="A37" s="49" t="n">
        <v>35</v>
      </c>
      <c r="B37" s="50" t="str">
        <f aca="false">VLOOKUP($A37,$N:$Z,P$1,0)</f>
        <v>Bérgamo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9.8E-008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16</v>
      </c>
      <c r="R37" s="36" t="n">
        <f aca="false">COUNTIF(CORRIDA!G:G,CLASSIF!$P37)</f>
        <v>4</v>
      </c>
      <c r="S37" s="36" t="n">
        <f aca="false">COUNTIF(CORRIDA!I:I,CLASSIF!P37)</f>
        <v>12</v>
      </c>
      <c r="T37" s="37" t="n">
        <f aca="false">IF(Q37=0,0,U37/(Q37*20))</f>
        <v>0.4625</v>
      </c>
      <c r="U37" s="36" t="n">
        <f aca="false">SUMIF(CORRIDA!G:G,CLASSIF!P37,CORRIDA!H:H)+SUMIF(CORRIDA!I:I,CLASSIF!P37,CORRIDA!J:J)</f>
        <v>148</v>
      </c>
      <c r="V37" s="36" t="n">
        <f aca="false">SUMIF(WOs!G:G,CLASSIF!P37,WOs!H:H)+SUMIF(WOs!I:I,CLASSIF!P37,WOs!J:J)</f>
        <v>0</v>
      </c>
      <c r="W37" s="36" t="n">
        <f aca="false">SUMIF(TORNEIO!G:G,CLASSIF!P37,TORNEIO!H:H)+SUMIF(TORNEIO!I:I,CLASSIF!P37,TORNEIO!J:J)+SUMIF(TORNEIO!S:S,CLASSIF!P37,TORNEIO!T:T)</f>
        <v>0</v>
      </c>
      <c r="X37" s="36" t="n">
        <f aca="false">SUM(U37:V37)</f>
        <v>148</v>
      </c>
      <c r="Y37" s="36" t="n">
        <f aca="false">VLOOKUP(P37,STATS!$B$2:$DF$52,109,0)</f>
        <v>100</v>
      </c>
      <c r="Z37" s="38" t="n">
        <f aca="false">SUM(W37:Y37)+T37/1000+(100-O37)/1000000000</f>
        <v>248.000462565</v>
      </c>
      <c r="AA37" s="36"/>
    </row>
    <row r="38" customFormat="false" ht="12.75" hidden="false" customHeight="false" outlineLevel="0" collapsed="false">
      <c r="A38" s="49" t="n">
        <v>36</v>
      </c>
      <c r="B38" s="50" t="str">
        <f aca="false">VLOOKUP($A38,$N:$Z,P$1,0)</f>
        <v>Bernardo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9.7E-008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20</v>
      </c>
      <c r="R38" s="36" t="n">
        <f aca="false">COUNTIF(CORRIDA!G:G,CLASSIF!$P38)</f>
        <v>17</v>
      </c>
      <c r="S38" s="36" t="n">
        <f aca="false">COUNTIF(CORRIDA!I:I,CLASSIF!P38)</f>
        <v>3</v>
      </c>
      <c r="T38" s="37" t="n">
        <f aca="false">IF(Q38=0,0,U38/(Q38*20))</f>
        <v>0.93</v>
      </c>
      <c r="U38" s="36" t="n">
        <f aca="false">SUMIF(CORRIDA!G:G,CLASSIF!P38,CORRIDA!H:H)+SUMIF(CORRIDA!I:I,CLASSIF!P38,CORRIDA!J:J)</f>
        <v>372</v>
      </c>
      <c r="V38" s="36" t="n">
        <f aca="false">SUMIF(WOs!G:G,CLASSIF!P38,WOs!H:H)+SUMIF(WOs!I:I,CLASSIF!P38,WOs!J:J)</f>
        <v>0</v>
      </c>
      <c r="W38" s="36" t="n">
        <f aca="false">SUMIF(TORNEIO!G:G,CLASSIF!P38,TORNEIO!H:H)+SUMIF(TORNEIO!I:I,CLASSIF!P38,TORNEIO!J:J)+SUMIF(TORNEIO!S:S,CLASSIF!P38,TORNEIO!T:T)</f>
        <v>80</v>
      </c>
      <c r="X38" s="36" t="n">
        <f aca="false">SUM(U38:V38)</f>
        <v>372</v>
      </c>
      <c r="Y38" s="36" t="n">
        <f aca="false">VLOOKUP(P38,STATS!$B$2:$DF$52,109,0)</f>
        <v>150</v>
      </c>
      <c r="Z38" s="38" t="n">
        <f aca="false">SUM(W38:Y38)+T38/1000+(100-O38)/1000000000</f>
        <v>602.000930064</v>
      </c>
      <c r="AA38" s="36"/>
    </row>
    <row r="39" customFormat="false" ht="12.75" hidden="false" customHeight="false" outlineLevel="0" collapsed="false">
      <c r="A39" s="49" t="n">
        <v>37</v>
      </c>
      <c r="B39" s="50" t="str">
        <f aca="false">VLOOKUP($A39,$N:$Z,P$1,0)</f>
        <v>Daniel Borges</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Fiorito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8.4E-008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Fontalvo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8.2E-008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22</v>
      </c>
      <c r="R41" s="36" t="n">
        <f aca="false">COUNTIF(CORRIDA!G:G,CLASSIF!$P41)</f>
        <v>15</v>
      </c>
      <c r="S41" s="36" t="n">
        <f aca="false">COUNTIF(CORRIDA!I:I,CLASSIF!P41)</f>
        <v>7</v>
      </c>
      <c r="T41" s="37" t="n">
        <f aca="false">IF(Q41=0,0,U41/(Q41*20))</f>
        <v>0.804545454545455</v>
      </c>
      <c r="U41" s="36" t="n">
        <f aca="false">SUMIF(CORRIDA!G:G,CLASSIF!P41,CORRIDA!H:H)+SUMIF(CORRIDA!I:I,CLASSIF!P41,CORRIDA!J:J)</f>
        <v>354</v>
      </c>
      <c r="V41" s="36" t="n">
        <f aca="false">SUMIF(WOs!G:G,CLASSIF!P41,WOs!H:H)+SUMIF(WOs!I:I,CLASSIF!P41,WOs!J:J)</f>
        <v>25</v>
      </c>
      <c r="W41" s="36" t="n">
        <f aca="false">SUMIF(TORNEIO!G:G,CLASSIF!P41,TORNEIO!H:H)+SUMIF(TORNEIO!I:I,CLASSIF!P41,TORNEIO!J:J)+SUMIF(TORNEIO!S:S,CLASSIF!P41,TORNEIO!T:T)</f>
        <v>0</v>
      </c>
      <c r="X41" s="36" t="n">
        <f aca="false">SUM(U41:V41)</f>
        <v>379</v>
      </c>
      <c r="Y41" s="36" t="n">
        <f aca="false">VLOOKUP(P41,STATS!$B$2:$DF$52,109,0)</f>
        <v>150</v>
      </c>
      <c r="Z41" s="38" t="n">
        <f aca="false">SUM(W41:Y41)+T41/1000+(100-O41)/1000000000</f>
        <v>529.000804606455</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23</v>
      </c>
      <c r="O43" s="35" t="n">
        <v>41</v>
      </c>
      <c r="P43" s="36" t="s">
        <v>42</v>
      </c>
      <c r="Q43" s="36" t="n">
        <f aca="false">COUNTIF(CORRIDA!G:G,CLASSIF!P43)+COUNTIF(CORRIDA!I:I,CLASSIF!P43)</f>
        <v>6</v>
      </c>
      <c r="R43" s="36" t="n">
        <f aca="false">COUNTIF(CORRIDA!G:G,CLASSIF!$P43)</f>
        <v>3</v>
      </c>
      <c r="S43" s="36" t="n">
        <f aca="false">COUNTIF(CORRIDA!I:I,CLASSIF!P43)</f>
        <v>3</v>
      </c>
      <c r="T43" s="37" t="n">
        <f aca="false">IF(Q43=0,0,U43/(Q43*20))</f>
        <v>0.666666666666667</v>
      </c>
      <c r="U43" s="36" t="n">
        <f aca="false">SUMIF(CORRIDA!G:G,CLASSIF!P43,CORRIDA!H:H)+SUMIF(CORRIDA!I:I,CLASSIF!P43,CORRIDA!J:J)</f>
        <v>80</v>
      </c>
      <c r="V43" s="36" t="n">
        <f aca="false">SUMIF(WOs!G:G,CLASSIF!P43,WOs!H:H)+SUMIF(WOs!I:I,CLASSIF!P43,WOs!J:J)</f>
        <v>25</v>
      </c>
      <c r="W43" s="36" t="n">
        <f aca="false">SUMIF(TORNEIO!G:G,CLASSIF!P43,TORNEIO!H:H)+SUMIF(TORNEIO!I:I,CLASSIF!P43,TORNEIO!J:J)+SUMIF(TORNEIO!S:S,CLASSIF!P43,TORNEIO!T:T)</f>
        <v>24</v>
      </c>
      <c r="X43" s="36" t="n">
        <f aca="false">SUM(U43:V43)</f>
        <v>105</v>
      </c>
      <c r="Y43" s="36" t="n">
        <f aca="false">VLOOKUP(P43,STATS!$B$2:$DF$52,109,0)</f>
        <v>0</v>
      </c>
      <c r="Z43" s="38" t="n">
        <f aca="false">SUM(W43:Y43)+T43/1000+(100-O43)/1000000000</f>
        <v>129.000666725667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21</v>
      </c>
      <c r="O45" s="35" t="n">
        <v>43</v>
      </c>
      <c r="P45" s="36" t="s">
        <v>44</v>
      </c>
      <c r="Q45" s="36" t="n">
        <f aca="false">COUNTIF(CORRIDA!G:G,CLASSIF!P45)+COUNTIF(CORRIDA!I:I,CLASSIF!P45)</f>
        <v>10</v>
      </c>
      <c r="R45" s="36" t="n">
        <f aca="false">COUNTIF(CORRIDA!G:G,CLASSIF!$P45)</f>
        <v>5</v>
      </c>
      <c r="S45" s="36" t="n">
        <f aca="false">COUNTIF(CORRIDA!I:I,CLASSIF!P45)</f>
        <v>5</v>
      </c>
      <c r="T45" s="37" t="n">
        <f aca="false">IF(Q45=0,0,U45/(Q45*20))</f>
        <v>0.71</v>
      </c>
      <c r="U45" s="36" t="n">
        <f aca="false">SUMIF(CORRIDA!G:G,CLASSIF!P45,CORRIDA!H:H)+SUMIF(CORRIDA!I:I,CLASSIF!P45,CORRIDA!J:J)</f>
        <v>142</v>
      </c>
      <c r="V45" s="36" t="n">
        <f aca="false">SUMIF(WOs!G:G,CLASSIF!P45,WOs!H:H)+SUMIF(WOs!I:I,CLASSIF!P45,WOs!J:J)</f>
        <v>0</v>
      </c>
      <c r="W45" s="36" t="n">
        <f aca="false">SUMIF(TORNEIO!G:G,CLASSIF!P45,TORNEIO!H:H)+SUMIF(TORNEIO!I:I,CLASSIF!P45,TORNEIO!J:J)+SUMIF(TORNEIO!S:S,CLASSIF!P45,TORNEIO!T:T)</f>
        <v>0</v>
      </c>
      <c r="X45" s="36" t="n">
        <f aca="false">SUM(U45:V45)</f>
        <v>142</v>
      </c>
      <c r="Y45" s="36" t="n">
        <f aca="false">VLOOKUP(P45,STATS!$B$2:$DF$52,109,0)</f>
        <v>0</v>
      </c>
      <c r="Z45" s="38" t="n">
        <f aca="false">SUM(W45:Y45)+T45/1000+(100-O45)/1000000000</f>
        <v>142.000710057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21</v>
      </c>
      <c r="R50" s="36" t="n">
        <f aca="false">COUNTIF(CORRIDA!G:G,CLASSIF!$P50)</f>
        <v>1</v>
      </c>
      <c r="S50" s="36" t="n">
        <f aca="false">COUNTIF(CORRIDA!I:I,CLASSIF!P50)</f>
        <v>20</v>
      </c>
      <c r="T50" s="37" t="n">
        <f aca="false">IF(Q50=0,0,U50/(Q50*20))</f>
        <v>0.269047619047619</v>
      </c>
      <c r="U50" s="36" t="n">
        <f aca="false">SUMIF(CORRIDA!G:G,CLASSIF!P50,CORRIDA!H:H)+SUMIF(CORRIDA!I:I,CLASSIF!P50,CORRIDA!J:J)</f>
        <v>113</v>
      </c>
      <c r="V50" s="36" t="n">
        <f aca="false">SUMIF(WOs!G:G,CLASSIF!P50,WOs!H:H)+SUMIF(WOs!I:I,CLASSIF!P50,WOs!J:J)</f>
        <v>0</v>
      </c>
      <c r="W50" s="36" t="n">
        <f aca="false">SUMIF(TORNEIO!G:G,CLASSIF!P50,TORNEIO!H:H)+SUMIF(TORNEIO!I:I,CLASSIF!P50,TORNEIO!J:J)+SUMIF(TORNEIO!S:S,CLASSIF!P50,TORNEIO!T:T)</f>
        <v>0</v>
      </c>
      <c r="X50" s="36" t="n">
        <f aca="false">SUM(U50:V50)</f>
        <v>113</v>
      </c>
      <c r="Y50" s="36" t="n">
        <f aca="false">VLOOKUP(P50,STATS!$B$2:$DF$52,109,0)</f>
        <v>150</v>
      </c>
      <c r="Z50" s="38" t="n">
        <f aca="false">SUM(W50:Y50)+T50/1000+(100-O50)/1000000000</f>
        <v>263.000269099619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8</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11</v>
      </c>
      <c r="DE7" s="77" t="n">
        <f aca="false">COUNTIF(BF7:DC7,"&gt;0")</f>
        <v>9</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8</v>
      </c>
      <c r="FH7" s="80"/>
      <c r="FI7" s="73" t="str">
        <f aca="false">BE7</f>
        <v>Caio</v>
      </c>
      <c r="FJ7" s="81" t="n">
        <f aca="false">COUNTIF(BF7:DC7,"&gt;0")</f>
        <v>9</v>
      </c>
      <c r="FK7" s="81" t="n">
        <f aca="false">AVERAGE(BF7:DC7)</f>
        <v>1.22222222222222</v>
      </c>
      <c r="FL7" s="81" t="n">
        <f aca="false">_xlfn.STDEV.P(BF7:DC7)</f>
        <v>0.415739709641549</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9</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17</v>
      </c>
      <c r="DE13" s="77" t="n">
        <f aca="false">COUNTIF(BF13:DC13,"&gt;0")</f>
        <v>13</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16</v>
      </c>
      <c r="FH13" s="80"/>
      <c r="FI13" s="73" t="str">
        <f aca="false">BE13</f>
        <v>Duclerc</v>
      </c>
      <c r="FJ13" s="81" t="n">
        <f aca="false">COUNTIF(BF13:DC13,"&gt;0")</f>
        <v>13</v>
      </c>
      <c r="FK13" s="81" t="n">
        <f aca="false">AVERAGE(BF13:DC13)</f>
        <v>1.30769230769231</v>
      </c>
      <c r="FL13" s="81" t="n">
        <f aca="false">_xlfn.STDEV.P(BF13:DC13)</f>
        <v>0.461538461538462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18</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35</v>
      </c>
      <c r="DE14" s="77" t="n">
        <f aca="false">COUNTIF(BF14:DC14,"&gt;0")</f>
        <v>20</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28</v>
      </c>
      <c r="FH14" s="80"/>
      <c r="FI14" s="73" t="str">
        <f aca="false">BE14</f>
        <v>Elias</v>
      </c>
      <c r="FJ14" s="81" t="n">
        <f aca="false">COUNTIF(BF14:DC14,"&gt;0")</f>
        <v>20</v>
      </c>
      <c r="FK14" s="81" t="n">
        <f aca="false">AVERAGE(BF14:DC14)</f>
        <v>1.75</v>
      </c>
      <c r="FL14" s="81" t="n">
        <f aca="false">_xlfn.STDEV.P(BF14:DC14)</f>
        <v>1.04283268073071</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18</v>
      </c>
      <c r="DE19" s="77" t="n">
        <f aca="false">COUNTIF(BF19:DC19,"&gt;0")</f>
        <v>12</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16</v>
      </c>
      <c r="FH19" s="80"/>
      <c r="FI19" s="73" t="str">
        <f aca="false">BE19</f>
        <v>Flavio</v>
      </c>
      <c r="FJ19" s="81" t="n">
        <f aca="false">COUNTIF(BF19:DC19,"&gt;0")</f>
        <v>12</v>
      </c>
      <c r="FK19" s="81" t="n">
        <f aca="false">AVERAGE(BF19:DC19)</f>
        <v>1.5</v>
      </c>
      <c r="FL19" s="81" t="n">
        <f aca="false">_xlfn.STDEV.P(BF19:DC19)</f>
        <v>0.645497224367903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25</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20</v>
      </c>
      <c r="FH25" s="80"/>
      <c r="FI25" s="73" t="str">
        <f aca="false">BE25</f>
        <v>Juan</v>
      </c>
      <c r="FJ25" s="81" t="n">
        <f aca="false">COUNTIF(BF25:DC25,"&gt;0")</f>
        <v>17</v>
      </c>
      <c r="FK25" s="81" t="n">
        <f aca="false">AVERAGE(BF25:DC25)</f>
        <v>1.47058823529412</v>
      </c>
      <c r="FL25" s="81" t="n">
        <f aca="false">_xlfn.STDEV.P(BF25:DC25)</f>
        <v>0.775935644604289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15</v>
      </c>
      <c r="DE26" s="77" t="n">
        <f aca="false">COUNTIF(BF26:DC26,"&gt;0")</f>
        <v>11</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10</v>
      </c>
      <c r="FH26" s="80"/>
      <c r="FI26" s="73" t="str">
        <f aca="false">BE26</f>
        <v>Luis Carlos</v>
      </c>
      <c r="FJ26" s="81" t="n">
        <f aca="false">COUNTIF(BF26:DC26,"&gt;0")</f>
        <v>11</v>
      </c>
      <c r="FK26" s="81" t="n">
        <f aca="false">AVERAGE(BF26:DC26)</f>
        <v>1.36363636363636</v>
      </c>
      <c r="FL26" s="81" t="n">
        <f aca="false">_xlfn.STDEV.P(BF26:DC26)</f>
        <v>0.642824346533225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15</v>
      </c>
      <c r="DE27" s="77" t="n">
        <f aca="false">COUNTIF(BF27:DC27,"&gt;0")</f>
        <v>12</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12</v>
      </c>
      <c r="FH27" s="80"/>
      <c r="FI27" s="73" t="str">
        <f aca="false">BE27</f>
        <v>Luiz Henrique</v>
      </c>
      <c r="FJ27" s="81" t="n">
        <f aca="false">COUNTIF(BF27:DC27,"&gt;0")</f>
        <v>12</v>
      </c>
      <c r="FK27" s="81" t="n">
        <f aca="false">AVERAGE(BF27:DC27)</f>
        <v>1.25</v>
      </c>
      <c r="FL27" s="81" t="n">
        <f aca="false">_xlfn.STDEV.P(BF27:DC27)</f>
        <v>0.433012701892219</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12</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13</v>
      </c>
      <c r="DE28" s="77" t="n">
        <f aca="false">COUNTIF(BF28:DC28,"&gt;0")</f>
        <v>12</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12</v>
      </c>
      <c r="FH28" s="80"/>
      <c r="FI28" s="73" t="str">
        <f aca="false">BE28</f>
        <v>Magritto</v>
      </c>
      <c r="FJ28" s="81" t="n">
        <f aca="false">COUNTIF(BF28:DC28,"&gt;0")</f>
        <v>12</v>
      </c>
      <c r="FK28" s="81" t="n">
        <f aca="false">AVERAGE(BF28:DC28)</f>
        <v>1.08333333333333</v>
      </c>
      <c r="FL28" s="81" t="n">
        <f aca="false">_xlfn.STDEV.P(BF28:DC28)</f>
        <v>0.276385399196283</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17</v>
      </c>
      <c r="DE31" s="77" t="n">
        <f aca="false">COUNTIF(BF31:DC31,"&gt;0")</f>
        <v>13</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15</v>
      </c>
      <c r="FH31" s="80"/>
      <c r="FI31" s="73" t="str">
        <f aca="false">BE31</f>
        <v>Oswald</v>
      </c>
      <c r="FJ31" s="81" t="n">
        <f aca="false">COUNTIF(BF31:DC31,"&gt;0")</f>
        <v>13</v>
      </c>
      <c r="FK31" s="81" t="n">
        <f aca="false">AVERAGE(BF31:DC31)</f>
        <v>1.30769230769231</v>
      </c>
      <c r="FL31" s="81" t="n">
        <f aca="false">_xlfn.STDEV.P(BF31:DC31)</f>
        <v>0.605692913385524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12</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15</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13</v>
      </c>
      <c r="FH36" s="80"/>
      <c r="FI36" s="73" t="str">
        <f aca="false">BE36</f>
        <v>Persio</v>
      </c>
      <c r="FJ36" s="81" t="n">
        <f aca="false">COUNTIF(BF36:DC36,"&gt;0")</f>
        <v>10</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16</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14</v>
      </c>
      <c r="FH37" s="80"/>
      <c r="FI37" s="73" t="str">
        <f aca="false">BE37</f>
        <v>Pinga</v>
      </c>
      <c r="FJ37" s="81" t="n">
        <f aca="false">COUNTIF(BF37:DC37,"&gt;0")</f>
        <v>12</v>
      </c>
      <c r="FK37" s="81" t="n">
        <f aca="false">AVERAGE(BF37:DC37)</f>
        <v>1.33333333333333</v>
      </c>
      <c r="FL37" s="81" t="n">
        <f aca="false">_xlfn.STDEV.P(BF37:DC37)</f>
        <v>0.849836585598797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17</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20</v>
      </c>
      <c r="DE38" s="77" t="n">
        <f aca="false">COUNTIF(BF38:DC38,"&gt;0")</f>
        <v>17</v>
      </c>
      <c r="DF38" s="78" t="n">
        <f aca="false">IF(COUNTIF(BF38:DC38,"&gt;0")&lt;10,0,QUOTIENT(COUNTIF(BF38:DC38,"&gt;0"),5)*50)</f>
        <v>150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16</v>
      </c>
      <c r="FH38" s="80"/>
      <c r="FI38" s="73" t="str">
        <f aca="false">BE38</f>
        <v>Pitch</v>
      </c>
      <c r="FJ38" s="81" t="n">
        <f aca="false">COUNTIF(BF38:DC38,"&gt;0")</f>
        <v>17</v>
      </c>
      <c r="FK38" s="81" t="n">
        <f aca="false">AVERAGE(BF38:DC38)</f>
        <v>1.17647058823529</v>
      </c>
      <c r="FL38" s="81" t="n">
        <f aca="false">_xlfn.STDEV.P(BF38:DC38)</f>
        <v>0.381220041082815</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22</v>
      </c>
      <c r="DE41" s="77" t="n">
        <f aca="false">COUNTIF(BF41:DC41,"&gt;0")</f>
        <v>16</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19</v>
      </c>
      <c r="FH41" s="80"/>
      <c r="FI41" s="73" t="str">
        <f aca="false">BE41</f>
        <v>Robertinho</v>
      </c>
      <c r="FJ41" s="81" t="n">
        <f aca="false">COUNTIF(BF41:DC41,"&gt;0")</f>
        <v>16</v>
      </c>
      <c r="FK41" s="81" t="n">
        <f aca="false">AVERAGE(BF41:DC41)</f>
        <v>1.375</v>
      </c>
      <c r="FL41" s="81" t="n">
        <f aca="false">_xlfn.STDEV.P(BF41:DC41)</f>
        <v>0.59947894041409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3</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6</v>
      </c>
      <c r="DE43" s="77" t="n">
        <f aca="false">COUNTIF(BF43:DC43,"&gt;0")</f>
        <v>6</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5</v>
      </c>
      <c r="FH43" s="80"/>
      <c r="FI43" s="73" t="str">
        <f aca="false">BE43</f>
        <v>Salgado</v>
      </c>
      <c r="FJ43" s="81" t="n">
        <f aca="false">COUNTIF(BF43:DC43,"&gt;0")</f>
        <v>6</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5</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10</v>
      </c>
      <c r="DE45" s="77" t="n">
        <f aca="false">COUNTIF(BF45:DC45,"&gt;0")</f>
        <v>5</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10</v>
      </c>
      <c r="FH45" s="80"/>
      <c r="FI45" s="73" t="str">
        <f aca="false">BE45</f>
        <v>Rubens</v>
      </c>
      <c r="FJ45" s="81" t="n">
        <f aca="false">COUNTIF(BF45:DC45,"&gt;0")</f>
        <v>5</v>
      </c>
      <c r="FK45" s="81" t="n">
        <f aca="false">AVERAGE(BF45:DC45)</f>
        <v>2</v>
      </c>
      <c r="FL45" s="81" t="n">
        <f aca="false">_xlfn.STDEV.P(BF45:DC45)</f>
        <v>0.632455532033676</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21</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17</v>
      </c>
      <c r="FH50" s="80"/>
      <c r="FI50" s="73" t="str">
        <f aca="false">BE50</f>
        <v>Xuru</v>
      </c>
      <c r="FJ50" s="81" t="n">
        <f aca="false">COUNTIF(BF50:DC50,"&gt;0")</f>
        <v>16</v>
      </c>
      <c r="FK50" s="81" t="n">
        <f aca="false">AVERAGE(BF50:DC50)</f>
        <v>1.3125</v>
      </c>
      <c r="FL50" s="81" t="n">
        <f aca="false">_xlfn.STDEV.P(BF50:DC50)</f>
        <v>0.582961190818051</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3</v>
      </c>
      <c r="H53" s="75" t="n">
        <f aca="false">SUM(H3:H52)</f>
        <v>3</v>
      </c>
      <c r="I53" s="75" t="n">
        <f aca="false">SUM(I3:I52)</f>
        <v>6</v>
      </c>
      <c r="J53" s="75" t="n">
        <f aca="false">SUM(J3:J52)</f>
        <v>0</v>
      </c>
      <c r="K53" s="75" t="n">
        <f aca="false">SUM(K3:K52)</f>
        <v>1</v>
      </c>
      <c r="L53" s="75" t="n">
        <f aca="false">SUM(L3:L52)</f>
        <v>1</v>
      </c>
      <c r="M53" s="75" t="n">
        <f aca="false">SUM(M3:M52)</f>
        <v>8</v>
      </c>
      <c r="N53" s="75" t="n">
        <f aca="false">SUM(N3:N52)</f>
        <v>17</v>
      </c>
      <c r="O53" s="75" t="n">
        <f aca="false">SUM(O3:O52)</f>
        <v>2</v>
      </c>
      <c r="P53" s="75" t="n">
        <f aca="false">SUM(P3:P52)</f>
        <v>2</v>
      </c>
      <c r="Q53" s="75" t="n">
        <f aca="false">SUM(Q3:Q52)</f>
        <v>3</v>
      </c>
      <c r="R53" s="75" t="n">
        <f aca="false">SUM(R3:R52)</f>
        <v>0</v>
      </c>
      <c r="S53" s="75" t="n">
        <f aca="false">SUM(S3:S52)</f>
        <v>11</v>
      </c>
      <c r="T53" s="75" t="n">
        <f aca="false">SUM(T3:T52)</f>
        <v>0</v>
      </c>
      <c r="U53" s="75" t="n">
        <f aca="false">SUM(U3:U52)</f>
        <v>1</v>
      </c>
      <c r="V53" s="75" t="n">
        <f aca="false">SUM(V3:V52)</f>
        <v>0</v>
      </c>
      <c r="W53" s="75" t="n">
        <f aca="false">SUM(W3:W52)</f>
        <v>0</v>
      </c>
      <c r="X53" s="75" t="n">
        <f aca="false">SUM(X3:X52)</f>
        <v>5</v>
      </c>
      <c r="Y53" s="75" t="n">
        <f aca="false">SUM(Y3:Y52)</f>
        <v>23</v>
      </c>
      <c r="Z53" s="75" t="n">
        <f aca="false">SUM(Z3:Z52)</f>
        <v>12</v>
      </c>
      <c r="AA53" s="75" t="n">
        <f aca="false">SUM(AA3:AA52)</f>
        <v>4</v>
      </c>
      <c r="AB53" s="75" t="n">
        <f aca="false">SUM(AB3:AB52)</f>
        <v>1</v>
      </c>
      <c r="AC53" s="75" t="n">
        <f aca="false">SUM(AC3:AC52)</f>
        <v>0</v>
      </c>
      <c r="AD53" s="75" t="n">
        <f aca="false">SUM(AD3:AD52)</f>
        <v>0</v>
      </c>
      <c r="AE53" s="75" t="n">
        <f aca="false">SUM(AE3:AE52)</f>
        <v>7</v>
      </c>
      <c r="AF53" s="75" t="n">
        <f aca="false">SUM(AF3:AF52)</f>
        <v>0</v>
      </c>
      <c r="AG53" s="75" t="n">
        <f aca="false">SUM(AG3:AG52)</f>
        <v>6</v>
      </c>
      <c r="AH53" s="75" t="n">
        <f aca="false">SUM(AH3:AH52)</f>
        <v>0</v>
      </c>
      <c r="AI53" s="75" t="n">
        <f aca="false">SUM(AI3:AI52)</f>
        <v>0</v>
      </c>
      <c r="AJ53" s="75" t="n">
        <f aca="false">SUM(AJ3:AJ52)</f>
        <v>3</v>
      </c>
      <c r="AK53" s="75" t="n">
        <f aca="false">SUM(AK3:AK52)</f>
        <v>12</v>
      </c>
      <c r="AL53" s="75" t="n">
        <f aca="false">SUM(AL3:AL52)</f>
        <v>3</v>
      </c>
      <c r="AM53" s="75" t="n">
        <f aca="false">SUM(AM3:AM52)</f>
        <v>0</v>
      </c>
      <c r="AN53" s="75" t="n">
        <f aca="false">SUM(AN3:AN52)</f>
        <v>0</v>
      </c>
      <c r="AO53" s="75" t="n">
        <f aca="false">SUM(AO3:AO52)</f>
        <v>7</v>
      </c>
      <c r="AP53" s="75" t="n">
        <f aca="false">SUM(AP3:AP52)</f>
        <v>0</v>
      </c>
      <c r="AQ53" s="75" t="n">
        <f aca="false">SUM(AQ3:AQ52)</f>
        <v>3</v>
      </c>
      <c r="AR53" s="75" t="n">
        <f aca="false">SUM(AR3:AR52)</f>
        <v>6</v>
      </c>
      <c r="AS53" s="75" t="n">
        <f aca="false">SUM(AS3:AS52)</f>
        <v>5</v>
      </c>
      <c r="AT53" s="75" t="n">
        <f aca="false">SUM(AT3:AT52)</f>
        <v>0</v>
      </c>
      <c r="AU53" s="75" t="n">
        <f aca="false">SUM(AU3:AU52)</f>
        <v>4</v>
      </c>
      <c r="AV53" s="75" t="n">
        <f aca="false">SUM(AV3:AV52)</f>
        <v>0</v>
      </c>
      <c r="AW53" s="75" t="n">
        <f aca="false">SUM(AW3:AW52)</f>
        <v>5</v>
      </c>
      <c r="AX53" s="75" t="n">
        <f aca="false">SUM(AX3:AX52)</f>
        <v>20</v>
      </c>
      <c r="AY53" s="75" t="n">
        <f aca="false">SUM(AY3:AY52)</f>
        <v>5</v>
      </c>
      <c r="AZ53" s="75" t="n">
        <f aca="false">SUM(AZ3:AZ52)</f>
        <v>0</v>
      </c>
      <c r="BA53" s="75" t="n">
        <f aca="false">SUM(BA3:BA52)</f>
        <v>190</v>
      </c>
      <c r="BE53" s="84" t="s">
        <v>78</v>
      </c>
      <c r="BF53" s="75" t="n">
        <f aca="false">SUM(BF3:BF52)</f>
        <v>0</v>
      </c>
      <c r="BG53" s="75" t="n">
        <f aca="false">SUM(BG3:BG52)</f>
        <v>0</v>
      </c>
      <c r="BH53" s="75" t="n">
        <f aca="false">SUM(BH3:BH52)</f>
        <v>0</v>
      </c>
      <c r="BI53" s="75" t="n">
        <f aca="false">SUM(BI3:BI52)</f>
        <v>3</v>
      </c>
      <c r="BJ53" s="75" t="n">
        <f aca="false">SUM(BJ3:BJ52)</f>
        <v>11</v>
      </c>
      <c r="BK53" s="75" t="n">
        <f aca="false">SUM(BK3:BK52)</f>
        <v>10</v>
      </c>
      <c r="BL53" s="75" t="n">
        <f aca="false">SUM(BL3:BL52)</f>
        <v>13</v>
      </c>
      <c r="BM53" s="75" t="n">
        <f aca="false">SUM(BM3:BM52)</f>
        <v>0</v>
      </c>
      <c r="BN53" s="75" t="n">
        <f aca="false">SUM(BN3:BN52)</f>
        <v>2</v>
      </c>
      <c r="BO53" s="75" t="n">
        <f aca="false">SUM(BO3:BO52)</f>
        <v>1</v>
      </c>
      <c r="BP53" s="75" t="n">
        <f aca="false">SUM(BP3:BP52)</f>
        <v>17</v>
      </c>
      <c r="BQ53" s="75" t="n">
        <f aca="false">SUM(BQ3:BQ52)</f>
        <v>35</v>
      </c>
      <c r="BR53" s="75" t="n">
        <f aca="false">SUM(BR3:BR52)</f>
        <v>5</v>
      </c>
      <c r="BS53" s="75" t="n">
        <f aca="false">SUM(BS3:BS52)</f>
        <v>6</v>
      </c>
      <c r="BT53" s="75" t="n">
        <f aca="false">SUM(BT3:BT52)</f>
        <v>3</v>
      </c>
      <c r="BU53" s="75" t="n">
        <f aca="false">SUM(BU3:BU52)</f>
        <v>0</v>
      </c>
      <c r="BV53" s="75" t="n">
        <f aca="false">SUM(BV3:BV52)</f>
        <v>18</v>
      </c>
      <c r="BW53" s="75" t="n">
        <f aca="false">SUM(BW3:BW52)</f>
        <v>0</v>
      </c>
      <c r="BX53" s="75" t="n">
        <f aca="false">SUM(BX3:BX52)</f>
        <v>1</v>
      </c>
      <c r="BY53" s="75" t="n">
        <f aca="false">SUM(BY3:BY52)</f>
        <v>0</v>
      </c>
      <c r="BZ53" s="75" t="n">
        <f aca="false">SUM(BZ3:BZ52)</f>
        <v>0</v>
      </c>
      <c r="CA53" s="75" t="n">
        <f aca="false">SUM(CA3:CA52)</f>
        <v>10</v>
      </c>
      <c r="CB53" s="75" t="n">
        <f aca="false">SUM(CB3:CB52)</f>
        <v>25</v>
      </c>
      <c r="CC53" s="75" t="n">
        <f aca="false">SUM(CC3:CC52)</f>
        <v>15</v>
      </c>
      <c r="CD53" s="75" t="n">
        <f aca="false">SUM(CD3:CD52)</f>
        <v>15</v>
      </c>
      <c r="CE53" s="75" t="n">
        <f aca="false">SUM(CE3:CE52)</f>
        <v>13</v>
      </c>
      <c r="CF53" s="75" t="n">
        <f aca="false">SUM(CF3:CF52)</f>
        <v>0</v>
      </c>
      <c r="CG53" s="75" t="n">
        <f aca="false">SUM(CG3:CG52)</f>
        <v>0</v>
      </c>
      <c r="CH53" s="75" t="n">
        <f aca="false">SUM(CH3:CH52)</f>
        <v>17</v>
      </c>
      <c r="CI53" s="75" t="n">
        <f aca="false">SUM(CI3:CI52)</f>
        <v>2</v>
      </c>
      <c r="CJ53" s="75" t="n">
        <f aca="false">SUM(CJ3:CJ52)</f>
        <v>11</v>
      </c>
      <c r="CK53" s="75" t="n">
        <f aca="false">SUM(CK3:CK52)</f>
        <v>7</v>
      </c>
      <c r="CL53" s="75" t="n">
        <f aca="false">SUM(CL3:CL52)</f>
        <v>0</v>
      </c>
      <c r="CM53" s="75" t="n">
        <f aca="false">SUM(CM3:CM52)</f>
        <v>15</v>
      </c>
      <c r="CN53" s="75" t="n">
        <f aca="false">SUM(CN3:CN52)</f>
        <v>16</v>
      </c>
      <c r="CO53" s="75" t="n">
        <f aca="false">SUM(CO3:CO52)</f>
        <v>20</v>
      </c>
      <c r="CP53" s="75" t="n">
        <f aca="false">SUM(CP3:CP52)</f>
        <v>0</v>
      </c>
      <c r="CQ53" s="75" t="n">
        <f aca="false">SUM(CQ3:CQ52)</f>
        <v>0</v>
      </c>
      <c r="CR53" s="75" t="n">
        <f aca="false">SUM(CR3:CR52)</f>
        <v>22</v>
      </c>
      <c r="CS53" s="75" t="n">
        <f aca="false">SUM(CS3:CS52)</f>
        <v>0</v>
      </c>
      <c r="CT53" s="75" t="n">
        <f aca="false">SUM(CT3:CT52)</f>
        <v>6</v>
      </c>
      <c r="CU53" s="75" t="n">
        <f aca="false">SUM(CU3:CU52)</f>
        <v>10</v>
      </c>
      <c r="CV53" s="75" t="n">
        <f aca="false">SUM(CV3:CV52)</f>
        <v>10</v>
      </c>
      <c r="CW53" s="75" t="n">
        <f aca="false">SUM(CW3:CW52)</f>
        <v>0</v>
      </c>
      <c r="CX53" s="75" t="n">
        <f aca="false">SUM(CX3:CX52)</f>
        <v>6</v>
      </c>
      <c r="CY53" s="75" t="n">
        <f aca="false">SUM(CY3:CY52)</f>
        <v>0</v>
      </c>
      <c r="CZ53" s="75" t="n">
        <f aca="false">SUM(CZ3:CZ52)</f>
        <v>9</v>
      </c>
      <c r="DA53" s="75" t="n">
        <f aca="false">SUM(DA3:DA52)</f>
        <v>21</v>
      </c>
      <c r="DB53" s="75" t="n">
        <f aca="false">SUM(DB3:DB52)</f>
        <v>5</v>
      </c>
      <c r="DC53" s="75" t="n">
        <f aca="false">SUM(DC3:DC52)</f>
        <v>0</v>
      </c>
      <c r="DD53" s="75" t="n">
        <f aca="false">SUM(DD3:DD52)</f>
        <v>380</v>
      </c>
      <c r="DE53" s="77"/>
      <c r="DF53" s="78"/>
      <c r="DG53" s="79"/>
      <c r="DH53" s="84" t="s">
        <v>78</v>
      </c>
      <c r="DI53" s="75" t="n">
        <f aca="false">SUM(DI3:DI43)</f>
        <v>0</v>
      </c>
      <c r="DJ53" s="75" t="n">
        <f aca="false">SUM(DJ3:DJ43)</f>
        <v>0</v>
      </c>
      <c r="DK53" s="75" t="n">
        <f aca="false">SUM(DK3:DK43)</f>
        <v>0</v>
      </c>
      <c r="DL53" s="75" t="n">
        <f aca="false">SUM(DL3:DL43)</f>
        <v>3</v>
      </c>
      <c r="DM53" s="75" t="n">
        <f aca="false">SUM(DM3:DM43)</f>
        <v>8</v>
      </c>
      <c r="DN53" s="75" t="n">
        <f aca="false">SUM(DN3:DN43)</f>
        <v>8</v>
      </c>
      <c r="DO53" s="75" t="n">
        <f aca="false">SUM(DO3:DO43)</f>
        <v>12</v>
      </c>
      <c r="DP53" s="75" t="n">
        <f aca="false">SUM(DP3:DP43)</f>
        <v>0</v>
      </c>
      <c r="DQ53" s="75" t="n">
        <f aca="false">SUM(DQ3:DQ43)</f>
        <v>2</v>
      </c>
      <c r="DR53" s="75" t="n">
        <f aca="false">SUM(DR3:DR43)</f>
        <v>1</v>
      </c>
      <c r="DS53" s="75" t="n">
        <f aca="false">SUM(DS3:DS43)</f>
        <v>16</v>
      </c>
      <c r="DT53" s="75" t="n">
        <f aca="false">SUM(DT3:DT43)</f>
        <v>28</v>
      </c>
      <c r="DU53" s="75" t="n">
        <f aca="false">SUM(DU3:DU43)</f>
        <v>2</v>
      </c>
      <c r="DV53" s="75" t="n">
        <f aca="false">SUM(DV3:DV43)</f>
        <v>5</v>
      </c>
      <c r="DW53" s="75" t="n">
        <f aca="false">SUM(DW3:DW43)</f>
        <v>3</v>
      </c>
      <c r="DX53" s="75" t="n">
        <f aca="false">SUM(DX3:DX43)</f>
        <v>0</v>
      </c>
      <c r="DY53" s="75" t="n">
        <f aca="false">SUM(DY3:DY43)</f>
        <v>16</v>
      </c>
      <c r="DZ53" s="75" t="n">
        <f aca="false">SUM(DZ3:DZ43)</f>
        <v>0</v>
      </c>
      <c r="EA53" s="75" t="n">
        <f aca="false">SUM(EA3:EA43)</f>
        <v>1</v>
      </c>
      <c r="EB53" s="75" t="n">
        <f aca="false">SUM(EB3:EB43)</f>
        <v>0</v>
      </c>
      <c r="EC53" s="75" t="n">
        <f aca="false">SUM(EC3:EC43)</f>
        <v>0</v>
      </c>
      <c r="ED53" s="75" t="n">
        <f aca="false">SUM(ED3:ED43)</f>
        <v>7</v>
      </c>
      <c r="EE53" s="75" t="n">
        <f aca="false">SUM(EE3:EE43)</f>
        <v>20</v>
      </c>
      <c r="EF53" s="75" t="n">
        <f aca="false">SUM(EF3:EF43)</f>
        <v>10</v>
      </c>
      <c r="EG53" s="75" t="n">
        <f aca="false">SUM(EG3:EG43)</f>
        <v>12</v>
      </c>
      <c r="EH53" s="75" t="n">
        <f aca="false">SUM(EH3:EH43)</f>
        <v>12</v>
      </c>
      <c r="EI53" s="75" t="n">
        <f aca="false">SUM(EI3:EI43)</f>
        <v>0</v>
      </c>
      <c r="EJ53" s="75" t="n">
        <f aca="false">SUM(EJ3:EJ43)</f>
        <v>0</v>
      </c>
      <c r="EK53" s="75" t="n">
        <f aca="false">SUM(EK3:EK43)</f>
        <v>15</v>
      </c>
      <c r="EL53" s="75" t="n">
        <f aca="false">SUM(EL3:EL43)</f>
        <v>2</v>
      </c>
      <c r="EM53" s="75" t="n">
        <f aca="false">SUM(EM3:EM43)</f>
        <v>9</v>
      </c>
      <c r="EN53" s="75" t="n">
        <f aca="false">SUM(EN3:EN43)</f>
        <v>7</v>
      </c>
      <c r="EO53" s="75" t="n">
        <f aca="false">SUM(EO3:EO43)</f>
        <v>0</v>
      </c>
      <c r="EP53" s="75" t="n">
        <f aca="false">SUM(EP3:EP43)</f>
        <v>13</v>
      </c>
      <c r="EQ53" s="75" t="n">
        <f aca="false">SUM(EQ3:EQ43)</f>
        <v>14</v>
      </c>
      <c r="ER53" s="75" t="n">
        <f aca="false">SUM(ER3:ER43)</f>
        <v>16</v>
      </c>
      <c r="ES53" s="75" t="n">
        <f aca="false">SUM(ES3:ES43)</f>
        <v>0</v>
      </c>
      <c r="ET53" s="75" t="n">
        <f aca="false">SUM(ET3:ET43)</f>
        <v>0</v>
      </c>
      <c r="EU53" s="75" t="n">
        <f aca="false">SUM(EU3:EU43)</f>
        <v>19</v>
      </c>
      <c r="EV53" s="75" t="n">
        <f aca="false">SUM(EV3:EV43)</f>
        <v>0</v>
      </c>
      <c r="EW53" s="75" t="n">
        <f aca="false">SUM(EW3:EW43)</f>
        <v>5</v>
      </c>
      <c r="EX53" s="75" t="n">
        <f aca="false">SUM(EX3:EX43)</f>
        <v>9</v>
      </c>
      <c r="EY53" s="75" t="n">
        <f aca="false">SUM(EY3:EY43)</f>
        <v>10</v>
      </c>
      <c r="EZ53" s="75" t="n">
        <f aca="false">SUM(EZ3:EZ43)</f>
        <v>0</v>
      </c>
      <c r="FA53" s="75" t="n">
        <f aca="false">SUM(FA3:FA43)</f>
        <v>4</v>
      </c>
      <c r="FB53" s="75" t="n">
        <f aca="false">SUM(FB3:FB43)</f>
        <v>0</v>
      </c>
      <c r="FC53" s="75" t="n">
        <f aca="false">SUM(FC3:FC43)</f>
        <v>8</v>
      </c>
      <c r="FD53" s="75" t="n">
        <f aca="false">SUM(FD3:FD43)</f>
        <v>17</v>
      </c>
      <c r="FE53" s="75" t="n">
        <f aca="false">SUM(FE3:FE43)</f>
        <v>5</v>
      </c>
      <c r="FF53" s="75" t="n">
        <f aca="false">SUM(FF3:FF43)</f>
        <v>0</v>
      </c>
      <c r="FG53" s="75" t="n">
        <f aca="false">SUM(FG3:FG52)</f>
        <v>319</v>
      </c>
      <c r="FH53" s="80"/>
      <c r="FI53" s="84"/>
      <c r="FJ53" s="85"/>
      <c r="FK53" s="85"/>
      <c r="FL53" s="85"/>
    </row>
    <row r="54" customFormat="false" ht="12.75" hidden="false" customHeight="false" outlineLevel="0" collapsed="false">
      <c r="BA54" s="86" t="n">
        <f aca="false">SUM(C53:AZ53)</f>
        <v>190</v>
      </c>
      <c r="DD54" s="86" t="n">
        <f aca="false">SUM(BF53:DC53)</f>
        <v>380</v>
      </c>
      <c r="DE54" s="79"/>
      <c r="DF54" s="87"/>
      <c r="DG54" s="79"/>
      <c r="FG54" s="86" t="n">
        <f aca="false">SUM(DI53:FF53)</f>
        <v>319</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0.754047619047619</v>
      </c>
      <c r="DM55" s="89" t="n">
        <f aca="false">SUMPRODUCT(DM3:DM52,CLASSIF!$T3:$T52)/DM53</f>
        <v>0.860686645870469</v>
      </c>
      <c r="DN55" s="89" t="n">
        <f aca="false">SUMPRODUCT(DN3:DN52,CLASSIF!$T3:$T52)/DN53</f>
        <v>0.89986399629782</v>
      </c>
      <c r="DO55" s="89" t="n">
        <f aca="false">SUMPRODUCT(DO3:DO52,CLASSIF!$T3:$T52)/DO53</f>
        <v>0.689090007215007</v>
      </c>
      <c r="DP55" s="89" t="e">
        <f aca="false">SUMPRODUCT(DP3:DP52,CLASSIF!$T3:$T52)/DP53</f>
        <v>#DIV/0!</v>
      </c>
      <c r="DQ55" s="89" t="n">
        <f aca="false">SUMPRODUCT(DQ3:DQ52,CLASSIF!$T3:$T52)/DQ53</f>
        <v>0.778846153846154</v>
      </c>
      <c r="DR55" s="89" t="n">
        <f aca="false">SUMPRODUCT(DR3:DR52,CLASSIF!$T3:$T52)/DR53</f>
        <v>1.125</v>
      </c>
      <c r="DS55" s="89" t="n">
        <f aca="false">SUMPRODUCT(DS3:DS52,CLASSIF!$T3:$T52)/DS53</f>
        <v>0.72637985074566</v>
      </c>
      <c r="DT55" s="89" t="n">
        <f aca="false">SUMPRODUCT(DT3:DT52,CLASSIF!$T3:$T52)/DT53</f>
        <v>0.788193781008907</v>
      </c>
      <c r="DU55" s="89" t="n">
        <f aca="false">SUMPRODUCT(DU3:DU52,CLASSIF!$T3:$T52)/DU53</f>
        <v>1.82884615384615</v>
      </c>
      <c r="DV55" s="89" t="n">
        <f aca="false">SUMPRODUCT(DV3:DV52,CLASSIF!$T3:$T52)/DV53</f>
        <v>0.747864357864358</v>
      </c>
      <c r="DW55" s="89" t="n">
        <f aca="false">SUMPRODUCT(DW3:DW52,CLASSIF!$T3:$T52)/DW53</f>
        <v>0.815436720142603</v>
      </c>
      <c r="DX55" s="89" t="e">
        <f aca="false">SUMPRODUCT(DX3:DX52,CLASSIF!$T3:$T52)/DX53</f>
        <v>#DIV/0!</v>
      </c>
      <c r="DY55" s="89" t="n">
        <f aca="false">SUMPRODUCT(DY3:DY52,CLASSIF!$T3:$T52)/DY53</f>
        <v>0.765147334283364</v>
      </c>
      <c r="DZ55" s="89" t="e">
        <f aca="false">SUMPRODUCT(DZ3:DZ52,CLASSIF!$T3:$T52)/DZ53</f>
        <v>#DIV/0!</v>
      </c>
      <c r="EA55" s="89" t="n">
        <f aca="false">SUMPRODUCT(EA3:EA52,CLASSIF!$T3:$T52)/EA53</f>
        <v>0.804545454545455</v>
      </c>
      <c r="EB55" s="89" t="e">
        <f aca="false">SUMPRODUCT(EB3:EB52,CLASSIF!$T3:$T52)/EB53</f>
        <v>#DIV/0!</v>
      </c>
      <c r="EC55" s="89" t="e">
        <f aca="false">SUMPRODUCT(EC3:EC52,CLASSIF!$T3:$T52)/EC53</f>
        <v>#DIV/0!</v>
      </c>
      <c r="ED55" s="89" t="n">
        <f aca="false">SUMPRODUCT(ED3:ED52,CLASSIF!$T3:$T52)/ED53</f>
        <v>1.07663558663559</v>
      </c>
      <c r="EE55" s="89" t="n">
        <f aca="false">SUMPRODUCT(EE3:EE52,CLASSIF!$T3:$T52)/EE53</f>
        <v>0.873669648162295</v>
      </c>
      <c r="EF55" s="89" t="n">
        <f aca="false">SUMPRODUCT(EF3:EF52,CLASSIF!$T3:$T52)/EF53</f>
        <v>1.01672992530345</v>
      </c>
      <c r="EG55" s="89" t="n">
        <f aca="false">SUMPRODUCT(EG3:EG52,CLASSIF!$T3:$T52)/EG53</f>
        <v>0.757567499221911</v>
      </c>
      <c r="EH55" s="89" t="n">
        <f aca="false">SUMPRODUCT(EH3:EH52,CLASSIF!$T3:$T52)/EH53</f>
        <v>0.699997701100642</v>
      </c>
      <c r="EI55" s="89" t="e">
        <f aca="false">SUMPRODUCT(EI3:EI52,CLASSIF!$T3:$T52)/EI53</f>
        <v>#DIV/0!</v>
      </c>
      <c r="EJ55" s="89" t="e">
        <f aca="false">SUMPRODUCT(EJ3:EJ52,CLASSIF!$T3:$T52)/EJ53</f>
        <v>#DIV/0!</v>
      </c>
      <c r="EK55" s="89" t="n">
        <f aca="false">SUMPRODUCT(EK3:EK52,CLASSIF!$T3:$T52)/EK53</f>
        <v>0.716060408001585</v>
      </c>
      <c r="EL55" s="89" t="n">
        <f aca="false">SUMPRODUCT(EL3:EL52,CLASSIF!$T3:$T52)/EL53</f>
        <v>0.502272727272727</v>
      </c>
      <c r="EM55" s="89" t="n">
        <f aca="false">SUMPRODUCT(EM3:EM52,CLASSIF!$T3:$T52)/EM53</f>
        <v>0.922330258702808</v>
      </c>
      <c r="EN55" s="89" t="n">
        <f aca="false">SUMPRODUCT(EN3:EN52,CLASSIF!$T3:$T52)/EN53</f>
        <v>0.57765873015873</v>
      </c>
      <c r="EO55" s="89" t="e">
        <f aca="false">SUMPRODUCT(EO3:EO52,CLASSIF!$T3:$T52)/EO53</f>
        <v>#DIV/0!</v>
      </c>
      <c r="EP55" s="89" t="n">
        <f aca="false">SUMPRODUCT(EP3:EP52,CLASSIF!$T3:$T52)/EP53</f>
        <v>0.708824945793272</v>
      </c>
      <c r="EQ55" s="89" t="n">
        <f aca="false">SUMPRODUCT(EQ3:EQ52,CLASSIF!$T3:$T52)/EQ53</f>
        <v>0.763332442534123</v>
      </c>
      <c r="ER55" s="89" t="n">
        <f aca="false">SUMPRODUCT(ER3:ER52,CLASSIF!$T3:$T52)/ER53</f>
        <v>0.705473938847101</v>
      </c>
      <c r="ES55" s="89" t="e">
        <f aca="false">SUMPRODUCT(ES3:ES52,CLASSIF!$T3:$T52)/ES53</f>
        <v>#DIV/0!</v>
      </c>
      <c r="ET55" s="89" t="e">
        <f aca="false">SUMPRODUCT(ET3:ET52,CLASSIF!$T3:$T52)/ET53</f>
        <v>#DIV/0!</v>
      </c>
      <c r="EU55" s="89" t="n">
        <f aca="false">SUMPRODUCT(EU3:EU52,CLASSIF!$T3:$T52)/EU53</f>
        <v>0.778876935757741</v>
      </c>
      <c r="EV55" s="89" t="e">
        <f aca="false">SUMPRODUCT(EV3:EV52,CLASSIF!$T3:$T52)/EV53</f>
        <v>#DIV/0!</v>
      </c>
      <c r="EW55" s="89" t="n">
        <f aca="false">SUMPRODUCT(EW3:EW52,CLASSIF!$T3:$T52)/EW53</f>
        <v>0.775538461538461</v>
      </c>
      <c r="EX55" s="89" t="n">
        <f aca="false">SUMPRODUCT(EX3:EX52,CLASSIF!$T3:$T52)/EX53</f>
        <v>0.550678334011667</v>
      </c>
      <c r="EY55" s="89" t="n">
        <f aca="false">SUMPRODUCT(EY3:EY52,CLASSIF!$T3:$T52)/EY53</f>
        <v>0.767532467532468</v>
      </c>
      <c r="EZ55" s="89" t="e">
        <f aca="false">SUMPRODUCT(EZ3:EZ52,CLASSIF!$T3:$T52)/EZ53</f>
        <v>#DIV/0!</v>
      </c>
      <c r="FA55" s="89" t="n">
        <f aca="false">SUMPRODUCT(FA3:FA52,CLASSIF!$T3:$T52)/FA53</f>
        <v>0.794264069264069</v>
      </c>
      <c r="FB55" s="89" t="e">
        <f aca="false">SUMPRODUCT(FB3:FB52,CLASSIF!$T3:$T52)/FB53</f>
        <v>#DIV/0!</v>
      </c>
      <c r="FC55" s="89" t="n">
        <f aca="false">SUMPRODUCT(FC3:FC52,CLASSIF!$T3:$T52)/FC53</f>
        <v>0.637183680290298</v>
      </c>
      <c r="FD55" s="89" t="n">
        <f aca="false">SUMPRODUCT(FD3:FD52,CLASSIF!$T3:$T52)/FD53</f>
        <v>0.864252232772994</v>
      </c>
      <c r="FE55" s="89" t="n">
        <f aca="false">SUMPRODUCT(FE3:FE52,CLASSIF!$T3:$T52)/FE53</f>
        <v>0.709686274509804</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40" activePane="bottomLeft" state="frozen"/>
      <selection pane="topLeft" activeCell="A1" activeCellId="0" sqref="A1"/>
      <selection pane="bottomLeft" activeCell="B586" activeCellId="0" sqref="B58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104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41</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2021-10-18T08:44:43Z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