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<sst xmlns="http://schemas.openxmlformats.org/spreadsheetml/2006/main" count="615" uniqueCount="100">
  <si>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</si>
  <si>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</si>
  <si>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</si>
  <si>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</si>
  <si>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</si>
  <si>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</si>
  <si>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</si>
  <si>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Coimbra</t>
  </si>
  <si>
    <t xml:space="preserve">Costinha Maradona</t>
  </si>
  <si>
    <t xml:space="preserve">Daniel Borges</t>
  </si>
  <si>
    <t xml:space="preserve">Danilo</t>
  </si>
  <si>
    <t xml:space="preserve">Walderi</t>
  </si>
  <si>
    <t xml:space="preserve">Duclerc</t>
  </si>
  <si>
    <t xml:space="preserve">Elias Xaropinho</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</si>
  <si>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</si>
  <si>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</si>
  <si>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</si>
  <si>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</si>
  <si>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</si>
  <si>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</si>
  <si>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</si>
  <si>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</si>
  <si>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</si>
  <si>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 (Campeao Copa Band)</t>
  </si>
  <si>
    <t xml:space="preserve">Juan</t>
  </si>
  <si>
    <t xml:space="preserve">Carlao</t>
  </si>
  <si>
    <t xml:space="preserve">LH</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</si>
  <si>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</si>
  <si>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</si>
  <si>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</si>
  <si>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</si>
  <si>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</si>
  <si>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</si>
  <si>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</si>
  <si>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</si>
  <si>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 (o Croata Paraguaio)</t>
  </si>
  <si>
    <t xml:space="preserve">Pinga</t>
  </si>
  <si>
    <t xml:space="preserve">Pitch</t>
  </si>
  <si>
    <t xml:space="preserve">Reinaldo</t>
  </si>
  <si>
    <t xml:space="preserve">Renato</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</si>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</sst>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 (o Croata Paraguaio)</c:v>
                </c:pt>
                <c:pt idx="1">
                  <c:v>Fabio Chuck</c:v>
                </c:pt>
                <c:pt idx="2">
                  <c:v>Robertinho</c:v>
                </c:pt>
                <c:pt idx="3">
                  <c:v>Magritto</c:v>
                </c:pt>
                <c:pt idx="4">
                  <c:v>Bruno</c:v>
                </c:pt>
                <c:pt idx="5">
                  <c:v>Caio</c:v>
                </c:pt>
                <c:pt idx="6">
                  <c:v>Juan</c:v>
                </c:pt>
                <c:pt idx="7">
                  <c:v>Flavio</c:v>
                </c:pt>
                <c:pt idx="8">
                  <c:v>Duclerc</c:v>
                </c:pt>
                <c:pt idx="9">
                  <c:v>Oswald</c:v>
                </c:pt>
                <c:pt idx="10">
                  <c:v>Carlao</c:v>
                </c:pt>
                <c:pt idx="11">
                  <c:v>Rubens</c:v>
                </c:pt>
                <c:pt idx="12">
                  <c:v>Ivan (Campeao Copa Band)</c:v>
                </c:pt>
                <c:pt idx="13">
                  <c:v>Guto</c:v>
                </c:pt>
                <c:pt idx="14">
                  <c:v>Costinha Maradona</c:v>
                </c:pt>
                <c:pt idx="15">
                  <c:v>Sergiao</c:v>
                </c:pt>
                <c:pt idx="16">
                  <c:v>Paulo</c:v>
                </c:pt>
                <c:pt idx="17">
                  <c:v>Zanoni</c:v>
                </c:pt>
                <c:pt idx="18">
                  <c:v>Elias Xaropinho</c:v>
                </c:pt>
                <c:pt idx="19">
                  <c:v>LH</c:v>
                </c:pt>
                <c:pt idx="20">
                  <c:v>Coimbra</c:v>
                </c:pt>
                <c:pt idx="21">
                  <c:v>Danilo</c:v>
                </c:pt>
                <c:pt idx="22">
                  <c:v>Felipe</c:v>
                </c:pt>
                <c:pt idx="23">
                  <c:v>Pinga</c:v>
                </c:pt>
                <c:pt idx="24">
                  <c:v>Tulio</c:v>
                </c:pt>
                <c:pt idx="25">
                  <c:v>Salgado</c:v>
                </c:pt>
                <c:pt idx="26">
                  <c:v>Walderi</c:v>
                </c:pt>
                <c:pt idx="27">
                  <c:v>Pedrão</c:v>
                </c:pt>
                <c:pt idx="28">
                  <c:v>Xuru</c:v>
                </c:pt>
                <c:pt idx="29">
                  <c:v>Bernardo</c:v>
                </c:pt>
                <c:pt idx="30">
                  <c:v>Arthur Fontalvinho</c:v>
                </c:pt>
                <c:pt idx="31">
                  <c:v>Fabinho</c:v>
                </c:pt>
                <c:pt idx="32">
                  <c:v>Fernando Bio</c:v>
                </c:pt>
                <c:pt idx="33">
                  <c:v>Bérgamo</c:v>
                </c:pt>
                <c:pt idx="34">
                  <c:v>Daniel Borges</c:v>
                </c:pt>
                <c:pt idx="35">
                  <c:v>Fiorito</c:v>
                </c:pt>
                <c:pt idx="36">
                  <c:v>Fontalvo</c:v>
                </c:pt>
                <c:pt idx="37">
                  <c:v>Grilovic</c:v>
                </c:pt>
                <c:pt idx="38">
                  <c:v>Guedes</c:v>
                </c:pt>
                <c:pt idx="39">
                  <c:v>Gus</c:v>
                </c:pt>
                <c:pt idx="40">
                  <c:v>Marcelo</c:v>
                </c:pt>
                <c:pt idx="41">
                  <c:v>Odair</c:v>
                </c:pt>
                <c:pt idx="42">
                  <c:v>Palazzo</c:v>
                </c:pt>
                <c:pt idx="43">
                  <c:v>Pitch</c:v>
                </c:pt>
                <c:pt idx="44">
                  <c:v>Reinaldo</c:v>
                </c:pt>
                <c:pt idx="45">
                  <c:v>Renato</c:v>
                </c:pt>
                <c:pt idx="46">
                  <c:v>Rogerio</c:v>
                </c:pt>
                <c:pt idx="47">
                  <c:v>Andre Bruni</c:v>
                </c:pt>
                <c:pt idx="48">
                  <c:v>Yokota</c:v>
                </c:pt>
              </c:strCache>
            </c:strRef>
          </c:cat>
          <c:val>
            <c:numRef>
              <c:f>CLASSIF!$I$3:$I$51</c:f>
              <c:numCache>
                <c:formatCode>General</c:formatCode>
                <c:ptCount val="49"/>
                <c:pt idx="0">
                  <c:v>607.000893544261</c:v>
                </c:pt>
                <c:pt idx="1">
                  <c:v>557.000814054</c:v>
                </c:pt>
                <c:pt idx="2">
                  <c:v>461.000902561</c:v>
                </c:pt>
                <c:pt idx="3">
                  <c:v>455.000964359714</c:v>
                </c:pt>
                <c:pt idx="4">
                  <c:v>296.000726566588</c:v>
                </c:pt>
                <c:pt idx="5">
                  <c:v>256.000738556538</c:v>
                </c:pt>
                <c:pt idx="6">
                  <c:v>184.000230846231</c:v>
                </c:pt>
                <c:pt idx="7">
                  <c:v>171.000657775308</c:v>
                </c:pt>
                <c:pt idx="8">
                  <c:v>167.000559179909</c:v>
                </c:pt>
                <c:pt idx="9">
                  <c:v>152.000760071</c:v>
                </c:pt>
                <c:pt idx="10">
                  <c:v>150.000450076</c:v>
                </c:pt>
                <c:pt idx="11">
                  <c:v>145.000725057</c:v>
                </c:pt>
                <c:pt idx="12">
                  <c:v>123.000768828</c:v>
                </c:pt>
                <c:pt idx="13">
                  <c:v>121.000692910143</c:v>
                </c:pt>
                <c:pt idx="14">
                  <c:v>119.000661204111</c:v>
                </c:pt>
                <c:pt idx="15">
                  <c:v>110.000687558</c:v>
                </c:pt>
                <c:pt idx="16">
                  <c:v>96.0005334023333</c:v>
                </c:pt>
                <c:pt idx="17">
                  <c:v>92.0005111671111</c:v>
                </c:pt>
                <c:pt idx="18">
                  <c:v>89.0004945324444</c:v>
                </c:pt>
                <c:pt idx="19">
                  <c:v>69.000450075</c:v>
                </c:pt>
                <c:pt idx="20">
                  <c:v>60.001000094</c:v>
                </c:pt>
                <c:pt idx="21">
                  <c:v>45.000750091</c:v>
                </c:pt>
                <c:pt idx="22">
                  <c:v>38.0006334193333</c:v>
                </c:pt>
                <c:pt idx="23">
                  <c:v>36.000360065</c:v>
                </c:pt>
                <c:pt idx="24">
                  <c:v>30.000300067</c:v>
                </c:pt>
                <c:pt idx="25">
                  <c:v>24.000600059</c:v>
                </c:pt>
                <c:pt idx="26">
                  <c:v>20.00100009</c:v>
                </c:pt>
                <c:pt idx="27">
                  <c:v>20.0003334013333</c:v>
                </c:pt>
                <c:pt idx="28">
                  <c:v>16.000200052</c:v>
                </c:pt>
                <c:pt idx="29">
                  <c:v>7.000350097</c:v>
                </c:pt>
                <c:pt idx="30">
                  <c:v>4.000200099</c:v>
                </c:pt>
                <c:pt idx="31">
                  <c:v>4.000200087</c:v>
                </c:pt>
                <c:pt idx="32">
                  <c:v>4.000200085</c:v>
                </c:pt>
                <c:pt idx="33">
                  <c:v>9.8E-008</c:v>
                </c:pt>
                <c:pt idx="34">
                  <c:v>9.2E-008</c:v>
                </c:pt>
                <c:pt idx="35">
                  <c:v>8.4E-008</c:v>
                </c:pt>
                <c:pt idx="36">
                  <c:v>8.2E-008</c:v>
                </c:pt>
                <c:pt idx="37">
                  <c:v>8.1E-008</c:v>
                </c:pt>
                <c:pt idx="38">
                  <c:v>8E-008</c:v>
                </c:pt>
                <c:pt idx="39">
                  <c:v>7.9E-008</c:v>
                </c:pt>
                <c:pt idx="40">
                  <c:v>7.3E-008</c:v>
                </c:pt>
                <c:pt idx="41">
                  <c:v>7.2E-008</c:v>
                </c:pt>
                <c:pt idx="42">
                  <c:v>7E-008</c:v>
                </c:pt>
                <c:pt idx="43">
                  <c:v>6.4E-008</c:v>
                </c:pt>
                <c:pt idx="44">
                  <c:v>6.3E-008</c:v>
                </c:pt>
                <c:pt idx="45">
                  <c:v>6.2E-008</c:v>
                </c:pt>
                <c:pt idx="46">
                  <c:v>6E-008</c:v>
                </c:pt>
                <c:pt idx="47">
                  <c:v>5.5E-008</c:v>
                </c:pt>
                <c:pt idx="48">
                  <c:v>5.1E-008</c:v>
                </c:pt>
              </c:numCache>
            </c:numRef>
          </c:val>
        </c:ser>
        <c:gapWidth val="100"/>
        <c:overlap val="-24"/>
        <c:axId val="9414663"/>
        <c:axId val="93747988"/>
      </c:barChart>
      <c:catAx>
        <c:axId val="9414663"/>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93747988"/>
        <c:crosses val="autoZero"/>
        <c:auto val="1"/>
        <c:lblAlgn val="ctr"/>
        <c:lblOffset val="100"/>
      </c:catAx>
      <c:valAx>
        <c:axId val="93747988"/>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9414663"/>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267120</xdr:colOff>
      <xdr:row>42</xdr:row>
      <xdr:rowOff>134640</xdr:rowOff>
    </xdr:to>
    <xdr:graphicFrame>
      <xdr:nvGraphicFramePr>
        <xdr:cNvPr id="0" name="Chart 1"/>
        <xdr:cNvGraphicFramePr/>
      </xdr:nvGraphicFramePr>
      <xdr:xfrm>
        <a:off x="0" y="0"/>
        <a:ext cx="10107000" cy="69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0.5"/>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 (o Croata Paraguaio)</v>
      </c>
      <c r="C3" s="24" t="n">
        <f aca="false">VLOOKUP($A3,$N:$Z,Q$1,0)</f>
        <v>23</v>
      </c>
      <c r="D3" s="25" t="str">
        <f aca="false">VLOOKUP($A3,$N:$Z,R$1,0)&amp;"-"&amp;VLOOKUP($A3,$N:$Z,S$1,0)</f>
        <v>18-5</v>
      </c>
      <c r="E3" s="24" t="n">
        <f aca="false">VLOOKUP($A3,$N:$Z,X$1,0)</f>
        <v>411</v>
      </c>
      <c r="F3" s="24" t="n">
        <f aca="false">VLOOKUP($A3,$N:$Z,V$1,0)</f>
        <v>0</v>
      </c>
      <c r="G3" s="24" t="n">
        <f aca="false">VLOOKUP($A3,$N:$Z,W$1,0)</f>
        <v>46</v>
      </c>
      <c r="H3" s="24" t="n">
        <f aca="false">VLOOKUP($A3,$N:$Z,Y$1,0)</f>
        <v>150</v>
      </c>
      <c r="I3" s="26" t="n">
        <f aca="false">VLOOKUP($A3,$N:$Z,13,0)</f>
        <v>607.000893544261</v>
      </c>
      <c r="J3" s="27" t="s">
        <v>75</v>
      </c>
      <c r="K3" s="28" t="n">
        <f aca="false">VLOOKUP($A3,$N:$Z,R$1,0)</f>
        <v>18</v>
      </c>
      <c r="L3" s="28" t="n">
        <f aca="false">VLOOKUP($A3,$N:$Z,S$1,0)</f>
        <v>5</v>
      </c>
      <c r="M3" s="28"/>
      <c r="N3" s="29" t="n">
        <f aca="false">RANK(Z3,Z:Z)</f>
        <v>31</v>
      </c>
      <c r="O3" s="28" t="n">
        <v>1</v>
      </c>
      <c r="P3" s="29" t="s">
        <v>2</v>
      </c>
      <c r="Q3" s="29" t="n">
        <f aca="false">COUNTIF(CORRIDA!G:G,CLASSIF!P3)+COUNTIF(CORRIDA!I:I,CLASSIF!P3)</f>
        <v>1</v>
      </c>
      <c r="R3" s="29" t="n">
        <f aca="false">COUNTIF(CORRIDA!G:G,CLASSIF!$P3)</f>
        <v>0</v>
      </c>
      <c r="S3" s="29" t="n">
        <f aca="false">COUNTIF(CORRIDA!I:I,CLASSIF!P3)</f>
        <v>1</v>
      </c>
      <c r="T3" s="30" t="n">
        <f aca="false">IF(Q3=0,0,U3/(Q3*20))</f>
        <v>0.2</v>
      </c>
      <c r="U3" s="29" t="n">
        <f aca="false">SUMIF(CORRIDA!G:G,CLASSIF!P3,CORRIDA!H:H)+SUMIF(CORRIDA!I:I,CLASSIF!P3,CORRIDA!J:J)</f>
        <v>4</v>
      </c>
      <c r="V3" s="29" t="n">
        <f aca="false">SUMIF(WOs!G:G,CLASSIF!P3,WOs!H:H)+SUMIF(WOs!I:I,CLASSIF!P3,WOs!J:J)</f>
        <v>0</v>
      </c>
      <c r="W3" s="29" t="n">
        <f aca="false">SUMIF(TORNEIO!G:G,CLASSIF!P3,TORNEIO!H:H)+SUMIF(TORNEIO!I:I,CLASSIF!P3,TORNEIO!J:J)+SUMIF(TORNEIO!S:S,CLASSIF!P3,TORNEIO!T:T)</f>
        <v>0</v>
      </c>
      <c r="X3" s="29" t="n">
        <f aca="false">SUM(U3:V3)</f>
        <v>4</v>
      </c>
      <c r="Y3" s="29" t="n">
        <f aca="false">VLOOKUP(P3,STATS!$B$2:$DF$52,109,0)</f>
        <v>0</v>
      </c>
      <c r="Z3" s="31" t="n">
        <f aca="false">SUM(W3:Y3)+T3/1000+(100-O3)/1000000000</f>
        <v>4.000200099</v>
      </c>
      <c r="AA3" s="29"/>
      <c r="AB3" s="32" t="n">
        <v>42919</v>
      </c>
      <c r="AC3" s="32" t="n">
        <v>43069</v>
      </c>
      <c r="AD3" s="2" t="n">
        <f aca="true">TODAY()-AB3</f>
        <v>1736</v>
      </c>
      <c r="AE3" s="2" t="n">
        <f aca="false">AC3-AB3</f>
        <v>150</v>
      </c>
      <c r="AF3" s="2" t="n">
        <f aca="false">AD3/AE3</f>
        <v>11.5733333333333</v>
      </c>
      <c r="AG3" s="33" t="n">
        <f aca="false">E3/$AF$3</f>
        <v>35.5126728110599</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Fabio Chuck</v>
      </c>
      <c r="C4" s="36" t="n">
        <f aca="false">VLOOKUP($A4,$N:$Z,Q$1,0)</f>
        <v>25</v>
      </c>
      <c r="D4" s="37" t="str">
        <f aca="false">VLOOKUP($A4,$N:$Z,R$1,0)&amp;"-"&amp;VLOOKUP($A4,$N:$Z,S$1,0)</f>
        <v>17-8</v>
      </c>
      <c r="E4" s="36" t="n">
        <f aca="false">VLOOKUP($A4,$N:$Z,X$1,0)</f>
        <v>407</v>
      </c>
      <c r="F4" s="36" t="n">
        <f aca="false">VLOOKUP($A4,$N:$Z,V$1,0)</f>
        <v>0</v>
      </c>
      <c r="G4" s="36" t="n">
        <f aca="false">VLOOKUP($A4,$N:$Z,W$1,0)</f>
        <v>0</v>
      </c>
      <c r="H4" s="36" t="n">
        <f aca="false">VLOOKUP($A4,$N:$Z,Y$1,0)</f>
        <v>150</v>
      </c>
      <c r="I4" s="38" t="n">
        <f aca="false">VLOOKUP($A4,$N:$Z,13,0)</f>
        <v>557.000814054</v>
      </c>
      <c r="J4" s="27"/>
      <c r="K4" s="39" t="n">
        <f aca="false">VLOOKUP($A4,$N:$Z,R$1,0)</f>
        <v>17</v>
      </c>
      <c r="L4" s="39" t="n">
        <f aca="false">VLOOKUP($A4,$N:$Z,S$1,0)</f>
        <v>8</v>
      </c>
      <c r="M4" s="39"/>
      <c r="N4" s="40" t="n">
        <f aca="false">RANK(Z4,Z:Z)</f>
        <v>34</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35.1670506912442</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Robertinho</v>
      </c>
      <c r="C5" s="36" t="n">
        <f aca="false">VLOOKUP($A5,$N:$Z,Q$1,0)</f>
        <v>20</v>
      </c>
      <c r="D5" s="37" t="str">
        <f aca="false">VLOOKUP($A5,$N:$Z,R$1,0)&amp;"-"&amp;VLOOKUP($A5,$N:$Z,S$1,0)</f>
        <v>17-3</v>
      </c>
      <c r="E5" s="36" t="n">
        <f aca="false">VLOOKUP($A5,$N:$Z,X$1,0)</f>
        <v>361</v>
      </c>
      <c r="F5" s="36" t="n">
        <f aca="false">VLOOKUP($A5,$N:$Z,V$1,0)</f>
        <v>0</v>
      </c>
      <c r="G5" s="36" t="n">
        <f aca="false">VLOOKUP($A5,$N:$Z,W$1,0)</f>
        <v>0</v>
      </c>
      <c r="H5" s="36" t="n">
        <f aca="false">VLOOKUP($A5,$N:$Z,Y$1,0)</f>
        <v>100</v>
      </c>
      <c r="I5" s="38" t="n">
        <f aca="false">VLOOKUP($A5,$N:$Z,13,0)</f>
        <v>461.000902561</v>
      </c>
      <c r="J5" s="27"/>
      <c r="K5" s="39" t="n">
        <f aca="false">VLOOKUP($A5,$N:$Z,R$1,0)</f>
        <v>17</v>
      </c>
      <c r="L5" s="39" t="n">
        <f aca="false">VLOOKUP($A5,$N:$Z,S$1,0)</f>
        <v>3</v>
      </c>
      <c r="M5" s="39"/>
      <c r="N5" s="40" t="n">
        <f aca="false">RANK(Z5,Z:Z)</f>
        <v>30</v>
      </c>
      <c r="O5" s="39" t="n">
        <v>3</v>
      </c>
      <c r="P5" s="40" t="s">
        <v>4</v>
      </c>
      <c r="Q5" s="40" t="n">
        <f aca="false">COUNTIF(CORRIDA!G:G,CLASSIF!P5)+COUNTIF(CORRIDA!I:I,CLASSIF!P5)</f>
        <v>1</v>
      </c>
      <c r="R5" s="40" t="n">
        <f aca="false">COUNTIF(CORRIDA!G:G,CLASSIF!$P5)</f>
        <v>0</v>
      </c>
      <c r="S5" s="40" t="n">
        <f aca="false">COUNTIF(CORRIDA!I:I,CLASSIF!P5)</f>
        <v>1</v>
      </c>
      <c r="T5" s="41" t="n">
        <f aca="false">IF(Q5=0,0,U5/(Q5*20))</f>
        <v>0.35</v>
      </c>
      <c r="U5" s="40" t="n">
        <f aca="false">SUMIF(CORRIDA!G:G,CLASSIF!P5,CORRIDA!H:H)+SUMIF(CORRIDA!I:I,CLASSIF!P5,CORRIDA!J:J)</f>
        <v>7</v>
      </c>
      <c r="V5" s="40" t="n">
        <f aca="false">SUMIF(WOs!G:G,CLASSIF!P5,WOs!H:H)+SUMIF(WOs!I:I,CLASSIF!P5,WOs!J:J)</f>
        <v>0</v>
      </c>
      <c r="W5" s="40" t="n">
        <f aca="false">SUMIF(TORNEIO!G:G,CLASSIF!P5,TORNEIO!H:H)+SUMIF(TORNEIO!I:I,CLASSIF!P5,TORNEIO!J:J)+SUMIF(TORNEIO!S:S,CLASSIF!P5,TORNEIO!T:T)</f>
        <v>0</v>
      </c>
      <c r="X5" s="40" t="n">
        <f aca="false">SUM(U5:V5)</f>
        <v>7</v>
      </c>
      <c r="Y5" s="40" t="n">
        <f aca="false">VLOOKUP(P5,STATS!$B$2:$DF$52,109,0)</f>
        <v>0</v>
      </c>
      <c r="Z5" s="42" t="n">
        <f aca="false">SUM(W5:Y5)+T5/1000+(100-O5)/1000000000</f>
        <v>7.000350097</v>
      </c>
      <c r="AA5" s="40"/>
      <c r="AG5" s="33" t="n">
        <f aca="false">E5/$AF$3</f>
        <v>31.1923963133641</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Magritto</v>
      </c>
      <c r="C6" s="36" t="n">
        <f aca="false">VLOOKUP($A6,$N:$Z,Q$1,0)</f>
        <v>14</v>
      </c>
      <c r="D6" s="37" t="str">
        <f aca="false">VLOOKUP($A6,$N:$Z,R$1,0)&amp;"-"&amp;VLOOKUP($A6,$N:$Z,S$1,0)</f>
        <v>13-1</v>
      </c>
      <c r="E6" s="36" t="n">
        <f aca="false">VLOOKUP($A6,$N:$Z,X$1,0)</f>
        <v>270</v>
      </c>
      <c r="F6" s="36" t="n">
        <f aca="false">VLOOKUP($A6,$N:$Z,V$1,0)</f>
        <v>0</v>
      </c>
      <c r="G6" s="36" t="n">
        <f aca="false">VLOOKUP($A6,$N:$Z,W$1,0)</f>
        <v>85</v>
      </c>
      <c r="H6" s="36" t="n">
        <f aca="false">VLOOKUP($A6,$N:$Z,Y$1,0)</f>
        <v>100</v>
      </c>
      <c r="I6" s="38" t="n">
        <f aca="false">VLOOKUP($A6,$N:$Z,13,0)</f>
        <v>455.000964359714</v>
      </c>
      <c r="J6" s="27"/>
      <c r="K6" s="39" t="n">
        <f aca="false">VLOOKUP($A6,$N:$Z,R$1,0)</f>
        <v>13</v>
      </c>
      <c r="L6" s="39" t="n">
        <f aca="false">VLOOKUP($A6,$N:$Z,S$1,0)</f>
        <v>1</v>
      </c>
      <c r="M6" s="39"/>
      <c r="N6" s="40" t="n">
        <f aca="false">RANK(Z6,Z:Z)</f>
        <v>5</v>
      </c>
      <c r="O6" s="39" t="n">
        <v>4</v>
      </c>
      <c r="P6" s="40" t="s">
        <v>5</v>
      </c>
      <c r="Q6" s="40" t="n">
        <f aca="false">COUNTIF(CORRIDA!G:G,CLASSIF!P6)+COUNTIF(CORRIDA!I:I,CLASSIF!P6)</f>
        <v>17</v>
      </c>
      <c r="R6" s="40" t="n">
        <f aca="false">COUNTIF(CORRIDA!G:G,CLASSIF!$P6)</f>
        <v>9</v>
      </c>
      <c r="S6" s="40" t="n">
        <f aca="false">COUNTIF(CORRIDA!I:I,CLASSIF!P6)</f>
        <v>8</v>
      </c>
      <c r="T6" s="41" t="n">
        <f aca="false">IF(Q6=0,0,U6/(Q6*20))</f>
        <v>0.726470588235294</v>
      </c>
      <c r="U6" s="40" t="n">
        <f aca="false">SUMIF(CORRIDA!G:G,CLASSIF!P6,CORRIDA!H:H)+SUMIF(CORRIDA!I:I,CLASSIF!P6,CORRIDA!J:J)</f>
        <v>247</v>
      </c>
      <c r="V6" s="40" t="n">
        <f aca="false">SUMIF(WOs!G:G,CLASSIF!P6,WOs!H:H)+SUMIF(WOs!I:I,CLASSIF!P6,WOs!J:J)</f>
        <v>0</v>
      </c>
      <c r="W6" s="40" t="n">
        <f aca="false">SUMIF(TORNEIO!G:G,CLASSIF!P6,TORNEIO!H:H)+SUMIF(TORNEIO!I:I,CLASSIF!P6,TORNEIO!J:J)+SUMIF(TORNEIO!S:S,CLASSIF!P6,TORNEIO!T:T)</f>
        <v>49</v>
      </c>
      <c r="X6" s="40" t="n">
        <f aca="false">SUM(U6:V6)</f>
        <v>247</v>
      </c>
      <c r="Y6" s="40" t="n">
        <f aca="false">VLOOKUP(P6,STATS!$B$2:$DF$52,109,0)</f>
        <v>0</v>
      </c>
      <c r="Z6" s="42" t="n">
        <f aca="false">SUM(W6:Y6)+T6/1000+(100-O6)/1000000000</f>
        <v>296.000726566588</v>
      </c>
      <c r="AA6" s="40"/>
      <c r="AG6" s="33" t="n">
        <f aca="false">E6/$AF$3</f>
        <v>23.3294930875576</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Bruno</v>
      </c>
      <c r="C7" s="36" t="n">
        <f aca="false">VLOOKUP($A7,$N:$Z,Q$1,0)</f>
        <v>17</v>
      </c>
      <c r="D7" s="37" t="str">
        <f aca="false">VLOOKUP($A7,$N:$Z,R$1,0)&amp;"-"&amp;VLOOKUP($A7,$N:$Z,S$1,0)</f>
        <v>9-8</v>
      </c>
      <c r="E7" s="36" t="n">
        <f aca="false">VLOOKUP($A7,$N:$Z,X$1,0)</f>
        <v>247</v>
      </c>
      <c r="F7" s="36" t="n">
        <f aca="false">VLOOKUP($A7,$N:$Z,V$1,0)</f>
        <v>0</v>
      </c>
      <c r="G7" s="36" t="n">
        <f aca="false">VLOOKUP($A7,$N:$Z,W$1,0)</f>
        <v>49</v>
      </c>
      <c r="H7" s="36" t="n">
        <f aca="false">VLOOKUP($A7,$N:$Z,Y$1,0)</f>
        <v>0</v>
      </c>
      <c r="I7" s="38" t="n">
        <f aca="false">VLOOKUP($A7,$N:$Z,13,0)</f>
        <v>296.000726566588</v>
      </c>
      <c r="J7" s="27"/>
      <c r="K7" s="39" t="n">
        <f aca="false">VLOOKUP($A7,$N:$Z,R$1,0)</f>
        <v>9</v>
      </c>
      <c r="L7" s="39" t="n">
        <f aca="false">VLOOKUP($A7,$N:$Z,S$1,0)</f>
        <v>8</v>
      </c>
      <c r="M7" s="39"/>
      <c r="N7" s="40" t="n">
        <f aca="false">RANK(Z7,Z:Z)</f>
        <v>6</v>
      </c>
      <c r="O7" s="39" t="n">
        <v>5</v>
      </c>
      <c r="P7" s="40" t="s">
        <v>6</v>
      </c>
      <c r="Q7" s="40" t="n">
        <f aca="false">COUNTIF(CORRIDA!G:G,CLASSIF!P7)+COUNTIF(CORRIDA!I:I,CLASSIF!P7)</f>
        <v>13</v>
      </c>
      <c r="R7" s="40" t="n">
        <f aca="false">COUNTIF(CORRIDA!G:G,CLASSIF!$P7)</f>
        <v>7</v>
      </c>
      <c r="S7" s="40" t="n">
        <f aca="false">COUNTIF(CORRIDA!I:I,CLASSIF!P7)</f>
        <v>6</v>
      </c>
      <c r="T7" s="41" t="n">
        <f aca="false">IF(Q7=0,0,U7/(Q7*20))</f>
        <v>0.738461538461539</v>
      </c>
      <c r="U7" s="40" t="n">
        <f aca="false">SUMIF(CORRIDA!G:G,CLASSIF!P7,CORRIDA!H:H)+SUMIF(CORRIDA!I:I,CLASSIF!P7,CORRIDA!J:J)</f>
        <v>192</v>
      </c>
      <c r="V7" s="40" t="n">
        <f aca="false">SUMIF(WOs!G:G,CLASSIF!P7,WOs!H:H)+SUMIF(WOs!I:I,CLASSIF!P7,WOs!J:J)</f>
        <v>0</v>
      </c>
      <c r="W7" s="40" t="n">
        <f aca="false">SUMIF(TORNEIO!G:G,CLASSIF!P7,TORNEIO!H:H)+SUMIF(TORNEIO!I:I,CLASSIF!P7,TORNEIO!J:J)+SUMIF(TORNEIO!S:S,CLASSIF!P7,TORNEIO!T:T)</f>
        <v>64</v>
      </c>
      <c r="X7" s="40" t="n">
        <f aca="false">SUM(U7:V7)</f>
        <v>192</v>
      </c>
      <c r="Y7" s="40" t="n">
        <f aca="false">VLOOKUP(P7,STATS!$B$2:$DF$52,109,0)</f>
        <v>0</v>
      </c>
      <c r="Z7" s="42" t="n">
        <f aca="false">SUM(W7:Y7)+T7/1000+(100-O7)/1000000000</f>
        <v>256.000738556538</v>
      </c>
      <c r="AA7" s="40"/>
      <c r="AG7" s="33" t="n">
        <f aca="false">E7/$AF$3</f>
        <v>21.3421658986175</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Caio</v>
      </c>
      <c r="C8" s="36" t="n">
        <f aca="false">VLOOKUP($A8,$N:$Z,Q$1,0)</f>
        <v>13</v>
      </c>
      <c r="D8" s="37" t="str">
        <f aca="false">VLOOKUP($A8,$N:$Z,R$1,0)&amp;"-"&amp;VLOOKUP($A8,$N:$Z,S$1,0)</f>
        <v>7-6</v>
      </c>
      <c r="E8" s="36" t="n">
        <f aca="false">VLOOKUP($A8,$N:$Z,X$1,0)</f>
        <v>192</v>
      </c>
      <c r="F8" s="36" t="n">
        <f aca="false">VLOOKUP($A8,$N:$Z,V$1,0)</f>
        <v>0</v>
      </c>
      <c r="G8" s="36" t="n">
        <f aca="false">VLOOKUP($A8,$N:$Z,W$1,0)</f>
        <v>64</v>
      </c>
      <c r="H8" s="36" t="n">
        <f aca="false">VLOOKUP($A8,$N:$Z,Y$1,0)</f>
        <v>0</v>
      </c>
      <c r="I8" s="38" t="n">
        <f aca="false">VLOOKUP($A8,$N:$Z,13,0)</f>
        <v>256.000738556538</v>
      </c>
      <c r="J8" s="27"/>
      <c r="K8" s="39" t="n">
        <f aca="false">VLOOKUP($A8,$N:$Z,R$1,0)</f>
        <v>7</v>
      </c>
      <c r="L8" s="39" t="n">
        <f aca="false">VLOOKUP($A8,$N:$Z,S$1,0)</f>
        <v>6</v>
      </c>
      <c r="M8" s="39"/>
      <c r="N8" s="40" t="n">
        <f aca="false">RANK(Z8,Z:Z)</f>
        <v>21</v>
      </c>
      <c r="O8" s="39" t="n">
        <v>6</v>
      </c>
      <c r="P8" s="40" t="s">
        <v>7</v>
      </c>
      <c r="Q8" s="40" t="n">
        <f aca="false">COUNTIF(CORRIDA!G:G,CLASSIF!P8)+COUNTIF(CORRIDA!I:I,CLASSIF!P8)</f>
        <v>3</v>
      </c>
      <c r="R8" s="40" t="n">
        <f aca="false">COUNTIF(CORRIDA!G:G,CLASSIF!$P8)</f>
        <v>3</v>
      </c>
      <c r="S8" s="40" t="n">
        <f aca="false">COUNTIF(CORRIDA!I:I,CLASSIF!P8)</f>
        <v>0</v>
      </c>
      <c r="T8" s="41" t="n">
        <f aca="false">IF(Q8=0,0,U8/(Q8*20))</f>
        <v>1</v>
      </c>
      <c r="U8" s="40" t="n">
        <f aca="false">SUMIF(CORRIDA!G:G,CLASSIF!P8,CORRIDA!H:H)+SUMIF(CORRIDA!I:I,CLASSIF!P8,CORRIDA!J:J)</f>
        <v>60</v>
      </c>
      <c r="V8" s="40" t="n">
        <f aca="false">SUMIF(WOs!G:G,CLASSIF!P8,WOs!H:H)+SUMIF(WOs!I:I,CLASSIF!P8,WOs!J:J)</f>
        <v>0</v>
      </c>
      <c r="W8" s="40" t="n">
        <f aca="false">SUMIF(TORNEIO!G:G,CLASSIF!P8,TORNEIO!H:H)+SUMIF(TORNEIO!I:I,CLASSIF!P8,TORNEIO!J:J)+SUMIF(TORNEIO!S:S,CLASSIF!P8,TORNEIO!T:T)</f>
        <v>0</v>
      </c>
      <c r="X8" s="40" t="n">
        <f aca="false">SUM(U8:V8)</f>
        <v>60</v>
      </c>
      <c r="Y8" s="40" t="n">
        <f aca="false">VLOOKUP(P8,STATS!$B$2:$DF$52,109,0)</f>
        <v>0</v>
      </c>
      <c r="Z8" s="42" t="n">
        <f aca="false">SUM(W8:Y8)+T8/1000+(100-O8)/1000000000</f>
        <v>60.001000094</v>
      </c>
      <c r="AA8" s="40"/>
      <c r="AG8" s="33" t="n">
        <f aca="false">E8/$AF$3</f>
        <v>16.5898617511521</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Juan</v>
      </c>
      <c r="C9" s="36" t="n">
        <f aca="false">VLOOKUP($A9,$N:$Z,Q$1,0)</f>
        <v>13</v>
      </c>
      <c r="D9" s="37" t="str">
        <f aca="false">VLOOKUP($A9,$N:$Z,R$1,0)&amp;"-"&amp;VLOOKUP($A9,$N:$Z,S$1,0)</f>
        <v>0-13</v>
      </c>
      <c r="E9" s="36" t="n">
        <f aca="false">VLOOKUP($A9,$N:$Z,X$1,0)</f>
        <v>60</v>
      </c>
      <c r="F9" s="36" t="n">
        <f aca="false">VLOOKUP($A9,$N:$Z,V$1,0)</f>
        <v>0</v>
      </c>
      <c r="G9" s="36" t="n">
        <f aca="false">VLOOKUP($A9,$N:$Z,W$1,0)</f>
        <v>24</v>
      </c>
      <c r="H9" s="36" t="n">
        <f aca="false">VLOOKUP($A9,$N:$Z,Y$1,0)</f>
        <v>100</v>
      </c>
      <c r="I9" s="38" t="n">
        <f aca="false">VLOOKUP($A9,$N:$Z,13,0)</f>
        <v>184.000230846231</v>
      </c>
      <c r="J9" s="27"/>
      <c r="K9" s="39" t="n">
        <f aca="false">VLOOKUP($A9,$N:$Z,R$1,0)</f>
        <v>0</v>
      </c>
      <c r="L9" s="39" t="n">
        <f aca="false">VLOOKUP($A9,$N:$Z,S$1,0)</f>
        <v>13</v>
      </c>
      <c r="M9" s="39"/>
      <c r="N9" s="40" t="n">
        <f aca="false">RANK(Z9,Z:Z)</f>
        <v>15</v>
      </c>
      <c r="O9" s="39" t="n">
        <v>7</v>
      </c>
      <c r="P9" s="40" t="s">
        <v>8</v>
      </c>
      <c r="Q9" s="40" t="n">
        <f aca="false">COUNTIF(CORRIDA!G:G,CLASSIF!P9)+COUNTIF(CORRIDA!I:I,CLASSIF!P9)</f>
        <v>9</v>
      </c>
      <c r="R9" s="40" t="n">
        <f aca="false">COUNTIF(CORRIDA!G:G,CLASSIF!$P9)</f>
        <v>5</v>
      </c>
      <c r="S9" s="40" t="n">
        <f aca="false">COUNTIF(CORRIDA!I:I,CLASSIF!P9)</f>
        <v>4</v>
      </c>
      <c r="T9" s="41" t="n">
        <f aca="false">IF(Q9=0,0,U9/(Q9*20))</f>
        <v>0.661111111111111</v>
      </c>
      <c r="U9" s="40" t="n">
        <f aca="false">SUMIF(CORRIDA!G:G,CLASSIF!P9,CORRIDA!H:H)+SUMIF(CORRIDA!I:I,CLASSIF!P9,CORRIDA!J:J)</f>
        <v>119</v>
      </c>
      <c r="V9" s="40" t="n">
        <f aca="false">SUMIF(WOs!G:G,CLASSIF!P9,WOs!H:H)+SUMIF(WOs!I:I,CLASSIF!P9,WOs!J:J)</f>
        <v>0</v>
      </c>
      <c r="W9" s="40" t="n">
        <f aca="false">SUMIF(TORNEIO!G:G,CLASSIF!P9,TORNEIO!H:H)+SUMIF(TORNEIO!I:I,CLASSIF!P9,TORNEIO!J:J)+SUMIF(TORNEIO!S:S,CLASSIF!P9,TORNEIO!T:T)</f>
        <v>0</v>
      </c>
      <c r="X9" s="40" t="n">
        <f aca="false">SUM(U9:V9)</f>
        <v>119</v>
      </c>
      <c r="Y9" s="40" t="n">
        <f aca="false">VLOOKUP(P9,STATS!$B$2:$DF$52,109,0)</f>
        <v>0</v>
      </c>
      <c r="Z9" s="42" t="n">
        <f aca="false">SUM(W9:Y9)+T9/1000+(100-O9)/1000000000</f>
        <v>119.000661204111</v>
      </c>
      <c r="AA9" s="40"/>
      <c r="AG9" s="33" t="n">
        <f aca="false">E9/$AF$3</f>
        <v>5.18433179723502</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Flavio</v>
      </c>
      <c r="C10" s="36" t="n">
        <f aca="false">VLOOKUP($A10,$N:$Z,Q$1,0)</f>
        <v>13</v>
      </c>
      <c r="D10" s="37" t="str">
        <f aca="false">VLOOKUP($A10,$N:$Z,R$1,0)&amp;"-"&amp;VLOOKUP($A10,$N:$Z,S$1,0)</f>
        <v>7-6</v>
      </c>
      <c r="E10" s="36" t="n">
        <f aca="false">VLOOKUP($A10,$N:$Z,X$1,0)</f>
        <v>171</v>
      </c>
      <c r="F10" s="36" t="n">
        <f aca="false">VLOOKUP($A10,$N:$Z,V$1,0)</f>
        <v>0</v>
      </c>
      <c r="G10" s="36" t="n">
        <f aca="false">VLOOKUP($A10,$N:$Z,W$1,0)</f>
        <v>0</v>
      </c>
      <c r="H10" s="36" t="n">
        <f aca="false">VLOOKUP($A10,$N:$Z,Y$1,0)</f>
        <v>0</v>
      </c>
      <c r="I10" s="38" t="n">
        <f aca="false">VLOOKUP($A10,$N:$Z,13,0)</f>
        <v>171.000657775308</v>
      </c>
      <c r="J10" s="27"/>
      <c r="K10" s="39" t="n">
        <f aca="false">VLOOKUP($A10,$N:$Z,R$1,0)</f>
        <v>7</v>
      </c>
      <c r="L10" s="39" t="n">
        <f aca="false">VLOOKUP($A10,$N:$Z,S$1,0)</f>
        <v>6</v>
      </c>
      <c r="M10" s="39"/>
      <c r="N10" s="40" t="n">
        <f aca="false">RANK(Z10,Z:Z)</f>
        <v>35</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14.7753456221198</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Duclerc</v>
      </c>
      <c r="C11" s="45" t="n">
        <f aca="false">VLOOKUP($A11,$N:$Z,Q$1,0)</f>
        <v>11</v>
      </c>
      <c r="D11" s="46" t="str">
        <f aca="false">VLOOKUP($A11,$N:$Z,R$1,0)&amp;"-"&amp;VLOOKUP($A11,$N:$Z,S$1,0)</f>
        <v>3-8</v>
      </c>
      <c r="E11" s="45" t="n">
        <f aca="false">VLOOKUP($A11,$N:$Z,X$1,0)</f>
        <v>123</v>
      </c>
      <c r="F11" s="45" t="n">
        <f aca="false">VLOOKUP($A11,$N:$Z,V$1,0)</f>
        <v>0</v>
      </c>
      <c r="G11" s="45" t="n">
        <f aca="false">VLOOKUP($A11,$N:$Z,W$1,0)</f>
        <v>44</v>
      </c>
      <c r="H11" s="45" t="n">
        <f aca="false">VLOOKUP($A11,$N:$Z,Y$1,0)</f>
        <v>0</v>
      </c>
      <c r="I11" s="47" t="n">
        <f aca="false">VLOOKUP($A11,$N:$Z,13,0)</f>
        <v>167.000559179909</v>
      </c>
      <c r="J11" s="48" t="s">
        <v>76</v>
      </c>
      <c r="K11" s="39" t="n">
        <f aca="false">VLOOKUP($A11,$N:$Z,R$1,0)</f>
        <v>3</v>
      </c>
      <c r="L11" s="39" t="n">
        <f aca="false">VLOOKUP($A11,$N:$Z,S$1,0)</f>
        <v>8</v>
      </c>
      <c r="M11" s="39"/>
      <c r="N11" s="40" t="n">
        <f aca="false">RANK(Z11,Z:Z)</f>
        <v>22</v>
      </c>
      <c r="O11" s="39" t="n">
        <v>9</v>
      </c>
      <c r="P11" s="40" t="s">
        <v>10</v>
      </c>
      <c r="Q11" s="40" t="n">
        <f aca="false">COUNTIF(CORRIDA!G:G,CLASSIF!P11)+COUNTIF(CORRIDA!I:I,CLASSIF!P11)</f>
        <v>3</v>
      </c>
      <c r="R11" s="40" t="n">
        <f aca="false">COUNTIF(CORRIDA!G:G,CLASSIF!$P11)</f>
        <v>2</v>
      </c>
      <c r="S11" s="40" t="n">
        <f aca="false">COUNTIF(CORRIDA!I:I,CLASSIF!P11)</f>
        <v>1</v>
      </c>
      <c r="T11" s="41" t="n">
        <f aca="false">IF(Q11=0,0,U11/(Q11*20))</f>
        <v>0.75</v>
      </c>
      <c r="U11" s="40" t="n">
        <f aca="false">SUMIF(CORRIDA!G:G,CLASSIF!P11,CORRIDA!H:H)+SUMIF(CORRIDA!I:I,CLASSIF!P11,CORRIDA!J:J)</f>
        <v>45</v>
      </c>
      <c r="V11" s="40" t="n">
        <f aca="false">SUMIF(WOs!G:G,CLASSIF!P11,WOs!H:H)+SUMIF(WOs!I:I,CLASSIF!P11,WOs!J:J)</f>
        <v>0</v>
      </c>
      <c r="W11" s="40" t="n">
        <f aca="false">SUMIF(TORNEIO!G:G,CLASSIF!P11,TORNEIO!H:H)+SUMIF(TORNEIO!I:I,CLASSIF!P11,TORNEIO!J:J)+SUMIF(TORNEIO!S:S,CLASSIF!P11,TORNEIO!T:T)</f>
        <v>0</v>
      </c>
      <c r="X11" s="40" t="n">
        <f aca="false">SUM(U11:V11)</f>
        <v>45</v>
      </c>
      <c r="Y11" s="40" t="n">
        <f aca="false">VLOOKUP(P11,STATS!$B$2:$DF$52,109,0)</f>
        <v>0</v>
      </c>
      <c r="Z11" s="42" t="n">
        <f aca="false">SUM(W11:Y11)+T11/1000+(100-O11)/1000000000</f>
        <v>45.000750091</v>
      </c>
      <c r="AA11" s="40"/>
      <c r="AG11" s="33" t="n">
        <f aca="false">E11/$AF$3</f>
        <v>10.6278801843318</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Oswald</v>
      </c>
      <c r="C12" s="45" t="n">
        <f aca="false">VLOOKUP($A12,$N:$Z,Q$1,0)</f>
        <v>10</v>
      </c>
      <c r="D12" s="46" t="str">
        <f aca="false">VLOOKUP($A12,$N:$Z,R$1,0)&amp;"-"&amp;VLOOKUP($A12,$N:$Z,S$1,0)</f>
        <v>6-4</v>
      </c>
      <c r="E12" s="45" t="n">
        <f aca="false">VLOOKUP($A12,$N:$Z,X$1,0)</f>
        <v>152</v>
      </c>
      <c r="F12" s="45" t="n">
        <f aca="false">VLOOKUP($A12,$N:$Z,V$1,0)</f>
        <v>0</v>
      </c>
      <c r="G12" s="45" t="n">
        <f aca="false">VLOOKUP($A12,$N:$Z,W$1,0)</f>
        <v>0</v>
      </c>
      <c r="H12" s="45" t="n">
        <f aca="false">VLOOKUP($A12,$N:$Z,Y$1,0)</f>
        <v>0</v>
      </c>
      <c r="I12" s="47" t="n">
        <f aca="false">VLOOKUP($A12,$N:$Z,13,0)</f>
        <v>152.000760071</v>
      </c>
      <c r="J12" s="48"/>
      <c r="K12" s="39" t="n">
        <f aca="false">VLOOKUP($A12,$N:$Z,R$1,0)</f>
        <v>6</v>
      </c>
      <c r="L12" s="39" t="n">
        <f aca="false">VLOOKUP($A12,$N:$Z,S$1,0)</f>
        <v>4</v>
      </c>
      <c r="M12" s="39"/>
      <c r="N12" s="40" t="n">
        <f aca="false">RANK(Z12,Z:Z)</f>
        <v>27</v>
      </c>
      <c r="O12" s="39" t="n">
        <v>10</v>
      </c>
      <c r="P12" s="40" t="s">
        <v>11</v>
      </c>
      <c r="Q12" s="40" t="n">
        <f aca="false">COUNTIF(CORRIDA!G:G,CLASSIF!P12)+COUNTIF(CORRIDA!I:I,CLASSIF!P12)</f>
        <v>1</v>
      </c>
      <c r="R12" s="40" t="n">
        <f aca="false">COUNTIF(CORRIDA!G:G,CLASSIF!$P12)</f>
        <v>1</v>
      </c>
      <c r="S12" s="40" t="n">
        <f aca="false">COUNTIF(CORRIDA!I:I,CLASSIF!P12)</f>
        <v>0</v>
      </c>
      <c r="T12" s="41" t="n">
        <f aca="false">IF(Q12=0,0,U12/(Q12*20))</f>
        <v>1</v>
      </c>
      <c r="U12" s="40" t="n">
        <f aca="false">SUMIF(CORRIDA!G:G,CLASSIF!P12,CORRIDA!H:H)+SUMIF(CORRIDA!I:I,CLASSIF!P12,CORRIDA!J:J)</f>
        <v>20</v>
      </c>
      <c r="V12" s="40" t="n">
        <f aca="false">SUMIF(WOs!G:G,CLASSIF!P12,WOs!H:H)+SUMIF(WOs!I:I,CLASSIF!P12,WOs!J:J)</f>
        <v>0</v>
      </c>
      <c r="W12" s="40" t="n">
        <f aca="false">SUMIF(TORNEIO!G:G,CLASSIF!P12,TORNEIO!H:H)+SUMIF(TORNEIO!I:I,CLASSIF!P12,TORNEIO!J:J)+SUMIF(TORNEIO!S:S,CLASSIF!P12,TORNEIO!T:T)</f>
        <v>0</v>
      </c>
      <c r="X12" s="40" t="n">
        <f aca="false">SUM(U12:V12)</f>
        <v>20</v>
      </c>
      <c r="Y12" s="40" t="n">
        <f aca="false">VLOOKUP(P12,STATS!$B$2:$DF$52,109,0)</f>
        <v>0</v>
      </c>
      <c r="Z12" s="42" t="n">
        <f aca="false">SUM(W12:Y12)+T12/1000+(100-O12)/1000000000</f>
        <v>20.00100009</v>
      </c>
      <c r="AA12" s="40"/>
      <c r="AG12" s="33" t="n">
        <f aca="false">E12/$AF$3</f>
        <v>13.1336405529954</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Carlao</v>
      </c>
      <c r="C13" s="45" t="n">
        <f aca="false">VLOOKUP($A13,$N:$Z,Q$1,0)</f>
        <v>14</v>
      </c>
      <c r="D13" s="46" t="str">
        <f aca="false">VLOOKUP($A13,$N:$Z,R$1,0)&amp;"-"&amp;VLOOKUP($A13,$N:$Z,S$1,0)</f>
        <v>3-11</v>
      </c>
      <c r="E13" s="45" t="n">
        <f aca="false">VLOOKUP($A13,$N:$Z,X$1,0)</f>
        <v>126</v>
      </c>
      <c r="F13" s="45" t="n">
        <f aca="false">VLOOKUP($A13,$N:$Z,V$1,0)</f>
        <v>0</v>
      </c>
      <c r="G13" s="45" t="n">
        <f aca="false">VLOOKUP($A13,$N:$Z,W$1,0)</f>
        <v>24</v>
      </c>
      <c r="H13" s="45" t="n">
        <f aca="false">VLOOKUP($A13,$N:$Z,Y$1,0)</f>
        <v>0</v>
      </c>
      <c r="I13" s="47" t="n">
        <f aca="false">VLOOKUP($A13,$N:$Z,13,0)</f>
        <v>150.000450076</v>
      </c>
      <c r="J13" s="48"/>
      <c r="K13" s="39" t="n">
        <f aca="false">VLOOKUP($A13,$N:$Z,R$1,0)</f>
        <v>3</v>
      </c>
      <c r="L13" s="39" t="n">
        <f aca="false">VLOOKUP($A13,$N:$Z,S$1,0)</f>
        <v>11</v>
      </c>
      <c r="M13" s="39"/>
      <c r="N13" s="40" t="n">
        <f aca="false">RANK(Z13,Z:Z)</f>
        <v>9</v>
      </c>
      <c r="O13" s="39" t="n">
        <v>11</v>
      </c>
      <c r="P13" s="40" t="s">
        <v>12</v>
      </c>
      <c r="Q13" s="40" t="n">
        <f aca="false">COUNTIF(CORRIDA!G:G,CLASSIF!P13)+COUNTIF(CORRIDA!I:I,CLASSIF!P13)</f>
        <v>11</v>
      </c>
      <c r="R13" s="40" t="n">
        <f aca="false">COUNTIF(CORRIDA!G:G,CLASSIF!$P13)</f>
        <v>3</v>
      </c>
      <c r="S13" s="40" t="n">
        <f aca="false">COUNTIF(CORRIDA!I:I,CLASSIF!P13)</f>
        <v>8</v>
      </c>
      <c r="T13" s="41" t="n">
        <f aca="false">IF(Q13=0,0,U13/(Q13*20))</f>
        <v>0.559090909090909</v>
      </c>
      <c r="U13" s="40" t="n">
        <f aca="false">SUMIF(CORRIDA!G:G,CLASSIF!P13,CORRIDA!H:H)+SUMIF(CORRIDA!I:I,CLASSIF!P13,CORRIDA!J:J)</f>
        <v>123</v>
      </c>
      <c r="V13" s="40" t="n">
        <f aca="false">SUMIF(WOs!G:G,CLASSIF!P13,WOs!H:H)+SUMIF(WOs!I:I,CLASSIF!P13,WOs!J:J)</f>
        <v>0</v>
      </c>
      <c r="W13" s="40" t="n">
        <f aca="false">SUMIF(TORNEIO!G:G,CLASSIF!P13,TORNEIO!H:H)+SUMIF(TORNEIO!I:I,CLASSIF!P13,TORNEIO!J:J)+SUMIF(TORNEIO!S:S,CLASSIF!P13,TORNEIO!T:T)</f>
        <v>44</v>
      </c>
      <c r="X13" s="40" t="n">
        <f aca="false">SUM(U13:V13)</f>
        <v>123</v>
      </c>
      <c r="Y13" s="40" t="n">
        <f aca="false">VLOOKUP(P13,STATS!$B$2:$DF$52,109,0)</f>
        <v>0</v>
      </c>
      <c r="Z13" s="42" t="n">
        <f aca="false">SUM(W13:Y13)+T13/1000+(100-O13)/1000000000</f>
        <v>167.000559179909</v>
      </c>
      <c r="AA13" s="40"/>
      <c r="AG13" s="33" t="n">
        <f aca="false">E13/$AF$3</f>
        <v>10.8870967741935</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Rubens</v>
      </c>
      <c r="C14" s="45" t="n">
        <f aca="false">VLOOKUP($A14,$N:$Z,Q$1,0)</f>
        <v>10</v>
      </c>
      <c r="D14" s="46" t="str">
        <f aca="false">VLOOKUP($A14,$N:$Z,R$1,0)&amp;"-"&amp;VLOOKUP($A14,$N:$Z,S$1,0)</f>
        <v>6-4</v>
      </c>
      <c r="E14" s="45" t="n">
        <f aca="false">VLOOKUP($A14,$N:$Z,X$1,0)</f>
        <v>145</v>
      </c>
      <c r="F14" s="45" t="n">
        <f aca="false">VLOOKUP($A14,$N:$Z,V$1,0)</f>
        <v>0</v>
      </c>
      <c r="G14" s="45" t="n">
        <f aca="false">VLOOKUP($A14,$N:$Z,W$1,0)</f>
        <v>0</v>
      </c>
      <c r="H14" s="45" t="n">
        <f aca="false">VLOOKUP($A14,$N:$Z,Y$1,0)</f>
        <v>0</v>
      </c>
      <c r="I14" s="47" t="n">
        <f aca="false">VLOOKUP($A14,$N:$Z,13,0)</f>
        <v>145.000725057</v>
      </c>
      <c r="J14" s="48"/>
      <c r="K14" s="39" t="n">
        <f aca="false">VLOOKUP($A14,$N:$Z,R$1,0)</f>
        <v>6</v>
      </c>
      <c r="L14" s="39" t="n">
        <f aca="false">VLOOKUP($A14,$N:$Z,S$1,0)</f>
        <v>4</v>
      </c>
      <c r="M14" s="39"/>
      <c r="N14" s="40" t="n">
        <f aca="false">RANK(Z14,Z:Z)</f>
        <v>19</v>
      </c>
      <c r="O14" s="39" t="n">
        <v>12</v>
      </c>
      <c r="P14" s="40" t="s">
        <v>13</v>
      </c>
      <c r="Q14" s="40" t="n">
        <f aca="false">COUNTIF(CORRIDA!G:G,CLASSIF!P14)+COUNTIF(CORRIDA!I:I,CLASSIF!P14)</f>
        <v>9</v>
      </c>
      <c r="R14" s="40" t="n">
        <f aca="false">COUNTIF(CORRIDA!G:G,CLASSIF!$P14)</f>
        <v>2</v>
      </c>
      <c r="S14" s="40" t="n">
        <f aca="false">COUNTIF(CORRIDA!I:I,CLASSIF!P14)</f>
        <v>7</v>
      </c>
      <c r="T14" s="41" t="n">
        <f aca="false">IF(Q14=0,0,U14/(Q14*20))</f>
        <v>0.494444444444444</v>
      </c>
      <c r="U14" s="40" t="n">
        <f aca="false">SUMIF(CORRIDA!G:G,CLASSIF!P14,CORRIDA!H:H)+SUMIF(CORRIDA!I:I,CLASSIF!P14,CORRIDA!J:J)</f>
        <v>89</v>
      </c>
      <c r="V14" s="40" t="n">
        <f aca="false">SUMIF(WOs!G:G,CLASSIF!P14,WOs!H:H)+SUMIF(WOs!I:I,CLASSIF!P14,WOs!J:J)</f>
        <v>0</v>
      </c>
      <c r="W14" s="40" t="n">
        <f aca="false">SUMIF(TORNEIO!G:G,CLASSIF!P14,TORNEIO!H:H)+SUMIF(TORNEIO!I:I,CLASSIF!P14,TORNEIO!J:J)+SUMIF(TORNEIO!S:S,CLASSIF!P14,TORNEIO!T:T)</f>
        <v>0</v>
      </c>
      <c r="X14" s="40" t="n">
        <f aca="false">SUM(U14:V14)</f>
        <v>89</v>
      </c>
      <c r="Y14" s="40" t="n">
        <f aca="false">VLOOKUP(P14,STATS!$B$2:$DF$52,109,0)</f>
        <v>0</v>
      </c>
      <c r="Z14" s="42" t="n">
        <f aca="false">SUM(W14:Y14)+T14/1000+(100-O14)/1000000000</f>
        <v>89.0004945324444</v>
      </c>
      <c r="AA14" s="40"/>
      <c r="AG14" s="33" t="n">
        <f aca="false">E14/$AF$3</f>
        <v>12.528801843318</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Ivan (Campeao Copa Band)</v>
      </c>
      <c r="C15" s="45" t="n">
        <f aca="false">VLOOKUP($A15,$N:$Z,Q$1,0)</f>
        <v>8</v>
      </c>
      <c r="D15" s="46" t="str">
        <f aca="false">VLOOKUP($A15,$N:$Z,R$1,0)&amp;"-"&amp;VLOOKUP($A15,$N:$Z,S$1,0)</f>
        <v>5-3</v>
      </c>
      <c r="E15" s="45" t="n">
        <f aca="false">VLOOKUP($A15,$N:$Z,X$1,0)</f>
        <v>123</v>
      </c>
      <c r="F15" s="45" t="n">
        <f aca="false">VLOOKUP($A15,$N:$Z,V$1,0)</f>
        <v>0</v>
      </c>
      <c r="G15" s="45" t="n">
        <f aca="false">VLOOKUP($A15,$N:$Z,W$1,0)</f>
        <v>0</v>
      </c>
      <c r="H15" s="45" t="n">
        <f aca="false">VLOOKUP($A15,$N:$Z,Y$1,0)</f>
        <v>0</v>
      </c>
      <c r="I15" s="47" t="n">
        <f aca="false">VLOOKUP($A15,$N:$Z,13,0)</f>
        <v>123.000768828</v>
      </c>
      <c r="J15" s="48"/>
      <c r="K15" s="39" t="n">
        <f aca="false">VLOOKUP($A15,$N:$Z,R$1,0)</f>
        <v>5</v>
      </c>
      <c r="L15" s="39" t="n">
        <f aca="false">VLOOKUP($A15,$N:$Z,S$1,0)</f>
        <v>3</v>
      </c>
      <c r="M15" s="39"/>
      <c r="N15" s="40" t="n">
        <f aca="false">RANK(Z15,Z:Z)</f>
        <v>32</v>
      </c>
      <c r="O15" s="39" t="n">
        <v>13</v>
      </c>
      <c r="P15" s="40" t="s">
        <v>14</v>
      </c>
      <c r="Q15" s="40" t="n">
        <f aca="false">COUNTIF(CORRIDA!G:G,CLASSIF!P15)+COUNTIF(CORRIDA!I:I,CLASSIF!P15)</f>
        <v>1</v>
      </c>
      <c r="R15" s="40" t="n">
        <f aca="false">COUNTIF(CORRIDA!G:G,CLASSIF!$P15)</f>
        <v>0</v>
      </c>
      <c r="S15" s="40" t="n">
        <f aca="false">COUNTIF(CORRIDA!I:I,CLASSIF!P15)</f>
        <v>1</v>
      </c>
      <c r="T15" s="41" t="n">
        <f aca="false">IF(Q15=0,0,U15/(Q15*20))</f>
        <v>0.2</v>
      </c>
      <c r="U15" s="40" t="n">
        <f aca="false">SUMIF(CORRIDA!G:G,CLASSIF!P15,CORRIDA!H:H)+SUMIF(CORRIDA!I:I,CLASSIF!P15,CORRIDA!J:J)</f>
        <v>4</v>
      </c>
      <c r="V15" s="40" t="n">
        <f aca="false">SUMIF(WOs!G:G,CLASSIF!P15,WOs!H:H)+SUMIF(WOs!I:I,CLASSIF!P15,WOs!J:J)</f>
        <v>0</v>
      </c>
      <c r="W15" s="40" t="n">
        <f aca="false">SUMIF(TORNEIO!G:G,CLASSIF!P15,TORNEIO!H:H)+SUMIF(TORNEIO!I:I,CLASSIF!P15,TORNEIO!J:J)+SUMIF(TORNEIO!S:S,CLASSIF!P15,TORNEIO!T:T)</f>
        <v>0</v>
      </c>
      <c r="X15" s="40" t="n">
        <f aca="false">SUM(U15:V15)</f>
        <v>4</v>
      </c>
      <c r="Y15" s="40" t="n">
        <f aca="false">VLOOKUP(P15,STATS!$B$2:$DF$52,109,0)</f>
        <v>0</v>
      </c>
      <c r="Z15" s="42" t="n">
        <f aca="false">SUM(W15:Y15)+T15/1000+(100-O15)/1000000000</f>
        <v>4.000200087</v>
      </c>
      <c r="AA15" s="40"/>
      <c r="AG15" s="33" t="n">
        <f aca="false">E15/$AF$3</f>
        <v>10.6278801843318</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Guto</v>
      </c>
      <c r="C16" s="45" t="n">
        <f aca="false">VLOOKUP($A16,$N:$Z,Q$1,0)</f>
        <v>7</v>
      </c>
      <c r="D16" s="46" t="str">
        <f aca="false">VLOOKUP($A16,$N:$Z,R$1,0)&amp;"-"&amp;VLOOKUP($A16,$N:$Z,S$1,0)</f>
        <v>4-3</v>
      </c>
      <c r="E16" s="45" t="n">
        <f aca="false">VLOOKUP($A16,$N:$Z,X$1,0)</f>
        <v>97</v>
      </c>
      <c r="F16" s="45" t="n">
        <f aca="false">VLOOKUP($A16,$N:$Z,V$1,0)</f>
        <v>0</v>
      </c>
      <c r="G16" s="45" t="n">
        <f aca="false">VLOOKUP($A16,$N:$Z,W$1,0)</f>
        <v>24</v>
      </c>
      <c r="H16" s="45" t="n">
        <f aca="false">VLOOKUP($A16,$N:$Z,Y$1,0)</f>
        <v>0</v>
      </c>
      <c r="I16" s="47" t="n">
        <f aca="false">VLOOKUP($A16,$N:$Z,13,0)</f>
        <v>121.000692910143</v>
      </c>
      <c r="J16" s="48"/>
      <c r="K16" s="39" t="n">
        <f aca="false">VLOOKUP($A16,$N:$Z,R$1,0)</f>
        <v>4</v>
      </c>
      <c r="L16" s="39" t="n">
        <f aca="false">VLOOKUP($A16,$N:$Z,S$1,0)</f>
        <v>3</v>
      </c>
      <c r="M16" s="40"/>
      <c r="N16" s="40" t="n">
        <f aca="false">RANK(Z16,Z:Z)</f>
        <v>23</v>
      </c>
      <c r="O16" s="39" t="n">
        <v>14</v>
      </c>
      <c r="P16" s="40" t="s">
        <v>15</v>
      </c>
      <c r="Q16" s="40" t="n">
        <f aca="false">COUNTIF(CORRIDA!G:G,CLASSIF!P16)+COUNTIF(CORRIDA!I:I,CLASSIF!P16)</f>
        <v>3</v>
      </c>
      <c r="R16" s="40" t="n">
        <f aca="false">COUNTIF(CORRIDA!G:G,CLASSIF!$P16)</f>
        <v>1</v>
      </c>
      <c r="S16" s="40" t="n">
        <f aca="false">COUNTIF(CORRIDA!I:I,CLASSIF!P16)</f>
        <v>2</v>
      </c>
      <c r="T16" s="41" t="n">
        <f aca="false">IF(Q16=0,0,U16/(Q16*20))</f>
        <v>0.633333333333333</v>
      </c>
      <c r="U16" s="40" t="n">
        <f aca="false">SUMIF(CORRIDA!G:G,CLASSIF!P16,CORRIDA!H:H)+SUMIF(CORRIDA!I:I,CLASSIF!P16,CORRIDA!J:J)</f>
        <v>38</v>
      </c>
      <c r="V16" s="40" t="n">
        <f aca="false">SUMIF(WOs!G:G,CLASSIF!P16,WOs!H:H)+SUMIF(WOs!I:I,CLASSIF!P16,WOs!J:J)</f>
        <v>0</v>
      </c>
      <c r="W16" s="40" t="n">
        <f aca="false">SUMIF(TORNEIO!G:G,CLASSIF!P16,TORNEIO!H:H)+SUMIF(TORNEIO!I:I,CLASSIF!P16,TORNEIO!J:J)+SUMIF(TORNEIO!S:S,CLASSIF!P16,TORNEIO!T:T)</f>
        <v>0</v>
      </c>
      <c r="X16" s="40" t="n">
        <f aca="false">SUM(U16:V16)</f>
        <v>38</v>
      </c>
      <c r="Y16" s="40" t="n">
        <f aca="false">VLOOKUP(P16,STATS!$B$2:$DF$52,109,0)</f>
        <v>0</v>
      </c>
      <c r="Z16" s="42" t="n">
        <f aca="false">SUM(W16:Y16)+T16/1000+(100-O16)/1000000000</f>
        <v>38.0006334193333</v>
      </c>
      <c r="AA16" s="40"/>
      <c r="AG16" s="33" t="n">
        <f aca="false">E16/$AF$3</f>
        <v>8.38133640552995</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Costinha Maradona</v>
      </c>
      <c r="C17" s="45" t="n">
        <f aca="false">VLOOKUP($A17,$N:$Z,Q$1,0)</f>
        <v>9</v>
      </c>
      <c r="D17" s="46" t="str">
        <f aca="false">VLOOKUP($A17,$N:$Z,R$1,0)&amp;"-"&amp;VLOOKUP($A17,$N:$Z,S$1,0)</f>
        <v>5-4</v>
      </c>
      <c r="E17" s="45" t="n">
        <f aca="false">VLOOKUP($A17,$N:$Z,X$1,0)</f>
        <v>119</v>
      </c>
      <c r="F17" s="45" t="n">
        <f aca="false">VLOOKUP($A17,$N:$Z,V$1,0)</f>
        <v>0</v>
      </c>
      <c r="G17" s="45" t="n">
        <f aca="false">VLOOKUP($A17,$N:$Z,W$1,0)</f>
        <v>0</v>
      </c>
      <c r="H17" s="45" t="n">
        <f aca="false">VLOOKUP($A17,$N:$Z,Y$1,0)</f>
        <v>0</v>
      </c>
      <c r="I17" s="47" t="n">
        <f aca="false">VLOOKUP($A17,$N:$Z,13,0)</f>
        <v>119.000661204111</v>
      </c>
      <c r="J17" s="48"/>
      <c r="K17" s="39" t="n">
        <f aca="false">VLOOKUP($A17,$N:$Z,R$1,0)</f>
        <v>5</v>
      </c>
      <c r="L17" s="39" t="n">
        <f aca="false">VLOOKUP($A17,$N:$Z,S$1,0)</f>
        <v>4</v>
      </c>
      <c r="M17" s="40"/>
      <c r="N17" s="40" t="n">
        <f aca="false">RANK(Z17,Z:Z)</f>
        <v>33</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10.2822580645161</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Sergiao</v>
      </c>
      <c r="C18" s="45" t="n">
        <f aca="false">VLOOKUP($A18,$N:$Z,Q$1,0)</f>
        <v>8</v>
      </c>
      <c r="D18" s="46" t="str">
        <f aca="false">VLOOKUP($A18,$N:$Z,R$1,0)&amp;"-"&amp;VLOOKUP($A18,$N:$Z,S$1,0)</f>
        <v>4-4</v>
      </c>
      <c r="E18" s="45" t="n">
        <f aca="false">VLOOKUP($A18,$N:$Z,X$1,0)</f>
        <v>110</v>
      </c>
      <c r="F18" s="45" t="n">
        <f aca="false">VLOOKUP($A18,$N:$Z,V$1,0)</f>
        <v>0</v>
      </c>
      <c r="G18" s="45" t="n">
        <f aca="false">VLOOKUP($A18,$N:$Z,W$1,0)</f>
        <v>0</v>
      </c>
      <c r="H18" s="45" t="n">
        <f aca="false">VLOOKUP($A18,$N:$Z,Y$1,0)</f>
        <v>0</v>
      </c>
      <c r="I18" s="47" t="n">
        <f aca="false">VLOOKUP($A18,$N:$Z,13,0)</f>
        <v>110.000687558</v>
      </c>
      <c r="J18" s="48"/>
      <c r="K18" s="39" t="n">
        <f aca="false">VLOOKUP($A18,$N:$Z,R$1,0)</f>
        <v>4</v>
      </c>
      <c r="L18" s="39" t="n">
        <f aca="false">VLOOKUP($A18,$N:$Z,S$1,0)</f>
        <v>4</v>
      </c>
      <c r="M18" s="40"/>
      <c r="N18" s="40" t="n">
        <f aca="false">RANK(Z18,Z:Z)</f>
        <v>36</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9.50460829493088</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Paulo</v>
      </c>
      <c r="C19" s="51" t="n">
        <f aca="false">VLOOKUP($A19,$N:$Z,Q$1,0)</f>
        <v>9</v>
      </c>
      <c r="D19" s="52" t="str">
        <f aca="false">VLOOKUP($A19,$N:$Z,R$1,0)&amp;"-"&amp;VLOOKUP($A19,$N:$Z,S$1,0)</f>
        <v>2-7</v>
      </c>
      <c r="E19" s="51" t="n">
        <f aca="false">VLOOKUP($A19,$N:$Z,X$1,0)</f>
        <v>96</v>
      </c>
      <c r="F19" s="51" t="n">
        <f aca="false">VLOOKUP($A19,$N:$Z,V$1,0)</f>
        <v>0</v>
      </c>
      <c r="G19" s="51" t="n">
        <f aca="false">VLOOKUP($A19,$N:$Z,W$1,0)</f>
        <v>0</v>
      </c>
      <c r="H19" s="51" t="n">
        <f aca="false">VLOOKUP($A19,$N:$Z,Y$1,0)</f>
        <v>0</v>
      </c>
      <c r="I19" s="53" t="n">
        <f aca="false">VLOOKUP($A19,$N:$Z,13,0)</f>
        <v>96.0005334023333</v>
      </c>
      <c r="J19" s="54" t="s">
        <v>77</v>
      </c>
      <c r="K19" s="39" t="n">
        <f aca="false">VLOOKUP($A19,$N:$Z,R$1,0)</f>
        <v>2</v>
      </c>
      <c r="L19" s="39" t="n">
        <f aca="false">VLOOKUP($A19,$N:$Z,S$1,0)</f>
        <v>7</v>
      </c>
      <c r="M19" s="40"/>
      <c r="N19" s="40" t="n">
        <f aca="false">RANK(Z19,Z:Z)</f>
        <v>8</v>
      </c>
      <c r="O19" s="39" t="n">
        <v>17</v>
      </c>
      <c r="P19" s="40" t="s">
        <v>18</v>
      </c>
      <c r="Q19" s="40" t="n">
        <f aca="false">COUNTIF(CORRIDA!G:G,CLASSIF!P19)+COUNTIF(CORRIDA!I:I,CLASSIF!P19)</f>
        <v>13</v>
      </c>
      <c r="R19" s="40" t="n">
        <f aca="false">COUNTIF(CORRIDA!G:G,CLASSIF!$P19)</f>
        <v>7</v>
      </c>
      <c r="S19" s="40" t="n">
        <f aca="false">COUNTIF(CORRIDA!I:I,CLASSIF!P19)</f>
        <v>6</v>
      </c>
      <c r="T19" s="41" t="n">
        <f aca="false">IF(Q19=0,0,U19/(Q19*20))</f>
        <v>0.657692307692308</v>
      </c>
      <c r="U19" s="40" t="n">
        <f aca="false">SUMIF(CORRIDA!G:G,CLASSIF!P19,CORRIDA!H:H)+SUMIF(CORRIDA!I:I,CLASSIF!P19,CORRIDA!J:J)</f>
        <v>171</v>
      </c>
      <c r="V19" s="40" t="n">
        <f aca="false">SUMIF(WOs!G:G,CLASSIF!P19,WOs!H:H)+SUMIF(WOs!I:I,CLASSIF!P19,WOs!J:J)</f>
        <v>0</v>
      </c>
      <c r="W19" s="40" t="n">
        <f aca="false">SUMIF(TORNEIO!G:G,CLASSIF!P19,TORNEIO!H:H)+SUMIF(TORNEIO!I:I,CLASSIF!P19,TORNEIO!J:J)+SUMIF(TORNEIO!S:S,CLASSIF!P19,TORNEIO!T:T)</f>
        <v>0</v>
      </c>
      <c r="X19" s="40" t="n">
        <f aca="false">SUM(U19:V19)</f>
        <v>171</v>
      </c>
      <c r="Y19" s="40" t="n">
        <f aca="false">VLOOKUP(P19,STATS!$B$2:$DF$52,109,0)</f>
        <v>0</v>
      </c>
      <c r="Z19" s="42" t="n">
        <f aca="false">SUM(W19:Y19)+T19/1000+(100-O19)/1000000000</f>
        <v>171.000657775308</v>
      </c>
      <c r="AA19" s="40"/>
      <c r="AG19" s="33" t="n">
        <f aca="false">E19/$AF$3</f>
        <v>8.29493087557604</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Zanoni</v>
      </c>
      <c r="C20" s="51" t="n">
        <f aca="false">VLOOKUP($A20,$N:$Z,Q$1,0)</f>
        <v>9</v>
      </c>
      <c r="D20" s="52" t="str">
        <f aca="false">VLOOKUP($A20,$N:$Z,R$1,0)&amp;"-"&amp;VLOOKUP($A20,$N:$Z,S$1,0)</f>
        <v>2-7</v>
      </c>
      <c r="E20" s="51" t="n">
        <f aca="false">VLOOKUP($A20,$N:$Z,X$1,0)</f>
        <v>92</v>
      </c>
      <c r="F20" s="51" t="n">
        <f aca="false">VLOOKUP($A20,$N:$Z,V$1,0)</f>
        <v>0</v>
      </c>
      <c r="G20" s="51" t="n">
        <f aca="false">VLOOKUP($A20,$N:$Z,W$1,0)</f>
        <v>0</v>
      </c>
      <c r="H20" s="51" t="n">
        <f aca="false">VLOOKUP($A20,$N:$Z,Y$1,0)</f>
        <v>0</v>
      </c>
      <c r="I20" s="53" t="n">
        <f aca="false">VLOOKUP($A20,$N:$Z,13,0)</f>
        <v>92.0005111671111</v>
      </c>
      <c r="J20" s="54"/>
      <c r="K20" s="39" t="n">
        <f aca="false">VLOOKUP($A20,$N:$Z,R$1,0)</f>
        <v>2</v>
      </c>
      <c r="L20" s="39" t="n">
        <f aca="false">VLOOKUP($A20,$N:$Z,S$1,0)</f>
        <v>7</v>
      </c>
      <c r="M20" s="40"/>
      <c r="N20" s="40" t="n">
        <f aca="false">RANK(Z20,Z:Z)</f>
        <v>37</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7.94930875576037</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Elias Xaropinho</v>
      </c>
      <c r="C21" s="51" t="n">
        <f aca="false">VLOOKUP($A21,$N:$Z,Q$1,0)</f>
        <v>9</v>
      </c>
      <c r="D21" s="52" t="str">
        <f aca="false">VLOOKUP($A21,$N:$Z,R$1,0)&amp;"-"&amp;VLOOKUP($A21,$N:$Z,S$1,0)</f>
        <v>2-7</v>
      </c>
      <c r="E21" s="51" t="n">
        <f aca="false">VLOOKUP($A21,$N:$Z,X$1,0)</f>
        <v>89</v>
      </c>
      <c r="F21" s="51" t="n">
        <f aca="false">VLOOKUP($A21,$N:$Z,V$1,0)</f>
        <v>0</v>
      </c>
      <c r="G21" s="51" t="n">
        <f aca="false">VLOOKUP($A21,$N:$Z,W$1,0)</f>
        <v>0</v>
      </c>
      <c r="H21" s="51" t="n">
        <f aca="false">VLOOKUP($A21,$N:$Z,Y$1,0)</f>
        <v>0</v>
      </c>
      <c r="I21" s="53" t="n">
        <f aca="false">VLOOKUP($A21,$N:$Z,13,0)</f>
        <v>89.0004945324444</v>
      </c>
      <c r="J21" s="54"/>
      <c r="K21" s="39" t="n">
        <f aca="false">VLOOKUP($A21,$N:$Z,R$1,0)</f>
        <v>2</v>
      </c>
      <c r="L21" s="39" t="n">
        <f aca="false">VLOOKUP($A21,$N:$Z,S$1,0)</f>
        <v>7</v>
      </c>
      <c r="M21" s="40"/>
      <c r="N21" s="40" t="n">
        <f aca="false">RANK(Z21,Z:Z)</f>
        <v>38</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7.69009216589862</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LH</v>
      </c>
      <c r="C22" s="51" t="n">
        <f aca="false">VLOOKUP($A22,$N:$Z,Q$1,0)</f>
        <v>5</v>
      </c>
      <c r="D22" s="52" t="str">
        <f aca="false">VLOOKUP($A22,$N:$Z,R$1,0)&amp;"-"&amp;VLOOKUP($A22,$N:$Z,S$1,0)</f>
        <v>1-4</v>
      </c>
      <c r="E22" s="51" t="n">
        <f aca="false">VLOOKUP($A22,$N:$Z,X$1,0)</f>
        <v>45</v>
      </c>
      <c r="F22" s="51" t="n">
        <f aca="false">VLOOKUP($A22,$N:$Z,V$1,0)</f>
        <v>0</v>
      </c>
      <c r="G22" s="51" t="n">
        <f aca="false">VLOOKUP($A22,$N:$Z,W$1,0)</f>
        <v>24</v>
      </c>
      <c r="H22" s="51" t="n">
        <f aca="false">VLOOKUP($A22,$N:$Z,Y$1,0)</f>
        <v>0</v>
      </c>
      <c r="I22" s="53" t="n">
        <f aca="false">VLOOKUP($A22,$N:$Z,13,0)</f>
        <v>69.000450075</v>
      </c>
      <c r="J22" s="54"/>
      <c r="K22" s="39" t="n">
        <f aca="false">VLOOKUP($A22,$N:$Z,R$1,0)</f>
        <v>1</v>
      </c>
      <c r="L22" s="39" t="n">
        <f aca="false">VLOOKUP($A22,$N:$Z,S$1,0)</f>
        <v>4</v>
      </c>
      <c r="M22" s="40"/>
      <c r="N22" s="40" t="n">
        <f aca="false">RANK(Z22,Z:Z)</f>
        <v>39</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3.88824884792627</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Coimbra</v>
      </c>
      <c r="C23" s="51" t="n">
        <f aca="false">VLOOKUP($A23,$N:$Z,Q$1,0)</f>
        <v>3</v>
      </c>
      <c r="D23" s="52" t="str">
        <f aca="false">VLOOKUP($A23,$N:$Z,R$1,0)&amp;"-"&amp;VLOOKUP($A23,$N:$Z,S$1,0)</f>
        <v>3-0</v>
      </c>
      <c r="E23" s="51" t="n">
        <f aca="false">VLOOKUP($A23,$N:$Z,X$1,0)</f>
        <v>60</v>
      </c>
      <c r="F23" s="51" t="n">
        <f aca="false">VLOOKUP($A23,$N:$Z,V$1,0)</f>
        <v>0</v>
      </c>
      <c r="G23" s="51" t="n">
        <f aca="false">VLOOKUP($A23,$N:$Z,W$1,0)</f>
        <v>0</v>
      </c>
      <c r="H23" s="51" t="n">
        <f aca="false">VLOOKUP($A23,$N:$Z,Y$1,0)</f>
        <v>0</v>
      </c>
      <c r="I23" s="53" t="n">
        <f aca="false">VLOOKUP($A23,$N:$Z,13,0)</f>
        <v>60.001000094</v>
      </c>
      <c r="J23" s="54"/>
      <c r="K23" s="39" t="n">
        <f aca="false">VLOOKUP($A23,$N:$Z,R$1,0)</f>
        <v>3</v>
      </c>
      <c r="L23" s="39" t="n">
        <f aca="false">VLOOKUP($A23,$N:$Z,S$1,0)</f>
        <v>0</v>
      </c>
      <c r="M23" s="40"/>
      <c r="N23" s="40" t="n">
        <f aca="false">RANK(Z23,Z:Z)</f>
        <v>40</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5.18433179723502</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Danilo</v>
      </c>
      <c r="C24" s="51" t="n">
        <f aca="false">VLOOKUP($A24,$N:$Z,Q$1,0)</f>
        <v>3</v>
      </c>
      <c r="D24" s="52" t="str">
        <f aca="false">VLOOKUP($A24,$N:$Z,R$1,0)&amp;"-"&amp;VLOOKUP($A24,$N:$Z,S$1,0)</f>
        <v>2-1</v>
      </c>
      <c r="E24" s="51" t="n">
        <f aca="false">VLOOKUP($A24,$N:$Z,X$1,0)</f>
        <v>45</v>
      </c>
      <c r="F24" s="51" t="n">
        <f aca="false">VLOOKUP($A24,$N:$Z,V$1,0)</f>
        <v>0</v>
      </c>
      <c r="G24" s="51" t="n">
        <f aca="false">VLOOKUP($A24,$N:$Z,W$1,0)</f>
        <v>0</v>
      </c>
      <c r="H24" s="51" t="n">
        <f aca="false">VLOOKUP($A24,$N:$Z,Y$1,0)</f>
        <v>0</v>
      </c>
      <c r="I24" s="53" t="n">
        <f aca="false">VLOOKUP($A24,$N:$Z,13,0)</f>
        <v>45.000750091</v>
      </c>
      <c r="J24" s="54"/>
      <c r="K24" s="39" t="n">
        <f aca="false">VLOOKUP($A24,$N:$Z,R$1,0)</f>
        <v>2</v>
      </c>
      <c r="L24" s="39" t="n">
        <f aca="false">VLOOKUP($A24,$N:$Z,S$1,0)</f>
        <v>1</v>
      </c>
      <c r="M24" s="40"/>
      <c r="N24" s="40" t="n">
        <f aca="false">RANK(Z24,Z:Z)</f>
        <v>13</v>
      </c>
      <c r="O24" s="39" t="n">
        <v>22</v>
      </c>
      <c r="P24" s="40" t="s">
        <v>23</v>
      </c>
      <c r="Q24" s="40" t="n">
        <f aca="false">COUNTIF(CORRIDA!G:G,CLASSIF!P24)+COUNTIF(CORRIDA!I:I,CLASSIF!P24)</f>
        <v>8</v>
      </c>
      <c r="R24" s="40" t="n">
        <f aca="false">COUNTIF(CORRIDA!G:G,CLASSIF!$P24)</f>
        <v>5</v>
      </c>
      <c r="S24" s="40" t="n">
        <f aca="false">COUNTIF(CORRIDA!I:I,CLASSIF!P24)</f>
        <v>3</v>
      </c>
      <c r="T24" s="41" t="n">
        <f aca="false">IF(Q24=0,0,U24/(Q24*20))</f>
        <v>0.76875</v>
      </c>
      <c r="U24" s="40" t="n">
        <f aca="false">SUMIF(CORRIDA!G:G,CLASSIF!P24,CORRIDA!H:H)+SUMIF(CORRIDA!I:I,CLASSIF!P24,CORRIDA!J:J)</f>
        <v>123</v>
      </c>
      <c r="V24" s="40" t="n">
        <f aca="false">SUMIF(WOs!G:G,CLASSIF!P24,WOs!H:H)+SUMIF(WOs!I:I,CLASSIF!P24,WOs!J:J)</f>
        <v>0</v>
      </c>
      <c r="W24" s="40" t="n">
        <f aca="false">SUMIF(TORNEIO!G:G,CLASSIF!P24,TORNEIO!H:H)+SUMIF(TORNEIO!I:I,CLASSIF!P24,TORNEIO!J:J)+SUMIF(TORNEIO!S:S,CLASSIF!P24,TORNEIO!T:T)</f>
        <v>0</v>
      </c>
      <c r="X24" s="40" t="n">
        <f aca="false">SUM(U24:V24)</f>
        <v>123</v>
      </c>
      <c r="Y24" s="40" t="n">
        <f aca="false">VLOOKUP(P24,STATS!$B$2:$DF$52,109,0)</f>
        <v>0</v>
      </c>
      <c r="Z24" s="42" t="n">
        <f aca="false">SUM(W24:Y24)+T24/1000+(100-O24)/1000000000</f>
        <v>123.000768828</v>
      </c>
      <c r="AA24" s="40"/>
      <c r="AG24" s="33" t="n">
        <f aca="false">E24/$AF$3</f>
        <v>3.88824884792627</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Felipe</v>
      </c>
      <c r="C25" s="51" t="n">
        <f aca="false">VLOOKUP($A25,$N:$Z,Q$1,0)</f>
        <v>3</v>
      </c>
      <c r="D25" s="52" t="str">
        <f aca="false">VLOOKUP($A25,$N:$Z,R$1,0)&amp;"-"&amp;VLOOKUP($A25,$N:$Z,S$1,0)</f>
        <v>1-2</v>
      </c>
      <c r="E25" s="51" t="n">
        <f aca="false">VLOOKUP($A25,$N:$Z,X$1,0)</f>
        <v>38</v>
      </c>
      <c r="F25" s="51" t="n">
        <f aca="false">VLOOKUP($A25,$N:$Z,V$1,0)</f>
        <v>0</v>
      </c>
      <c r="G25" s="51" t="n">
        <f aca="false">VLOOKUP($A25,$N:$Z,W$1,0)</f>
        <v>0</v>
      </c>
      <c r="H25" s="51" t="n">
        <f aca="false">VLOOKUP($A25,$N:$Z,Y$1,0)</f>
        <v>0</v>
      </c>
      <c r="I25" s="53" t="n">
        <f aca="false">VLOOKUP($A25,$N:$Z,13,0)</f>
        <v>38.0006334193333</v>
      </c>
      <c r="J25" s="54"/>
      <c r="K25" s="39" t="n">
        <f aca="false">VLOOKUP($A25,$N:$Z,R$1,0)</f>
        <v>1</v>
      </c>
      <c r="L25" s="39" t="n">
        <f aca="false">VLOOKUP($A25,$N:$Z,S$1,0)</f>
        <v>2</v>
      </c>
      <c r="M25" s="40"/>
      <c r="N25" s="40" t="n">
        <f aca="false">RANK(Z25,Z:Z)</f>
        <v>7</v>
      </c>
      <c r="O25" s="39" t="n">
        <v>23</v>
      </c>
      <c r="P25" s="40" t="s">
        <v>24</v>
      </c>
      <c r="Q25" s="40" t="n">
        <f aca="false">COUNTIF(CORRIDA!G:G,CLASSIF!P25)+COUNTIF(CORRIDA!I:I,CLASSIF!P25)</f>
        <v>13</v>
      </c>
      <c r="R25" s="40" t="n">
        <f aca="false">COUNTIF(CORRIDA!G:G,CLASSIF!$P25)</f>
        <v>0</v>
      </c>
      <c r="S25" s="40" t="n">
        <f aca="false">COUNTIF(CORRIDA!I:I,CLASSIF!P25)</f>
        <v>13</v>
      </c>
      <c r="T25" s="41" t="n">
        <f aca="false">IF(Q25=0,0,U25/(Q25*20))</f>
        <v>0.230769230769231</v>
      </c>
      <c r="U25" s="40" t="n">
        <f aca="false">SUMIF(CORRIDA!G:G,CLASSIF!P25,CORRIDA!H:H)+SUMIF(CORRIDA!I:I,CLASSIF!P25,CORRIDA!J:J)</f>
        <v>60</v>
      </c>
      <c r="V25" s="40" t="n">
        <f aca="false">SUMIF(WOs!G:G,CLASSIF!P25,WOs!H:H)+SUMIF(WOs!I:I,CLASSIF!P25,WOs!J:J)</f>
        <v>0</v>
      </c>
      <c r="W25" s="40" t="n">
        <f aca="false">SUMIF(TORNEIO!G:G,CLASSIF!P25,TORNEIO!H:H)+SUMIF(TORNEIO!I:I,CLASSIF!P25,TORNEIO!J:J)+SUMIF(TORNEIO!S:S,CLASSIF!P25,TORNEIO!T:T)</f>
        <v>24</v>
      </c>
      <c r="X25" s="40" t="n">
        <f aca="false">SUM(U25:V25)</f>
        <v>60</v>
      </c>
      <c r="Y25" s="40" t="n">
        <f aca="false">VLOOKUP(P25,STATS!$B$2:$DF$52,109,0)</f>
        <v>100</v>
      </c>
      <c r="Z25" s="42" t="n">
        <f aca="false">SUM(W25:Y25)+T25/1000+(100-O25)/1000000000</f>
        <v>184.000230846231</v>
      </c>
      <c r="AA25" s="40"/>
      <c r="AG25" s="33" t="n">
        <f aca="false">E25/$AF$3</f>
        <v>3.28341013824885</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Pinga</v>
      </c>
      <c r="C26" s="51" t="n">
        <f aca="false">VLOOKUP($A26,$N:$Z,Q$1,0)</f>
        <v>5</v>
      </c>
      <c r="D26" s="52" t="str">
        <f aca="false">VLOOKUP($A26,$N:$Z,R$1,0)&amp;"-"&amp;VLOOKUP($A26,$N:$Z,S$1,0)</f>
        <v>1-4</v>
      </c>
      <c r="E26" s="51" t="n">
        <f aca="false">VLOOKUP($A26,$N:$Z,X$1,0)</f>
        <v>36</v>
      </c>
      <c r="F26" s="51" t="n">
        <f aca="false">VLOOKUP($A26,$N:$Z,V$1,0)</f>
        <v>0</v>
      </c>
      <c r="G26" s="51" t="n">
        <f aca="false">VLOOKUP($A26,$N:$Z,W$1,0)</f>
        <v>0</v>
      </c>
      <c r="H26" s="51" t="n">
        <f aca="false">VLOOKUP($A26,$N:$Z,Y$1,0)</f>
        <v>0</v>
      </c>
      <c r="I26" s="53" t="n">
        <f aca="false">VLOOKUP($A26,$N:$Z,13,0)</f>
        <v>36.000360065</v>
      </c>
      <c r="J26" s="54"/>
      <c r="K26" s="39" t="n">
        <f aca="false">VLOOKUP($A26,$N:$Z,R$1,0)</f>
        <v>1</v>
      </c>
      <c r="L26" s="39" t="n">
        <f aca="false">VLOOKUP($A26,$N:$Z,S$1,0)</f>
        <v>4</v>
      </c>
      <c r="M26" s="40"/>
      <c r="N26" s="40" t="n">
        <f aca="false">RANK(Z26,Z:Z)</f>
        <v>11</v>
      </c>
      <c r="O26" s="39" t="n">
        <v>24</v>
      </c>
      <c r="P26" s="40" t="s">
        <v>25</v>
      </c>
      <c r="Q26" s="40" t="n">
        <f aca="false">COUNTIF(CORRIDA!G:G,CLASSIF!P26)+COUNTIF(CORRIDA!I:I,CLASSIF!P26)</f>
        <v>14</v>
      </c>
      <c r="R26" s="40" t="n">
        <f aca="false">COUNTIF(CORRIDA!G:G,CLASSIF!$P26)</f>
        <v>3</v>
      </c>
      <c r="S26" s="40" t="n">
        <f aca="false">COUNTIF(CORRIDA!I:I,CLASSIF!P26)</f>
        <v>11</v>
      </c>
      <c r="T26" s="41" t="n">
        <f aca="false">IF(Q26=0,0,U26/(Q26*20))</f>
        <v>0.45</v>
      </c>
      <c r="U26" s="40" t="n">
        <f aca="false">SUMIF(CORRIDA!G:G,CLASSIF!P26,CORRIDA!H:H)+SUMIF(CORRIDA!I:I,CLASSIF!P26,CORRIDA!J:J)</f>
        <v>126</v>
      </c>
      <c r="V26" s="40" t="n">
        <f aca="false">SUMIF(WOs!G:G,CLASSIF!P26,WOs!H:H)+SUMIF(WOs!I:I,CLASSIF!P26,WOs!J:J)</f>
        <v>0</v>
      </c>
      <c r="W26" s="40" t="n">
        <f aca="false">SUMIF(TORNEIO!G:G,CLASSIF!P26,TORNEIO!H:H)+SUMIF(TORNEIO!I:I,CLASSIF!P26,TORNEIO!J:J)+SUMIF(TORNEIO!S:S,CLASSIF!P26,TORNEIO!T:T)</f>
        <v>24</v>
      </c>
      <c r="X26" s="40" t="n">
        <f aca="false">SUM(U26:V26)</f>
        <v>126</v>
      </c>
      <c r="Y26" s="40" t="n">
        <f aca="false">VLOOKUP(P26,STATS!$B$2:$DF$52,109,0)</f>
        <v>0</v>
      </c>
      <c r="Z26" s="42" t="n">
        <f aca="false">SUM(W26:Y26)+T26/1000+(100-O26)/1000000000</f>
        <v>150.000450076</v>
      </c>
      <c r="AA26" s="40"/>
      <c r="AG26" s="33" t="n">
        <f aca="false">E26/$AF$3</f>
        <v>3.11059907834101</v>
      </c>
      <c r="AH26" s="33" t="e">
        <f aca="true">E26+AH$2*20*D26*(($AC$3-TODAY())/7)</f>
        <v>#VALUE!</v>
      </c>
      <c r="AJ26" s="1"/>
      <c r="AL26" s="1"/>
    </row>
    <row r="27" customFormat="false" ht="12.8" hidden="false" customHeight="false" outlineLevel="0" collapsed="false">
      <c r="A27" s="55" t="n">
        <v>25</v>
      </c>
      <c r="B27" s="56" t="str">
        <f aca="false">VLOOKUP($A27,$N:$Z,P$1,0)</f>
        <v>Tulio</v>
      </c>
      <c r="C27" s="57" t="n">
        <f aca="false">VLOOKUP($A27,$N:$Z,Q$1,0)</f>
        <v>5</v>
      </c>
      <c r="D27" s="58" t="str">
        <f aca="false">VLOOKUP($A27,$N:$Z,R$1,0)&amp;"-"&amp;VLOOKUP($A27,$N:$Z,S$1,0)</f>
        <v>0-5</v>
      </c>
      <c r="E27" s="57" t="n">
        <f aca="false">VLOOKUP($A27,$N:$Z,X$1,0)</f>
        <v>30</v>
      </c>
      <c r="F27" s="57" t="n">
        <f aca="false">VLOOKUP($A27,$N:$Z,V$1,0)</f>
        <v>0</v>
      </c>
      <c r="G27" s="57" t="n">
        <f aca="false">VLOOKUP($A27,$N:$Z,W$1,0)</f>
        <v>0</v>
      </c>
      <c r="H27" s="57" t="n">
        <f aca="false">VLOOKUP($A27,$N:$Z,Y$1,0)</f>
        <v>0</v>
      </c>
      <c r="I27" s="59" t="n">
        <f aca="false">VLOOKUP($A27,$N:$Z,13,0)</f>
        <v>30.000300067</v>
      </c>
      <c r="J27" s="60"/>
      <c r="K27" s="39" t="n">
        <f aca="false">VLOOKUP($A27,$N:$Z,R$1,0)</f>
        <v>0</v>
      </c>
      <c r="L27" s="39" t="n">
        <f aca="false">VLOOKUP($A27,$N:$Z,S$1,0)</f>
        <v>5</v>
      </c>
      <c r="M27" s="40"/>
      <c r="N27" s="40" t="n">
        <f aca="false">RANK(Z27,Z:Z)</f>
        <v>20</v>
      </c>
      <c r="O27" s="39" t="n">
        <v>25</v>
      </c>
      <c r="P27" s="40" t="s">
        <v>26</v>
      </c>
      <c r="Q27" s="40" t="n">
        <f aca="false">COUNTIF(CORRIDA!G:G,CLASSIF!P27)+COUNTIF(CORRIDA!I:I,CLASSIF!P27)</f>
        <v>5</v>
      </c>
      <c r="R27" s="40" t="n">
        <f aca="false">COUNTIF(CORRIDA!G:G,CLASSIF!$P27)</f>
        <v>1</v>
      </c>
      <c r="S27" s="40" t="n">
        <f aca="false">COUNTIF(CORRIDA!I:I,CLASSIF!P27)</f>
        <v>4</v>
      </c>
      <c r="T27" s="41" t="n">
        <f aca="false">IF(Q27=0,0,U27/(Q27*20))</f>
        <v>0.45</v>
      </c>
      <c r="U27" s="40" t="n">
        <f aca="false">SUMIF(CORRIDA!G:G,CLASSIF!P27,CORRIDA!H:H)+SUMIF(CORRIDA!I:I,CLASSIF!P27,CORRIDA!J:J)</f>
        <v>45</v>
      </c>
      <c r="V27" s="40" t="n">
        <f aca="false">SUMIF(WOs!G:G,CLASSIF!P27,WOs!H:H)+SUMIF(WOs!I:I,CLASSIF!P27,WOs!J:J)</f>
        <v>0</v>
      </c>
      <c r="W27" s="40" t="n">
        <f aca="false">SUMIF(TORNEIO!G:G,CLASSIF!P27,TORNEIO!H:H)+SUMIF(TORNEIO!I:I,CLASSIF!P27,TORNEIO!J:J)+SUMIF(TORNEIO!S:S,CLASSIF!P27,TORNEIO!T:T)</f>
        <v>24</v>
      </c>
      <c r="X27" s="40" t="n">
        <f aca="false">SUM(U27:V27)</f>
        <v>45</v>
      </c>
      <c r="Y27" s="40" t="n">
        <f aca="false">VLOOKUP(P27,STATS!$B$2:$DF$52,109,0)</f>
        <v>0</v>
      </c>
      <c r="Z27" s="42" t="n">
        <f aca="false">SUM(W27:Y27)+T27/1000+(100-O27)/1000000000</f>
        <v>69.000450075</v>
      </c>
      <c r="AA27" s="40"/>
      <c r="AG27" s="33" t="n">
        <f aca="false">E27/$AF$3</f>
        <v>2.59216589861751</v>
      </c>
      <c r="AH27" s="33" t="e">
        <f aca="true">E27+AH$2*20*D27*(($AC$3-TODAY())/7)</f>
        <v>#VALUE!</v>
      </c>
      <c r="AJ27" s="1"/>
      <c r="AL27" s="1"/>
    </row>
    <row r="28" customFormat="false" ht="12.8" hidden="false" customHeight="false" outlineLevel="0" collapsed="false">
      <c r="A28" s="55" t="n">
        <v>26</v>
      </c>
      <c r="B28" s="56" t="str">
        <f aca="false">VLOOKUP($A28,$N:$Z,P$1,0)</f>
        <v>Salgado</v>
      </c>
      <c r="C28" s="57" t="n">
        <f aca="false">VLOOKUP($A28,$N:$Z,Q$1,0)</f>
        <v>2</v>
      </c>
      <c r="D28" s="58" t="str">
        <f aca="false">VLOOKUP($A28,$N:$Z,R$1,0)&amp;"-"&amp;VLOOKUP($A28,$N:$Z,S$1,0)</f>
        <v>1-1</v>
      </c>
      <c r="E28" s="57" t="n">
        <f aca="false">VLOOKUP($A28,$N:$Z,X$1,0)</f>
        <v>24</v>
      </c>
      <c r="F28" s="57" t="n">
        <f aca="false">VLOOKUP($A28,$N:$Z,V$1,0)</f>
        <v>0</v>
      </c>
      <c r="G28" s="57" t="n">
        <f aca="false">VLOOKUP($A28,$N:$Z,W$1,0)</f>
        <v>0</v>
      </c>
      <c r="H28" s="57" t="n">
        <f aca="false">VLOOKUP($A28,$N:$Z,Y$1,0)</f>
        <v>0</v>
      </c>
      <c r="I28" s="59" t="n">
        <f aca="false">VLOOKUP($A28,$N:$Z,13,0)</f>
        <v>24.000600059</v>
      </c>
      <c r="J28" s="60"/>
      <c r="K28" s="39" t="n">
        <f aca="false">VLOOKUP($A28,$N:$Z,R$1,0)</f>
        <v>1</v>
      </c>
      <c r="L28" s="39" t="n">
        <f aca="false">VLOOKUP($A28,$N:$Z,S$1,0)</f>
        <v>1</v>
      </c>
      <c r="M28" s="40"/>
      <c r="N28" s="40" t="n">
        <f aca="false">RANK(Z28,Z:Z)</f>
        <v>4</v>
      </c>
      <c r="O28" s="39" t="n">
        <v>26</v>
      </c>
      <c r="P28" s="40" t="s">
        <v>27</v>
      </c>
      <c r="Q28" s="40" t="n">
        <f aca="false">COUNTIF(CORRIDA!G:G,CLASSIF!P28)+COUNTIF(CORRIDA!I:I,CLASSIF!P28)</f>
        <v>14</v>
      </c>
      <c r="R28" s="40" t="n">
        <f aca="false">COUNTIF(CORRIDA!G:G,CLASSIF!$P28)</f>
        <v>13</v>
      </c>
      <c r="S28" s="40" t="n">
        <f aca="false">COUNTIF(CORRIDA!I:I,CLASSIF!P28)</f>
        <v>1</v>
      </c>
      <c r="T28" s="41" t="n">
        <f aca="false">IF(Q28=0,0,U28/(Q28*20))</f>
        <v>0.964285714285714</v>
      </c>
      <c r="U28" s="40" t="n">
        <f aca="false">SUMIF(CORRIDA!G:G,CLASSIF!P28,CORRIDA!H:H)+SUMIF(CORRIDA!I:I,CLASSIF!P28,CORRIDA!J:J)</f>
        <v>270</v>
      </c>
      <c r="V28" s="40" t="n">
        <f aca="false">SUMIF(WOs!G:G,CLASSIF!P28,WOs!H:H)+SUMIF(WOs!I:I,CLASSIF!P28,WOs!J:J)</f>
        <v>0</v>
      </c>
      <c r="W28" s="40" t="n">
        <f aca="false">SUMIF(TORNEIO!G:G,CLASSIF!P28,TORNEIO!H:H)+SUMIF(TORNEIO!I:I,CLASSIF!P28,TORNEIO!J:J)+SUMIF(TORNEIO!S:S,CLASSIF!P28,TORNEIO!T:T)</f>
        <v>85</v>
      </c>
      <c r="X28" s="40" t="n">
        <f aca="false">SUM(U28:V28)</f>
        <v>270</v>
      </c>
      <c r="Y28" s="40" t="n">
        <f aca="false">VLOOKUP(P28,STATS!$B$2:$DF$52,109,0)</f>
        <v>100</v>
      </c>
      <c r="Z28" s="42" t="n">
        <f aca="false">SUM(W28:Y28)+T28/1000+(100-O28)/1000000000</f>
        <v>455.000964359714</v>
      </c>
      <c r="AA28" s="40"/>
      <c r="AG28" s="33" t="n">
        <f aca="false">E28/$AF$3</f>
        <v>2.07373271889401</v>
      </c>
      <c r="AH28" s="33" t="e">
        <f aca="true">E28+AH$2*20*D28*(($AC$3-TODAY())/7)</f>
        <v>#VALUE!</v>
      </c>
      <c r="AJ28" s="1"/>
      <c r="AL28" s="1"/>
    </row>
    <row r="29" customFormat="false" ht="12.8" hidden="false" customHeight="false" outlineLevel="0" collapsed="false">
      <c r="A29" s="55" t="n">
        <v>27</v>
      </c>
      <c r="B29" s="56" t="str">
        <f aca="false">VLOOKUP($A29,$N:$Z,P$1,0)</f>
        <v>Walderi</v>
      </c>
      <c r="C29" s="57" t="n">
        <f aca="false">VLOOKUP($A29,$N:$Z,Q$1,0)</f>
        <v>1</v>
      </c>
      <c r="D29" s="58" t="str">
        <f aca="false">VLOOKUP($A29,$N:$Z,R$1,0)&amp;"-"&amp;VLOOKUP($A29,$N:$Z,S$1,0)</f>
        <v>1-0</v>
      </c>
      <c r="E29" s="57" t="n">
        <f aca="false">VLOOKUP($A29,$N:$Z,X$1,0)</f>
        <v>20</v>
      </c>
      <c r="F29" s="57" t="n">
        <f aca="false">VLOOKUP($A29,$N:$Z,V$1,0)</f>
        <v>0</v>
      </c>
      <c r="G29" s="57" t="n">
        <f aca="false">VLOOKUP($A29,$N:$Z,W$1,0)</f>
        <v>0</v>
      </c>
      <c r="H29" s="57" t="n">
        <f aca="false">VLOOKUP($A29,$N:$Z,Y$1,0)</f>
        <v>0</v>
      </c>
      <c r="I29" s="59" t="n">
        <f aca="false">VLOOKUP($A29,$N:$Z,13,0)</f>
        <v>20.00100009</v>
      </c>
      <c r="J29" s="60"/>
      <c r="K29" s="39" t="n">
        <f aca="false">VLOOKUP($A29,$N:$Z,R$1,0)</f>
        <v>1</v>
      </c>
      <c r="L29" s="39" t="n">
        <f aca="false">VLOOKUP($A29,$N:$Z,S$1,0)</f>
        <v>0</v>
      </c>
      <c r="M29" s="40"/>
      <c r="N29" s="40" t="n">
        <f aca="false">RANK(Z29,Z:Z)</f>
        <v>41</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Pedrão</v>
      </c>
      <c r="C30" s="57" t="n">
        <f aca="false">VLOOKUP($A30,$N:$Z,Q$1,0)</f>
        <v>3</v>
      </c>
      <c r="D30" s="58" t="str">
        <f aca="false">VLOOKUP($A30,$N:$Z,R$1,0)&amp;"-"&amp;VLOOKUP($A30,$N:$Z,S$1,0)</f>
        <v>0-3</v>
      </c>
      <c r="E30" s="57" t="n">
        <f aca="false">VLOOKUP($A30,$N:$Z,X$1,0)</f>
        <v>20</v>
      </c>
      <c r="F30" s="57" t="n">
        <f aca="false">VLOOKUP($A30,$N:$Z,V$1,0)</f>
        <v>0</v>
      </c>
      <c r="G30" s="57" t="n">
        <f aca="false">VLOOKUP($A30,$N:$Z,W$1,0)</f>
        <v>0</v>
      </c>
      <c r="H30" s="57" t="n">
        <f aca="false">VLOOKUP($A30,$N:$Z,Y$1,0)</f>
        <v>0</v>
      </c>
      <c r="I30" s="59" t="n">
        <f aca="false">VLOOKUP($A30,$N:$Z,13,0)</f>
        <v>20.0003334013333</v>
      </c>
      <c r="J30" s="60"/>
      <c r="K30" s="39" t="n">
        <f aca="false">VLOOKUP($A30,$N:$Z,R$1,0)</f>
        <v>0</v>
      </c>
      <c r="L30" s="39" t="n">
        <f aca="false">VLOOKUP($A30,$N:$Z,S$1,0)</f>
        <v>3</v>
      </c>
      <c r="M30" s="40"/>
      <c r="N30" s="40" t="n">
        <f aca="false">RANK(Z30,Z:Z)</f>
        <v>42</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Xuru</v>
      </c>
      <c r="C31" s="57" t="n">
        <f aca="false">VLOOKUP($A31,$N:$Z,Q$1,0)</f>
        <v>4</v>
      </c>
      <c r="D31" s="58" t="str">
        <f aca="false">VLOOKUP($A31,$N:$Z,R$1,0)&amp;"-"&amp;VLOOKUP($A31,$N:$Z,S$1,0)</f>
        <v>0-4</v>
      </c>
      <c r="E31" s="57" t="n">
        <f aca="false">VLOOKUP($A31,$N:$Z,X$1,0)</f>
        <v>16</v>
      </c>
      <c r="F31" s="57" t="n">
        <f aca="false">VLOOKUP($A31,$N:$Z,V$1,0)</f>
        <v>0</v>
      </c>
      <c r="G31" s="57" t="n">
        <f aca="false">VLOOKUP($A31,$N:$Z,W$1,0)</f>
        <v>0</v>
      </c>
      <c r="H31" s="57" t="n">
        <f aca="false">VLOOKUP($A31,$N:$Z,Y$1,0)</f>
        <v>0</v>
      </c>
      <c r="I31" s="59" t="n">
        <f aca="false">VLOOKUP($A31,$N:$Z,13,0)</f>
        <v>16.000200052</v>
      </c>
      <c r="J31" s="60"/>
      <c r="K31" s="39" t="n">
        <f aca="false">VLOOKUP($A31,$N:$Z,R$1,0)</f>
        <v>0</v>
      </c>
      <c r="L31" s="39" t="n">
        <f aca="false">VLOOKUP($A31,$N:$Z,S$1,0)</f>
        <v>4</v>
      </c>
      <c r="M31" s="40"/>
      <c r="N31" s="40" t="n">
        <f aca="false">RANK(Z31,Z:Z)</f>
        <v>10</v>
      </c>
      <c r="O31" s="39" t="n">
        <v>29</v>
      </c>
      <c r="P31" s="40" t="s">
        <v>30</v>
      </c>
      <c r="Q31" s="40" t="n">
        <f aca="false">COUNTIF(CORRIDA!G:G,CLASSIF!P31)+COUNTIF(CORRIDA!I:I,CLASSIF!P31)</f>
        <v>10</v>
      </c>
      <c r="R31" s="40" t="n">
        <f aca="false">COUNTIF(CORRIDA!G:G,CLASSIF!$P31)</f>
        <v>6</v>
      </c>
      <c r="S31" s="40" t="n">
        <f aca="false">COUNTIF(CORRIDA!I:I,CLASSIF!P31)</f>
        <v>4</v>
      </c>
      <c r="T31" s="41" t="n">
        <f aca="false">IF(Q31=0,0,U31/(Q31*20))</f>
        <v>0.76</v>
      </c>
      <c r="U31" s="40" t="n">
        <f aca="false">SUMIF(CORRIDA!G:G,CLASSIF!P31,CORRIDA!H:H)+SUMIF(CORRIDA!I:I,CLASSIF!P31,CORRIDA!J:J)</f>
        <v>152</v>
      </c>
      <c r="V31" s="40" t="n">
        <f aca="false">SUMIF(WOs!G:G,CLASSIF!P31,WOs!H:H)+SUMIF(WOs!I:I,CLASSIF!P31,WOs!J:J)</f>
        <v>0</v>
      </c>
      <c r="W31" s="40" t="n">
        <f aca="false">SUMIF(TORNEIO!G:G,CLASSIF!P31,TORNEIO!H:H)+SUMIF(TORNEIO!I:I,CLASSIF!P31,TORNEIO!J:J)+SUMIF(TORNEIO!S:S,CLASSIF!P31,TORNEIO!T:T)</f>
        <v>0</v>
      </c>
      <c r="X31" s="40" t="n">
        <f aca="false">SUM(U31:V31)</f>
        <v>152</v>
      </c>
      <c r="Y31" s="40" t="n">
        <f aca="false">VLOOKUP(P31,STATS!$B$2:$DF$52,109,0)</f>
        <v>0</v>
      </c>
      <c r="Z31" s="42" t="n">
        <f aca="false">SUM(W31:Y31)+T31/1000+(100-O31)/1000000000</f>
        <v>152.000760071</v>
      </c>
      <c r="AA31" s="40"/>
    </row>
    <row r="32" customFormat="false" ht="12.8" hidden="false" customHeight="false" outlineLevel="0" collapsed="false">
      <c r="A32" s="55" t="n">
        <v>30</v>
      </c>
      <c r="B32" s="56" t="str">
        <f aca="false">VLOOKUP($A32,$N:$Z,P$1,0)</f>
        <v>Bernardo</v>
      </c>
      <c r="C32" s="57" t="n">
        <f aca="false">VLOOKUP($A32,$N:$Z,Q$1,0)</f>
        <v>1</v>
      </c>
      <c r="D32" s="58" t="str">
        <f aca="false">VLOOKUP($A32,$N:$Z,R$1,0)&amp;"-"&amp;VLOOKUP($A32,$N:$Z,S$1,0)</f>
        <v>0-1</v>
      </c>
      <c r="E32" s="57" t="n">
        <f aca="false">VLOOKUP($A32,$N:$Z,X$1,0)</f>
        <v>7</v>
      </c>
      <c r="F32" s="57" t="n">
        <f aca="false">VLOOKUP($A32,$N:$Z,V$1,0)</f>
        <v>0</v>
      </c>
      <c r="G32" s="57" t="n">
        <f aca="false">VLOOKUP($A32,$N:$Z,W$1,0)</f>
        <v>0</v>
      </c>
      <c r="H32" s="57" t="n">
        <f aca="false">VLOOKUP($A32,$N:$Z,Y$1,0)</f>
        <v>0</v>
      </c>
      <c r="I32" s="59" t="n">
        <f aca="false">VLOOKUP($A32,$N:$Z,13,0)</f>
        <v>7.000350097</v>
      </c>
      <c r="J32" s="60"/>
      <c r="K32" s="39" t="n">
        <f aca="false">VLOOKUP($A32,$N:$Z,R$1,0)</f>
        <v>0</v>
      </c>
      <c r="L32" s="39" t="n">
        <f aca="false">VLOOKUP($A32,$N:$Z,S$1,0)</f>
        <v>1</v>
      </c>
      <c r="M32" s="40"/>
      <c r="N32" s="40" t="n">
        <f aca="false">RANK(Z32,Z:Z)</f>
        <v>43</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Arthur Fontalvinho</v>
      </c>
      <c r="C33" s="57" t="n">
        <f aca="false">VLOOKUP($A33,$N:$Z,Q$1,0)</f>
        <v>1</v>
      </c>
      <c r="D33" s="58" t="str">
        <f aca="false">VLOOKUP($A33,$N:$Z,R$1,0)&amp;"-"&amp;VLOOKUP($A33,$N:$Z,S$1,0)</f>
        <v>0-1</v>
      </c>
      <c r="E33" s="57" t="n">
        <f aca="false">VLOOKUP($A33,$N:$Z,X$1,0)</f>
        <v>4</v>
      </c>
      <c r="F33" s="57" t="n">
        <f aca="false">VLOOKUP($A33,$N:$Z,V$1,0)</f>
        <v>0</v>
      </c>
      <c r="G33" s="57" t="n">
        <f aca="false">VLOOKUP($A33,$N:$Z,W$1,0)</f>
        <v>0</v>
      </c>
      <c r="H33" s="57" t="n">
        <f aca="false">VLOOKUP($A33,$N:$Z,Y$1,0)</f>
        <v>0</v>
      </c>
      <c r="I33" s="59" t="n">
        <f aca="false">VLOOKUP($A33,$N:$Z,13,0)</f>
        <v>4.000200099</v>
      </c>
      <c r="J33" s="60"/>
      <c r="K33" s="39" t="n">
        <f aca="false">VLOOKUP($A33,$N:$Z,R$1,0)</f>
        <v>0</v>
      </c>
      <c r="L33" s="39" t="n">
        <f aca="false">VLOOKUP($A33,$N:$Z,S$1,0)</f>
        <v>1</v>
      </c>
      <c r="M33" s="40"/>
      <c r="N33" s="40" t="n">
        <f aca="false">RANK(Z33,Z:Z)</f>
        <v>17</v>
      </c>
      <c r="O33" s="39" t="n">
        <v>31</v>
      </c>
      <c r="P33" s="40" t="s">
        <v>32</v>
      </c>
      <c r="Q33" s="40" t="n">
        <f aca="false">COUNTIF(CORRIDA!G:G,CLASSIF!P33)+COUNTIF(CORRIDA!I:I,CLASSIF!P33)</f>
        <v>9</v>
      </c>
      <c r="R33" s="40" t="n">
        <f aca="false">COUNTIF(CORRIDA!G:G,CLASSIF!$P33)</f>
        <v>2</v>
      </c>
      <c r="S33" s="40" t="n">
        <f aca="false">COUNTIF(CORRIDA!I:I,CLASSIF!P33)</f>
        <v>7</v>
      </c>
      <c r="T33" s="41" t="n">
        <f aca="false">IF(Q33=0,0,U33/(Q33*20))</f>
        <v>0.533333333333333</v>
      </c>
      <c r="U33" s="40" t="n">
        <f aca="false">SUMIF(CORRIDA!G:G,CLASSIF!P33,CORRIDA!H:H)+SUMIF(CORRIDA!I:I,CLASSIF!P33,CORRIDA!J:J)</f>
        <v>96</v>
      </c>
      <c r="V33" s="40" t="n">
        <f aca="false">SUMIF(WOs!G:G,CLASSIF!P33,WOs!H:H)+SUMIF(WOs!I:I,CLASSIF!P33,WOs!J:J)</f>
        <v>0</v>
      </c>
      <c r="W33" s="40" t="n">
        <f aca="false">SUMIF(TORNEIO!G:G,CLASSIF!P33,TORNEIO!H:H)+SUMIF(TORNEIO!I:I,CLASSIF!P33,TORNEIO!J:J)+SUMIF(TORNEIO!S:S,CLASSIF!P33,TORNEIO!T:T)</f>
        <v>0</v>
      </c>
      <c r="X33" s="40" t="n">
        <f aca="false">SUM(U33:V33)</f>
        <v>96</v>
      </c>
      <c r="Y33" s="40" t="n">
        <f aca="false">VLOOKUP(P33,STATS!$B$2:$DF$52,109,0)</f>
        <v>0</v>
      </c>
      <c r="Z33" s="42" t="n">
        <f aca="false">SUM(W33:Y33)+T33/1000+(100-O33)/1000000000</f>
        <v>96.0005334023333</v>
      </c>
      <c r="AA33" s="40"/>
    </row>
    <row r="34" customFormat="false" ht="12.8" hidden="false" customHeight="false" outlineLevel="0" collapsed="false">
      <c r="A34" s="55" t="n">
        <v>32</v>
      </c>
      <c r="B34" s="56" t="str">
        <f aca="false">VLOOKUP($A34,$N:$Z,P$1,0)</f>
        <v>Fabinho</v>
      </c>
      <c r="C34" s="57" t="n">
        <f aca="false">VLOOKUP($A34,$N:$Z,Q$1,0)</f>
        <v>1</v>
      </c>
      <c r="D34" s="58" t="str">
        <f aca="false">VLOOKUP($A34,$N:$Z,R$1,0)&amp;"-"&amp;VLOOKUP($A34,$N:$Z,S$1,0)</f>
        <v>0-1</v>
      </c>
      <c r="E34" s="57" t="n">
        <f aca="false">VLOOKUP($A34,$N:$Z,X$1,0)</f>
        <v>4</v>
      </c>
      <c r="F34" s="57" t="n">
        <f aca="false">VLOOKUP($A34,$N:$Z,V$1,0)</f>
        <v>0</v>
      </c>
      <c r="G34" s="57" t="n">
        <f aca="false">VLOOKUP($A34,$N:$Z,W$1,0)</f>
        <v>0</v>
      </c>
      <c r="H34" s="57" t="n">
        <f aca="false">VLOOKUP($A34,$N:$Z,Y$1,0)</f>
        <v>0</v>
      </c>
      <c r="I34" s="59" t="n">
        <f aca="false">VLOOKUP($A34,$N:$Z,13,0)</f>
        <v>4.000200087</v>
      </c>
      <c r="J34" s="60"/>
      <c r="K34" s="39" t="n">
        <f aca="false">VLOOKUP($A34,$N:$Z,R$1,0)</f>
        <v>0</v>
      </c>
      <c r="L34" s="39" t="n">
        <f aca="false">VLOOKUP($A34,$N:$Z,S$1,0)</f>
        <v>1</v>
      </c>
      <c r="M34" s="40"/>
      <c r="N34" s="40" t="n">
        <f aca="false">RANK(Z34,Z:Z)</f>
        <v>28</v>
      </c>
      <c r="O34" s="39" t="n">
        <v>32</v>
      </c>
      <c r="P34" s="40" t="s">
        <v>33</v>
      </c>
      <c r="Q34" s="40" t="n">
        <f aca="false">COUNTIF(CORRIDA!G:G,CLASSIF!P34)+COUNTIF(CORRIDA!I:I,CLASSIF!P34)</f>
        <v>3</v>
      </c>
      <c r="R34" s="40" t="n">
        <f aca="false">COUNTIF(CORRIDA!G:G,CLASSIF!$P34)</f>
        <v>0</v>
      </c>
      <c r="S34" s="40" t="n">
        <f aca="false">COUNTIF(CORRIDA!I:I,CLASSIF!P34)</f>
        <v>3</v>
      </c>
      <c r="T34" s="41" t="n">
        <f aca="false">IF(Q34=0,0,U34/(Q34*20))</f>
        <v>0.333333333333333</v>
      </c>
      <c r="U34" s="40" t="n">
        <f aca="false">SUMIF(CORRIDA!G:G,CLASSIF!P34,CORRIDA!H:H)+SUMIF(CORRIDA!I:I,CLASSIF!P34,CORRIDA!J:J)</f>
        <v>20</v>
      </c>
      <c r="V34" s="40" t="n">
        <f aca="false">SUMIF(WOs!G:G,CLASSIF!P34,WOs!H:H)+SUMIF(WOs!I:I,CLASSIF!P34,WOs!J:J)</f>
        <v>0</v>
      </c>
      <c r="W34" s="40" t="n">
        <f aca="false">SUMIF(TORNEIO!G:G,CLASSIF!P34,TORNEIO!H:H)+SUMIF(TORNEIO!I:I,CLASSIF!P34,TORNEIO!J:J)+SUMIF(TORNEIO!S:S,CLASSIF!P34,TORNEIO!T:T)</f>
        <v>0</v>
      </c>
      <c r="X34" s="40" t="n">
        <f aca="false">SUM(U34:V34)</f>
        <v>20</v>
      </c>
      <c r="Y34" s="40" t="n">
        <f aca="false">VLOOKUP(P34,STATS!$B$2:$DF$52,109,0)</f>
        <v>0</v>
      </c>
      <c r="Z34" s="42" t="n">
        <f aca="false">SUM(W34:Y34)+T34/1000+(100-O34)/1000000000</f>
        <v>20.0003334013333</v>
      </c>
      <c r="AA34" s="40"/>
    </row>
    <row r="35" customFormat="false" ht="12.8" hidden="false" customHeight="false" outlineLevel="0" collapsed="false">
      <c r="A35" s="55" t="n">
        <v>33</v>
      </c>
      <c r="B35" s="56" t="str">
        <f aca="false">VLOOKUP($A35,$N:$Z,P$1,0)</f>
        <v>Fernando Bio</v>
      </c>
      <c r="C35" s="57" t="n">
        <f aca="false">VLOOKUP($A35,$N:$Z,Q$1,0)</f>
        <v>1</v>
      </c>
      <c r="D35" s="58" t="str">
        <f aca="false">VLOOKUP($A35,$N:$Z,R$1,0)&amp;"-"&amp;VLOOKUP($A35,$N:$Z,S$1,0)</f>
        <v>0-1</v>
      </c>
      <c r="E35" s="57" t="n">
        <f aca="false">VLOOKUP($A35,$N:$Z,X$1,0)</f>
        <v>4</v>
      </c>
      <c r="F35" s="57" t="n">
        <f aca="false">VLOOKUP($A35,$N:$Z,V$1,0)</f>
        <v>0</v>
      </c>
      <c r="G35" s="57" t="n">
        <f aca="false">VLOOKUP($A35,$N:$Z,W$1,0)</f>
        <v>0</v>
      </c>
      <c r="H35" s="57" t="n">
        <f aca="false">VLOOKUP($A35,$N:$Z,Y$1,0)</f>
        <v>0</v>
      </c>
      <c r="I35" s="59" t="n">
        <f aca="false">VLOOKUP($A35,$N:$Z,13,0)</f>
        <v>4.000200085</v>
      </c>
      <c r="J35" s="60"/>
      <c r="K35" s="39" t="n">
        <f aca="false">VLOOKUP($A35,$N:$Z,R$1,0)</f>
        <v>0</v>
      </c>
      <c r="L35" s="39" t="n">
        <f aca="false">VLOOKUP($A35,$N:$Z,S$1,0)</f>
        <v>1</v>
      </c>
      <c r="M35" s="40"/>
      <c r="N35" s="40" t="n">
        <f aca="false">RANK(Z35,Z:Z)</f>
        <v>25</v>
      </c>
      <c r="O35" s="39" t="n">
        <v>33</v>
      </c>
      <c r="P35" s="40" t="s">
        <v>34</v>
      </c>
      <c r="Q35" s="40" t="n">
        <f aca="false">COUNTIF(CORRIDA!G:G,CLASSIF!P35)+COUNTIF(CORRIDA!I:I,CLASSIF!P35)</f>
        <v>5</v>
      </c>
      <c r="R35" s="40" t="n">
        <f aca="false">COUNTIF(CORRIDA!G:G,CLASSIF!$P35)</f>
        <v>0</v>
      </c>
      <c r="S35" s="40" t="n">
        <f aca="false">COUNTIF(CORRIDA!I:I,CLASSIF!P35)</f>
        <v>5</v>
      </c>
      <c r="T35" s="41" t="n">
        <f aca="false">IF(Q35=0,0,U35/(Q35*20))</f>
        <v>0.3</v>
      </c>
      <c r="U35" s="40" t="n">
        <f aca="false">SUMIF(CORRIDA!G:G,CLASSIF!P35,CORRIDA!H:H)+SUMIF(CORRIDA!I:I,CLASSIF!P35,CORRIDA!J:J)</f>
        <v>30</v>
      </c>
      <c r="V35" s="40" t="n">
        <f aca="false">SUMIF(WOs!G:G,CLASSIF!P35,WOs!H:H)+SUMIF(WOs!I:I,CLASSIF!P35,WOs!J:J)</f>
        <v>0</v>
      </c>
      <c r="W35" s="40" t="n">
        <f aca="false">SUMIF(TORNEIO!G:G,CLASSIF!P35,TORNEIO!H:H)+SUMIF(TORNEIO!I:I,CLASSIF!P35,TORNEIO!J:J)+SUMIF(TORNEIO!S:S,CLASSIF!P35,TORNEIO!T:T)</f>
        <v>0</v>
      </c>
      <c r="X35" s="40" t="n">
        <f aca="false">SUM(U35:V35)</f>
        <v>30</v>
      </c>
      <c r="Y35" s="40" t="n">
        <f aca="false">VLOOKUP(P35,STATS!$B$2:$DF$52,109,0)</f>
        <v>0</v>
      </c>
      <c r="Z35" s="42" t="n">
        <f aca="false">SUM(W35:Y35)+T35/1000+(100-O35)/1000000000</f>
        <v>30.000300067</v>
      </c>
      <c r="AA35" s="40"/>
    </row>
    <row r="36" customFormat="false" ht="12.8" hidden="false" customHeight="false" outlineLevel="0" collapsed="false">
      <c r="A36" s="55" t="n">
        <v>34</v>
      </c>
      <c r="B36" s="56" t="str">
        <f aca="false">VLOOKUP($A36,$N:$Z,P$1,0)</f>
        <v>Bérgamo</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9.8E-008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23</v>
      </c>
      <c r="R36" s="40" t="n">
        <f aca="false">COUNTIF(CORRIDA!G:G,CLASSIF!$P36)</f>
        <v>18</v>
      </c>
      <c r="S36" s="40" t="n">
        <f aca="false">COUNTIF(CORRIDA!I:I,CLASSIF!P36)</f>
        <v>5</v>
      </c>
      <c r="T36" s="41" t="n">
        <f aca="false">IF(Q36=0,0,U36/(Q36*20))</f>
        <v>0.893478260869565</v>
      </c>
      <c r="U36" s="40" t="n">
        <f aca="false">SUMIF(CORRIDA!G:G,CLASSIF!P36,CORRIDA!H:H)+SUMIF(CORRIDA!I:I,CLASSIF!P36,CORRIDA!J:J)</f>
        <v>411</v>
      </c>
      <c r="V36" s="40" t="n">
        <f aca="false">SUMIF(WOs!G:G,CLASSIF!P36,WOs!H:H)+SUMIF(WOs!I:I,CLASSIF!P36,WOs!J:J)</f>
        <v>0</v>
      </c>
      <c r="W36" s="40" t="n">
        <f aca="false">SUMIF(TORNEIO!G:G,CLASSIF!P36,TORNEIO!H:H)+SUMIF(TORNEIO!I:I,CLASSIF!P36,TORNEIO!J:J)+SUMIF(TORNEIO!S:S,CLASSIF!P36,TORNEIO!T:T)</f>
        <v>46</v>
      </c>
      <c r="X36" s="40" t="n">
        <f aca="false">SUM(U36:V36)</f>
        <v>411</v>
      </c>
      <c r="Y36" s="40" t="n">
        <f aca="false">VLOOKUP(P36,STATS!$B$2:$DF$52,109,0)</f>
        <v>150</v>
      </c>
      <c r="Z36" s="42" t="n">
        <f aca="false">SUM(W36:Y36)+T36/1000+(100-O36)/1000000000</f>
        <v>607.000893544261</v>
      </c>
      <c r="AA36" s="40"/>
    </row>
    <row r="37" customFormat="false" ht="12.8" hidden="false" customHeight="false" outlineLevel="0" collapsed="false">
      <c r="A37" s="55" t="n">
        <v>35</v>
      </c>
      <c r="B37" s="56" t="str">
        <f aca="false">VLOOKUP($A37,$N:$Z,P$1,0)</f>
        <v>Daniel Borges</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9.2E-008</v>
      </c>
      <c r="J37" s="60"/>
      <c r="K37" s="39" t="n">
        <f aca="false">VLOOKUP($A37,$N:$Z,R$1,0)</f>
        <v>0</v>
      </c>
      <c r="L37" s="39" t="n">
        <f aca="false">VLOOKUP($A37,$N:$Z,S$1,0)</f>
        <v>0</v>
      </c>
      <c r="M37" s="40"/>
      <c r="N37" s="40" t="n">
        <f aca="false">RANK(Z37,Z:Z)</f>
        <v>24</v>
      </c>
      <c r="O37" s="39" t="n">
        <v>35</v>
      </c>
      <c r="P37" s="40" t="s">
        <v>36</v>
      </c>
      <c r="Q37" s="40" t="n">
        <f aca="false">COUNTIF(CORRIDA!G:G,CLASSIF!P37)+COUNTIF(CORRIDA!I:I,CLASSIF!P37)</f>
        <v>5</v>
      </c>
      <c r="R37" s="40" t="n">
        <f aca="false">COUNTIF(CORRIDA!G:G,CLASSIF!$P37)</f>
        <v>1</v>
      </c>
      <c r="S37" s="40" t="n">
        <f aca="false">COUNTIF(CORRIDA!I:I,CLASSIF!P37)</f>
        <v>4</v>
      </c>
      <c r="T37" s="41" t="n">
        <f aca="false">IF(Q37=0,0,U37/(Q37*20))</f>
        <v>0.36</v>
      </c>
      <c r="U37" s="40" t="n">
        <f aca="false">SUMIF(CORRIDA!G:G,CLASSIF!P37,CORRIDA!H:H)+SUMIF(CORRIDA!I:I,CLASSIF!P37,CORRIDA!J:J)</f>
        <v>36</v>
      </c>
      <c r="V37" s="40" t="n">
        <f aca="false">SUMIF(WOs!G:G,CLASSIF!P37,WOs!H:H)+SUMIF(WOs!I:I,CLASSIF!P37,WOs!J:J)</f>
        <v>0</v>
      </c>
      <c r="W37" s="40" t="n">
        <f aca="false">SUMIF(TORNEIO!G:G,CLASSIF!P37,TORNEIO!H:H)+SUMIF(TORNEIO!I:I,CLASSIF!P37,TORNEIO!J:J)+SUMIF(TORNEIO!S:S,CLASSIF!P37,TORNEIO!T:T)</f>
        <v>0</v>
      </c>
      <c r="X37" s="40" t="n">
        <f aca="false">SUM(U37:V37)</f>
        <v>36</v>
      </c>
      <c r="Y37" s="40" t="n">
        <f aca="false">VLOOKUP(P37,STATS!$B$2:$DF$52,109,0)</f>
        <v>0</v>
      </c>
      <c r="Z37" s="42" t="n">
        <f aca="false">SUM(W37:Y37)+T37/1000+(100-O37)/1000000000</f>
        <v>36.000360065</v>
      </c>
      <c r="AA37" s="40"/>
    </row>
    <row r="38" customFormat="false" ht="12.8" hidden="false" customHeight="false" outlineLevel="0" collapsed="false">
      <c r="A38" s="55" t="n">
        <v>36</v>
      </c>
      <c r="B38" s="56" t="str">
        <f aca="false">VLOOKUP($A38,$N:$Z,P$1,0)</f>
        <v>Fiorito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8.4E-008</v>
      </c>
      <c r="J38" s="60"/>
      <c r="K38" s="39" t="n">
        <f aca="false">VLOOKUP($A38,$N:$Z,R$1,0)</f>
        <v>0</v>
      </c>
      <c r="L38" s="39" t="n">
        <f aca="false">VLOOKUP($A38,$N:$Z,S$1,0)</f>
        <v>0</v>
      </c>
      <c r="M38" s="40"/>
      <c r="N38" s="40" t="n">
        <f aca="false">RANK(Z38,Z:Z)</f>
        <v>44</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Fontalvo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8.2E-008</v>
      </c>
      <c r="J39" s="60"/>
      <c r="K39" s="39" t="n">
        <f aca="false">VLOOKUP($A39,$N:$Z,R$1,0)</f>
        <v>0</v>
      </c>
      <c r="L39" s="39" t="n">
        <f aca="false">VLOOKUP($A39,$N:$Z,S$1,0)</f>
        <v>0</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Grilovic</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8.1E-008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Guedes</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8E-008</v>
      </c>
      <c r="J41" s="60"/>
      <c r="K41" s="39" t="n">
        <f aca="false">VLOOKUP($A41,$N:$Z,R$1,0)</f>
        <v>0</v>
      </c>
      <c r="L41" s="39" t="n">
        <f aca="false">VLOOKUP($A41,$N:$Z,S$1,0)</f>
        <v>0</v>
      </c>
      <c r="M41" s="40"/>
      <c r="N41" s="40" t="n">
        <f aca="false">RANK(Z41,Z:Z)</f>
        <v>3</v>
      </c>
      <c r="O41" s="39" t="n">
        <v>39</v>
      </c>
      <c r="P41" s="40" t="s">
        <v>40</v>
      </c>
      <c r="Q41" s="40" t="n">
        <f aca="false">COUNTIF(CORRIDA!G:G,CLASSIF!P41)+COUNTIF(CORRIDA!I:I,CLASSIF!P41)</f>
        <v>20</v>
      </c>
      <c r="R41" s="40" t="n">
        <f aca="false">COUNTIF(CORRIDA!G:G,CLASSIF!$P41)</f>
        <v>17</v>
      </c>
      <c r="S41" s="40" t="n">
        <f aca="false">COUNTIF(CORRIDA!I:I,CLASSIF!P41)</f>
        <v>3</v>
      </c>
      <c r="T41" s="41" t="n">
        <f aca="false">IF(Q41=0,0,U41/(Q41*20))</f>
        <v>0.9025</v>
      </c>
      <c r="U41" s="40" t="n">
        <f aca="false">SUMIF(CORRIDA!G:G,CLASSIF!P41,CORRIDA!H:H)+SUMIF(CORRIDA!I:I,CLASSIF!P41,CORRIDA!J:J)</f>
        <v>361</v>
      </c>
      <c r="V41" s="40" t="n">
        <f aca="false">SUMIF(WOs!G:G,CLASSIF!P41,WOs!H:H)+SUMIF(WOs!I:I,CLASSIF!P41,WOs!J:J)</f>
        <v>0</v>
      </c>
      <c r="W41" s="40" t="n">
        <f aca="false">SUMIF(TORNEIO!G:G,CLASSIF!P41,TORNEIO!H:H)+SUMIF(TORNEIO!I:I,CLASSIF!P41,TORNEIO!J:J)+SUMIF(TORNEIO!S:S,CLASSIF!P41,TORNEIO!T:T)</f>
        <v>0</v>
      </c>
      <c r="X41" s="40" t="n">
        <f aca="false">SUM(U41:V41)</f>
        <v>361</v>
      </c>
      <c r="Y41" s="40" t="n">
        <f aca="false">VLOOKUP(P41,STATS!$B$2:$DF$52,109,0)</f>
        <v>100</v>
      </c>
      <c r="Z41" s="42" t="n">
        <f aca="false">SUM(W41:Y41)+T41/1000+(100-O41)/1000000000</f>
        <v>461.000902561</v>
      </c>
      <c r="AA41" s="40"/>
    </row>
    <row r="42" customFormat="false" ht="12.8" hidden="false" customHeight="false" outlineLevel="0" collapsed="false">
      <c r="A42" s="55" t="n">
        <v>40</v>
      </c>
      <c r="B42" s="56" t="str">
        <f aca="false">VLOOKUP($A42,$N:$Z,P$1,0)</f>
        <v>Gus</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7.9E-008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Marcelo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7.3E-008</v>
      </c>
      <c r="J43" s="60"/>
      <c r="K43" s="39" t="n">
        <f aca="false">VLOOKUP($A43,$N:$Z,R$1,0)</f>
        <v>0</v>
      </c>
      <c r="L43" s="39" t="n">
        <f aca="false">VLOOKUP($A43,$N:$Z,S$1,0)</f>
        <v>0</v>
      </c>
      <c r="M43" s="40"/>
      <c r="N43" s="40" t="n">
        <f aca="false">RANK(Z43,Z:Z)</f>
        <v>26</v>
      </c>
      <c r="O43" s="39" t="n">
        <v>41</v>
      </c>
      <c r="P43" s="40" t="s">
        <v>42</v>
      </c>
      <c r="Q43" s="40" t="n">
        <f aca="false">COUNTIF(CORRIDA!G:G,CLASSIF!P43)+COUNTIF(CORRIDA!I:I,CLASSIF!P43)</f>
        <v>2</v>
      </c>
      <c r="R43" s="40" t="n">
        <f aca="false">COUNTIF(CORRIDA!G:G,CLASSIF!$P43)</f>
        <v>1</v>
      </c>
      <c r="S43" s="40" t="n">
        <f aca="false">COUNTIF(CORRIDA!I:I,CLASSIF!P43)</f>
        <v>1</v>
      </c>
      <c r="T43" s="41" t="n">
        <f aca="false">IF(Q43=0,0,U43/(Q43*20))</f>
        <v>0.6</v>
      </c>
      <c r="U43" s="40" t="n">
        <f aca="false">SUMIF(CORRIDA!G:G,CLASSIF!P43,CORRIDA!H:H)+SUMIF(CORRIDA!I:I,CLASSIF!P43,CORRIDA!J:J)</f>
        <v>24</v>
      </c>
      <c r="V43" s="40" t="n">
        <f aca="false">SUMIF(WOs!G:G,CLASSIF!P43,WOs!H:H)+SUMIF(WOs!I:I,CLASSIF!P43,WOs!J:J)</f>
        <v>0</v>
      </c>
      <c r="W43" s="40" t="n">
        <f aca="false">SUMIF(TORNEIO!G:G,CLASSIF!P43,TORNEIO!H:H)+SUMIF(TORNEIO!I:I,CLASSIF!P43,TORNEIO!J:J)+SUMIF(TORNEIO!S:S,CLASSIF!P43,TORNEIO!T:T)</f>
        <v>0</v>
      </c>
      <c r="X43" s="40" t="n">
        <f aca="false">SUM(U43:V43)</f>
        <v>24</v>
      </c>
      <c r="Y43" s="40" t="n">
        <f aca="false">VLOOKUP(P43,STATS!$B$2:$DF$52,109,0)</f>
        <v>0</v>
      </c>
      <c r="Z43" s="42" t="n">
        <f aca="false">SUM(W43:Y43)+T43/1000+(100-O43)/1000000000</f>
        <v>24.000600059</v>
      </c>
      <c r="AA43" s="40"/>
    </row>
    <row r="44" customFormat="false" ht="12.8" hidden="false" customHeight="false" outlineLevel="0" collapsed="false">
      <c r="A44" s="55" t="n">
        <v>42</v>
      </c>
      <c r="B44" s="56" t="str">
        <f aca="false">VLOOKUP($A44,$N:$Z,P$1,0)</f>
        <v>Odair</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7.2E-008</v>
      </c>
      <c r="J44" s="60"/>
      <c r="K44" s="39" t="n">
        <f aca="false">VLOOKUP($A44,$N:$Z,R$1,0)</f>
        <v>0</v>
      </c>
      <c r="L44" s="39" t="n">
        <f aca="false">VLOOKUP($A44,$N:$Z,S$1,0)</f>
        <v>0</v>
      </c>
      <c r="M44" s="40"/>
      <c r="N44" s="40" t="n">
        <f aca="false">RANK(Z44,Z:Z)</f>
        <v>16</v>
      </c>
      <c r="O44" s="39" t="n">
        <v>42</v>
      </c>
      <c r="P44" s="40" t="s">
        <v>43</v>
      </c>
      <c r="Q44" s="40" t="n">
        <f aca="false">COUNTIF(CORRIDA!G:G,CLASSIF!P44)+COUNTIF(CORRIDA!I:I,CLASSIF!P44)</f>
        <v>8</v>
      </c>
      <c r="R44" s="40" t="n">
        <f aca="false">COUNTIF(CORRIDA!G:G,CLASSIF!$P44)</f>
        <v>4</v>
      </c>
      <c r="S44" s="40" t="n">
        <f aca="false">COUNTIF(CORRIDA!I:I,CLASSIF!P44)</f>
        <v>4</v>
      </c>
      <c r="T44" s="41" t="n">
        <f aca="false">IF(Q44=0,0,U44/(Q44*20))</f>
        <v>0.6875</v>
      </c>
      <c r="U44" s="40" t="n">
        <f aca="false">SUMIF(CORRIDA!G:G,CLASSIF!P44,CORRIDA!H:H)+SUMIF(CORRIDA!I:I,CLASSIF!P44,CORRIDA!J:J)</f>
        <v>110</v>
      </c>
      <c r="V44" s="40" t="n">
        <f aca="false">SUMIF(WOs!G:G,CLASSIF!P44,WOs!H:H)+SUMIF(WOs!I:I,CLASSIF!P44,WOs!J:J)</f>
        <v>0</v>
      </c>
      <c r="W44" s="40" t="n">
        <f aca="false">SUMIF(TORNEIO!G:G,CLASSIF!P44,TORNEIO!H:H)+SUMIF(TORNEIO!I:I,CLASSIF!P44,TORNEIO!J:J)+SUMIF(TORNEIO!S:S,CLASSIF!P44,TORNEIO!T:T)</f>
        <v>0</v>
      </c>
      <c r="X44" s="40" t="n">
        <f aca="false">SUM(U44:V44)</f>
        <v>110</v>
      </c>
      <c r="Y44" s="40" t="n">
        <f aca="false">VLOOKUP(P44,STATS!$B$2:$DF$52,109,0)</f>
        <v>0</v>
      </c>
      <c r="Z44" s="42" t="n">
        <f aca="false">SUM(W44:Y44)+T44/1000+(100-O44)/1000000000</f>
        <v>110.000687558</v>
      </c>
      <c r="AA44" s="40"/>
    </row>
    <row r="45" customFormat="false" ht="12.8" hidden="false" customHeight="false" outlineLevel="0" collapsed="false">
      <c r="A45" s="55" t="n">
        <v>43</v>
      </c>
      <c r="B45" s="56" t="str">
        <f aca="false">VLOOKUP($A45,$N:$Z,P$1,0)</f>
        <v>Palazzo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7E-008</v>
      </c>
      <c r="J45" s="60"/>
      <c r="K45" s="39" t="n">
        <f aca="false">VLOOKUP($A45,$N:$Z,R$1,0)</f>
        <v>0</v>
      </c>
      <c r="L45" s="39" t="n">
        <f aca="false">VLOOKUP($A45,$N:$Z,S$1,0)</f>
        <v>0</v>
      </c>
      <c r="M45" s="40"/>
      <c r="N45" s="40" t="n">
        <f aca="false">RANK(Z45,Z:Z)</f>
        <v>12</v>
      </c>
      <c r="O45" s="39" t="n">
        <v>43</v>
      </c>
      <c r="P45" s="40" t="s">
        <v>44</v>
      </c>
      <c r="Q45" s="40" t="n">
        <f aca="false">COUNTIF(CORRIDA!G:G,CLASSIF!P45)+COUNTIF(CORRIDA!I:I,CLASSIF!P45)</f>
        <v>10</v>
      </c>
      <c r="R45" s="40" t="n">
        <f aca="false">COUNTIF(CORRIDA!G:G,CLASSIF!$P45)</f>
        <v>6</v>
      </c>
      <c r="S45" s="40" t="n">
        <f aca="false">COUNTIF(CORRIDA!I:I,CLASSIF!P45)</f>
        <v>4</v>
      </c>
      <c r="T45" s="41" t="n">
        <f aca="false">IF(Q45=0,0,U45/(Q45*20))</f>
        <v>0.725</v>
      </c>
      <c r="U45" s="40" t="n">
        <f aca="false">SUMIF(CORRIDA!G:G,CLASSIF!P45,CORRIDA!H:H)+SUMIF(CORRIDA!I:I,CLASSIF!P45,CORRIDA!J:J)</f>
        <v>145</v>
      </c>
      <c r="V45" s="40" t="n">
        <f aca="false">SUMIF(WOs!G:G,CLASSIF!P45,WOs!H:H)+SUMIF(WOs!I:I,CLASSIF!P45,WOs!J:J)</f>
        <v>0</v>
      </c>
      <c r="W45" s="40" t="n">
        <f aca="false">SUMIF(TORNEIO!G:G,CLASSIF!P45,TORNEIO!H:H)+SUMIF(TORNEIO!I:I,CLASSIF!P45,TORNEIO!J:J)+SUMIF(TORNEIO!S:S,CLASSIF!P45,TORNEIO!T:T)</f>
        <v>0</v>
      </c>
      <c r="X45" s="40" t="n">
        <f aca="false">SUM(U45:V45)</f>
        <v>145</v>
      </c>
      <c r="Y45" s="40" t="n">
        <f aca="false">VLOOKUP(P45,STATS!$B$2:$DF$52,109,0)</f>
        <v>0</v>
      </c>
      <c r="Z45" s="42" t="n">
        <f aca="false">SUM(W45:Y45)+T45/1000+(100-O45)/1000000000</f>
        <v>145.000725057</v>
      </c>
      <c r="AA45" s="40"/>
    </row>
    <row r="46" customFormat="false" ht="12.8" hidden="false" customHeight="false" outlineLevel="0" collapsed="false">
      <c r="A46" s="55" t="n">
        <v>44</v>
      </c>
      <c r="B46" s="56" t="str">
        <f aca="false">VLOOKUP($A46,$N:$Z,P$1,0)</f>
        <v>Pitch</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6.4E-008</v>
      </c>
      <c r="J46" s="60"/>
      <c r="K46" s="39" t="n">
        <f aca="false">VLOOKUP($A46,$N:$Z,R$1,0)</f>
        <v>0</v>
      </c>
      <c r="L46" s="39" t="n">
        <f aca="false">VLOOKUP($A46,$N:$Z,S$1,0)</f>
        <v>0</v>
      </c>
      <c r="M46" s="40"/>
      <c r="N46" s="40" t="n">
        <f aca="false">RANK(Z46,Z:Z)</f>
        <v>18</v>
      </c>
      <c r="O46" s="39" t="n">
        <v>44</v>
      </c>
      <c r="P46" s="40" t="s">
        <v>45</v>
      </c>
      <c r="Q46" s="40" t="n">
        <f aca="false">COUNTIF(CORRIDA!G:G,CLASSIF!P46)+COUNTIF(CORRIDA!I:I,CLASSIF!P46)</f>
        <v>9</v>
      </c>
      <c r="R46" s="40" t="n">
        <f aca="false">COUNTIF(CORRIDA!G:G,CLASSIF!$P46)</f>
        <v>2</v>
      </c>
      <c r="S46" s="40" t="n">
        <f aca="false">COUNTIF(CORRIDA!I:I,CLASSIF!P46)</f>
        <v>7</v>
      </c>
      <c r="T46" s="41" t="n">
        <f aca="false">IF(Q46=0,0,U46/(Q46*20))</f>
        <v>0.511111111111111</v>
      </c>
      <c r="U46" s="40" t="n">
        <f aca="false">SUMIF(CORRIDA!G:G,CLASSIF!P46,CORRIDA!H:H)+SUMIF(CORRIDA!I:I,CLASSIF!P46,CORRIDA!J:J)</f>
        <v>92</v>
      </c>
      <c r="V46" s="40" t="n">
        <f aca="false">SUMIF(WOs!G:G,CLASSIF!P46,WOs!H:H)+SUMIF(WOs!I:I,CLASSIF!P46,WOs!J:J)</f>
        <v>0</v>
      </c>
      <c r="W46" s="40" t="n">
        <f aca="false">SUMIF(TORNEIO!G:G,CLASSIF!P46,TORNEIO!H:H)+SUMIF(TORNEIO!I:I,CLASSIF!P46,TORNEIO!J:J)+SUMIF(TORNEIO!S:S,CLASSIF!P46,TORNEIO!T:T)</f>
        <v>0</v>
      </c>
      <c r="X46" s="40" t="n">
        <f aca="false">SUM(U46:V46)</f>
        <v>92</v>
      </c>
      <c r="Y46" s="40" t="n">
        <f aca="false">VLOOKUP(P46,STATS!$B$2:$DF$52,109,0)</f>
        <v>0</v>
      </c>
      <c r="Z46" s="42" t="n">
        <f aca="false">SUM(W46:Y46)+T46/1000+(100-O46)/1000000000</f>
        <v>92.0005111671111</v>
      </c>
      <c r="AA46" s="40"/>
    </row>
    <row r="47" customFormat="false" ht="12.8"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Renato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2</v>
      </c>
      <c r="O48" s="39" t="n">
        <v>46</v>
      </c>
      <c r="P48" s="40" t="s">
        <v>47</v>
      </c>
      <c r="Q48" s="40" t="n">
        <f aca="false">COUNTIF(CORRIDA!G:G,CLASSIF!P48)+COUNTIF(CORRIDA!I:I,CLASSIF!P48)</f>
        <v>25</v>
      </c>
      <c r="R48" s="40" t="n">
        <f aca="false">COUNTIF(CORRIDA!G:G,CLASSIF!$P48)</f>
        <v>17</v>
      </c>
      <c r="S48" s="40" t="n">
        <f aca="false">COUNTIF(CORRIDA!I:I,CLASSIF!P48)</f>
        <v>8</v>
      </c>
      <c r="T48" s="41" t="n">
        <f aca="false">IF(Q48=0,0,U48/(Q48*20))</f>
        <v>0.814</v>
      </c>
      <c r="U48" s="40" t="n">
        <f aca="false">SUMIF(CORRIDA!G:G,CLASSIF!P48,CORRIDA!H:H)+SUMIF(CORRIDA!I:I,CLASSIF!P48,CORRIDA!J:J)</f>
        <v>407</v>
      </c>
      <c r="V48" s="40" t="n">
        <f aca="false">SUMIF(WOs!G:G,CLASSIF!P48,WOs!H:H)+SUMIF(WOs!I:I,CLASSIF!P48,WOs!J:J)</f>
        <v>0</v>
      </c>
      <c r="W48" s="40" t="n">
        <f aca="false">SUMIF(TORNEIO!G:G,CLASSIF!P48,TORNEIO!H:H)+SUMIF(TORNEIO!I:I,CLASSIF!P48,TORNEIO!J:J)+SUMIF(TORNEIO!S:S,CLASSIF!P48,TORNEIO!T:T)</f>
        <v>0</v>
      </c>
      <c r="X48" s="40" t="n">
        <f aca="false">SUM(U48:V48)</f>
        <v>407</v>
      </c>
      <c r="Y48" s="40" t="n">
        <f aca="false">VLOOKUP(P48,STATS!$B$2:$DF$52,109,0)</f>
        <v>150</v>
      </c>
      <c r="Z48" s="42" t="n">
        <f aca="false">SUM(W48:Y48)+T48/1000+(100-O48)/1000000000</f>
        <v>557.000814054</v>
      </c>
      <c r="AA48" s="40"/>
    </row>
    <row r="49" customFormat="false" ht="12.8"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14</v>
      </c>
      <c r="O49" s="39" t="n">
        <v>47</v>
      </c>
      <c r="P49" s="40" t="s">
        <v>48</v>
      </c>
      <c r="Q49" s="40" t="n">
        <f aca="false">COUNTIF(CORRIDA!G:G,CLASSIF!P49)+COUNTIF(CORRIDA!I:I,CLASSIF!P49)</f>
        <v>7</v>
      </c>
      <c r="R49" s="40" t="n">
        <f aca="false">COUNTIF(CORRIDA!G:G,CLASSIF!$P49)</f>
        <v>4</v>
      </c>
      <c r="S49" s="40" t="n">
        <f aca="false">COUNTIF(CORRIDA!I:I,CLASSIF!P49)</f>
        <v>3</v>
      </c>
      <c r="T49" s="41" t="n">
        <f aca="false">IF(Q49=0,0,U49/(Q49*20))</f>
        <v>0.692857142857143</v>
      </c>
      <c r="U49" s="40" t="n">
        <f aca="false">SUMIF(CORRIDA!G:G,CLASSIF!P49,CORRIDA!H:H)+SUMIF(CORRIDA!I:I,CLASSIF!P49,CORRIDA!J:J)</f>
        <v>97</v>
      </c>
      <c r="V49" s="40" t="n">
        <f aca="false">SUMIF(WOs!G:G,CLASSIF!P49,WOs!H:H)+SUMIF(WOs!I:I,CLASSIF!P49,WOs!J:J)</f>
        <v>0</v>
      </c>
      <c r="W49" s="40" t="n">
        <f aca="false">SUMIF(TORNEIO!G:G,CLASSIF!P49,TORNEIO!H:H)+SUMIF(TORNEIO!I:I,CLASSIF!P49,TORNEIO!J:J)+SUMIF(TORNEIO!S:S,CLASSIF!P49,TORNEIO!T:T)</f>
        <v>24</v>
      </c>
      <c r="X49" s="40" t="n">
        <f aca="false">SUM(U49:V49)</f>
        <v>97</v>
      </c>
      <c r="Y49" s="40" t="n">
        <f aca="false">VLOOKUP(P49,STATS!$B$2:$DF$52,109,0)</f>
        <v>0</v>
      </c>
      <c r="Z49" s="42" t="n">
        <f aca="false">SUM(W49:Y49)+T49/1000+(100-O49)/1000000000</f>
        <v>121.000692910143</v>
      </c>
      <c r="AA49" s="40"/>
    </row>
    <row r="50" customFormat="false" ht="12.8"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29</v>
      </c>
      <c r="O50" s="39" t="n">
        <v>48</v>
      </c>
      <c r="P50" s="40" t="s">
        <v>49</v>
      </c>
      <c r="Q50" s="40" t="n">
        <f aca="false">COUNTIF(CORRIDA!G:G,CLASSIF!P50)+COUNTIF(CORRIDA!I:I,CLASSIF!P50)</f>
        <v>4</v>
      </c>
      <c r="R50" s="40" t="n">
        <f aca="false">COUNTIF(CORRIDA!G:G,CLASSIF!$P50)</f>
        <v>0</v>
      </c>
      <c r="S50" s="40" t="n">
        <f aca="false">COUNTIF(CORRIDA!I:I,CLASSIF!P50)</f>
        <v>4</v>
      </c>
      <c r="T50" s="41" t="n">
        <f aca="false">IF(Q50=0,0,U50/(Q50*20))</f>
        <v>0.2</v>
      </c>
      <c r="U50" s="40" t="n">
        <f aca="false">SUMIF(CORRIDA!G:G,CLASSIF!P50,CORRIDA!H:H)+SUMIF(CORRIDA!I:I,CLASSIF!P50,CORRIDA!J:J)</f>
        <v>16</v>
      </c>
      <c r="V50" s="40" t="n">
        <f aca="false">SUMIF(WOs!G:G,CLASSIF!P50,WOs!H:H)+SUMIF(WOs!I:I,CLASSIF!P50,WOs!J:J)</f>
        <v>0</v>
      </c>
      <c r="W50" s="40" t="n">
        <f aca="false">SUMIF(TORNEIO!G:G,CLASSIF!P50,TORNEIO!H:H)+SUMIF(TORNEIO!I:I,CLASSIF!P50,TORNEIO!J:J)+SUMIF(TORNEIO!S:S,CLASSIF!P50,TORNEIO!T:T)</f>
        <v>0</v>
      </c>
      <c r="X50" s="40" t="n">
        <f aca="false">SUM(U50:V50)</f>
        <v>16</v>
      </c>
      <c r="Y50" s="40" t="n">
        <f aca="false">VLOOKUP(P50,STATS!$B$2:$DF$52,109,0)</f>
        <v>0</v>
      </c>
      <c r="Z50" s="42" t="n">
        <f aca="false">SUM(W50:Y50)+T50/1000+(100-O50)/1000000000</f>
        <v>16.000200052</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Coimbra</v>
      </c>
      <c r="BL2" s="79" t="str">
        <f aca="false">I2</f>
        <v>Costinha Maradona</v>
      </c>
      <c r="BM2" s="79" t="str">
        <f aca="false">J2</f>
        <v>Daniel Borges</v>
      </c>
      <c r="BN2" s="79" t="str">
        <f aca="false">K2</f>
        <v>Danilo</v>
      </c>
      <c r="BO2" s="79" t="str">
        <f aca="false">L2</f>
        <v>Walderi</v>
      </c>
      <c r="BP2" s="79" t="str">
        <f aca="false">M2</f>
        <v>Duclerc</v>
      </c>
      <c r="BQ2" s="79" t="str">
        <f aca="false">N2</f>
        <v>Elias Xaropinho</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 (o Croata Paraguaio)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Coimbra</v>
      </c>
      <c r="DO2" s="79" t="str">
        <f aca="false">BL2</f>
        <v>Costinha Maradona</v>
      </c>
      <c r="DP2" s="79" t="str">
        <f aca="false">BM2</f>
        <v>Daniel Borges</v>
      </c>
      <c r="DQ2" s="79" t="str">
        <f aca="false">BN2</f>
        <v>Danilo</v>
      </c>
      <c r="DR2" s="79" t="str">
        <f aca="false">BO2</f>
        <v>Walderi</v>
      </c>
      <c r="DS2" s="79" t="str">
        <f aca="false">BP2</f>
        <v>Duclerc</v>
      </c>
      <c r="DT2" s="79" t="str">
        <f aca="false">BQ2</f>
        <v>Elias Xaropinho</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 (Campeao Copa Band)</v>
      </c>
      <c r="EE2" s="79" t="str">
        <f aca="false">CB2</f>
        <v>Juan</v>
      </c>
      <c r="EF2" s="79" t="str">
        <f aca="false">CC2</f>
        <v>Carlao</v>
      </c>
      <c r="EG2" s="79" t="str">
        <f aca="false">CD2</f>
        <v>LH</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 (o Croata Paraguaio)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Sergiao</v>
      </c>
      <c r="EY2" s="79" t="str">
        <f aca="false">CV2</f>
        <v>Rubens</v>
      </c>
      <c r="EZ2" s="79" t="str">
        <f aca="false">CW2</f>
        <v>Zanoni</v>
      </c>
      <c r="FA2" s="79" t="str">
        <f aca="false">CX2</f>
        <v>Andre Bruni</v>
      </c>
      <c r="FB2" s="79" t="str">
        <f aca="false">CY2</f>
        <v>Fabio Chuck</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n">
        <f aca="false">IF($B3=BI$2,"-",IF(COUNTIF(CORRIDA!$M:$M,$B3&amp;" d. "&amp;BI$2)+COUNTIF(CORRIDA!$M:$M,BI$2&amp;" d. "&amp;$B3)=0,"",COUNTIF(CORRIDA!$M:$M,$B3&amp;" d. "&amp;BI$2)+COUNTIF(CORRIDA!$M:$M,BI$2&amp;" d. "&amp;$B3)))</f>
        <v>1</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1</v>
      </c>
      <c r="DE3" s="91" t="n">
        <f aca="false">COUNTIF(BF3:DC3,"&gt;0")</f>
        <v>1</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1</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1</v>
      </c>
      <c r="FH3" s="94"/>
      <c r="FI3" s="87" t="str">
        <f aca="false">BE3</f>
        <v>Arthur Fontalvinho</v>
      </c>
      <c r="FJ3" s="95" t="n">
        <f aca="false">COUNTIF(BF3:DC3,"&gt;0")</f>
        <v>1</v>
      </c>
      <c r="FK3" s="95" t="n">
        <f aca="false">AVERAGE(BF3:DC3)</f>
        <v>1</v>
      </c>
      <c r="FL3" s="95" t="n">
        <f aca="false">_xlfn.STDEV.P(BF3:DC3)</f>
        <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n">
        <f aca="false">IF($B5=CA$2,"-",IF(COUNTIF(CORRIDA!$M:$M,$B5&amp;" d. "&amp;CA$2)+COUNTIF(CORRIDA!$M:$M,CA$2&amp;" d. "&amp;$B5)=0,"",COUNTIF(CORRIDA!$M:$M,$B5&amp;" d. "&amp;CA$2)+COUNTIF(CORRIDA!$M:$M,CA$2&amp;" d. "&amp;$B5)))</f>
        <v>1</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1</v>
      </c>
      <c r="DE5" s="91" t="n">
        <f aca="false">COUNTIF(BF5:DC5,"&gt;0")</f>
        <v>1</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1</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1</v>
      </c>
      <c r="FH5" s="94"/>
      <c r="FI5" s="87" t="str">
        <f aca="false">BE5</f>
        <v>Bernardo</v>
      </c>
      <c r="FJ5" s="95" t="n">
        <f aca="false">COUNTIF(BF5:DC5,"&gt;0")</f>
        <v>1</v>
      </c>
      <c r="FK5" s="95" t="n">
        <f aca="false">AVERAGE(BF5:DC5)</f>
        <v>1</v>
      </c>
      <c r="FL5" s="95" t="n">
        <f aca="false">_xlfn.STDEV.P(BF5:DC5)</f>
        <v>0</v>
      </c>
      <c r="FM5" s="74" t="e">
        <f aca="false">SUMPRODUCT(DI5:DJ5,CLASSIF!T3:T4)</f>
        <v>#VALUE!</v>
      </c>
    </row>
    <row r="6" customFormat="false" ht="12.75" hidden="false" customHeight="false" outlineLevel="0" collapsed="false">
      <c r="B6" s="87" t="str">
        <f aca="false">INTRO!B6</f>
        <v>Bruno</v>
      </c>
      <c r="C6" s="96" t="n">
        <f aca="false">IF($B6=C$2,"-",IF(COUNTIF(CORRIDA!$M:$M,$B6&amp;" d. "&amp;C$2)=0,"",COUNTIF(CORRIDA!$M:$M,$B6&amp;" d. "&amp;C$2)))</f>
        <v>1</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n">
        <f aca="false">IF($B6=G$2,"-",IF(COUNTIF(CORRIDA!$M:$M,$B6&amp;" d. "&amp;G$2)=0,"",COUNTIF(CORRIDA!$M:$M,$B6&amp;" d. "&amp;G$2)))</f>
        <v>1</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n">
        <f aca="false">IF($B6=M$2,"-",IF(COUNTIF(CORRIDA!$M:$M,$B6&amp;" d. "&amp;M$2)=0,"",COUNTIF(CORRIDA!$M:$M,$B6&amp;" d. "&amp;M$2)))</f>
        <v>1</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n">
        <f aca="false">IF($B6=S$2,"-",IF(COUNTIF(CORRIDA!$M:$M,$B6&amp;" d. "&amp;S$2)=0,"",COUNTIF(CORRIDA!$M:$M,$B6&amp;" d. "&amp;S$2)))</f>
        <v>1</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n">
        <f aca="false">IF($B6=AE$2,"-",IF(COUNTIF(CORRIDA!$M:$M,$B6&amp;" d. "&amp;AE$2)=0,"",COUNTIF(CORRIDA!$M:$M,$B6&amp;" d. "&amp;AE$2)))</f>
        <v>1</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3</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9</v>
      </c>
      <c r="BE6" s="87" t="str">
        <f aca="false">B6</f>
        <v>Bruno</v>
      </c>
      <c r="BF6" s="97" t="n">
        <f aca="false">IF($B6=BF$2,"-",IF(COUNTIF(CORRIDA!$M:$M,$B6&amp;" d. "&amp;BF$2)+COUNTIF(CORRIDA!$M:$M,BF$2&amp;" d. "&amp;$B6)=0,"",COUNTIF(CORRIDA!$M:$M,$B6&amp;" d. "&amp;BF$2)+COUNTIF(CORRIDA!$M:$M,BF$2&amp;" d. "&amp;$B6)))</f>
        <v>1</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n">
        <f aca="false">IF($B6=BJ$2,"-",IF(COUNTIF(CORRIDA!$M:$M,$B6&amp;" d. "&amp;BJ$2)+COUNTIF(CORRIDA!$M:$M,BJ$2&amp;" d. "&amp;$B6)=0,"",COUNTIF(CORRIDA!$M:$M,$B6&amp;" d. "&amp;BJ$2)+COUNTIF(CORRIDA!$M:$M,BJ$2&amp;" d. "&amp;$B6)))</f>
        <v>1</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n">
        <f aca="false">IF($B6=BP$2,"-",IF(COUNTIF(CORRIDA!$M:$M,$B6&amp;" d. "&amp;BP$2)+COUNTIF(CORRIDA!$M:$M,BP$2&amp;" d. "&amp;$B6)=0,"",COUNTIF(CORRIDA!$M:$M,$B6&amp;" d. "&amp;BP$2)+COUNTIF(CORRIDA!$M:$M,BP$2&amp;" d. "&amp;$B6)))</f>
        <v>2</v>
      </c>
      <c r="BQ6" s="97" t="n">
        <f aca="false">IF($B6=BQ$2,"-",IF(COUNTIF(CORRIDA!$M:$M,$B6&amp;" d. "&amp;BQ$2)+COUNTIF(CORRIDA!$M:$M,BQ$2&amp;" d. "&amp;$B6)=0,"",COUNTIF(CORRIDA!$M:$M,$B6&amp;" d. "&amp;BQ$2)+COUNTIF(CORRIDA!$M:$M,BQ$2&amp;" d. "&amp;$B6)))</f>
        <v>1</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n">
        <f aca="false">IF($B6=BV$2,"-",IF(COUNTIF(CORRIDA!$M:$M,$B6&amp;" d. "&amp;BV$2)+COUNTIF(CORRIDA!$M:$M,BV$2&amp;" d. "&amp;$B6)=0,"",COUNTIF(CORRIDA!$M:$M,$B6&amp;" d. "&amp;BV$2)+COUNTIF(CORRIDA!$M:$M,BV$2&amp;" d. "&amp;$B6)))</f>
        <v>1</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n">
        <f aca="false">IF($B6=CH$2,"-",IF(COUNTIF(CORRIDA!$M:$M,$B6&amp;" d. "&amp;CH$2)+COUNTIF(CORRIDA!$M:$M,CH$2&amp;" d. "&amp;$B6)=0,"",COUNTIF(CORRIDA!$M:$M,$B6&amp;" d. "&amp;CH$2)+COUNTIF(CORRIDA!$M:$M,CH$2&amp;" d. "&amp;$B6)))</f>
        <v>1</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5</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3</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n">
        <f aca="false">IF($B6=CY$2,"-",IF(COUNTIF(CORRIDA!$M:$M,$B6&amp;" d. "&amp;CY$2)+COUNTIF(CORRIDA!$M:$M,CY$2&amp;" d. "&amp;$B6)=0,"",COUNTIF(CORRIDA!$M:$M,$B6&amp;" d. "&amp;CY$2)+COUNTIF(CORRIDA!$M:$M,CY$2&amp;" d. "&amp;$B6)))</f>
        <v>2</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17</v>
      </c>
      <c r="DE6" s="91" t="n">
        <f aca="false">COUNTIF(BF6:DC6,"&gt;0")</f>
        <v>9</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1</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1</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2</v>
      </c>
      <c r="DT6" s="97" t="n">
        <f aca="false">IF($B6=DT$2,0,IF(COUNTIF(CORRIDA!$M:$M,$B6&amp;" d. "&amp;DT$2)+COUNTIF(CORRIDA!$M:$M,DT$2&amp;" d. "&amp;$B6)=0,0,COUNTIF(CORRIDA!$M:$M,$B6&amp;" d. "&amp;DT$2)+COUNTIF(CORRIDA!$M:$M,DT$2&amp;" d. "&amp;$B6)))</f>
        <v>1</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1</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1</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5</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3</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2</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15</v>
      </c>
      <c r="FH6" s="94"/>
      <c r="FI6" s="87" t="str">
        <f aca="false">BE6</f>
        <v>Bruno</v>
      </c>
      <c r="FJ6" s="95" t="n">
        <f aca="false">COUNTIF(BF6:DC6,"&gt;0")</f>
        <v>9</v>
      </c>
      <c r="FK6" s="95" t="n">
        <f aca="false">AVERAGE(BF6:DC6)</f>
        <v>1.88888888888889</v>
      </c>
      <c r="FL6" s="95" t="n">
        <f aca="false">_xlfn.STDEV.P(BF6:DC6)</f>
        <v>1.28620410031003</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n">
        <f aca="false">IF($B7=I$2,"-",IF(COUNTIF(CORRIDA!$M:$M,$B7&amp;" d. "&amp;I$2)=0,"",COUNTIF(CORRIDA!$M:$M,$B7&amp;" d. "&amp;I$2)))</f>
        <v>1</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2</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n">
        <f aca="false">IF($B7=Z$2,"-",IF(COUNTIF(CORRIDA!$M:$M,$B7&amp;" d. "&amp;Z$2)=0,"",COUNTIF(CORRIDA!$M:$M,$B7&amp;" d. "&amp;Z$2)))</f>
        <v>1</v>
      </c>
      <c r="AA7" s="88" t="str">
        <f aca="false">IF($B7=AA$2,"-",IF(COUNTIF(CORRIDA!$M:$M,$B7&amp;" d. "&amp;AA$2)=0,"",COUNTIF(CORRIDA!$M:$M,$B7&amp;" d. "&amp;AA$2)))</f>
        <v/>
      </c>
      <c r="AB7" s="88" t="n">
        <f aca="false">IF($B7=AB$2,"-",IF(COUNTIF(CORRIDA!$M:$M,$B7&amp;" d. "&amp;AB$2)=0,"",COUNTIF(CORRIDA!$M:$M,$B7&amp;" d. "&amp;AB$2)))</f>
        <v>1</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2</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7</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n">
        <f aca="false">IF($B7=BI$2,"-",IF(COUNTIF(CORRIDA!$M:$M,$B7&amp;" d. "&amp;BI$2)+COUNTIF(CORRIDA!$M:$M,BI$2&amp;" d. "&amp;$B7)=0,"",COUNTIF(CORRIDA!$M:$M,$B7&amp;" d. "&amp;BI$2)+COUNTIF(CORRIDA!$M:$M,BI$2&amp;" d. "&amp;$B7)))</f>
        <v>1</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n">
        <f aca="false">IF($B7=BL$2,"-",IF(COUNTIF(CORRIDA!$M:$M,$B7&amp;" d. "&amp;BL$2)+COUNTIF(CORRIDA!$M:$M,BL$2&amp;" d. "&amp;$B7)=0,"",COUNTIF(CORRIDA!$M:$M,$B7&amp;" d. "&amp;BL$2)+COUNTIF(CORRIDA!$M:$M,BL$2&amp;" d. "&amp;$B7)))</f>
        <v>1</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2</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n">
        <f aca="false">IF($B7=CC$2,"-",IF(COUNTIF(CORRIDA!$M:$M,$B7&amp;" d. "&amp;CC$2)+COUNTIF(CORRIDA!$M:$M,CC$2&amp;" d. "&amp;$B7)=0,"",COUNTIF(CORRIDA!$M:$M,$B7&amp;" d. "&amp;CC$2)+COUNTIF(CORRIDA!$M:$M,CC$2&amp;" d. "&amp;$B7)))</f>
        <v>1</v>
      </c>
      <c r="CD7" s="90" t="str">
        <f aca="false">IF($B7=CD$2,"-",IF(COUNTIF(CORRIDA!$M:$M,$B7&amp;" d. "&amp;CD$2)+COUNTIF(CORRIDA!$M:$M,CD$2&amp;" d. "&amp;$B7)=0,"",COUNTIF(CORRIDA!$M:$M,$B7&amp;" d. "&amp;CD$2)+COUNTIF(CORRIDA!$M:$M,CD$2&amp;" d. "&amp;$B7)))</f>
        <v/>
      </c>
      <c r="CE7" s="90" t="n">
        <f aca="false">IF($B7=CE$2,"-",IF(COUNTIF(CORRIDA!$M:$M,$B7&amp;" d. "&amp;CE$2)+COUNTIF(CORRIDA!$M:$M,CE$2&amp;" d. "&amp;$B7)=0,"",COUNTIF(CORRIDA!$M:$M,$B7&amp;" d. "&amp;CE$2)+COUNTIF(CORRIDA!$M:$M,CE$2&amp;" d. "&amp;$B7)))</f>
        <v>2</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n">
        <f aca="false">IF($B7=CH$2,"-",IF(COUNTIF(CORRIDA!$M:$M,$B7&amp;" d. "&amp;CH$2)+COUNTIF(CORRIDA!$M:$M,CH$2&amp;" d. "&amp;$B7)=0,"",COUNTIF(CORRIDA!$M:$M,$B7&amp;" d. "&amp;CH$2)+COUNTIF(CORRIDA!$M:$M,CH$2&amp;" d. "&amp;$B7)))</f>
        <v>1</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3</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13</v>
      </c>
      <c r="DE7" s="91" t="n">
        <f aca="false">COUNTIF(BF7:DC7,"&gt;0")</f>
        <v>9</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1</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1</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2</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1</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2</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1</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3</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10</v>
      </c>
      <c r="FH7" s="94"/>
      <c r="FI7" s="87" t="str">
        <f aca="false">BE7</f>
        <v>Caio</v>
      </c>
      <c r="FJ7" s="95" t="n">
        <f aca="false">COUNTIF(BF7:DC7,"&gt;0")</f>
        <v>9</v>
      </c>
      <c r="FK7" s="95" t="n">
        <f aca="false">AVERAGE(BF7:DC7)</f>
        <v>1.44444444444444</v>
      </c>
      <c r="FL7" s="95" t="n">
        <f aca="false">_xlfn.STDEV.P(BF7:DC7)</f>
        <v>0.684934889218775</v>
      </c>
    </row>
    <row r="8" customFormat="false" ht="12.75" hidden="false" customHeight="false" outlineLevel="0" collapsed="false">
      <c r="B8" s="87" t="str">
        <f aca="false">INTRO!B8</f>
        <v>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n">
        <f aca="false">IF($B8=I$2,"-",IF(COUNTIF(CORRIDA!$M:$M,$B8&amp;" d. "&amp;I$2)=0,"",COUNTIF(CORRIDA!$M:$M,$B8&amp;" d. "&amp;I$2)))</f>
        <v>1</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n">
        <f aca="false">IF($B8=Y$2,"-",IF(COUNTIF(CORRIDA!$M:$M,$B8&amp;" d. "&amp;Y$2)=0,"",COUNTIF(CORRIDA!$M:$M,$B8&amp;" d. "&amp;Y$2)))</f>
        <v>1</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n">
        <f aca="false">IF($B8=AK$2,"-",IF(COUNTIF(CORRIDA!$M:$M,$B8&amp;" d. "&amp;AK$2)=0,"",COUNTIF(CORRIDA!$M:$M,$B8&amp;" d. "&amp;AK$2)))</f>
        <v>1</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3</v>
      </c>
      <c r="BE8" s="87" t="str">
        <f aca="false">B8</f>
        <v>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n">
        <f aca="false">IF($B8=BL$2,"-",IF(COUNTIF(CORRIDA!$M:$M,$B8&amp;" d. "&amp;BL$2)+COUNTIF(CORRIDA!$M:$M,BL$2&amp;" d. "&amp;$B8)=0,"",COUNTIF(CORRIDA!$M:$M,$B8&amp;" d. "&amp;BL$2)+COUNTIF(CORRIDA!$M:$M,BL$2&amp;" d. "&amp;$B8)))</f>
        <v>1</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n">
        <f aca="false">IF($B8=CB$2,"-",IF(COUNTIF(CORRIDA!$M:$M,$B8&amp;" d. "&amp;CB$2)+COUNTIF(CORRIDA!$M:$M,CB$2&amp;" d. "&amp;$B8)=0,"",COUNTIF(CORRIDA!$M:$M,$B8&amp;" d. "&amp;CB$2)+COUNTIF(CORRIDA!$M:$M,CB$2&amp;" d. "&amp;$B8)))</f>
        <v>1</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n">
        <f aca="false">IF($B8=CN$2,"-",IF(COUNTIF(CORRIDA!$M:$M,$B8&amp;" d. "&amp;CN$2)+COUNTIF(CORRIDA!$M:$M,CN$2&amp;" d. "&amp;$B8)=0,"",COUNTIF(CORRIDA!$M:$M,$B8&amp;" d. "&amp;CN$2)+COUNTIF(CORRIDA!$M:$M,CN$2&amp;" d. "&amp;$B8)))</f>
        <v>1</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3</v>
      </c>
      <c r="DE8" s="91" t="n">
        <f aca="false">COUNTIF(BF8:DC8,"&gt;0")</f>
        <v>3</v>
      </c>
      <c r="DF8" s="92" t="n">
        <f aca="false">IF(COUNTIF(BF8:DC8,"&gt;0")&lt;10,0,QUOTIENT(COUNTIF(BF8:DC8,"&gt;0"),5)*50)</f>
        <v>0</v>
      </c>
      <c r="DG8" s="93"/>
      <c r="DH8" s="87" t="str">
        <f aca="false">BE8</f>
        <v>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1</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1</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1</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3</v>
      </c>
      <c r="FH8" s="94"/>
      <c r="FI8" s="87" t="str">
        <f aca="false">BE8</f>
        <v>Coimbra</v>
      </c>
      <c r="FJ8" s="95" t="n">
        <f aca="false">COUNTIF(BF8:DC8,"&gt;0")</f>
        <v>3</v>
      </c>
      <c r="FK8" s="95" t="n">
        <f aca="false">AVERAGE(BF8:DC8)</f>
        <v>1</v>
      </c>
      <c r="FL8" s="95" t="n">
        <f aca="false">_xlfn.STDEV.P(BF8:DC8)</f>
        <v>0</v>
      </c>
    </row>
    <row r="9" customFormat="false" ht="12.75" hidden="false" customHeight="false" outlineLevel="0" collapsed="false">
      <c r="B9" s="87" t="str">
        <f aca="false">INTRO!B9</f>
        <v>Costinha Maradona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n">
        <f aca="false">IF($B9=Y$2,"-",IF(COUNTIF(CORRIDA!$M:$M,$B9&amp;" d. "&amp;Y$2)=0,"",COUNTIF(CORRIDA!$M:$M,$B9&amp;" d. "&amp;Y$2)))</f>
        <v>1</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n">
        <f aca="false">IF($B9=AG$2,"-",IF(COUNTIF(CORRIDA!$M:$M,$B9&amp;" d. "&amp;AG$2)=0,"",COUNTIF(CORRIDA!$M:$M,$B9&amp;" d. "&amp;AG$2)))</f>
        <v>1</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n">
        <f aca="false">IF($B9=AK$2,"-",IF(COUNTIF(CORRIDA!$M:$M,$B9&amp;" d. "&amp;AK$2)=0,"",COUNTIF(CORRIDA!$M:$M,$B9&amp;" d. "&amp;AK$2)))</f>
        <v>1</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n">
        <f aca="false">IF($B9=AT$2,"-",IF(COUNTIF(CORRIDA!$M:$M,$B9&amp;" d. "&amp;AT$2)=0,"",COUNTIF(CORRIDA!$M:$M,$B9&amp;" d. "&amp;AT$2)))</f>
        <v>1</v>
      </c>
      <c r="AU9" s="88" t="str">
        <f aca="false">IF($B9=AU$2,"-",IF(COUNTIF(CORRIDA!$M:$M,$B9&amp;" d. "&amp;AU$2)=0,"",COUNTIF(CORRIDA!$M:$M,$B9&amp;" d. "&amp;AU$2)))</f>
        <v/>
      </c>
      <c r="AV9" s="88" t="str">
        <f aca="false">IF($B9=AV$2,"-",IF(COUNTIF(CORRIDA!$M:$M,$B9&amp;" d. "&amp;AV$2)=0,"",COUNTIF(CORRIDA!$M:$M,$B9&amp;" d. "&amp;AV$2)))</f>
        <v/>
      </c>
      <c r="AW9" s="88" t="n">
        <f aca="false">IF($B9=AW$2,"-",IF(COUNTIF(CORRIDA!$M:$M,$B9&amp;" d. "&amp;AW$2)=0,"",COUNTIF(CORRIDA!$M:$M,$B9&amp;" d. "&amp;AW$2)))</f>
        <v>1</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5</v>
      </c>
      <c r="BE9" s="87" t="str">
        <f aca="false">B9</f>
        <v>Costinha Maradona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n">
        <f aca="false">IF($B9=BJ$2,"-",IF(COUNTIF(CORRIDA!$M:$M,$B9&amp;" d. "&amp;BJ$2)+COUNTIF(CORRIDA!$M:$M,BJ$2&amp;" d. "&amp;$B9)=0,"",COUNTIF(CORRIDA!$M:$M,$B9&amp;" d. "&amp;BJ$2)+COUNTIF(CORRIDA!$M:$M,BJ$2&amp;" d. "&amp;$B9)))</f>
        <v>1</v>
      </c>
      <c r="BK9" s="90" t="n">
        <f aca="false">IF($B9=BK$2,"-",IF(COUNTIF(CORRIDA!$M:$M,$B9&amp;" d. "&amp;BK$2)+COUNTIF(CORRIDA!$M:$M,BK$2&amp;" d. "&amp;$B9)=0,"",COUNTIF(CORRIDA!$M:$M,$B9&amp;" d. "&amp;BK$2)+COUNTIF(CORRIDA!$M:$M,BK$2&amp;" d. "&amp;$B9)))</f>
        <v>1</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n">
        <f aca="false">IF($B9=CB$2,"-",IF(COUNTIF(CORRIDA!$M:$M,$B9&amp;" d. "&amp;CB$2)+COUNTIF(CORRIDA!$M:$M,CB$2&amp;" d. "&amp;$B9)=0,"",COUNTIF(CORRIDA!$M:$M,$B9&amp;" d. "&amp;CB$2)+COUNTIF(CORRIDA!$M:$M,CB$2&amp;" d. "&amp;$B9)))</f>
        <v>1</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n">
        <f aca="false">IF($B9=CJ$2,"-",IF(COUNTIF(CORRIDA!$M:$M,$B9&amp;" d. "&amp;CJ$2)+COUNTIF(CORRIDA!$M:$M,CJ$2&amp;" d. "&amp;$B9)=0,"",COUNTIF(CORRIDA!$M:$M,$B9&amp;" d. "&amp;CJ$2)+COUNTIF(CORRIDA!$M:$M,CJ$2&amp;" d. "&amp;$B9)))</f>
        <v>1</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n">
        <f aca="false">IF($B9=CN$2,"-",IF(COUNTIF(CORRIDA!$M:$M,$B9&amp;" d. "&amp;CN$2)+COUNTIF(CORRIDA!$M:$M,CN$2&amp;" d. "&amp;$B9)=0,"",COUNTIF(CORRIDA!$M:$M,$B9&amp;" d. "&amp;CN$2)+COUNTIF(CORRIDA!$M:$M,CN$2&amp;" d. "&amp;$B9)))</f>
        <v>1</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n">
        <f aca="false">IF($B9=CW$2,"-",IF(COUNTIF(CORRIDA!$M:$M,$B9&amp;" d. "&amp;CW$2)+COUNTIF(CORRIDA!$M:$M,CW$2&amp;" d. "&amp;$B9)=0,"",COUNTIF(CORRIDA!$M:$M,$B9&amp;" d. "&amp;CW$2)+COUNTIF(CORRIDA!$M:$M,CW$2&amp;" d. "&amp;$B9)))</f>
        <v>1</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2</v>
      </c>
      <c r="CZ9" s="90" t="n">
        <f aca="false">IF($B9=CZ$2,"-",IF(COUNTIF(CORRIDA!$M:$M,$B9&amp;" d. "&amp;CZ$2)+COUNTIF(CORRIDA!$M:$M,CZ$2&amp;" d. "&amp;$B9)=0,"",COUNTIF(CORRIDA!$M:$M,$B9&amp;" d. "&amp;CZ$2)+COUNTIF(CORRIDA!$M:$M,CZ$2&amp;" d. "&amp;$B9)))</f>
        <v>1</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9</v>
      </c>
      <c r="DE9" s="91" t="n">
        <f aca="false">COUNTIF(BF9:DC9,"&gt;0")</f>
        <v>8</v>
      </c>
      <c r="DF9" s="92" t="n">
        <f aca="false">IF(COUNTIF(BF9:DC9,"&gt;0")&lt;10,0,QUOTIENT(COUNTIF(BF9:DC9,"&gt;0"),5)*50)</f>
        <v>0</v>
      </c>
      <c r="DG9" s="93"/>
      <c r="DH9" s="87" t="str">
        <f aca="false">BE9</f>
        <v>Costinha Maradona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1</v>
      </c>
      <c r="DN9" s="90" t="n">
        <f aca="false">IF($B9=DN$2,0,IF(COUNTIF(CORRIDA!$M:$M,$B9&amp;" d. "&amp;DN$2)+COUNTIF(CORRIDA!$M:$M,DN$2&amp;" d. "&amp;$B9)=0,0,COUNTIF(CORRIDA!$M:$M,$B9&amp;" d. "&amp;DN$2)+COUNTIF(CORRIDA!$M:$M,DN$2&amp;" d. "&amp;$B9)))</f>
        <v>1</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1</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1</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1</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1</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2</v>
      </c>
      <c r="FC9" s="90" t="n">
        <f aca="false">IF($B9=FC$2,0,IF(COUNTIF(CORRIDA!$M:$M,$B9&amp;" d. "&amp;FC$2)+COUNTIF(CORRIDA!$M:$M,FC$2&amp;" d. "&amp;$B9)=0,0,COUNTIF(CORRIDA!$M:$M,$B9&amp;" d. "&amp;FC$2)+COUNTIF(CORRIDA!$M:$M,FC$2&amp;" d. "&amp;$B9)))</f>
        <v>1</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5</v>
      </c>
      <c r="FH9" s="94"/>
      <c r="FI9" s="87" t="str">
        <f aca="false">BE9</f>
        <v>Costinha Maradona</v>
      </c>
      <c r="FJ9" s="95" t="n">
        <f aca="false">COUNTIF(BF9:DC9,"&gt;0")</f>
        <v>8</v>
      </c>
      <c r="FK9" s="95" t="n">
        <f aca="false">AVERAGE(BF9:DC9)</f>
        <v>1.125</v>
      </c>
      <c r="FL9" s="95" t="n">
        <f aca="false">_xlfn.STDEV.P(BF9:DC9)</f>
        <v>0.330718913883074</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n">
        <f aca="false">IF($B11=M$2,"-",IF(COUNTIF(CORRIDA!$M:$M,$B11&amp;" d. "&amp;M$2)=0,"",COUNTIF(CORRIDA!$M:$M,$B11&amp;" d. "&amp;M$2)))</f>
        <v>1</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n">
        <f aca="false">IF($B11=Z$2,"-",IF(COUNTIF(CORRIDA!$M:$M,$B11&amp;" d. "&amp;Z$2)=0,"",COUNTIF(CORRIDA!$M:$M,$B11&amp;" d. "&amp;Z$2)))</f>
        <v>1</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2</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n">
        <f aca="false">IF($B11=BP$2,"-",IF(COUNTIF(CORRIDA!$M:$M,$B11&amp;" d. "&amp;BP$2)+COUNTIF(CORRIDA!$M:$M,BP$2&amp;" d. "&amp;$B11)=0,"",COUNTIF(CORRIDA!$M:$M,$B11&amp;" d. "&amp;BP$2)+COUNTIF(CORRIDA!$M:$M,BP$2&amp;" d. "&amp;$B11)))</f>
        <v>1</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n">
        <f aca="false">IF($B11=CC$2,"-",IF(COUNTIF(CORRIDA!$M:$M,$B11&amp;" d. "&amp;CC$2)+COUNTIF(CORRIDA!$M:$M,CC$2&amp;" d. "&amp;$B11)=0,"",COUNTIF(CORRIDA!$M:$M,$B11&amp;" d. "&amp;CC$2)+COUNTIF(CORRIDA!$M:$M,CC$2&amp;" d. "&amp;$B11)))</f>
        <v>1</v>
      </c>
      <c r="CD11" s="90" t="str">
        <f aca="false">IF($B11=CD$2,"-",IF(COUNTIF(CORRIDA!$M:$M,$B11&amp;" d. "&amp;CD$2)+COUNTIF(CORRIDA!$M:$M,CD$2&amp;" d. "&amp;$B11)=0,"",COUNTIF(CORRIDA!$M:$M,$B11&amp;" d. "&amp;CD$2)+COUNTIF(CORRIDA!$M:$M,CD$2&amp;" d. "&amp;$B11)))</f>
        <v/>
      </c>
      <c r="CE11" s="90" t="n">
        <f aca="false">IF($B11=CE$2,"-",IF(COUNTIF(CORRIDA!$M:$M,$B11&amp;" d. "&amp;CE$2)+COUNTIF(CORRIDA!$M:$M,CE$2&amp;" d. "&amp;$B11)=0,"",COUNTIF(CORRIDA!$M:$M,$B11&amp;" d. "&amp;CE$2)+COUNTIF(CORRIDA!$M:$M,CE$2&amp;" d. "&amp;$B11)))</f>
        <v>1</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3</v>
      </c>
      <c r="DE11" s="91" t="n">
        <f aca="false">COUNTIF(BF11:DC11,"&gt;0")</f>
        <v>3</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1</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1</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1</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3</v>
      </c>
      <c r="FH11" s="94"/>
      <c r="FI11" s="87" t="str">
        <f aca="false">BE11</f>
        <v>Danilo</v>
      </c>
      <c r="FJ11" s="95" t="n">
        <f aca="false">COUNTIF(BF11:DC11,"&gt;0")</f>
        <v>3</v>
      </c>
      <c r="FK11" s="95" t="n">
        <f aca="false">AVERAGE(BF11:DC11)</f>
        <v>1</v>
      </c>
      <c r="FL11" s="95" t="n">
        <f aca="false">_xlfn.STDEV.P(BF11:DC11)</f>
        <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n">
        <f aca="false">IF($B12=AQ$2,"-",IF(COUNTIF(CORRIDA!$M:$M,$B12&amp;" d. "&amp;AQ$2)=0,"",COUNTIF(CORRIDA!$M:$M,$B12&amp;" d. "&amp;AQ$2)))</f>
        <v>1</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1</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n">
        <f aca="false">IF($B12=CT$2,"-",IF(COUNTIF(CORRIDA!$M:$M,$B12&amp;" d. "&amp;CT$2)+COUNTIF(CORRIDA!$M:$M,CT$2&amp;" d. "&amp;$B12)=0,"",COUNTIF(CORRIDA!$M:$M,$B12&amp;" d. "&amp;CT$2)+COUNTIF(CORRIDA!$M:$M,CT$2&amp;" d. "&amp;$B12)))</f>
        <v>1</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1</v>
      </c>
      <c r="DE12" s="91" t="n">
        <f aca="false">COUNTIF(BF12:DC12,"&gt;0")</f>
        <v>1</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1</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1</v>
      </c>
      <c r="FH12" s="94"/>
      <c r="FI12" s="87" t="str">
        <f aca="false">BE12</f>
        <v>Walderi</v>
      </c>
      <c r="FJ12" s="95" t="n">
        <f aca="false">COUNTIF(BF12:DC12,"&gt;0")</f>
        <v>1</v>
      </c>
      <c r="FK12" s="95" t="n">
        <f aca="false">AVERAGE(BF12:DC12)</f>
        <v>1</v>
      </c>
      <c r="FL12" s="95" t="n">
        <f aca="false">_xlfn.STDEV.P(BF12:DC12)</f>
        <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n">
        <f aca="false">IF($B13=F$2,"-",IF(COUNTIF(CORRIDA!$M:$M,$B13&amp;" d. "&amp;F$2)=0,"",COUNTIF(CORRIDA!$M:$M,$B13&amp;" d. "&amp;F$2)))</f>
        <v>1</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3</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n">
        <f aca="false">IF($B13=BI$2,"-",IF(COUNTIF(CORRIDA!$M:$M,$B13&amp;" d. "&amp;BI$2)+COUNTIF(CORRIDA!$M:$M,BI$2&amp;" d. "&amp;$B13)=0,"",COUNTIF(CORRIDA!$M:$M,$B13&amp;" d. "&amp;BI$2)+COUNTIF(CORRIDA!$M:$M,BI$2&amp;" d. "&amp;$B13)))</f>
        <v>2</v>
      </c>
      <c r="BJ13" s="90" t="n">
        <f aca="false">IF($B13=BJ$2,"-",IF(COUNTIF(CORRIDA!$M:$M,$B13&amp;" d. "&amp;BJ$2)+COUNTIF(CORRIDA!$M:$M,BJ$2&amp;" d. "&amp;$B13)=0,"",COUNTIF(CORRIDA!$M:$M,$B13&amp;" d. "&amp;BJ$2)+COUNTIF(CORRIDA!$M:$M,BJ$2&amp;" d. "&amp;$B13)))</f>
        <v>2</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n">
        <f aca="false">IF($B13=BN$2,"-",IF(COUNTIF(CORRIDA!$M:$M,$B13&amp;" d. "&amp;BN$2)+COUNTIF(CORRIDA!$M:$M,BN$2&amp;" d. "&amp;$B13)=0,"",COUNTIF(CORRIDA!$M:$M,$B13&amp;" d. "&amp;BN$2)+COUNTIF(CORRIDA!$M:$M,BN$2&amp;" d. "&amp;$B13)))</f>
        <v>1</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3</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n">
        <f aca="false">IF($B13=CY$2,"-",IF(COUNTIF(CORRIDA!$M:$M,$B13&amp;" d. "&amp;CY$2)+COUNTIF(CORRIDA!$M:$M,CY$2&amp;" d. "&amp;$B13)=0,"",COUNTIF(CORRIDA!$M:$M,$B13&amp;" d. "&amp;CY$2)+COUNTIF(CORRIDA!$M:$M,CY$2&amp;" d. "&amp;$B13)))</f>
        <v>1</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11</v>
      </c>
      <c r="DE13" s="91" t="n">
        <f aca="false">COUNTIF(BF13:DC13,"&gt;0")</f>
        <v>7</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2</v>
      </c>
      <c r="DM13" s="90" t="n">
        <f aca="false">IF($B13=DM$2,0,IF(COUNTIF(CORRIDA!$M:$M,$B13&amp;" d. "&amp;DM$2)+COUNTIF(CORRIDA!$M:$M,DM$2&amp;" d. "&amp;$B13)=0,0,COUNTIF(CORRIDA!$M:$M,$B13&amp;" d. "&amp;DM$2)+COUNTIF(CORRIDA!$M:$M,DM$2&amp;" d. "&amp;$B13)))</f>
        <v>2</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1</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3</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1</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10</v>
      </c>
      <c r="FH13" s="94"/>
      <c r="FI13" s="87" t="str">
        <f aca="false">BE13</f>
        <v>Duclerc</v>
      </c>
      <c r="FJ13" s="95" t="n">
        <f aca="false">COUNTIF(BF13:DC13,"&gt;0")</f>
        <v>7</v>
      </c>
      <c r="FK13" s="95" t="n">
        <f aca="false">AVERAGE(BF13:DC13)</f>
        <v>1.57142857142857</v>
      </c>
      <c r="FL13" s="95" t="n">
        <f aca="false">_xlfn.STDEV.P(BF13:DC13)</f>
        <v>0.728431359084683</v>
      </c>
    </row>
    <row r="14" customFormat="false" ht="12.75" hidden="false" customHeight="false" outlineLevel="0" collapsed="false">
      <c r="B14" s="87" t="str">
        <f aca="false">INTRO!B14</f>
        <v>Elias Xaropinho</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n">
        <f aca="false">IF($B14=F$2,"-",IF(COUNTIF(CORRIDA!$M:$M,$B14&amp;" d. "&amp;F$2)=0,"",COUNTIF(CORRIDA!$M:$M,$B14&amp;" d. "&amp;F$2)))</f>
        <v>1</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n">
        <f aca="false">IF($B14=Y$2,"-",IF(COUNTIF(CORRIDA!$M:$M,$B14&amp;" d. "&amp;Y$2)=0,"",COUNTIF(CORRIDA!$M:$M,$B14&amp;" d. "&amp;Y$2)))</f>
        <v>1</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2</v>
      </c>
      <c r="BE14" s="87" t="str">
        <f aca="false">B14</f>
        <v>Elias Xaropinho</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n">
        <f aca="false">IF($B14=BI$2,"-",IF(COUNTIF(CORRIDA!$M:$M,$B14&amp;" d. "&amp;BI$2)+COUNTIF(CORRIDA!$M:$M,BI$2&amp;" d. "&amp;$B14)=0,"",COUNTIF(CORRIDA!$M:$M,$B14&amp;" d. "&amp;BI$2)+COUNTIF(CORRIDA!$M:$M,BI$2&amp;" d. "&amp;$B14)))</f>
        <v>1</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n">
        <f aca="false">IF($B14=CB$2,"-",IF(COUNTIF(CORRIDA!$M:$M,$B14&amp;" d. "&amp;CB$2)+COUNTIF(CORRIDA!$M:$M,CB$2&amp;" d. "&amp;$B14)=0,"",COUNTIF(CORRIDA!$M:$M,$B14&amp;" d. "&amp;CB$2)+COUNTIF(CORRIDA!$M:$M,CB$2&amp;" d. "&amp;$B14)))</f>
        <v>1</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n">
        <f aca="false">IF($B14=CJ$2,"-",IF(COUNTIF(CORRIDA!$M:$M,$B14&amp;" d. "&amp;CJ$2)+COUNTIF(CORRIDA!$M:$M,CJ$2&amp;" d. "&amp;$B14)=0,"",COUNTIF(CORRIDA!$M:$M,$B14&amp;" d. "&amp;CJ$2)+COUNTIF(CORRIDA!$M:$M,CJ$2&amp;" d. "&amp;$B14)))</f>
        <v>1</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n">
        <f aca="false">IF($B14=CM$2,"-",IF(COUNTIF(CORRIDA!$M:$M,$B14&amp;" d. "&amp;CM$2)+COUNTIF(CORRIDA!$M:$M,CM$2&amp;" d. "&amp;$B14)=0,"",COUNTIF(CORRIDA!$M:$M,$B14&amp;" d. "&amp;CM$2)+COUNTIF(CORRIDA!$M:$M,CM$2&amp;" d. "&amp;$B14)))</f>
        <v>1</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n">
        <f aca="false">IF($B14=CY$2,"-",IF(COUNTIF(CORRIDA!$M:$M,$B14&amp;" d. "&amp;CY$2)+COUNTIF(CORRIDA!$M:$M,CY$2&amp;" d. "&amp;$B14)=0,"",COUNTIF(CORRIDA!$M:$M,$B14&amp;" d. "&amp;CY$2)+COUNTIF(CORRIDA!$M:$M,CY$2&amp;" d. "&amp;$B14)))</f>
        <v>2</v>
      </c>
      <c r="CZ14" s="97" t="n">
        <f aca="false">IF($B14=CZ$2,"-",IF(COUNTIF(CORRIDA!$M:$M,$B14&amp;" d. "&amp;CZ$2)+COUNTIF(CORRIDA!$M:$M,CZ$2&amp;" d. "&amp;$B14)=0,"",COUNTIF(CORRIDA!$M:$M,$B14&amp;" d. "&amp;CZ$2)+COUNTIF(CORRIDA!$M:$M,CZ$2&amp;" d. "&amp;$B14)))</f>
        <v>1</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9</v>
      </c>
      <c r="DE14" s="91" t="n">
        <f aca="false">COUNTIF(BF14:DC14,"&gt;0")</f>
        <v>8</v>
      </c>
      <c r="DF14" s="92" t="n">
        <f aca="false">IF(COUNTIF(BF14:DC14,"&gt;0")&lt;10,0,QUOTIENT(COUNTIF(BF14:DC14,"&gt;0"),5)*50)</f>
        <v>0</v>
      </c>
      <c r="DG14" s="93"/>
      <c r="DH14" s="87" t="str">
        <f aca="false">BE14</f>
        <v>Elias Xaropinho</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1</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1</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1</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1</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2</v>
      </c>
      <c r="FC14" s="97" t="n">
        <f aca="false">IF($B14=FC$2,0,IF(COUNTIF(CORRIDA!$M:$M,$B14&amp;" d. "&amp;FC$2)+COUNTIF(CORRIDA!$M:$M,FC$2&amp;" d. "&amp;$B14)=0,0,COUNTIF(CORRIDA!$M:$M,$B14&amp;" d. "&amp;FC$2)+COUNTIF(CORRIDA!$M:$M,FC$2&amp;" d. "&amp;$B14)))</f>
        <v>1</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6</v>
      </c>
      <c r="FH14" s="94"/>
      <c r="FI14" s="87" t="str">
        <f aca="false">BE14</f>
        <v>Elias Xaropinho</v>
      </c>
      <c r="FJ14" s="95" t="n">
        <f aca="false">COUNTIF(BF14:DC14,"&gt;0")</f>
        <v>8</v>
      </c>
      <c r="FK14" s="95" t="n">
        <f aca="false">AVERAGE(BF14:DC14)</f>
        <v>1.125</v>
      </c>
      <c r="FL14" s="95" t="n">
        <f aca="false">_xlfn.STDEV.P(BF14:DC14)</f>
        <v>0.330718913883074</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n">
        <f aca="false">IF($B15=CM$2,"-",IF(COUNTIF(CORRIDA!$M:$M,$B15&amp;" d. "&amp;CM$2)+COUNTIF(CORRIDA!$M:$M,CM$2&amp;" d. "&amp;$B15)=0,"",COUNTIF(CORRIDA!$M:$M,$B15&amp;" d. "&amp;CM$2)+COUNTIF(CORRIDA!$M:$M,CM$2&amp;" d. "&amp;$B15)))</f>
        <v>1</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1</v>
      </c>
      <c r="DE15" s="91" t="n">
        <f aca="false">COUNTIF(BF15:DC15,"&gt;0")</f>
        <v>1</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1</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1</v>
      </c>
      <c r="FH15" s="94"/>
      <c r="FI15" s="87" t="str">
        <f aca="false">BE15</f>
        <v>Fabinho</v>
      </c>
      <c r="FJ15" s="95" t="n">
        <f aca="false">COUNTIF(BF15:DC15,"&gt;0")</f>
        <v>1</v>
      </c>
      <c r="FK15" s="95" t="n">
        <f aca="false">AVERAGE(BF15:DC15)</f>
        <v>1</v>
      </c>
      <c r="FL15" s="95" t="n">
        <f aca="false">_xlfn.STDEV.P(BF15:DC15)</f>
        <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n">
        <f aca="false">IF($B16=AA$2,"-",IF(COUNTIF(CORRIDA!$M:$M,$B16&amp;" d. "&amp;AA$2)=0,"",COUNTIF(CORRIDA!$M:$M,$B16&amp;" d. "&amp;AA$2)))</f>
        <v>1</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1</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n">
        <f aca="false">IF($B16=CA$2,"-",IF(COUNTIF(CORRIDA!$M:$M,$B16&amp;" d. "&amp;CA$2)+COUNTIF(CORRIDA!$M:$M,CA$2&amp;" d. "&amp;$B16)=0,"",COUNTIF(CORRIDA!$M:$M,$B16&amp;" d. "&amp;CA$2)+COUNTIF(CORRIDA!$M:$M,CA$2&amp;" d. "&amp;$B16)))</f>
        <v>1</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n">
        <f aca="false">IF($B16=CD$2,"-",IF(COUNTIF(CORRIDA!$M:$M,$B16&amp;" d. "&amp;CD$2)+COUNTIF(CORRIDA!$M:$M,CD$2&amp;" d. "&amp;$B16)=0,"",COUNTIF(CORRIDA!$M:$M,$B16&amp;" d. "&amp;CD$2)+COUNTIF(CORRIDA!$M:$M,CD$2&amp;" d. "&amp;$B16)))</f>
        <v>1</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3</v>
      </c>
      <c r="DE16" s="91" t="n">
        <f aca="false">COUNTIF(BF16:DC16,"&gt;0")</f>
        <v>3</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1</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1</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2</v>
      </c>
      <c r="FH16" s="94"/>
      <c r="FI16" s="87" t="str">
        <f aca="false">BE16</f>
        <v>Felipe</v>
      </c>
      <c r="FJ16" s="95" t="n">
        <f aca="false">COUNTIF(BF16:DC16,"&gt;0")</f>
        <v>3</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3</v>
      </c>
      <c r="Z19" s="88" t="n">
        <f aca="false">IF($B19=Z$2,"-",IF(COUNTIF(CORRIDA!$M:$M,$B19&amp;" d. "&amp;Z$2)=0,"",COUNTIF(CORRIDA!$M:$M,$B19&amp;" d. "&amp;Z$2)))</f>
        <v>2</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n">
        <f aca="false">IF($B19=AE$2,"-",IF(COUNTIF(CORRIDA!$M:$M,$B19&amp;" d. "&amp;AE$2)=0,"",COUNTIF(CORRIDA!$M:$M,$B19&amp;" d. "&amp;AE$2)))</f>
        <v>1</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n">
        <f aca="false">IF($B19=AR$2,"-",IF(COUNTIF(CORRIDA!$M:$M,$B19&amp;" d. "&amp;AR$2)=0,"",COUNTIF(CORRIDA!$M:$M,$B19&amp;" d. "&amp;AR$2)))</f>
        <v>1</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7</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n">
        <f aca="false">IF($B19=BI$2,"-",IF(COUNTIF(CORRIDA!$M:$M,$B19&amp;" d. "&amp;BI$2)+COUNTIF(CORRIDA!$M:$M,BI$2&amp;" d. "&amp;$B19)=0,"",COUNTIF(CORRIDA!$M:$M,$B19&amp;" d. "&amp;BI$2)+COUNTIF(CORRIDA!$M:$M,BI$2&amp;" d. "&amp;$B19)))</f>
        <v>1</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3</v>
      </c>
      <c r="CC19" s="90" t="n">
        <f aca="false">IF($B19=CC$2,"-",IF(COUNTIF(CORRIDA!$M:$M,$B19&amp;" d. "&amp;CC$2)+COUNTIF(CORRIDA!$M:$M,CC$2&amp;" d. "&amp;$B19)=0,"",COUNTIF(CORRIDA!$M:$M,$B19&amp;" d. "&amp;CC$2)+COUNTIF(CORRIDA!$M:$M,CC$2&amp;" d. "&amp;$B19)))</f>
        <v>2</v>
      </c>
      <c r="CD19" s="90" t="str">
        <f aca="false">IF($B19=CD$2,"-",IF(COUNTIF(CORRIDA!$M:$M,$B19&amp;" d. "&amp;CD$2)+COUNTIF(CORRIDA!$M:$M,CD$2&amp;" d. "&amp;$B19)=0,"",COUNTIF(CORRIDA!$M:$M,$B19&amp;" d. "&amp;CD$2)+COUNTIF(CORRIDA!$M:$M,CD$2&amp;" d. "&amp;$B19)))</f>
        <v/>
      </c>
      <c r="CE19" s="90" t="n">
        <f aca="false">IF($B19=CE$2,"-",IF(COUNTIF(CORRIDA!$M:$M,$B19&amp;" d. "&amp;CE$2)+COUNTIF(CORRIDA!$M:$M,CE$2&amp;" d. "&amp;$B19)=0,"",COUNTIF(CORRIDA!$M:$M,$B19&amp;" d. "&amp;CE$2)+COUNTIF(CORRIDA!$M:$M,CE$2&amp;" d. "&amp;$B19)))</f>
        <v>2</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n">
        <f aca="false">IF($B19=CH$2,"-",IF(COUNTIF(CORRIDA!$M:$M,$B19&amp;" d. "&amp;CH$2)+COUNTIF(CORRIDA!$M:$M,CH$2&amp;" d. "&amp;$B19)=0,"",COUNTIF(CORRIDA!$M:$M,$B19&amp;" d. "&amp;CH$2)+COUNTIF(CORRIDA!$M:$M,CH$2&amp;" d. "&amp;$B19)))</f>
        <v>2</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n">
        <f aca="false">IF($B19=CR$2,"-",IF(COUNTIF(CORRIDA!$M:$M,$B19&amp;" d. "&amp;CR$2)+COUNTIF(CORRIDA!$M:$M,CR$2&amp;" d. "&amp;$B19)=0,"",COUNTIF(CORRIDA!$M:$M,$B19&amp;" d. "&amp;CR$2)+COUNTIF(CORRIDA!$M:$M,CR$2&amp;" d. "&amp;$B19)))</f>
        <v>1</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n">
        <f aca="false">IF($B19=CU$2,"-",IF(COUNTIF(CORRIDA!$M:$M,$B19&amp;" d. "&amp;CU$2)+COUNTIF(CORRIDA!$M:$M,CU$2&amp;" d. "&amp;$B19)=0,"",COUNTIF(CORRIDA!$M:$M,$B19&amp;" d. "&amp;CU$2)+COUNTIF(CORRIDA!$M:$M,CU$2&amp;" d. "&amp;$B19)))</f>
        <v>1</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13</v>
      </c>
      <c r="DE19" s="91" t="n">
        <f aca="false">COUNTIF(BF19:DC19,"&gt;0")</f>
        <v>8</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1</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3</v>
      </c>
      <c r="EF19" s="90" t="n">
        <f aca="false">IF($B19=EF$2,0,IF(COUNTIF(CORRIDA!$M:$M,$B19&amp;" d. "&amp;EF$2)+COUNTIF(CORRIDA!$M:$M,EF$2&amp;" d. "&amp;$B19)=0,0,COUNTIF(CORRIDA!$M:$M,$B19&amp;" d. "&amp;EF$2)+COUNTIF(CORRIDA!$M:$M,EF$2&amp;" d. "&amp;$B19)))</f>
        <v>2</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2</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2</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1</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1</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11</v>
      </c>
      <c r="FH19" s="94"/>
      <c r="FI19" s="87" t="str">
        <f aca="false">BE19</f>
        <v>Flavio</v>
      </c>
      <c r="FJ19" s="95" t="n">
        <f aca="false">COUNTIF(BF19:DC19,"&gt;0")</f>
        <v>8</v>
      </c>
      <c r="FK19" s="95" t="n">
        <f aca="false">AVERAGE(BF19:DC19)</f>
        <v>1.625</v>
      </c>
      <c r="FL19" s="95" t="n">
        <f aca="false">_xlfn.STDEV.P(BF19:DC19)</f>
        <v>0.695970545353753</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 (Campeao Copa Band)</v>
      </c>
      <c r="C24" s="96" t="str">
        <f aca="false">IF($B24=C$2,"-",IF(COUNTIF(CORRIDA!$M:$M,$B24&amp;" d. "&amp;C$2)=0,"",COUNTIF(CORRIDA!$M:$M,$B24&amp;" d. "&amp;C$2)))</f>
        <v/>
      </c>
      <c r="D24" s="96" t="str">
        <f aca="false">IF($B24=D$2,"-",IF(COUNTIF(CORRIDA!$M:$M,$B24&amp;" d. "&amp;D$2)=0,"",COUNTIF(CORRIDA!$M:$M,$B24&amp;" d. "&amp;D$2)))</f>
        <v/>
      </c>
      <c r="E24" s="96" t="n">
        <f aca="false">IF($B24=E$2,"-",IF(COUNTIF(CORRIDA!$M:$M,$B24&amp;" d. "&amp;E$2)=0,"",COUNTIF(CORRIDA!$M:$M,$B24&amp;" d. "&amp;E$2)))</f>
        <v>1</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n">
        <f aca="false">IF($B24=P$2,"-",IF(COUNTIF(CORRIDA!$M:$M,$B24&amp;" d. "&amp;P$2)=0,"",COUNTIF(CORRIDA!$M:$M,$B24&amp;" d. "&amp;P$2)))</f>
        <v>1</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n">
        <f aca="false">IF($B24=Y$2,"-",IF(COUNTIF(CORRIDA!$M:$M,$B24&amp;" d. "&amp;Y$2)=0,"",COUNTIF(CORRIDA!$M:$M,$B24&amp;" d. "&amp;Y$2)))</f>
        <v>1</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n">
        <f aca="false">IF($B24=AG$2,"-",IF(COUNTIF(CORRIDA!$M:$M,$B24&amp;" d. "&amp;AG$2)=0,"",COUNTIF(CORRIDA!$M:$M,$B24&amp;" d. "&amp;AG$2)))</f>
        <v>1</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n">
        <f aca="false">IF($B24=AV$2,"-",IF(COUNTIF(CORRIDA!$M:$M,$B24&amp;" d. "&amp;AV$2)=0,"",COUNTIF(CORRIDA!$M:$M,$B24&amp;" d. "&amp;AV$2)))</f>
        <v>1</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5</v>
      </c>
      <c r="BE24" s="87" t="str">
        <f aca="false">B24</f>
        <v>Ivan (Campeao Copa Band)</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n">
        <f aca="false">IF($B24=BH$2,"-",IF(COUNTIF(CORRIDA!$M:$M,$B24&amp;" d. "&amp;BH$2)+COUNTIF(CORRIDA!$M:$M,BH$2&amp;" d. "&amp;$B24)=0,"",COUNTIF(CORRIDA!$M:$M,$B24&amp;" d. "&amp;BH$2)+COUNTIF(CORRIDA!$M:$M,BH$2&amp;" d. "&amp;$B24)))</f>
        <v>1</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n">
        <f aca="false">IF($B24=BS$2,"-",IF(COUNTIF(CORRIDA!$M:$M,$B24&amp;" d. "&amp;BS$2)+COUNTIF(CORRIDA!$M:$M,BS$2&amp;" d. "&amp;$B24)=0,"",COUNTIF(CORRIDA!$M:$M,$B24&amp;" d. "&amp;BS$2)+COUNTIF(CORRIDA!$M:$M,BS$2&amp;" d. "&amp;$B24)))</f>
        <v>1</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n">
        <f aca="false">IF($B24=CB$2,"-",IF(COUNTIF(CORRIDA!$M:$M,$B24&amp;" d. "&amp;CB$2)+COUNTIF(CORRIDA!$M:$M,CB$2&amp;" d. "&amp;$B24)=0,"",COUNTIF(CORRIDA!$M:$M,$B24&amp;" d. "&amp;CB$2)+COUNTIF(CORRIDA!$M:$M,CB$2&amp;" d. "&amp;$B24)))</f>
        <v>1</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n">
        <f aca="false">IF($B24=CJ$2,"-",IF(COUNTIF(CORRIDA!$M:$M,$B24&amp;" d. "&amp;CJ$2)+COUNTIF(CORRIDA!$M:$M,CJ$2&amp;" d. "&amp;$B24)=0,"",COUNTIF(CORRIDA!$M:$M,$B24&amp;" d. "&amp;CJ$2)+COUNTIF(CORRIDA!$M:$M,CJ$2&amp;" d. "&amp;$B24)))</f>
        <v>1</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2</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n">
        <f aca="false">IF($B24=CR$2,"-",IF(COUNTIF(CORRIDA!$M:$M,$B24&amp;" d. "&amp;CR$2)+COUNTIF(CORRIDA!$M:$M,CR$2&amp;" d. "&amp;$B24)=0,"",COUNTIF(CORRIDA!$M:$M,$B24&amp;" d. "&amp;CR$2)+COUNTIF(CORRIDA!$M:$M,CR$2&amp;" d. "&amp;$B24)))</f>
        <v>1</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n">
        <f aca="false">IF($B24=CY$2,"-",IF(COUNTIF(CORRIDA!$M:$M,$B24&amp;" d. "&amp;CY$2)+COUNTIF(CORRIDA!$M:$M,CY$2&amp;" d. "&amp;$B24)=0,"",COUNTIF(CORRIDA!$M:$M,$B24&amp;" d. "&amp;CY$2)+COUNTIF(CORRIDA!$M:$M,CY$2&amp;" d. "&amp;$B24)))</f>
        <v>1</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8</v>
      </c>
      <c r="DE24" s="91" t="n">
        <f aca="false">COUNTIF(BF24:DC24,"&gt;0")</f>
        <v>7</v>
      </c>
      <c r="DF24" s="92" t="n">
        <f aca="false">IF(COUNTIF(BF24:DC24,"&gt;0")&lt;10,0,QUOTIENT(COUNTIF(BF24:DC24,"&gt;0"),5)*50)</f>
        <v>0</v>
      </c>
      <c r="DG24" s="93"/>
      <c r="DH24" s="87" t="str">
        <f aca="false">BE24</f>
        <v>Ivan (Campeao Copa Band)</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1</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1</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1</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1</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2</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1</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1</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7</v>
      </c>
      <c r="FH24" s="94"/>
      <c r="FI24" s="87" t="str">
        <f aca="false">BE24</f>
        <v>Ivan (Campeao Copa Band)</v>
      </c>
      <c r="FJ24" s="95" t="n">
        <f aca="false">COUNTIF(BF24:DC24,"&gt;0")</f>
        <v>7</v>
      </c>
      <c r="FK24" s="95" t="n">
        <f aca="false">AVERAGE(BF24:DC24)</f>
        <v>1.14285714285714</v>
      </c>
      <c r="FL24" s="95" t="n">
        <f aca="false">_xlfn.STDEV.P(BF24:DC24)</f>
        <v>0.349927106111883</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n">
        <f aca="false">IF($B25=BK$2,"-",IF(COUNTIF(CORRIDA!$M:$M,$B25&amp;" d. "&amp;BK$2)+COUNTIF(CORRIDA!$M:$M,BK$2&amp;" d. "&amp;$B25)=0,"",COUNTIF(CORRIDA!$M:$M,$B25&amp;" d. "&amp;BK$2)+COUNTIF(CORRIDA!$M:$M,BK$2&amp;" d. "&amp;$B25)))</f>
        <v>1</v>
      </c>
      <c r="BL25" s="90" t="n">
        <f aca="false">IF($B25=BL$2,"-",IF(COUNTIF(CORRIDA!$M:$M,$B25&amp;" d. "&amp;BL$2)+COUNTIF(CORRIDA!$M:$M,BL$2&amp;" d. "&amp;$B25)=0,"",COUNTIF(CORRIDA!$M:$M,$B25&amp;" d. "&amp;BL$2)+COUNTIF(CORRIDA!$M:$M,BL$2&amp;" d. "&amp;$B25)))</f>
        <v>1</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n">
        <f aca="false">IF($B25=BQ$2,"-",IF(COUNTIF(CORRIDA!$M:$M,$B25&amp;" d. "&amp;BQ$2)+COUNTIF(CORRIDA!$M:$M,BQ$2&amp;" d. "&amp;$B25)=0,"",COUNTIF(CORRIDA!$M:$M,$B25&amp;" d. "&amp;BQ$2)+COUNTIF(CORRIDA!$M:$M,BQ$2&amp;" d. "&amp;$B25)))</f>
        <v>1</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3</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n">
        <f aca="false">IF($B25=CA$2,"-",IF(COUNTIF(CORRIDA!$M:$M,$B25&amp;" d. "&amp;CA$2)+COUNTIF(CORRIDA!$M:$M,CA$2&amp;" d. "&amp;$B25)=0,"",COUNTIF(CORRIDA!$M:$M,$B25&amp;" d. "&amp;CA$2)+COUNTIF(CORRIDA!$M:$M,CA$2&amp;" d. "&amp;$B25)))</f>
        <v>1</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n">
        <f aca="false">IF($B25=CE$2,"-",IF(COUNTIF(CORRIDA!$M:$M,$B25&amp;" d. "&amp;CE$2)+COUNTIF(CORRIDA!$M:$M,CE$2&amp;" d. "&amp;$B25)=0,"",COUNTIF(CORRIDA!$M:$M,$B25&amp;" d. "&amp;CE$2)+COUNTIF(CORRIDA!$M:$M,CE$2&amp;" d. "&amp;$B25)))</f>
        <v>1</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2</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n">
        <f aca="false">IF($B25=CY$2,"-",IF(COUNTIF(CORRIDA!$M:$M,$B25&amp;" d. "&amp;CY$2)+COUNTIF(CORRIDA!$M:$M,CY$2&amp;" d. "&amp;$B25)=0,"",COUNTIF(CORRIDA!$M:$M,$B25&amp;" d. "&amp;CY$2)+COUNTIF(CORRIDA!$M:$M,CY$2&amp;" d. "&amp;$B25)))</f>
        <v>1</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13</v>
      </c>
      <c r="DE25" s="91" t="n">
        <f aca="false">COUNTIF(BF25:DC25,"&gt;0")</f>
        <v>10</v>
      </c>
      <c r="DF25" s="92" t="n">
        <f aca="false">IF(COUNTIF(BF25:DC25,"&gt;0")&lt;10,0,QUOTIENT(COUNTIF(BF25:DC25,"&gt;0"),5)*50)</f>
        <v>100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1</v>
      </c>
      <c r="DO25" s="90" t="n">
        <f aca="false">IF($B25=DO$2,0,IF(COUNTIF(CORRIDA!$M:$M,$B25&amp;" d. "&amp;DO$2)+COUNTIF(CORRIDA!$M:$M,DO$2&amp;" d. "&amp;$B25)=0,0,COUNTIF(CORRIDA!$M:$M,$B25&amp;" d. "&amp;DO$2)+COUNTIF(CORRIDA!$M:$M,DO$2&amp;" d. "&amp;$B25)))</f>
        <v>1</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1</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3</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1</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1</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2</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1</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10</v>
      </c>
      <c r="FH25" s="94"/>
      <c r="FI25" s="87" t="str">
        <f aca="false">BE25</f>
        <v>Juan</v>
      </c>
      <c r="FJ25" s="95" t="n">
        <f aca="false">COUNTIF(BF25:DC25,"&gt;0")</f>
        <v>10</v>
      </c>
      <c r="FK25" s="95" t="n">
        <f aca="false">AVERAGE(BF25:DC25)</f>
        <v>1.3</v>
      </c>
      <c r="FL25" s="95" t="n">
        <f aca="false">_xlfn.STDEV.P(BF25:DC25)</f>
        <v>0.640312423743285</v>
      </c>
    </row>
    <row r="26" customFormat="false" ht="12.75" hidden="false" customHeight="false" outlineLevel="0" collapsed="false">
      <c r="B26" s="87" t="str">
        <f aca="false">INTRO!B26</f>
        <v>Carlao</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3</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3</v>
      </c>
      <c r="BE26" s="87" t="str">
        <f aca="false">B26</f>
        <v>Carlao</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n">
        <f aca="false">IF($B26=BJ$2,"-",IF(COUNTIF(CORRIDA!$M:$M,$B26&amp;" d. "&amp;BJ$2)+COUNTIF(CORRIDA!$M:$M,BJ$2&amp;" d. "&amp;$B26)=0,"",COUNTIF(CORRIDA!$M:$M,$B26&amp;" d. "&amp;BJ$2)+COUNTIF(CORRIDA!$M:$M,BJ$2&amp;" d. "&amp;$B26)))</f>
        <v>1</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n">
        <f aca="false">IF($B26=BN$2,"-",IF(COUNTIF(CORRIDA!$M:$M,$B26&amp;" d. "&amp;BN$2)+COUNTIF(CORRIDA!$M:$M,BN$2&amp;" d. "&amp;$B26)=0,"",COUNTIF(CORRIDA!$M:$M,$B26&amp;" d. "&amp;BN$2)+COUNTIF(CORRIDA!$M:$M,BN$2&amp;" d. "&amp;$B26)))</f>
        <v>1</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n">
        <f aca="false">IF($B26=BV$2,"-",IF(COUNTIF(CORRIDA!$M:$M,$B26&amp;" d. "&amp;BV$2)+COUNTIF(CORRIDA!$M:$M,BV$2&amp;" d. "&amp;$B26)=0,"",COUNTIF(CORRIDA!$M:$M,$B26&amp;" d. "&amp;BV$2)+COUNTIF(CORRIDA!$M:$M,BV$2&amp;" d. "&amp;$B26)))</f>
        <v>2</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n">
        <f aca="false">IF($B26=CM$2,"-",IF(COUNTIF(CORRIDA!$M:$M,$B26&amp;" d. "&amp;CM$2)+COUNTIF(CORRIDA!$M:$M,CM$2&amp;" d. "&amp;$B26)=0,"",COUNTIF(CORRIDA!$M:$M,$B26&amp;" d. "&amp;CM$2)+COUNTIF(CORRIDA!$M:$M,CM$2&amp;" d. "&amp;$B26)))</f>
        <v>1</v>
      </c>
      <c r="CN26" s="97" t="n">
        <f aca="false">IF($B26=CN$2,"-",IF(COUNTIF(CORRIDA!$M:$M,$B26&amp;" d. "&amp;CN$2)+COUNTIF(CORRIDA!$M:$M,CN$2&amp;" d. "&amp;$B26)=0,"",COUNTIF(CORRIDA!$M:$M,$B26&amp;" d. "&amp;CN$2)+COUNTIF(CORRIDA!$M:$M,CN$2&amp;" d. "&amp;$B26)))</f>
        <v>1</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5</v>
      </c>
      <c r="CV26" s="97" t="n">
        <f aca="false">IF($B26=CV$2,"-",IF(COUNTIF(CORRIDA!$M:$M,$B26&amp;" d. "&amp;CV$2)+COUNTIF(CORRIDA!$M:$M,CV$2&amp;" d. "&amp;$B26)=0,"",COUNTIF(CORRIDA!$M:$M,$B26&amp;" d. "&amp;CV$2)+COUNTIF(CORRIDA!$M:$M,CV$2&amp;" d. "&amp;$B26)))</f>
        <v>1</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n">
        <f aca="false">IF($B26=CY$2,"-",IF(COUNTIF(CORRIDA!$M:$M,$B26&amp;" d. "&amp;CY$2)+COUNTIF(CORRIDA!$M:$M,CY$2&amp;" d. "&amp;$B26)=0,"",COUNTIF(CORRIDA!$M:$M,$B26&amp;" d. "&amp;CY$2)+COUNTIF(CORRIDA!$M:$M,CY$2&amp;" d. "&amp;$B26)))</f>
        <v>2</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14</v>
      </c>
      <c r="DE26" s="91" t="n">
        <f aca="false">COUNTIF(BF26:DC26,"&gt;0")</f>
        <v>8</v>
      </c>
      <c r="DF26" s="92" t="n">
        <f aca="false">IF(COUNTIF(BF26:DC26,"&gt;0")&lt;10,0,QUOTIENT(COUNTIF(BF26:DC26,"&gt;0"),5)*50)</f>
        <v>0</v>
      </c>
      <c r="DG26" s="93"/>
      <c r="DH26" s="87" t="str">
        <f aca="false">BE26</f>
        <v>Carlao</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1</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1</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2</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1</v>
      </c>
      <c r="EQ26" s="97" t="n">
        <f aca="false">IF($B26=EQ$2,0,IF(COUNTIF(CORRIDA!$M:$M,$B26&amp;" d. "&amp;EQ$2)+COUNTIF(CORRIDA!$M:$M,EQ$2&amp;" d. "&amp;$B26)=0,0,COUNTIF(CORRIDA!$M:$M,$B26&amp;" d. "&amp;EQ$2)+COUNTIF(CORRIDA!$M:$M,EQ$2&amp;" d. "&amp;$B26)))</f>
        <v>1</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5</v>
      </c>
      <c r="EY26" s="97" t="n">
        <f aca="false">IF($B26=EY$2,0,IF(COUNTIF(CORRIDA!$M:$M,$B26&amp;" d. "&amp;EY$2)+COUNTIF(CORRIDA!$M:$M,EY$2&amp;" d. "&amp;$B26)=0,0,COUNTIF(CORRIDA!$M:$M,$B26&amp;" d. "&amp;EY$2)+COUNTIF(CORRIDA!$M:$M,EY$2&amp;" d. "&amp;$B26)))</f>
        <v>1</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2</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6</v>
      </c>
      <c r="FH26" s="94"/>
      <c r="FI26" s="87" t="str">
        <f aca="false">BE26</f>
        <v>Carlao</v>
      </c>
      <c r="FJ26" s="95" t="n">
        <f aca="false">COUNTIF(BF26:DC26,"&gt;0")</f>
        <v>8</v>
      </c>
      <c r="FK26" s="95" t="n">
        <f aca="false">AVERAGE(BF26:DC26)</f>
        <v>1.75</v>
      </c>
      <c r="FL26" s="95" t="n">
        <f aca="false">_xlfn.STDEV.P(BF26:DC26)</f>
        <v>1.29903810567666</v>
      </c>
    </row>
    <row r="27" customFormat="false" ht="12.75" hidden="false" customHeight="false" outlineLevel="0" collapsed="false">
      <c r="B27" s="87" t="str">
        <f aca="false">INTRO!B27</f>
        <v>LH</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LH</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n">
        <f aca="false">IF($B27=BS$2,"-",IF(COUNTIF(CORRIDA!$M:$M,$B27&amp;" d. "&amp;BS$2)+COUNTIF(CORRIDA!$M:$M,BS$2&amp;" d. "&amp;$B27)=0,"",COUNTIF(CORRIDA!$M:$M,$B27&amp;" d. "&amp;BS$2)+COUNTIF(CORRIDA!$M:$M,BS$2&amp;" d. "&amp;$B27)))</f>
        <v>1</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n">
        <f aca="false">IF($B27=CJ$2,"-",IF(COUNTIF(CORRIDA!$M:$M,$B27&amp;" d. "&amp;CJ$2)+COUNTIF(CORRIDA!$M:$M,CJ$2&amp;" d. "&amp;$B27)=0,"",COUNTIF(CORRIDA!$M:$M,$B27&amp;" d. "&amp;CJ$2)+COUNTIF(CORRIDA!$M:$M,CJ$2&amp;" d. "&amp;$B27)))</f>
        <v>1</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n">
        <f aca="false">IF($B27=CY$2,"-",IF(COUNTIF(CORRIDA!$M:$M,$B27&amp;" d. "&amp;CY$2)+COUNTIF(CORRIDA!$M:$M,CY$2&amp;" d. "&amp;$B27)=0,"",COUNTIF(CORRIDA!$M:$M,$B27&amp;" d. "&amp;CY$2)+COUNTIF(CORRIDA!$M:$M,CY$2&amp;" d. "&amp;$B27)))</f>
        <v>1</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5</v>
      </c>
      <c r="DE27" s="91" t="n">
        <f aca="false">COUNTIF(BF27:DC27,"&gt;0")</f>
        <v>5</v>
      </c>
      <c r="DF27" s="92" t="n">
        <f aca="false">IF(COUNTIF(BF27:DC27,"&gt;0")&lt;10,0,QUOTIENT(COUNTIF(BF27:DC27,"&gt;0"),5)*50)</f>
        <v>0</v>
      </c>
      <c r="DG27" s="93"/>
      <c r="DH27" s="87" t="str">
        <f aca="false">BE27</f>
        <v>LH</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1</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1</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1</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3</v>
      </c>
      <c r="FH27" s="94"/>
      <c r="FI27" s="87" t="str">
        <f aca="false">BE27</f>
        <v>LH</v>
      </c>
      <c r="FJ27" s="95" t="n">
        <f aca="false">COUNTIF(BF27:DC27,"&gt;0")</f>
        <v>5</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n">
        <f aca="false">IF($B28=G$2,"-",IF(COUNTIF(CORRIDA!$M:$M,$B28&amp;" d. "&amp;G$2)=0,"",COUNTIF(CORRIDA!$M:$M,$B28&amp;" d. "&amp;G$2)))</f>
        <v>1</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n">
        <f aca="false">IF($B28=K$2,"-",IF(COUNTIF(CORRIDA!$M:$M,$B28&amp;" d. "&amp;K$2)=0,"",COUNTIF(CORRIDA!$M:$M,$B28&amp;" d. "&amp;K$2)))</f>
        <v>1</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n">
        <f aca="false">IF($B28=S$2,"-",IF(COUNTIF(CORRIDA!$M:$M,$B28&amp;" d. "&amp;S$2)=0,"",COUNTIF(CORRIDA!$M:$M,$B28&amp;" d. "&amp;S$2)))</f>
        <v>2</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n">
        <f aca="false">IF($B28=Y$2,"-",IF(COUNTIF(CORRIDA!$M:$M,$B28&amp;" d. "&amp;Y$2)=0,"",COUNTIF(CORRIDA!$M:$M,$B28&amp;" d. "&amp;Y$2)))</f>
        <v>1</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n">
        <f aca="false">IF($B28=AH$2,"-",IF(COUNTIF(CORRIDA!$M:$M,$B28&amp;" d. "&amp;AH$2)=0,"",COUNTIF(CORRIDA!$M:$M,$B28&amp;" d. "&amp;AH$2)))</f>
        <v>1</v>
      </c>
      <c r="AI28" s="96" t="n">
        <f aca="false">IF($B28=AI$2,"-",IF(COUNTIF(CORRIDA!$M:$M,$B28&amp;" d. "&amp;AI$2)=0,"",COUNTIF(CORRIDA!$M:$M,$B28&amp;" d. "&amp;AI$2)))</f>
        <v>1</v>
      </c>
      <c r="AJ28" s="96" t="n">
        <f aca="false">IF($B28=AJ$2,"-",IF(COUNTIF(CORRIDA!$M:$M,$B28&amp;" d. "&amp;AJ$2)=0,"",COUNTIF(CORRIDA!$M:$M,$B28&amp;" d. "&amp;AJ$2)))</f>
        <v>1</v>
      </c>
      <c r="AK28" s="96" t="n">
        <f aca="false">IF($B28=AK$2,"-",IF(COUNTIF(CORRIDA!$M:$M,$B28&amp;" d. "&amp;AK$2)=0,"",COUNTIF(CORRIDA!$M:$M,$B28&amp;" d. "&amp;AK$2)))</f>
        <v>2</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n">
        <f aca="false">IF($B28=AO$2,"-",IF(COUNTIF(CORRIDA!$M:$M,$B28&amp;" d. "&amp;AO$2)=0,"",COUNTIF(CORRIDA!$M:$M,$B28&amp;" d. "&amp;AO$2)))</f>
        <v>1</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n">
        <f aca="false">IF($B28=AT$2,"-",IF(COUNTIF(CORRIDA!$M:$M,$B28&amp;" d. "&amp;AT$2)=0,"",COUNTIF(CORRIDA!$M:$M,$B28&amp;" d. "&amp;AT$2)))</f>
        <v>1</v>
      </c>
      <c r="AU28" s="96" t="str">
        <f aca="false">IF($B28=AU$2,"-",IF(COUNTIF(CORRIDA!$M:$M,$B28&amp;" d. "&amp;AU$2)=0,"",COUNTIF(CORRIDA!$M:$M,$B28&amp;" d. "&amp;AU$2)))</f>
        <v/>
      </c>
      <c r="AV28" s="96" t="n">
        <f aca="false">IF($B28=AV$2,"-",IF(COUNTIF(CORRIDA!$M:$M,$B28&amp;" d. "&amp;AV$2)=0,"",COUNTIF(CORRIDA!$M:$M,$B28&amp;" d. "&amp;AV$2)))</f>
        <v>1</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13</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n">
        <f aca="false">IF($B28=BJ$2,"-",IF(COUNTIF(CORRIDA!$M:$M,$B28&amp;" d. "&amp;BJ$2)+COUNTIF(CORRIDA!$M:$M,BJ$2&amp;" d. "&amp;$B28)=0,"",COUNTIF(CORRIDA!$M:$M,$B28&amp;" d. "&amp;BJ$2)+COUNTIF(CORRIDA!$M:$M,BJ$2&amp;" d. "&amp;$B28)))</f>
        <v>2</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n">
        <f aca="false">IF($B28=BN$2,"-",IF(COUNTIF(CORRIDA!$M:$M,$B28&amp;" d. "&amp;BN$2)+COUNTIF(CORRIDA!$M:$M,BN$2&amp;" d. "&amp;$B28)=0,"",COUNTIF(CORRIDA!$M:$M,$B28&amp;" d. "&amp;BN$2)+COUNTIF(CORRIDA!$M:$M,BN$2&amp;" d. "&amp;$B28)))</f>
        <v>1</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n">
        <f aca="false">IF($B28=BV$2,"-",IF(COUNTIF(CORRIDA!$M:$M,$B28&amp;" d. "&amp;BV$2)+COUNTIF(CORRIDA!$M:$M,BV$2&amp;" d. "&amp;$B28)=0,"",COUNTIF(CORRIDA!$M:$M,$B28&amp;" d. "&amp;BV$2)+COUNTIF(CORRIDA!$M:$M,BV$2&amp;" d. "&amp;$B28)))</f>
        <v>2</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n">
        <f aca="false">IF($B28=CB$2,"-",IF(COUNTIF(CORRIDA!$M:$M,$B28&amp;" d. "&amp;CB$2)+COUNTIF(CORRIDA!$M:$M,CB$2&amp;" d. "&amp;$B28)=0,"",COUNTIF(CORRIDA!$M:$M,$B28&amp;" d. "&amp;CB$2)+COUNTIF(CORRIDA!$M:$M,CB$2&amp;" d. "&amp;$B28)))</f>
        <v>1</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n">
        <f aca="false">IF($B28=CK$2,"-",IF(COUNTIF(CORRIDA!$M:$M,$B28&amp;" d. "&amp;CK$2)+COUNTIF(CORRIDA!$M:$M,CK$2&amp;" d. "&amp;$B28)=0,"",COUNTIF(CORRIDA!$M:$M,$B28&amp;" d. "&amp;CK$2)+COUNTIF(CORRIDA!$M:$M,CK$2&amp;" d. "&amp;$B28)))</f>
        <v>1</v>
      </c>
      <c r="CL28" s="97" t="n">
        <f aca="false">IF($B28=CL$2,"-",IF(COUNTIF(CORRIDA!$M:$M,$B28&amp;" d. "&amp;CL$2)+COUNTIF(CORRIDA!$M:$M,CL$2&amp;" d. "&amp;$B28)=0,"",COUNTIF(CORRIDA!$M:$M,$B28&amp;" d. "&amp;CL$2)+COUNTIF(CORRIDA!$M:$M,CL$2&amp;" d. "&amp;$B28)))</f>
        <v>1</v>
      </c>
      <c r="CM28" s="97" t="n">
        <f aca="false">IF($B28=CM$2,"-",IF(COUNTIF(CORRIDA!$M:$M,$B28&amp;" d. "&amp;CM$2)+COUNTIF(CORRIDA!$M:$M,CM$2&amp;" d. "&amp;$B28)=0,"",COUNTIF(CORRIDA!$M:$M,$B28&amp;" d. "&amp;CM$2)+COUNTIF(CORRIDA!$M:$M,CM$2&amp;" d. "&amp;$B28)))</f>
        <v>1</v>
      </c>
      <c r="CN28" s="97" t="n">
        <f aca="false">IF($B28=CN$2,"-",IF(COUNTIF(CORRIDA!$M:$M,$B28&amp;" d. "&amp;CN$2)+COUNTIF(CORRIDA!$M:$M,CN$2&amp;" d. "&amp;$B28)=0,"",COUNTIF(CORRIDA!$M:$M,$B28&amp;" d. "&amp;CN$2)+COUNTIF(CORRIDA!$M:$M,CN$2&amp;" d. "&amp;$B28)))</f>
        <v>2</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n">
        <f aca="false">IF($B28=CR$2,"-",IF(COUNTIF(CORRIDA!$M:$M,$B28&amp;" d. "&amp;CR$2)+COUNTIF(CORRIDA!$M:$M,CR$2&amp;" d. "&amp;$B28)=0,"",COUNTIF(CORRIDA!$M:$M,$B28&amp;" d. "&amp;CR$2)+COUNTIF(CORRIDA!$M:$M,CR$2&amp;" d. "&amp;$B28)))</f>
        <v>1</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n">
        <f aca="false">IF($B28=CW$2,"-",IF(COUNTIF(CORRIDA!$M:$M,$B28&amp;" d. "&amp;CW$2)+COUNTIF(CORRIDA!$M:$M,CW$2&amp;" d. "&amp;$B28)=0,"",COUNTIF(CORRIDA!$M:$M,$B28&amp;" d. "&amp;CW$2)+COUNTIF(CORRIDA!$M:$M,CW$2&amp;" d. "&amp;$B28)))</f>
        <v>1</v>
      </c>
      <c r="CX28" s="97" t="str">
        <f aca="false">IF($B28=CX$2,"-",IF(COUNTIF(CORRIDA!$M:$M,$B28&amp;" d. "&amp;CX$2)+COUNTIF(CORRIDA!$M:$M,CX$2&amp;" d. "&amp;$B28)=0,"",COUNTIF(CORRIDA!$M:$M,$B28&amp;" d. "&amp;CX$2)+COUNTIF(CORRIDA!$M:$M,CX$2&amp;" d. "&amp;$B28)))</f>
        <v/>
      </c>
      <c r="CY28" s="97" t="n">
        <f aca="false">IF($B28=CY$2,"-",IF(COUNTIF(CORRIDA!$M:$M,$B28&amp;" d. "&amp;CY$2)+COUNTIF(CORRIDA!$M:$M,CY$2&amp;" d. "&amp;$B28)=0,"",COUNTIF(CORRIDA!$M:$M,$B28&amp;" d. "&amp;CY$2)+COUNTIF(CORRIDA!$M:$M,CY$2&amp;" d. "&amp;$B28)))</f>
        <v>1</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14</v>
      </c>
      <c r="DE28" s="91" t="n">
        <f aca="false">COUNTIF(BF28:DC28,"&gt;0")</f>
        <v>11</v>
      </c>
      <c r="DF28" s="92" t="n">
        <f aca="false">IF(COUNTIF(BF28:DC28,"&gt;0")&lt;10,0,QUOTIENT(COUNTIF(BF28:DC28,"&gt;0"),5)*50)</f>
        <v>100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2</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1</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2</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1</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1</v>
      </c>
      <c r="EO28" s="97" t="n">
        <f aca="false">IF($B28=EO$2,0,IF(COUNTIF(CORRIDA!$M:$M,$B28&amp;" d. "&amp;EO$2)+COUNTIF(CORRIDA!$M:$M,EO$2&amp;" d. "&amp;$B28)=0,0,COUNTIF(CORRIDA!$M:$M,$B28&amp;" d. "&amp;EO$2)+COUNTIF(CORRIDA!$M:$M,EO$2&amp;" d. "&amp;$B28)))</f>
        <v>1</v>
      </c>
      <c r="EP28" s="97" t="n">
        <f aca="false">IF($B28=EP$2,0,IF(COUNTIF(CORRIDA!$M:$M,$B28&amp;" d. "&amp;EP$2)+COUNTIF(CORRIDA!$M:$M,EP$2&amp;" d. "&amp;$B28)=0,0,COUNTIF(CORRIDA!$M:$M,$B28&amp;" d. "&amp;EP$2)+COUNTIF(CORRIDA!$M:$M,EP$2&amp;" d. "&amp;$B28)))</f>
        <v>1</v>
      </c>
      <c r="EQ28" s="97" t="n">
        <f aca="false">IF($B28=EQ$2,0,IF(COUNTIF(CORRIDA!$M:$M,$B28&amp;" d. "&amp;EQ$2)+COUNTIF(CORRIDA!$M:$M,EQ$2&amp;" d. "&amp;$B28)=0,0,COUNTIF(CORRIDA!$M:$M,$B28&amp;" d. "&amp;EQ$2)+COUNTIF(CORRIDA!$M:$M,EQ$2&amp;" d. "&amp;$B28)))</f>
        <v>2</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1</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1</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1</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12</v>
      </c>
      <c r="FH28" s="94"/>
      <c r="FI28" s="87" t="str">
        <f aca="false">BE28</f>
        <v>Magritto</v>
      </c>
      <c r="FJ28" s="95" t="n">
        <f aca="false">COUNTIF(BF28:DC28,"&gt;0")</f>
        <v>11</v>
      </c>
      <c r="FK28" s="95" t="n">
        <f aca="false">AVERAGE(BF28:DC28)</f>
        <v>1.27272727272727</v>
      </c>
      <c r="FL28" s="95" t="n">
        <f aca="false">_xlfn.STDEV.P(BF28:DC28)</f>
        <v>0.445361771415123</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n">
        <f aca="false">IF($B31=G$2,"-",IF(COUNTIF(CORRIDA!$M:$M,$B31&amp;" d. "&amp;G$2)=0,"",COUNTIF(CORRIDA!$M:$M,$B31&amp;" d. "&amp;G$2)))</f>
        <v>1</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n">
        <f aca="false">IF($B31=S$2,"-",IF(COUNTIF(CORRIDA!$M:$M,$B31&amp;" d. "&amp;S$2)=0,"",COUNTIF(CORRIDA!$M:$M,$B31&amp;" d. "&amp;S$2)))</f>
        <v>1</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n">
        <f aca="false">IF($B31=AG$2,"-",IF(COUNTIF(CORRIDA!$M:$M,$B31&amp;" d. "&amp;AG$2)=0,"",COUNTIF(CORRIDA!$M:$M,$B31&amp;" d. "&amp;AG$2)))</f>
        <v>1</v>
      </c>
      <c r="AH31" s="88" t="str">
        <f aca="false">IF($B31=AH$2,"-",IF(COUNTIF(CORRIDA!$M:$M,$B31&amp;" d. "&amp;AH$2)=0,"",COUNTIF(CORRIDA!$M:$M,$B31&amp;" d. "&amp;AH$2)))</f>
        <v/>
      </c>
      <c r="AI31" s="88" t="n">
        <f aca="false">IF($B31=AI$2,"-",IF(COUNTIF(CORRIDA!$M:$M,$B31&amp;" d. "&amp;AI$2)=0,"",COUNTIF(CORRIDA!$M:$M,$B31&amp;" d. "&amp;AI$2)))</f>
        <v>1</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n">
        <f aca="false">IF($B31=AX$2,"-",IF(COUNTIF(CORRIDA!$M:$M,$B31&amp;" d. "&amp;AX$2)=0,"",COUNTIF(CORRIDA!$M:$M,$B31&amp;" d. "&amp;AX$2)))</f>
        <v>1</v>
      </c>
      <c r="AY31" s="88" t="str">
        <f aca="false">IF($B31=AY$2,"-",IF(COUNTIF(CORRIDA!$M:$M,$B31&amp;" d. "&amp;AY$2)=0,"",COUNTIF(CORRIDA!$M:$M,$B31&amp;" d. "&amp;AY$2)))</f>
        <v/>
      </c>
      <c r="AZ31" s="88" t="str">
        <f aca="false">IF($B31=AZ$2,"-",IF(COUNTIF(CORRIDA!$M:$M,$B31&amp;" d. "&amp;AZ$2)=0,"",COUNTIF(CORRIDA!$M:$M,$B31&amp;" d. "&amp;AZ$2)))</f>
        <v/>
      </c>
      <c r="BA31" s="89" t="n">
        <f aca="false">SUM(C31:AZ31)</f>
        <v>6</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n">
        <f aca="false">IF($B31=BI$2,"-",IF(COUNTIF(CORRIDA!$M:$M,$B31&amp;" d. "&amp;BI$2)+COUNTIF(CORRIDA!$M:$M,BI$2&amp;" d. "&amp;$B31)=0,"",COUNTIF(CORRIDA!$M:$M,$B31&amp;" d. "&amp;BI$2)+COUNTIF(CORRIDA!$M:$M,BI$2&amp;" d. "&amp;$B31)))</f>
        <v>1</v>
      </c>
      <c r="BJ31" s="90" t="n">
        <f aca="false">IF($B31=BJ$2,"-",IF(COUNTIF(CORRIDA!$M:$M,$B31&amp;" d. "&amp;BJ$2)+COUNTIF(CORRIDA!$M:$M,BJ$2&amp;" d. "&amp;$B31)=0,"",COUNTIF(CORRIDA!$M:$M,$B31&amp;" d. "&amp;BJ$2)+COUNTIF(CORRIDA!$M:$M,BJ$2&amp;" d. "&amp;$B31)))</f>
        <v>1</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n">
        <f aca="false">IF($B31=BV$2,"-",IF(COUNTIF(CORRIDA!$M:$M,$B31&amp;" d. "&amp;BV$2)+COUNTIF(CORRIDA!$M:$M,BV$2&amp;" d. "&amp;$B31)=0,"",COUNTIF(CORRIDA!$M:$M,$B31&amp;" d. "&amp;BV$2)+COUNTIF(CORRIDA!$M:$M,BV$2&amp;" d. "&amp;$B31)))</f>
        <v>2</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n">
        <f aca="false">IF($B31=CJ$2,"-",IF(COUNTIF(CORRIDA!$M:$M,$B31&amp;" d. "&amp;CJ$2)+COUNTIF(CORRIDA!$M:$M,CJ$2&amp;" d. "&amp;$B31)=0,"",COUNTIF(CORRIDA!$M:$M,$B31&amp;" d. "&amp;CJ$2)+COUNTIF(CORRIDA!$M:$M,CJ$2&amp;" d. "&amp;$B31)))</f>
        <v>1</v>
      </c>
      <c r="CK31" s="90" t="str">
        <f aca="false">IF($B31=CK$2,"-",IF(COUNTIF(CORRIDA!$M:$M,$B31&amp;" d. "&amp;CK$2)+COUNTIF(CORRIDA!$M:$M,CK$2&amp;" d. "&amp;$B31)=0,"",COUNTIF(CORRIDA!$M:$M,$B31&amp;" d. "&amp;CK$2)+COUNTIF(CORRIDA!$M:$M,CK$2&amp;" d. "&amp;$B31)))</f>
        <v/>
      </c>
      <c r="CL31" s="90" t="n">
        <f aca="false">IF($B31=CL$2,"-",IF(COUNTIF(CORRIDA!$M:$M,$B31&amp;" d. "&amp;CL$2)+COUNTIF(CORRIDA!$M:$M,CL$2&amp;" d. "&amp;$B31)=0,"",COUNTIF(CORRIDA!$M:$M,$B31&amp;" d. "&amp;CL$2)+COUNTIF(CORRIDA!$M:$M,CL$2&amp;" d. "&amp;$B31)))</f>
        <v>1</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n">
        <f aca="false">IF($B31=DA$2,"-",IF(COUNTIF(CORRIDA!$M:$M,$B31&amp;" d. "&amp;DA$2)+COUNTIF(CORRIDA!$M:$M,DA$2&amp;" d. "&amp;$B31)=0,"",COUNTIF(CORRIDA!$M:$M,$B31&amp;" d. "&amp;DA$2)+COUNTIF(CORRIDA!$M:$M,DA$2&amp;" d. "&amp;$B31)))</f>
        <v>1</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10</v>
      </c>
      <c r="DE31" s="91" t="n">
        <f aca="false">COUNTIF(BF31:DC31,"&gt;0")</f>
        <v>9</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1</v>
      </c>
      <c r="DM31" s="90" t="n">
        <f aca="false">IF($B31=DM$2,0,IF(COUNTIF(CORRIDA!$M:$M,$B31&amp;" d. "&amp;DM$2)+COUNTIF(CORRIDA!$M:$M,DM$2&amp;" d. "&amp;$B31)=0,0,COUNTIF(CORRIDA!$M:$M,$B31&amp;" d. "&amp;DM$2)+COUNTIF(CORRIDA!$M:$M,DM$2&amp;" d. "&amp;$B31)))</f>
        <v>1</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2</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1</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1</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1</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8</v>
      </c>
      <c r="FH31" s="94"/>
      <c r="FI31" s="87" t="str">
        <f aca="false">BE31</f>
        <v>Oswald</v>
      </c>
      <c r="FJ31" s="95" t="n">
        <f aca="false">COUNTIF(BF31:DC31,"&gt;0")</f>
        <v>9</v>
      </c>
      <c r="FK31" s="95" t="n">
        <f aca="false">AVERAGE(BF31:DC31)</f>
        <v>1.11111111111111</v>
      </c>
      <c r="FL31" s="95" t="n">
        <f aca="false">_xlfn.STDEV.P(BF31:DC31)</f>
        <v>0.314269680527354</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n">
        <f aca="false">IF($B33=N$2,"-",IF(COUNTIF(CORRIDA!$M:$M,$B33&amp;" d. "&amp;N$2)=0,"",COUNTIF(CORRIDA!$M:$M,$B33&amp;" d. "&amp;N$2)))</f>
        <v>1</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n">
        <f aca="false">IF($B33=AA$2,"-",IF(COUNTIF(CORRIDA!$M:$M,$B33&amp;" d. "&amp;AA$2)=0,"",COUNTIF(CORRIDA!$M:$M,$B33&amp;" d. "&amp;AA$2)))</f>
        <v>1</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2</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n">
        <f aca="false">IF($B33=BL$2,"-",IF(COUNTIF(CORRIDA!$M:$M,$B33&amp;" d. "&amp;BL$2)+COUNTIF(CORRIDA!$M:$M,BL$2&amp;" d. "&amp;$B33)=0,"",COUNTIF(CORRIDA!$M:$M,$B33&amp;" d. "&amp;BL$2)+COUNTIF(CORRIDA!$M:$M,BL$2&amp;" d. "&amp;$B33)))</f>
        <v>1</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n">
        <f aca="false">IF($B33=BQ$2,"-",IF(COUNTIF(CORRIDA!$M:$M,$B33&amp;" d. "&amp;BQ$2)+COUNTIF(CORRIDA!$M:$M,BQ$2&amp;" d. "&amp;$B33)=0,"",COUNTIF(CORRIDA!$M:$M,$B33&amp;" d. "&amp;BQ$2)+COUNTIF(CORRIDA!$M:$M,BQ$2&amp;" d. "&amp;$B33)))</f>
        <v>1</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n">
        <f aca="false">IF($B33=CA$2,"-",IF(COUNTIF(CORRIDA!$M:$M,$B33&amp;" d. "&amp;CA$2)+COUNTIF(CORRIDA!$M:$M,CA$2&amp;" d. "&amp;$B33)=0,"",COUNTIF(CORRIDA!$M:$M,$B33&amp;" d. "&amp;CA$2)+COUNTIF(CORRIDA!$M:$M,CA$2&amp;" d. "&amp;$B33)))</f>
        <v>1</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n">
        <f aca="false">IF($B33=CD$2,"-",IF(COUNTIF(CORRIDA!$M:$M,$B33&amp;" d. "&amp;CD$2)+COUNTIF(CORRIDA!$M:$M,CD$2&amp;" d. "&amp;$B33)=0,"",COUNTIF(CORRIDA!$M:$M,$B33&amp;" d. "&amp;CD$2)+COUNTIF(CORRIDA!$M:$M,CD$2&amp;" d. "&amp;$B33)))</f>
        <v>1</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n">
        <f aca="false">IF($B33=CH$2,"-",IF(COUNTIF(CORRIDA!$M:$M,$B33&amp;" d. "&amp;CH$2)+COUNTIF(CORRIDA!$M:$M,CH$2&amp;" d. "&amp;$B33)=0,"",COUNTIF(CORRIDA!$M:$M,$B33&amp;" d. "&amp;CH$2)+COUNTIF(CORRIDA!$M:$M,CH$2&amp;" d. "&amp;$B33)))</f>
        <v>1</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n">
        <f aca="false">IF($B33=CR$2,"-",IF(COUNTIF(CORRIDA!$M:$M,$B33&amp;" d. "&amp;CR$2)+COUNTIF(CORRIDA!$M:$M,CR$2&amp;" d. "&amp;$B33)=0,"",COUNTIF(CORRIDA!$M:$M,$B33&amp;" d. "&amp;CR$2)+COUNTIF(CORRIDA!$M:$M,CR$2&amp;" d. "&amp;$B33)))</f>
        <v>2</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n">
        <f aca="false">IF($B33=CV$2,"-",IF(COUNTIF(CORRIDA!$M:$M,$B33&amp;" d. "&amp;CV$2)+COUNTIF(CORRIDA!$M:$M,CV$2&amp;" d. "&amp;$B33)=0,"",COUNTIF(CORRIDA!$M:$M,$B33&amp;" d. "&amp;CV$2)+COUNTIF(CORRIDA!$M:$M,CV$2&amp;" d. "&amp;$B33)))</f>
        <v>1</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n">
        <f aca="false">IF($B33=CY$2,"-",IF(COUNTIF(CORRIDA!$M:$M,$B33&amp;" d. "&amp;CY$2)+COUNTIF(CORRIDA!$M:$M,CY$2&amp;" d. "&amp;$B33)=0,"",COUNTIF(CORRIDA!$M:$M,$B33&amp;" d. "&amp;CY$2)+COUNTIF(CORRIDA!$M:$M,CY$2&amp;" d. "&amp;$B33)))</f>
        <v>1</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9</v>
      </c>
      <c r="DE33" s="91" t="n">
        <f aca="false">COUNTIF(BF33:DC33,"&gt;0")</f>
        <v>8</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1</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1</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1</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1</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1</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2</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1</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1</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7</v>
      </c>
      <c r="FH33" s="94"/>
      <c r="FI33" s="87" t="str">
        <f aca="false">BE33</f>
        <v>Paulo</v>
      </c>
      <c r="FJ33" s="95" t="n">
        <f aca="false">COUNTIF(BF33:DC33,"&gt;0")</f>
        <v>8</v>
      </c>
      <c r="FK33" s="95" t="n">
        <f aca="false">AVERAGE(BF33:DC33)</f>
        <v>1.125</v>
      </c>
      <c r="FL33" s="95" t="n">
        <f aca="false">_xlfn.STDEV.P(BF33:DC33)</f>
        <v>0.330718913883074</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n">
        <f aca="false">IF($B34=CE$2,"-",IF(COUNTIF(CORRIDA!$M:$M,$B34&amp;" d. "&amp;CE$2)+COUNTIF(CORRIDA!$M:$M,CE$2&amp;" d. "&amp;$B34)=0,"",COUNTIF(CORRIDA!$M:$M,$B34&amp;" d. "&amp;CE$2)+COUNTIF(CORRIDA!$M:$M,CE$2&amp;" d. "&amp;$B34)))</f>
        <v>1</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n">
        <f aca="false">IF($B34=CW$2,"-",IF(COUNTIF(CORRIDA!$M:$M,$B34&amp;" d. "&amp;CW$2)+COUNTIF(CORRIDA!$M:$M,CW$2&amp;" d. "&amp;$B34)=0,"",COUNTIF(CORRIDA!$M:$M,$B34&amp;" d. "&amp;CW$2)+COUNTIF(CORRIDA!$M:$M,CW$2&amp;" d. "&amp;$B34)))</f>
        <v>1</v>
      </c>
      <c r="CX34" s="97" t="str">
        <f aca="false">IF($B34=CX$2,"-",IF(COUNTIF(CORRIDA!$M:$M,$B34&amp;" d. "&amp;CX$2)+COUNTIF(CORRIDA!$M:$M,CX$2&amp;" d. "&amp;$B34)=0,"",COUNTIF(CORRIDA!$M:$M,$B34&amp;" d. "&amp;CX$2)+COUNTIF(CORRIDA!$M:$M,CX$2&amp;" d. "&amp;$B34)))</f>
        <v/>
      </c>
      <c r="CY34" s="97" t="n">
        <f aca="false">IF($B34=CY$2,"-",IF(COUNTIF(CORRIDA!$M:$M,$B34&amp;" d. "&amp;CY$2)+COUNTIF(CORRIDA!$M:$M,CY$2&amp;" d. "&amp;$B34)=0,"",COUNTIF(CORRIDA!$M:$M,$B34&amp;" d. "&amp;CY$2)+COUNTIF(CORRIDA!$M:$M,CY$2&amp;" d. "&amp;$B34)))</f>
        <v>1</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3</v>
      </c>
      <c r="DE34" s="91" t="n">
        <f aca="false">COUNTIF(BF34:DC34,"&gt;0")</f>
        <v>3</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1</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1</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1</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1</v>
      </c>
      <c r="FH34" s="94"/>
      <c r="FI34" s="87" t="str">
        <f aca="false">BE34</f>
        <v>Pedrão</v>
      </c>
      <c r="FJ34" s="95" t="n">
        <f aca="false">COUNTIF(BF34:DC34,"&gt;0")</f>
        <v>3</v>
      </c>
      <c r="FK34" s="95" t="n">
        <f aca="false">AVERAGE(BF34:DC34)</f>
        <v>1</v>
      </c>
      <c r="FL34" s="95" t="n">
        <f aca="false">_xlfn.STDEV.P(BF34:DC34)</f>
        <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n">
        <f aca="false">IF($B35=CE$2,"-",IF(COUNTIF(CORRIDA!$M:$M,$B35&amp;" d. "&amp;CE$2)+COUNTIF(CORRIDA!$M:$M,CE$2&amp;" d. "&amp;$B35)=0,"",COUNTIF(CORRIDA!$M:$M,$B35&amp;" d. "&amp;CE$2)+COUNTIF(CORRIDA!$M:$M,CE$2&amp;" d. "&amp;$B35)))</f>
        <v>1</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n">
        <f aca="false">IF($B35=CH$2,"-",IF(COUNTIF(CORRIDA!$M:$M,$B35&amp;" d. "&amp;CH$2)+COUNTIF(CORRIDA!$M:$M,CH$2&amp;" d. "&amp;$B35)=0,"",COUNTIF(CORRIDA!$M:$M,$B35&amp;" d. "&amp;CH$2)+COUNTIF(CORRIDA!$M:$M,CH$2&amp;" d. "&amp;$B35)))</f>
        <v>1</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2</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5</v>
      </c>
      <c r="DE35" s="91" t="n">
        <f aca="false">COUNTIF(BF35:DC35,"&gt;0")</f>
        <v>4</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1</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1</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2</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2</v>
      </c>
      <c r="FH35" s="94"/>
      <c r="FI35" s="87" t="str">
        <f aca="false">BE35</f>
        <v>Tulio</v>
      </c>
      <c r="FJ35" s="95" t="n">
        <f aca="false">COUNTIF(BF35:DC35,"&gt;0")</f>
        <v>4</v>
      </c>
      <c r="FK35" s="95" t="n">
        <f aca="false">AVERAGE(BF35:DC35)</f>
        <v>1.25</v>
      </c>
      <c r="FL35" s="95" t="n">
        <f aca="false">_xlfn.STDEV.P(BF35:DC35)</f>
        <v>0.433012701892219</v>
      </c>
    </row>
    <row r="36" customFormat="false" ht="12.75" hidden="false" customHeight="false" outlineLevel="0" collapsed="false">
      <c r="B36" s="87" t="str">
        <f aca="false">INTRO!B36</f>
        <v>Persio (o Croata Paraguaio)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n">
        <f aca="false">IF($B36=F$2,"-",IF(COUNTIF(CORRIDA!$M:$M,$B36&amp;" d. "&amp;F$2)=0,"",COUNTIF(CORRIDA!$M:$M,$B36&amp;" d. "&amp;F$2)))</f>
        <v>2</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3</v>
      </c>
      <c r="N36" s="96" t="n">
        <f aca="false">IF($B36=N$2,"-",IF(COUNTIF(CORRIDA!$M:$M,$B36&amp;" d. "&amp;N$2)=0,"",COUNTIF(CORRIDA!$M:$M,$B36&amp;" d. "&amp;N$2)))</f>
        <v>1</v>
      </c>
      <c r="O36" s="96" t="n">
        <f aca="false">IF($B36=O$2,"-",IF(COUNTIF(CORRIDA!$M:$M,$B36&amp;" d. "&amp;O$2)=0,"",COUNTIF(CORRIDA!$M:$M,$B36&amp;" d. "&amp;O$2)))</f>
        <v>1</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2</v>
      </c>
      <c r="Y36" s="96" t="str">
        <f aca="false">IF($B36=Y$2,"-",IF(COUNTIF(CORRIDA!$M:$M,$B36&amp;" d. "&amp;Y$2)=0,"",COUNTIF(CORRIDA!$M:$M,$B36&amp;" d. "&amp;Y$2)))</f>
        <v/>
      </c>
      <c r="Z36" s="96" t="n">
        <f aca="false">IF($B36=Z$2,"-",IF(COUNTIF(CORRIDA!$M:$M,$B36&amp;" d. "&amp;Z$2)=0,"",COUNTIF(CORRIDA!$M:$M,$B36&amp;" d. "&amp;Z$2)))</f>
        <v>1</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n">
        <f aca="false">IF($B36=AT$2,"-",IF(COUNTIF(CORRIDA!$M:$M,$B36&amp;" d. "&amp;AT$2)=0,"",COUNTIF(CORRIDA!$M:$M,$B36&amp;" d. "&amp;AT$2)))</f>
        <v>1</v>
      </c>
      <c r="AU36" s="96" t="str">
        <f aca="false">IF($B36=AU$2,"-",IF(COUNTIF(CORRIDA!$M:$M,$B36&amp;" d. "&amp;AU$2)=0,"",COUNTIF(CORRIDA!$M:$M,$B36&amp;" d. "&amp;AU$2)))</f>
        <v/>
      </c>
      <c r="AV36" s="96" t="n">
        <f aca="false">IF($B36=AV$2,"-",IF(COUNTIF(CORRIDA!$M:$M,$B36&amp;" d. "&amp;AV$2)=0,"",COUNTIF(CORRIDA!$M:$M,$B36&amp;" d. "&amp;AV$2)))</f>
        <v>2</v>
      </c>
      <c r="AW36" s="96" t="n">
        <f aca="false">IF($B36=AW$2,"-",IF(COUNTIF(CORRIDA!$M:$M,$B36&amp;" d. "&amp;AW$2)=0,"",COUNTIF(CORRIDA!$M:$M,$B36&amp;" d. "&amp;AW$2)))</f>
        <v>1</v>
      </c>
      <c r="AX36" s="96" t="n">
        <f aca="false">IF($B36=AX$2,"-",IF(COUNTIF(CORRIDA!$M:$M,$B36&amp;" d. "&amp;AX$2)=0,"",COUNTIF(CORRIDA!$M:$M,$B36&amp;" d. "&amp;AX$2)))</f>
        <v>1</v>
      </c>
      <c r="AY36" s="96" t="str">
        <f aca="false">IF($B36=AY$2,"-",IF(COUNTIF(CORRIDA!$M:$M,$B36&amp;" d. "&amp;AY$2)=0,"",COUNTIF(CORRIDA!$M:$M,$B36&amp;" d. "&amp;AY$2)))</f>
        <v/>
      </c>
      <c r="AZ36" s="96" t="str">
        <f aca="false">IF($B36=AZ$2,"-",IF(COUNTIF(CORRIDA!$M:$M,$B36&amp;" d. "&amp;AZ$2)=0,"",COUNTIF(CORRIDA!$M:$M,$B36&amp;" d. "&amp;AZ$2)))</f>
        <v/>
      </c>
      <c r="BA36" s="89" t="n">
        <f aca="false">SUM(C36:AZ36)</f>
        <v>18</v>
      </c>
      <c r="BE36" s="87" t="str">
        <f aca="false">B36</f>
        <v>Persio (o Croata Paraguaio)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5</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3</v>
      </c>
      <c r="BQ36" s="97" t="n">
        <f aca="false">IF($B36=BQ$2,"-",IF(COUNTIF(CORRIDA!$M:$M,$B36&amp;" d. "&amp;BQ$2)+COUNTIF(CORRIDA!$M:$M,BQ$2&amp;" d. "&amp;$B36)=0,"",COUNTIF(CORRIDA!$M:$M,$B36&amp;" d. "&amp;BQ$2)+COUNTIF(CORRIDA!$M:$M,BQ$2&amp;" d. "&amp;$B36)))</f>
        <v>1</v>
      </c>
      <c r="BR36" s="97" t="n">
        <f aca="false">IF($B36=BR$2,"-",IF(COUNTIF(CORRIDA!$M:$M,$B36&amp;" d. "&amp;BR$2)+COUNTIF(CORRIDA!$M:$M,BR$2&amp;" d. "&amp;$B36)=0,"",COUNTIF(CORRIDA!$M:$M,$B36&amp;" d. "&amp;BR$2)+COUNTIF(CORRIDA!$M:$M,BR$2&amp;" d. "&amp;$B36)))</f>
        <v>1</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2</v>
      </c>
      <c r="CB36" s="97" t="str">
        <f aca="false">IF($B36=CB$2,"-",IF(COUNTIF(CORRIDA!$M:$M,$B36&amp;" d. "&amp;CB$2)+COUNTIF(CORRIDA!$M:$M,CB$2&amp;" d. "&amp;$B36)=0,"",COUNTIF(CORRIDA!$M:$M,$B36&amp;" d. "&amp;CB$2)+COUNTIF(CORRIDA!$M:$M,CB$2&amp;" d. "&amp;$B36)))</f>
        <v/>
      </c>
      <c r="CC36" s="97" t="n">
        <f aca="false">IF($B36=CC$2,"-",IF(COUNTIF(CORRIDA!$M:$M,$B36&amp;" d. "&amp;CC$2)+COUNTIF(CORRIDA!$M:$M,CC$2&amp;" d. "&amp;$B36)=0,"",COUNTIF(CORRIDA!$M:$M,$B36&amp;" d. "&amp;CC$2)+COUNTIF(CORRIDA!$M:$M,CC$2&amp;" d. "&amp;$B36)))</f>
        <v>1</v>
      </c>
      <c r="CD36" s="97" t="str">
        <f aca="false">IF($B36=CD$2,"-",IF(COUNTIF(CORRIDA!$M:$M,$B36&amp;" d. "&amp;CD$2)+COUNTIF(CORRIDA!$M:$M,CD$2&amp;" d. "&amp;$B36)=0,"",COUNTIF(CORRIDA!$M:$M,$B36&amp;" d. "&amp;CD$2)+COUNTIF(CORRIDA!$M:$M,CD$2&amp;" d. "&amp;$B36)))</f>
        <v/>
      </c>
      <c r="CE36" s="97" t="n">
        <f aca="false">IF($B36=CE$2,"-",IF(COUNTIF(CORRIDA!$M:$M,$B36&amp;" d. "&amp;CE$2)+COUNTIF(CORRIDA!$M:$M,CE$2&amp;" d. "&amp;$B36)=0,"",COUNTIF(CORRIDA!$M:$M,$B36&amp;" d. "&amp;CE$2)+COUNTIF(CORRIDA!$M:$M,CE$2&amp;" d. "&amp;$B36)))</f>
        <v>1</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n">
        <f aca="false">IF($B36=CW$2,"-",IF(COUNTIF(CORRIDA!$M:$M,$B36&amp;" d. "&amp;CW$2)+COUNTIF(CORRIDA!$M:$M,CW$2&amp;" d. "&amp;$B36)=0,"",COUNTIF(CORRIDA!$M:$M,$B36&amp;" d. "&amp;CW$2)+COUNTIF(CORRIDA!$M:$M,CW$2&amp;" d. "&amp;$B36)))</f>
        <v>1</v>
      </c>
      <c r="CX36" s="97" t="str">
        <f aca="false">IF($B36=CX$2,"-",IF(COUNTIF(CORRIDA!$M:$M,$B36&amp;" d. "&amp;CX$2)+COUNTIF(CORRIDA!$M:$M,CX$2&amp;" d. "&amp;$B36)=0,"",COUNTIF(CORRIDA!$M:$M,$B36&amp;" d. "&amp;CX$2)+COUNTIF(CORRIDA!$M:$M,CX$2&amp;" d. "&amp;$B36)))</f>
        <v/>
      </c>
      <c r="CY36" s="97" t="n">
        <f aca="false">IF($B36=CY$2,"-",IF(COUNTIF(CORRIDA!$M:$M,$B36&amp;" d. "&amp;CY$2)+COUNTIF(CORRIDA!$M:$M,CY$2&amp;" d. "&amp;$B36)=0,"",COUNTIF(CORRIDA!$M:$M,$B36&amp;" d. "&amp;CY$2)+COUNTIF(CORRIDA!$M:$M,CY$2&amp;" d. "&amp;$B36)))</f>
        <v>2</v>
      </c>
      <c r="CZ36" s="97" t="n">
        <f aca="false">IF($B36=CZ$2,"-",IF(COUNTIF(CORRIDA!$M:$M,$B36&amp;" d. "&amp;CZ$2)+COUNTIF(CORRIDA!$M:$M,CZ$2&amp;" d. "&amp;$B36)=0,"",COUNTIF(CORRIDA!$M:$M,$B36&amp;" d. "&amp;CZ$2)+COUNTIF(CORRIDA!$M:$M,CZ$2&amp;" d. "&amp;$B36)))</f>
        <v>1</v>
      </c>
      <c r="DA36" s="97" t="n">
        <f aca="false">IF($B36=DA$2,"-",IF(COUNTIF(CORRIDA!$M:$M,$B36&amp;" d. "&amp;DA$2)+COUNTIF(CORRIDA!$M:$M,DA$2&amp;" d. "&amp;$B36)=0,"",COUNTIF(CORRIDA!$M:$M,$B36&amp;" d. "&amp;DA$2)+COUNTIF(CORRIDA!$M:$M,DA$2&amp;" d. "&amp;$B36)))</f>
        <v>1</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23</v>
      </c>
      <c r="DE36" s="91" t="n">
        <f aca="false">COUNTIF(BF36:DC36,"&gt;0")</f>
        <v>15</v>
      </c>
      <c r="DF36" s="92" t="n">
        <f aca="false">IF(COUNTIF(BF36:DC36,"&gt;0")&lt;10,0,QUOTIENT(COUNTIF(BF36:DC36,"&gt;0"),5)*50)</f>
        <v>150</v>
      </c>
      <c r="DG36" s="93"/>
      <c r="DH36" s="87" t="str">
        <f aca="false">BE36</f>
        <v>Persio (o Croata Paraguaio)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5</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3</v>
      </c>
      <c r="DT36" s="97" t="n">
        <f aca="false">IF($B36=DT$2,0,IF(COUNTIF(CORRIDA!$M:$M,$B36&amp;" d. "&amp;DT$2)+COUNTIF(CORRIDA!$M:$M,DT$2&amp;" d. "&amp;$B36)=0,0,COUNTIF(CORRIDA!$M:$M,$B36&amp;" d. "&amp;DT$2)+COUNTIF(CORRIDA!$M:$M,DT$2&amp;" d. "&amp;$B36)))</f>
        <v>1</v>
      </c>
      <c r="DU36" s="97" t="n">
        <f aca="false">IF($B36=DU$2,0,IF(COUNTIF(CORRIDA!$M:$M,$B36&amp;" d. "&amp;DU$2)+COUNTIF(CORRIDA!$M:$M,DU$2&amp;" d. "&amp;$B36)=0,0,COUNTIF(CORRIDA!$M:$M,$B36&amp;" d. "&amp;DU$2)+COUNTIF(CORRIDA!$M:$M,DU$2&amp;" d. "&amp;$B36)))</f>
        <v>1</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2</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1</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1</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1</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2</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1</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17</v>
      </c>
      <c r="FH36" s="94"/>
      <c r="FI36" s="87" t="str">
        <f aca="false">BE36</f>
        <v>Persio (o Croata Paraguaio)</v>
      </c>
      <c r="FJ36" s="95" t="n">
        <f aca="false">COUNTIF(BF36:DC36,"&gt;0")</f>
        <v>15</v>
      </c>
      <c r="FK36" s="95" t="n">
        <f aca="false">AVERAGE(BF36:DC36)</f>
        <v>1.53333333333333</v>
      </c>
      <c r="FL36" s="95" t="n">
        <f aca="false">_xlfn.STDEV.P(BF36:DC36)</f>
        <v>1.08730042868667</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n">
        <f aca="false">IF($B37=Z$2,"-",IF(COUNTIF(CORRIDA!$M:$M,$B37&amp;" d. "&amp;Z$2)=0,"",COUNTIF(CORRIDA!$M:$M,$B37&amp;" d. "&amp;Z$2)))</f>
        <v>1</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1</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n">
        <f aca="false">IF($B37=BK$2,"-",IF(COUNTIF(CORRIDA!$M:$M,$B37&amp;" d. "&amp;BK$2)+COUNTIF(CORRIDA!$M:$M,BK$2&amp;" d. "&amp;$B37)=0,"",COUNTIF(CORRIDA!$M:$M,$B37&amp;" d. "&amp;BK$2)+COUNTIF(CORRIDA!$M:$M,BK$2&amp;" d. "&amp;$B37)))</f>
        <v>1</v>
      </c>
      <c r="BL37" s="90" t="n">
        <f aca="false">IF($B37=BL$2,"-",IF(COUNTIF(CORRIDA!$M:$M,$B37&amp;" d. "&amp;BL$2)+COUNTIF(CORRIDA!$M:$M,BL$2&amp;" d. "&amp;$B37)=0,"",COUNTIF(CORRIDA!$M:$M,$B37&amp;" d. "&amp;BL$2)+COUNTIF(CORRIDA!$M:$M,BL$2&amp;" d. "&amp;$B37)))</f>
        <v>1</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n">
        <f aca="false">IF($B37=CC$2,"-",IF(COUNTIF(CORRIDA!$M:$M,$B37&amp;" d. "&amp;CC$2)+COUNTIF(CORRIDA!$M:$M,CC$2&amp;" d. "&amp;$B37)=0,"",COUNTIF(CORRIDA!$M:$M,$B37&amp;" d. "&amp;CC$2)+COUNTIF(CORRIDA!$M:$M,CC$2&amp;" d. "&amp;$B37)))</f>
        <v>1</v>
      </c>
      <c r="CD37" s="90" t="str">
        <f aca="false">IF($B37=CD$2,"-",IF(COUNTIF(CORRIDA!$M:$M,$B37&amp;" d. "&amp;CD$2)+COUNTIF(CORRIDA!$M:$M,CD$2&amp;" d. "&amp;$B37)=0,"",COUNTIF(CORRIDA!$M:$M,$B37&amp;" d. "&amp;CD$2)+COUNTIF(CORRIDA!$M:$M,CD$2&amp;" d. "&amp;$B37)))</f>
        <v/>
      </c>
      <c r="CE37" s="90" t="n">
        <f aca="false">IF($B37=CE$2,"-",IF(COUNTIF(CORRIDA!$M:$M,$B37&amp;" d. "&amp;CE$2)+COUNTIF(CORRIDA!$M:$M,CE$2&amp;" d. "&amp;$B37)=0,"",COUNTIF(CORRIDA!$M:$M,$B37&amp;" d. "&amp;CE$2)+COUNTIF(CORRIDA!$M:$M,CE$2&amp;" d. "&amp;$B37)))</f>
        <v>2</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5</v>
      </c>
      <c r="DE37" s="91" t="n">
        <f aca="false">COUNTIF(BF37:DC37,"&gt;0")</f>
        <v>4</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1</v>
      </c>
      <c r="DO37" s="90" t="n">
        <f aca="false">IF($B37=DO$2,0,IF(COUNTIF(CORRIDA!$M:$M,$B37&amp;" d. "&amp;DO$2)+COUNTIF(CORRIDA!$M:$M,DO$2&amp;" d. "&amp;$B37)=0,0,COUNTIF(CORRIDA!$M:$M,$B37&amp;" d. "&amp;DO$2)+COUNTIF(CORRIDA!$M:$M,DO$2&amp;" d. "&amp;$B37)))</f>
        <v>1</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1</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2</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5</v>
      </c>
      <c r="FH37" s="94"/>
      <c r="FI37" s="87" t="str">
        <f aca="false">BE37</f>
        <v>Pinga</v>
      </c>
      <c r="FJ37" s="95" t="n">
        <f aca="false">COUNTIF(BF37:DC37,"&gt;0")</f>
        <v>4</v>
      </c>
      <c r="FK37" s="95" t="n">
        <f aca="false">AVERAGE(BF37:DC37)</f>
        <v>1.25</v>
      </c>
      <c r="FL37" s="95" t="n">
        <f aca="false">_xlfn.STDEV.P(BF37:DC37)</f>
        <v>0.433012701892219</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2</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n">
        <f aca="false">IF($B41=S$2,"-",IF(COUNTIF(CORRIDA!$M:$M,$B41&amp;" d. "&amp;S$2)=0,"",COUNTIF(CORRIDA!$M:$M,$B41&amp;" d. "&amp;S$2)))</f>
        <v>1</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n">
        <f aca="false">IF($B41=X$2,"-",IF(COUNTIF(CORRIDA!$M:$M,$B41&amp;" d. "&amp;X$2)=0,"",COUNTIF(CORRIDA!$M:$M,$B41&amp;" d. "&amp;X$2)))</f>
        <v>1</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n">
        <f aca="false">IF($B41=AG$2,"-",IF(COUNTIF(CORRIDA!$M:$M,$B41&amp;" d. "&amp;AG$2)=0,"",COUNTIF(CORRIDA!$M:$M,$B41&amp;" d. "&amp;AG$2)))</f>
        <v>2</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n">
        <f aca="false">IF($B41=AS$2,"-",IF(COUNTIF(CORRIDA!$M:$M,$B41&amp;" d. "&amp;AS$2)=0,"",COUNTIF(CORRIDA!$M:$M,$B41&amp;" d. "&amp;AS$2)))</f>
        <v>1</v>
      </c>
      <c r="AT41" s="88" t="n">
        <f aca="false">IF($B41=AT$2,"-",IF(COUNTIF(CORRIDA!$M:$M,$B41&amp;" d. "&amp;AT$2)=0,"",COUNTIF(CORRIDA!$M:$M,$B41&amp;" d. "&amp;AT$2)))</f>
        <v>3</v>
      </c>
      <c r="AU41" s="88" t="str">
        <f aca="false">IF($B41=AU$2,"-",IF(COUNTIF(CORRIDA!$M:$M,$B41&amp;" d. "&amp;AU$2)=0,"",COUNTIF(CORRIDA!$M:$M,$B41&amp;" d. "&amp;AU$2)))</f>
        <v/>
      </c>
      <c r="AV41" s="88" t="n">
        <f aca="false">IF($B41=AV$2,"-",IF(COUNTIF(CORRIDA!$M:$M,$B41&amp;" d. "&amp;AV$2)=0,"",COUNTIF(CORRIDA!$M:$M,$B41&amp;" d. "&amp;AV$2)))</f>
        <v>2</v>
      </c>
      <c r="AW41" s="88" t="str">
        <f aca="false">IF($B41=AW$2,"-",IF(COUNTIF(CORRIDA!$M:$M,$B41&amp;" d. "&amp;AW$2)=0,"",COUNTIF(CORRIDA!$M:$M,$B41&amp;" d. "&amp;AW$2)))</f>
        <v/>
      </c>
      <c r="AX41" s="88" t="n">
        <f aca="false">IF($B41=AX$2,"-",IF(COUNTIF(CORRIDA!$M:$M,$B41&amp;" d. "&amp;AX$2)=0,"",COUNTIF(CORRIDA!$M:$M,$B41&amp;" d. "&amp;AX$2)))</f>
        <v>1</v>
      </c>
      <c r="AY41" s="88" t="str">
        <f aca="false">IF($B41=AY$2,"-",IF(COUNTIF(CORRIDA!$M:$M,$B41&amp;" d. "&amp;AY$2)=0,"",COUNTIF(CORRIDA!$M:$M,$B41&amp;" d. "&amp;AY$2)))</f>
        <v/>
      </c>
      <c r="AZ41" s="88" t="str">
        <f aca="false">IF($B41=AZ$2,"-",IF(COUNTIF(CORRIDA!$M:$M,$B41&amp;" d. "&amp;AZ$2)=0,"",COUNTIF(CORRIDA!$M:$M,$B41&amp;" d. "&amp;AZ$2)))</f>
        <v/>
      </c>
      <c r="BA41" s="89" t="n">
        <f aca="false">SUM(C41:AZ41)</f>
        <v>17</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3</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n">
        <f aca="false">IF($B41=BV$2,"-",IF(COUNTIF(CORRIDA!$M:$M,$B41&amp;" d. "&amp;BV$2)+COUNTIF(CORRIDA!$M:$M,BV$2&amp;" d. "&amp;$B41)=0,"",COUNTIF(CORRIDA!$M:$M,$B41&amp;" d. "&amp;BV$2)+COUNTIF(CORRIDA!$M:$M,BV$2&amp;" d. "&amp;$B41)))</f>
        <v>1</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n">
        <f aca="false">IF($B41=CA$2,"-",IF(COUNTIF(CORRIDA!$M:$M,$B41&amp;" d. "&amp;CA$2)+COUNTIF(CORRIDA!$M:$M,CA$2&amp;" d. "&amp;$B41)=0,"",COUNTIF(CORRIDA!$M:$M,$B41&amp;" d. "&amp;CA$2)+COUNTIF(CORRIDA!$M:$M,CA$2&amp;" d. "&amp;$B41)))</f>
        <v>1</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n">
        <f aca="false">IF($B41=CE$2,"-",IF(COUNTIF(CORRIDA!$M:$M,$B41&amp;" d. "&amp;CE$2)+COUNTIF(CORRIDA!$M:$M,CE$2&amp;" d. "&amp;$B41)=0,"",COUNTIF(CORRIDA!$M:$M,$B41&amp;" d. "&amp;CE$2)+COUNTIF(CORRIDA!$M:$M,CE$2&amp;" d. "&amp;$B41)))</f>
        <v>1</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n">
        <f aca="false">IF($B41=CJ$2,"-",IF(COUNTIF(CORRIDA!$M:$M,$B41&amp;" d. "&amp;CJ$2)+COUNTIF(CORRIDA!$M:$M,CJ$2&amp;" d. "&amp;$B41)=0,"",COUNTIF(CORRIDA!$M:$M,$B41&amp;" d. "&amp;CJ$2)+COUNTIF(CORRIDA!$M:$M,CJ$2&amp;" d. "&amp;$B41)))</f>
        <v>2</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n">
        <f aca="false">IF($B41=CV$2,"-",IF(COUNTIF(CORRIDA!$M:$M,$B41&amp;" d. "&amp;CV$2)+COUNTIF(CORRIDA!$M:$M,CV$2&amp;" d. "&amp;$B41)=0,"",COUNTIF(CORRIDA!$M:$M,$B41&amp;" d. "&amp;CV$2)+COUNTIF(CORRIDA!$M:$M,CV$2&amp;" d. "&amp;$B41)))</f>
        <v>1</v>
      </c>
      <c r="CW41" s="90" t="n">
        <f aca="false">IF($B41=CW$2,"-",IF(COUNTIF(CORRIDA!$M:$M,$B41&amp;" d. "&amp;CW$2)+COUNTIF(CORRIDA!$M:$M,CW$2&amp;" d. "&amp;$B41)=0,"",COUNTIF(CORRIDA!$M:$M,$B41&amp;" d. "&amp;CW$2)+COUNTIF(CORRIDA!$M:$M,CW$2&amp;" d. "&amp;$B41)))</f>
        <v>3</v>
      </c>
      <c r="CX41" s="90" t="str">
        <f aca="false">IF($B41=CX$2,"-",IF(COUNTIF(CORRIDA!$M:$M,$B41&amp;" d. "&amp;CX$2)+COUNTIF(CORRIDA!$M:$M,CX$2&amp;" d. "&amp;$B41)=0,"",COUNTIF(CORRIDA!$M:$M,$B41&amp;" d. "&amp;CX$2)+COUNTIF(CORRIDA!$M:$M,CX$2&amp;" d. "&amp;$B41)))</f>
        <v/>
      </c>
      <c r="CY41" s="90" t="n">
        <f aca="false">IF($B41=CY$2,"-",IF(COUNTIF(CORRIDA!$M:$M,$B41&amp;" d. "&amp;CY$2)+COUNTIF(CORRIDA!$M:$M,CY$2&amp;" d. "&amp;$B41)=0,"",COUNTIF(CORRIDA!$M:$M,$B41&amp;" d. "&amp;CY$2)+COUNTIF(CORRIDA!$M:$M,CY$2&amp;" d. "&amp;$B41)))</f>
        <v>3</v>
      </c>
      <c r="CZ41" s="90" t="str">
        <f aca="false">IF($B41=CZ$2,"-",IF(COUNTIF(CORRIDA!$M:$M,$B41&amp;" d. "&amp;CZ$2)+COUNTIF(CORRIDA!$M:$M,CZ$2&amp;" d. "&amp;$B41)=0,"",COUNTIF(CORRIDA!$M:$M,$B41&amp;" d. "&amp;CZ$2)+COUNTIF(CORRIDA!$M:$M,CZ$2&amp;" d. "&amp;$B41)))</f>
        <v/>
      </c>
      <c r="DA41" s="90" t="n">
        <f aca="false">IF($B41=DA$2,"-",IF(COUNTIF(CORRIDA!$M:$M,$B41&amp;" d. "&amp;DA$2)+COUNTIF(CORRIDA!$M:$M,DA$2&amp;" d. "&amp;$B41)=0,"",COUNTIF(CORRIDA!$M:$M,$B41&amp;" d. "&amp;DA$2)+COUNTIF(CORRIDA!$M:$M,DA$2&amp;" d. "&amp;$B41)))</f>
        <v>1</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20</v>
      </c>
      <c r="DE41" s="91" t="n">
        <f aca="false">COUNTIF(BF41:DC41,"&gt;0")</f>
        <v>13</v>
      </c>
      <c r="DF41" s="92" t="n">
        <f aca="false">IF(COUNTIF(BF41:DC41,"&gt;0")&lt;10,0,QUOTIENT(COUNTIF(BF41:DC41,"&gt;0"),5)*50)</f>
        <v>100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3</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1</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1</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1</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2</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1</v>
      </c>
      <c r="EZ41" s="90" t="n">
        <f aca="false">IF($B41=EZ$2,0,IF(COUNTIF(CORRIDA!$M:$M,$B41&amp;" d. "&amp;EZ$2)+COUNTIF(CORRIDA!$M:$M,EZ$2&amp;" d. "&amp;$B41)=0,0,COUNTIF(CORRIDA!$M:$M,$B41&amp;" d. "&amp;EZ$2)+COUNTIF(CORRIDA!$M:$M,EZ$2&amp;" d. "&amp;$B41)))</f>
        <v>3</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3</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1</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12</v>
      </c>
      <c r="FH41" s="94"/>
      <c r="FI41" s="87" t="str">
        <f aca="false">BE41</f>
        <v>Robertinho</v>
      </c>
      <c r="FJ41" s="95" t="n">
        <f aca="false">COUNTIF(BF41:DC41,"&gt;0")</f>
        <v>13</v>
      </c>
      <c r="FK41" s="95" t="n">
        <f aca="false">AVERAGE(BF41:DC41)</f>
        <v>1.53846153846154</v>
      </c>
      <c r="FL41" s="95" t="n">
        <f aca="false">_xlfn.STDEV.P(BF41:DC41)</f>
        <v>0.842650088469486</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n">
        <f aca="false">IF($B43=BO$2,"-",IF(COUNTIF(CORRIDA!$M:$M,$B43&amp;" d. "&amp;BO$2)+COUNTIF(CORRIDA!$M:$M,BO$2&amp;" d. "&amp;$B43)=0,"",COUNTIF(CORRIDA!$M:$M,$B43&amp;" d. "&amp;BO$2)+COUNTIF(CORRIDA!$M:$M,BO$2&amp;" d. "&amp;$B43)))</f>
        <v>1</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2</v>
      </c>
      <c r="DE43" s="91" t="n">
        <f aca="false">COUNTIF(BF43:DC43,"&gt;0")</f>
        <v>2</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1</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2</v>
      </c>
      <c r="FH43" s="94"/>
      <c r="FI43" s="87" t="str">
        <f aca="false">BE43</f>
        <v>Salgado</v>
      </c>
      <c r="FJ43" s="95" t="n">
        <f aca="false">COUNTIF(BF43:DC43,"&gt;0")</f>
        <v>2</v>
      </c>
      <c r="FK43" s="95" t="n">
        <f aca="false">AVERAGE(BF43:DC43)</f>
        <v>1</v>
      </c>
      <c r="FL43" s="95" t="n">
        <f aca="false">_xlfn.STDEV.P(BF43:DC43)</f>
        <v>0</v>
      </c>
    </row>
    <row r="44" customFormat="false" ht="12.75" hidden="false" customHeight="false" outlineLevel="0" collapsed="false">
      <c r="B44" s="87" t="str">
        <f aca="false">INTRO!B44</f>
        <v>Sergiao</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2</v>
      </c>
      <c r="Z44" s="96" t="n">
        <f aca="false">IF($B44=Z$2,"-",IF(COUNTIF(CORRIDA!$M:$M,$B44&amp;" d. "&amp;Z$2)=0,"",COUNTIF(CORRIDA!$M:$M,$B44&amp;" d. "&amp;Z$2)))</f>
        <v>2</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4</v>
      </c>
      <c r="BE44" s="87" t="str">
        <f aca="false">B44</f>
        <v>Sergiao</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n">
        <f aca="false">IF($B44=BV$2,"-",IF(COUNTIF(CORRIDA!$M:$M,$B44&amp;" d. "&amp;BV$2)+COUNTIF(CORRIDA!$M:$M,BV$2&amp;" d. "&amp;$B44)=0,"",COUNTIF(CORRIDA!$M:$M,$B44&amp;" d. "&amp;BV$2)+COUNTIF(CORRIDA!$M:$M,BV$2&amp;" d. "&amp;$B44)))</f>
        <v>1</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2</v>
      </c>
      <c r="CC44" s="97" t="n">
        <f aca="false">IF($B44=CC$2,"-",IF(COUNTIF(CORRIDA!$M:$M,$B44&amp;" d. "&amp;CC$2)+COUNTIF(CORRIDA!$M:$M,CC$2&amp;" d. "&amp;$B44)=0,"",COUNTIF(CORRIDA!$M:$M,$B44&amp;" d. "&amp;CC$2)+COUNTIF(CORRIDA!$M:$M,CC$2&amp;" d. "&amp;$B44)))</f>
        <v>5</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8</v>
      </c>
      <c r="DE44" s="91" t="n">
        <f aca="false">COUNTIF(BF44:DC44,"&gt;0")</f>
        <v>3</v>
      </c>
      <c r="DF44" s="92" t="n">
        <f aca="false">IF(COUNTIF(BF44:DC44,"&gt;0")&lt;10,0,QUOTIENT(COUNTIF(BF44:DC44,"&gt;0"),5)*50)</f>
        <v>0</v>
      </c>
      <c r="DG44" s="93"/>
      <c r="DH44" s="87" t="str">
        <f aca="false">BE44</f>
        <v>Sergiao</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1</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2</v>
      </c>
      <c r="EF44" s="97" t="n">
        <f aca="false">IF($B44=EF$2,0,IF(COUNTIF(CORRIDA!$M:$M,$B44&amp;" d. "&amp;EF$2)+COUNTIF(CORRIDA!$M:$M,EF$2&amp;" d. "&amp;$B44)=0,0,COUNTIF(CORRIDA!$M:$M,$B44&amp;" d. "&amp;EF$2)+COUNTIF(CORRIDA!$M:$M,EF$2&amp;" d. "&amp;$B44)))</f>
        <v>5</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8</v>
      </c>
      <c r="FH44" s="94"/>
      <c r="FI44" s="87" t="str">
        <f aca="false">BE44</f>
        <v>Sergiao</v>
      </c>
      <c r="FJ44" s="95" t="n">
        <f aca="false">COUNTIF(BF44:DC44,"&gt;0")</f>
        <v>3</v>
      </c>
      <c r="FK44" s="95" t="n">
        <f aca="false">AVERAGE(BF44:DC44)</f>
        <v>2.66666666666667</v>
      </c>
      <c r="FL44" s="95" t="n">
        <f aca="false">_xlfn.STDEV.P(BF44:DC44)</f>
        <v>1.6996731711976</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n">
        <f aca="false">IF($B45=Z$2,"-",IF(COUNTIF(CORRIDA!$M:$M,$B45&amp;" d. "&amp;Z$2)=0,"",COUNTIF(CORRIDA!$M:$M,$B45&amp;" d. "&amp;Z$2)))</f>
        <v>1</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n">
        <f aca="false">IF($B45=AG$2,"-",IF(COUNTIF(CORRIDA!$M:$M,$B45&amp;" d. "&amp;AG$2)=0,"",COUNTIF(CORRIDA!$M:$M,$B45&amp;" d. "&amp;AG$2)))</f>
        <v>1</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n">
        <f aca="false">IF($B45=AV$2,"-",IF(COUNTIF(CORRIDA!$M:$M,$B45&amp;" d. "&amp;AV$2)=0,"",COUNTIF(CORRIDA!$M:$M,$B45&amp;" d. "&amp;AV$2)))</f>
        <v>1</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6</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3</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n">
        <f aca="false">IF($B45=CC$2,"-",IF(COUNTIF(CORRIDA!$M:$M,$B45&amp;" d. "&amp;CC$2)+COUNTIF(CORRIDA!$M:$M,CC$2&amp;" d. "&amp;$B45)=0,"",COUNTIF(CORRIDA!$M:$M,$B45&amp;" d. "&amp;CC$2)+COUNTIF(CORRIDA!$M:$M,CC$2&amp;" d. "&amp;$B45)))</f>
        <v>1</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n">
        <f aca="false">IF($B45=CJ$2,"-",IF(COUNTIF(CORRIDA!$M:$M,$B45&amp;" d. "&amp;CJ$2)+COUNTIF(CORRIDA!$M:$M,CJ$2&amp;" d. "&amp;$B45)=0,"",COUNTIF(CORRIDA!$M:$M,$B45&amp;" d. "&amp;CJ$2)+COUNTIF(CORRIDA!$M:$M,CJ$2&amp;" d. "&amp;$B45)))</f>
        <v>1</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n">
        <f aca="false">IF($B45=CR$2,"-",IF(COUNTIF(CORRIDA!$M:$M,$B45&amp;" d. "&amp;CR$2)+COUNTIF(CORRIDA!$M:$M,CR$2&amp;" d. "&amp;$B45)=0,"",COUNTIF(CORRIDA!$M:$M,$B45&amp;" d. "&amp;CR$2)+COUNTIF(CORRIDA!$M:$M,CR$2&amp;" d. "&amp;$B45)))</f>
        <v>1</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n">
        <f aca="false">IF($B45=CY$2,"-",IF(COUNTIF(CORRIDA!$M:$M,$B45&amp;" d. "&amp;CY$2)+COUNTIF(CORRIDA!$M:$M,CY$2&amp;" d. "&amp;$B45)=0,"",COUNTIF(CORRIDA!$M:$M,$B45&amp;" d. "&amp;CY$2)+COUNTIF(CORRIDA!$M:$M,CY$2&amp;" d. "&amp;$B45)))</f>
        <v>1</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10</v>
      </c>
      <c r="DE45" s="91" t="n">
        <f aca="false">COUNTIF(BF45:DC45,"&gt;0")</f>
        <v>8</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3</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1</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1</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1</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1</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9</v>
      </c>
      <c r="FH45" s="94"/>
      <c r="FI45" s="87" t="str">
        <f aca="false">BE45</f>
        <v>Rubens</v>
      </c>
      <c r="FJ45" s="95" t="n">
        <f aca="false">COUNTIF(BF45:DC45,"&gt;0")</f>
        <v>8</v>
      </c>
      <c r="FK45" s="95" t="n">
        <f aca="false">AVERAGE(BF45:DC45)</f>
        <v>1.25</v>
      </c>
      <c r="FL45" s="95" t="n">
        <f aca="false">_xlfn.STDEV.P(BF45:DC45)</f>
        <v>0.661437827766148</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n">
        <f aca="false">IF($B46=AH$2,"-",IF(COUNTIF(CORRIDA!$M:$M,$B46&amp;" d. "&amp;AH$2)=0,"",COUNTIF(CORRIDA!$M:$M,$B46&amp;" d. "&amp;AH$2)))</f>
        <v>1</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n">
        <f aca="false">IF($B46=AV$2,"-",IF(COUNTIF(CORRIDA!$M:$M,$B46&amp;" d. "&amp;AV$2)=0,"",COUNTIF(CORRIDA!$M:$M,$B46&amp;" d. "&amp;AV$2)))</f>
        <v>1</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2</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n">
        <f aca="false">IF($B46=BL$2,"-",IF(COUNTIF(CORRIDA!$M:$M,$B46&amp;" d. "&amp;BL$2)+COUNTIF(CORRIDA!$M:$M,BL$2&amp;" d. "&amp;$B46)=0,"",COUNTIF(CORRIDA!$M:$M,$B46&amp;" d. "&amp;BL$2)+COUNTIF(CORRIDA!$M:$M,BL$2&amp;" d. "&amp;$B46)))</f>
        <v>1</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n">
        <f aca="false">IF($B46=CE$2,"-",IF(COUNTIF(CORRIDA!$M:$M,$B46&amp;" d. "&amp;CE$2)+COUNTIF(CORRIDA!$M:$M,CE$2&amp;" d. "&amp;$B46)=0,"",COUNTIF(CORRIDA!$M:$M,$B46&amp;" d. "&amp;CE$2)+COUNTIF(CORRIDA!$M:$M,CE$2&amp;" d. "&amp;$B46)))</f>
        <v>1</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n">
        <f aca="false">IF($B46=CK$2,"-",IF(COUNTIF(CORRIDA!$M:$M,$B46&amp;" d. "&amp;CK$2)+COUNTIF(CORRIDA!$M:$M,CK$2&amp;" d. "&amp;$B46)=0,"",COUNTIF(CORRIDA!$M:$M,$B46&amp;" d. "&amp;CK$2)+COUNTIF(CORRIDA!$M:$M,CK$2&amp;" d. "&amp;$B46)))</f>
        <v>1</v>
      </c>
      <c r="CL46" s="97" t="str">
        <f aca="false">IF($B46=CL$2,"-",IF(COUNTIF(CORRIDA!$M:$M,$B46&amp;" d. "&amp;CL$2)+COUNTIF(CORRIDA!$M:$M,CL$2&amp;" d. "&amp;$B46)=0,"",COUNTIF(CORRIDA!$M:$M,$B46&amp;" d. "&amp;CL$2)+COUNTIF(CORRIDA!$M:$M,CL$2&amp;" d. "&amp;$B46)))</f>
        <v/>
      </c>
      <c r="CM46" s="97" t="n">
        <f aca="false">IF($B46=CM$2,"-",IF(COUNTIF(CORRIDA!$M:$M,$B46&amp;" d. "&amp;CM$2)+COUNTIF(CORRIDA!$M:$M,CM$2&amp;" d. "&amp;$B46)=0,"",COUNTIF(CORRIDA!$M:$M,$B46&amp;" d. "&amp;CM$2)+COUNTIF(CORRIDA!$M:$M,CM$2&amp;" d. "&amp;$B46)))</f>
        <v>1</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3</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n">
        <f aca="false">IF($B46=CY$2,"-",IF(COUNTIF(CORRIDA!$M:$M,$B46&amp;" d. "&amp;CY$2)+COUNTIF(CORRIDA!$M:$M,CY$2&amp;" d. "&amp;$B46)=0,"",COUNTIF(CORRIDA!$M:$M,$B46&amp;" d. "&amp;CY$2)+COUNTIF(CORRIDA!$M:$M,CY$2&amp;" d. "&amp;$B46)))</f>
        <v>2</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9</v>
      </c>
      <c r="DE46" s="91" t="n">
        <f aca="false">COUNTIF(BF46:DC46,"&gt;0")</f>
        <v>6</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1</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1</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1</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1</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3</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2</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7</v>
      </c>
      <c r="FH46" s="94"/>
      <c r="FI46" s="87" t="str">
        <f aca="false">BE46</f>
        <v>Zanoni</v>
      </c>
      <c r="FJ46" s="95" t="n">
        <f aca="false">COUNTIF(BF46:DC46,"&gt;0")</f>
        <v>6</v>
      </c>
      <c r="FK46" s="95" t="n">
        <f aca="false">AVERAGE(BF46:DC46)</f>
        <v>1.5</v>
      </c>
      <c r="FL46" s="95" t="n">
        <f aca="false">_xlfn.STDEV.P(BF46:DC46)</f>
        <v>0.763762615825973</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 Chuck</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n">
        <f aca="false">IF($B48=F$2,"-",IF(COUNTIF(CORRIDA!$M:$M,$B48&amp;" d. "&amp;F$2)=0,"",COUNTIF(CORRIDA!$M:$M,$B48&amp;" d. "&amp;F$2)))</f>
        <v>2</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2</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n">
        <f aca="false">IF($B48=M$2,"-",IF(COUNTIF(CORRIDA!$M:$M,$B48&amp;" d. "&amp;M$2)=0,"",COUNTIF(CORRIDA!$M:$M,$B48&amp;" d. "&amp;M$2)))</f>
        <v>1</v>
      </c>
      <c r="N48" s="96" t="n">
        <f aca="false">IF($B48=N$2,"-",IF(COUNTIF(CORRIDA!$M:$M,$B48&amp;" d. "&amp;N$2)=0,"",COUNTIF(CORRIDA!$M:$M,$B48&amp;" d. "&amp;N$2)))</f>
        <v>2</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n">
        <f aca="false">IF($B48=Y$2,"-",IF(COUNTIF(CORRIDA!$M:$M,$B48&amp;" d. "&amp;Y$2)=0,"",COUNTIF(CORRIDA!$M:$M,$B48&amp;" d. "&amp;Y$2)))</f>
        <v>1</v>
      </c>
      <c r="Z48" s="96" t="n">
        <f aca="false">IF($B48=Z$2,"-",IF(COUNTIF(CORRIDA!$M:$M,$B48&amp;" d. "&amp;Z$2)=0,"",COUNTIF(CORRIDA!$M:$M,$B48&amp;" d. "&amp;Z$2)))</f>
        <v>2</v>
      </c>
      <c r="AA48" s="96" t="n">
        <f aca="false">IF($B48=AA$2,"-",IF(COUNTIF(CORRIDA!$M:$M,$B48&amp;" d. "&amp;AA$2)=0,"",COUNTIF(CORRIDA!$M:$M,$B48&amp;" d. "&amp;AA$2)))</f>
        <v>1</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n">
        <f aca="false">IF($B48=AG$2,"-",IF(COUNTIF(CORRIDA!$M:$M,$B48&amp;" d. "&amp;AG$2)=0,"",COUNTIF(CORRIDA!$M:$M,$B48&amp;" d. "&amp;AG$2)))</f>
        <v>1</v>
      </c>
      <c r="AH48" s="96" t="n">
        <f aca="false">IF($B48=AH$2,"-",IF(COUNTIF(CORRIDA!$M:$M,$B48&amp;" d. "&amp;AH$2)=0,"",COUNTIF(CORRIDA!$M:$M,$B48&amp;" d. "&amp;AH$2)))</f>
        <v>1</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n">
        <f aca="false">IF($B48=AO$2,"-",IF(COUNTIF(CORRIDA!$M:$M,$B48&amp;" d. "&amp;AO$2)=0,"",COUNTIF(CORRIDA!$M:$M,$B48&amp;" d. "&amp;AO$2)))</f>
        <v>1</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n">
        <f aca="false">IF($B48=AT$2,"-",IF(COUNTIF(CORRIDA!$M:$M,$B48&amp;" d. "&amp;AT$2)=0,"",COUNTIF(CORRIDA!$M:$M,$B48&amp;" d. "&amp;AT$2)))</f>
        <v>1</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17</v>
      </c>
      <c r="BE48" s="87" t="str">
        <f aca="false">B48</f>
        <v>Fabio Chuck</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n">
        <f aca="false">IF($B48=BI$2,"-",IF(COUNTIF(CORRIDA!$M:$M,$B48&amp;" d. "&amp;BI$2)+COUNTIF(CORRIDA!$M:$M,BI$2&amp;" d. "&amp;$B48)=0,"",COUNTIF(CORRIDA!$M:$M,$B48&amp;" d. "&amp;BI$2)+COUNTIF(CORRIDA!$M:$M,BI$2&amp;" d. "&amp;$B48)))</f>
        <v>2</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2</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n">
        <f aca="false">IF($B48=BP$2,"-",IF(COUNTIF(CORRIDA!$M:$M,$B48&amp;" d. "&amp;BP$2)+COUNTIF(CORRIDA!$M:$M,BP$2&amp;" d. "&amp;$B48)=0,"",COUNTIF(CORRIDA!$M:$M,$B48&amp;" d. "&amp;BP$2)+COUNTIF(CORRIDA!$M:$M,BP$2&amp;" d. "&amp;$B48)))</f>
        <v>1</v>
      </c>
      <c r="BQ48" s="97" t="n">
        <f aca="false">IF($B48=BQ$2,"-",IF(COUNTIF(CORRIDA!$M:$M,$B48&amp;" d. "&amp;BQ$2)+COUNTIF(CORRIDA!$M:$M,BQ$2&amp;" d. "&amp;$B48)=0,"",COUNTIF(CORRIDA!$M:$M,$B48&amp;" d. "&amp;BQ$2)+COUNTIF(CORRIDA!$M:$M,BQ$2&amp;" d. "&amp;$B48)))</f>
        <v>2</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n">
        <f aca="false">IF($B48=CA$2,"-",IF(COUNTIF(CORRIDA!$M:$M,$B48&amp;" d. "&amp;CA$2)+COUNTIF(CORRIDA!$M:$M,CA$2&amp;" d. "&amp;$B48)=0,"",COUNTIF(CORRIDA!$M:$M,$B48&amp;" d. "&amp;CA$2)+COUNTIF(CORRIDA!$M:$M,CA$2&amp;" d. "&amp;$B48)))</f>
        <v>1</v>
      </c>
      <c r="CB48" s="97" t="n">
        <f aca="false">IF($B48=CB$2,"-",IF(COUNTIF(CORRIDA!$M:$M,$B48&amp;" d. "&amp;CB$2)+COUNTIF(CORRIDA!$M:$M,CB$2&amp;" d. "&amp;$B48)=0,"",COUNTIF(CORRIDA!$M:$M,$B48&amp;" d. "&amp;CB$2)+COUNTIF(CORRIDA!$M:$M,CB$2&amp;" d. "&amp;$B48)))</f>
        <v>1</v>
      </c>
      <c r="CC48" s="97" t="n">
        <f aca="false">IF($B48=CC$2,"-",IF(COUNTIF(CORRIDA!$M:$M,$B48&amp;" d. "&amp;CC$2)+COUNTIF(CORRIDA!$M:$M,CC$2&amp;" d. "&amp;$B48)=0,"",COUNTIF(CORRIDA!$M:$M,$B48&amp;" d. "&amp;CC$2)+COUNTIF(CORRIDA!$M:$M,CC$2&amp;" d. "&amp;$B48)))</f>
        <v>2</v>
      </c>
      <c r="CD48" s="97" t="n">
        <f aca="false">IF($B48=CD$2,"-",IF(COUNTIF(CORRIDA!$M:$M,$B48&amp;" d. "&amp;CD$2)+COUNTIF(CORRIDA!$M:$M,CD$2&amp;" d. "&amp;$B48)=0,"",COUNTIF(CORRIDA!$M:$M,$B48&amp;" d. "&amp;CD$2)+COUNTIF(CORRIDA!$M:$M,CD$2&amp;" d. "&amp;$B48)))</f>
        <v>1</v>
      </c>
      <c r="CE48" s="97" t="n">
        <f aca="false">IF($B48=CE$2,"-",IF(COUNTIF(CORRIDA!$M:$M,$B48&amp;" d. "&amp;CE$2)+COUNTIF(CORRIDA!$M:$M,CE$2&amp;" d. "&amp;$B48)=0,"",COUNTIF(CORRIDA!$M:$M,$B48&amp;" d. "&amp;CE$2)+COUNTIF(CORRIDA!$M:$M,CE$2&amp;" d. "&amp;$B48)))</f>
        <v>1</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n">
        <f aca="false">IF($B48=CJ$2,"-",IF(COUNTIF(CORRIDA!$M:$M,$B48&amp;" d. "&amp;CJ$2)+COUNTIF(CORRIDA!$M:$M,CJ$2&amp;" d. "&amp;$B48)=0,"",COUNTIF(CORRIDA!$M:$M,$B48&amp;" d. "&amp;CJ$2)+COUNTIF(CORRIDA!$M:$M,CJ$2&amp;" d. "&amp;$B48)))</f>
        <v>1</v>
      </c>
      <c r="CK48" s="97" t="n">
        <f aca="false">IF($B48=CK$2,"-",IF(COUNTIF(CORRIDA!$M:$M,$B48&amp;" d. "&amp;CK$2)+COUNTIF(CORRIDA!$M:$M,CK$2&amp;" d. "&amp;$B48)=0,"",COUNTIF(CORRIDA!$M:$M,$B48&amp;" d. "&amp;CK$2)+COUNTIF(CORRIDA!$M:$M,CK$2&amp;" d. "&amp;$B48)))</f>
        <v>1</v>
      </c>
      <c r="CL48" s="97" t="str">
        <f aca="false">IF($B48=CL$2,"-",IF(COUNTIF(CORRIDA!$M:$M,$B48&amp;" d. "&amp;CL$2)+COUNTIF(CORRIDA!$M:$M,CL$2&amp;" d. "&amp;$B48)=0,"",COUNTIF(CORRIDA!$M:$M,$B48&amp;" d. "&amp;CL$2)+COUNTIF(CORRIDA!$M:$M,CL$2&amp;" d. "&amp;$B48)))</f>
        <v/>
      </c>
      <c r="CM48" s="97" t="n">
        <f aca="false">IF($B48=CM$2,"-",IF(COUNTIF(CORRIDA!$M:$M,$B48&amp;" d. "&amp;CM$2)+COUNTIF(CORRIDA!$M:$M,CM$2&amp;" d. "&amp;$B48)=0,"",COUNTIF(CORRIDA!$M:$M,$B48&amp;" d. "&amp;CM$2)+COUNTIF(CORRIDA!$M:$M,CM$2&amp;" d. "&amp;$B48)))</f>
        <v>2</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n">
        <f aca="false">IF($B48=CR$2,"-",IF(COUNTIF(CORRIDA!$M:$M,$B48&amp;" d. "&amp;CR$2)+COUNTIF(CORRIDA!$M:$M,CR$2&amp;" d. "&amp;$B48)=0,"",COUNTIF(CORRIDA!$M:$M,$B48&amp;" d. "&amp;CR$2)+COUNTIF(CORRIDA!$M:$M,CR$2&amp;" d. "&amp;$B48)))</f>
        <v>3</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n">
        <f aca="false">IF($B48=CV$2,"-",IF(COUNTIF(CORRIDA!$M:$M,$B48&amp;" d. "&amp;CV$2)+COUNTIF(CORRIDA!$M:$M,CV$2&amp;" d. "&amp;$B48)=0,"",COUNTIF(CORRIDA!$M:$M,$B48&amp;" d. "&amp;CV$2)+COUNTIF(CORRIDA!$M:$M,CV$2&amp;" d. "&amp;$B48)))</f>
        <v>1</v>
      </c>
      <c r="CW48" s="97" t="n">
        <f aca="false">IF($B48=CW$2,"-",IF(COUNTIF(CORRIDA!$M:$M,$B48&amp;" d. "&amp;CW$2)+COUNTIF(CORRIDA!$M:$M,CW$2&amp;" d. "&amp;$B48)=0,"",COUNTIF(CORRIDA!$M:$M,$B48&amp;" d. "&amp;CW$2)+COUNTIF(CORRIDA!$M:$M,CW$2&amp;" d. "&amp;$B48)))</f>
        <v>2</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25</v>
      </c>
      <c r="DE48" s="91" t="n">
        <f aca="false">COUNTIF(BF48:DC48,"&gt;0")</f>
        <v>17</v>
      </c>
      <c r="DF48" s="92" t="n">
        <f aca="false">IF(COUNTIF(BF48:DC48,"&gt;0")&lt;10,0,QUOTIENT(COUNTIF(BF48:DC48,"&gt;0"),5)*50)</f>
        <v>150</v>
      </c>
      <c r="DG48" s="93"/>
      <c r="DH48" s="87" t="str">
        <f aca="false">BE48</f>
        <v>Fabio Chuck</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2</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2</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1</v>
      </c>
      <c r="DT48" s="97" t="n">
        <f aca="false">IF($B48=DT$2,0,IF(COUNTIF(CORRIDA!$M:$M,$B48&amp;" d. "&amp;DT$2)+COUNTIF(CORRIDA!$M:$M,DT$2&amp;" d. "&amp;$B48)=0,0,COUNTIF(CORRIDA!$M:$M,$B48&amp;" d. "&amp;DT$2)+COUNTIF(CORRIDA!$M:$M,DT$2&amp;" d. "&amp;$B48)))</f>
        <v>2</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1</v>
      </c>
      <c r="EE48" s="97" t="n">
        <f aca="false">IF($B48=EE$2,0,IF(COUNTIF(CORRIDA!$M:$M,$B48&amp;" d. "&amp;EE$2)+COUNTIF(CORRIDA!$M:$M,EE$2&amp;" d. "&amp;$B48)=0,0,COUNTIF(CORRIDA!$M:$M,$B48&amp;" d. "&amp;EE$2)+COUNTIF(CORRIDA!$M:$M,EE$2&amp;" d. "&amp;$B48)))</f>
        <v>1</v>
      </c>
      <c r="EF48" s="97" t="n">
        <f aca="false">IF($B48=EF$2,0,IF(COUNTIF(CORRIDA!$M:$M,$B48&amp;" d. "&amp;EF$2)+COUNTIF(CORRIDA!$M:$M,EF$2&amp;" d. "&amp;$B48)=0,0,COUNTIF(CORRIDA!$M:$M,$B48&amp;" d. "&amp;EF$2)+COUNTIF(CORRIDA!$M:$M,EF$2&amp;" d. "&amp;$B48)))</f>
        <v>2</v>
      </c>
      <c r="EG48" s="97" t="n">
        <f aca="false">IF($B48=EG$2,0,IF(COUNTIF(CORRIDA!$M:$M,$B48&amp;" d. "&amp;EG$2)+COUNTIF(CORRIDA!$M:$M,EG$2&amp;" d. "&amp;$B48)=0,0,COUNTIF(CORRIDA!$M:$M,$B48&amp;" d. "&amp;EG$2)+COUNTIF(CORRIDA!$M:$M,EG$2&amp;" d. "&amp;$B48)))</f>
        <v>1</v>
      </c>
      <c r="EH48" s="97" t="n">
        <f aca="false">IF($B48=EH$2,0,IF(COUNTIF(CORRIDA!$M:$M,$B48&amp;" d. "&amp;EH$2)+COUNTIF(CORRIDA!$M:$M,EH$2&amp;" d. "&amp;$B48)=0,0,COUNTIF(CORRIDA!$M:$M,$B48&amp;" d. "&amp;EH$2)+COUNTIF(CORRIDA!$M:$M,EH$2&amp;" d. "&amp;$B48)))</f>
        <v>1</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1</v>
      </c>
      <c r="EN48" s="97" t="n">
        <f aca="false">IF($B48=EN$2,0,IF(COUNTIF(CORRIDA!$M:$M,$B48&amp;" d. "&amp;EN$2)+COUNTIF(CORRIDA!$M:$M,EN$2&amp;" d. "&amp;$B48)=0,0,COUNTIF(CORRIDA!$M:$M,$B48&amp;" d. "&amp;EN$2)+COUNTIF(CORRIDA!$M:$M,EN$2&amp;" d. "&amp;$B48)))</f>
        <v>1</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2</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3</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1</v>
      </c>
      <c r="EZ48" s="97" t="n">
        <f aca="false">IF($B48=EZ$2,0,IF(COUNTIF(CORRIDA!$M:$M,$B48&amp;" d. "&amp;EZ$2)+COUNTIF(CORRIDA!$M:$M,EZ$2&amp;" d. "&amp;$B48)=0,0,COUNTIF(CORRIDA!$M:$M,$B48&amp;" d. "&amp;EZ$2)+COUNTIF(CORRIDA!$M:$M,EZ$2&amp;" d. "&amp;$B48)))</f>
        <v>2</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22</v>
      </c>
      <c r="FH48" s="94"/>
      <c r="FI48" s="87" t="str">
        <f aca="false">BE48</f>
        <v>Fabio Chuck</v>
      </c>
      <c r="FJ48" s="95" t="n">
        <f aca="false">COUNTIF(BF48:DC48,"&gt;0")</f>
        <v>17</v>
      </c>
      <c r="FK48" s="95" t="n">
        <f aca="false">AVERAGE(BF48:DC48)</f>
        <v>1.47058823529412</v>
      </c>
      <c r="FL48" s="95" t="n">
        <f aca="false">_xlfn.STDEV.P(BF48:DC48)</f>
        <v>0.605625302411</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n">
        <f aca="false">IF($B49=N$2,"-",IF(COUNTIF(CORRIDA!$M:$M,$B49&amp;" d. "&amp;N$2)=0,"",COUNTIF(CORRIDA!$M:$M,$B49&amp;" d. "&amp;N$2)))</f>
        <v>1</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2</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n">
        <f aca="false">IF($B49=AX$2,"-",IF(COUNTIF(CORRIDA!$M:$M,$B49&amp;" d. "&amp;AX$2)=0,"",COUNTIF(CORRIDA!$M:$M,$B49&amp;" d. "&amp;AX$2)))</f>
        <v>1</v>
      </c>
      <c r="AY49" s="88" t="str">
        <f aca="false">IF($B49=AY$2,"-",IF(COUNTIF(CORRIDA!$M:$M,$B49&amp;" d. "&amp;AY$2)=0,"",COUNTIF(CORRIDA!$M:$M,$B49&amp;" d. "&amp;AY$2)))</f>
        <v/>
      </c>
      <c r="AZ49" s="88" t="str">
        <f aca="false">IF($B49=AZ$2,"-",IF(COUNTIF(CORRIDA!$M:$M,$B49&amp;" d. "&amp;AZ$2)=0,"",COUNTIF(CORRIDA!$M:$M,$B49&amp;" d. "&amp;AZ$2)))</f>
        <v/>
      </c>
      <c r="BA49" s="89" t="n">
        <f aca="false">SUM(C49:AZ49)</f>
        <v>4</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n">
        <f aca="false">IF($B49=BL$2,"-",IF(COUNTIF(CORRIDA!$M:$M,$B49&amp;" d. "&amp;BL$2)+COUNTIF(CORRIDA!$M:$M,BL$2&amp;" d. "&amp;$B49)=0,"",COUNTIF(CORRIDA!$M:$M,$B49&amp;" d. "&amp;BL$2)+COUNTIF(CORRIDA!$M:$M,BL$2&amp;" d. "&amp;$B49)))</f>
        <v>1</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n">
        <f aca="false">IF($B49=BQ$2,"-",IF(COUNTIF(CORRIDA!$M:$M,$B49&amp;" d. "&amp;BQ$2)+COUNTIF(CORRIDA!$M:$M,BQ$2&amp;" d. "&amp;$B49)=0,"",COUNTIF(CORRIDA!$M:$M,$B49&amp;" d. "&amp;BQ$2)+COUNTIF(CORRIDA!$M:$M,BQ$2&amp;" d. "&amp;$B49)))</f>
        <v>1</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2</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n">
        <f aca="false">IF($B49=DA$2,"-",IF(COUNTIF(CORRIDA!$M:$M,$B49&amp;" d. "&amp;DA$2)+COUNTIF(CORRIDA!$M:$M,DA$2&amp;" d. "&amp;$B49)=0,"",COUNTIF(CORRIDA!$M:$M,$B49&amp;" d. "&amp;DA$2)+COUNTIF(CORRIDA!$M:$M,DA$2&amp;" d. "&amp;$B49)))</f>
        <v>1</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7</v>
      </c>
      <c r="DE49" s="91" t="n">
        <f aca="false">COUNTIF(BF49:DC49,"&gt;0")</f>
        <v>6</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1</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1</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2</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1</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6</v>
      </c>
      <c r="FH49" s="94"/>
      <c r="FI49" s="87" t="str">
        <f aca="false">BE49</f>
        <v>Guto</v>
      </c>
      <c r="FJ49" s="95" t="n">
        <f aca="false">COUNTIF(BF49:DC49,"&gt;0")</f>
        <v>6</v>
      </c>
      <c r="FK49" s="95" t="n">
        <f aca="false">AVERAGE(BF49:DC49)</f>
        <v>1.16666666666667</v>
      </c>
      <c r="FL49" s="95" t="n">
        <f aca="false">_xlfn.STDEV.P(BF49:DC49)</f>
        <v>0.372677996249965</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n">
        <f aca="false">IF($B50=CH$2,"-",IF(COUNTIF(CORRIDA!$M:$M,$B50&amp;" d. "&amp;CH$2)+COUNTIF(CORRIDA!$M:$M,CH$2&amp;" d. "&amp;$B50)=0,"",COUNTIF(CORRIDA!$M:$M,$B50&amp;" d. "&amp;CH$2)+COUNTIF(CORRIDA!$M:$M,CH$2&amp;" d. "&amp;$B50)))</f>
        <v>1</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n">
        <f aca="false">IF($B50=CM$2,"-",IF(COUNTIF(CORRIDA!$M:$M,$B50&amp;" d. "&amp;CM$2)+COUNTIF(CORRIDA!$M:$M,CM$2&amp;" d. "&amp;$B50)=0,"",COUNTIF(CORRIDA!$M:$M,$B50&amp;" d. "&amp;CM$2)+COUNTIF(CORRIDA!$M:$M,CM$2&amp;" d. "&amp;$B50)))</f>
        <v>1</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n">
        <f aca="false">IF($B50=CR$2,"-",IF(COUNTIF(CORRIDA!$M:$M,$B50&amp;" d. "&amp;CR$2)+COUNTIF(CORRIDA!$M:$M,CR$2&amp;" d. "&amp;$B50)=0,"",COUNTIF(CORRIDA!$M:$M,$B50&amp;" d. "&amp;CR$2)+COUNTIF(CORRIDA!$M:$M,CR$2&amp;" d. "&amp;$B50)))</f>
        <v>1</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n">
        <f aca="false">IF($B50=CZ$2,"-",IF(COUNTIF(CORRIDA!$M:$M,$B50&amp;" d. "&amp;CZ$2)+COUNTIF(CORRIDA!$M:$M,CZ$2&amp;" d. "&amp;$B50)=0,"",COUNTIF(CORRIDA!$M:$M,$B50&amp;" d. "&amp;CZ$2)+COUNTIF(CORRIDA!$M:$M,CZ$2&amp;" d. "&amp;$B50)))</f>
        <v>1</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4</v>
      </c>
      <c r="DE50" s="91" t="n">
        <f aca="false">COUNTIF(BF50:DC50,"&gt;0")</f>
        <v>4</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1</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1</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1</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1</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3</v>
      </c>
      <c r="FH50" s="94"/>
      <c r="FI50" s="87" t="str">
        <f aca="false">BE50</f>
        <v>Xuru</v>
      </c>
      <c r="FJ50" s="95" t="n">
        <f aca="false">COUNTIF(BF50:DC50,"&gt;0")</f>
        <v>4</v>
      </c>
      <c r="FK50" s="95" t="n">
        <f aca="false">AVERAGE(BF50:DC50)</f>
        <v>1</v>
      </c>
      <c r="FL50" s="95" t="n">
        <f aca="false">_xlfn.STDEV.P(BF50:DC50)</f>
        <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1</v>
      </c>
      <c r="D53" s="89" t="n">
        <f aca="false">SUM(D3:D52)</f>
        <v>0</v>
      </c>
      <c r="E53" s="89" t="n">
        <f aca="false">SUM(E3:E52)</f>
        <v>1</v>
      </c>
      <c r="F53" s="89" t="n">
        <f aca="false">SUM(F3:F52)</f>
        <v>8</v>
      </c>
      <c r="G53" s="89" t="n">
        <f aca="false">SUM(G3:G52)</f>
        <v>6</v>
      </c>
      <c r="H53" s="89" t="n">
        <f aca="false">SUM(H3:H52)</f>
        <v>0</v>
      </c>
      <c r="I53" s="89" t="n">
        <f aca="false">SUM(I3:I52)</f>
        <v>4</v>
      </c>
      <c r="J53" s="89" t="n">
        <f aca="false">SUM(J3:J52)</f>
        <v>0</v>
      </c>
      <c r="K53" s="89" t="n">
        <f aca="false">SUM(K3:K52)</f>
        <v>1</v>
      </c>
      <c r="L53" s="89" t="n">
        <f aca="false">SUM(L3:L52)</f>
        <v>0</v>
      </c>
      <c r="M53" s="89" t="n">
        <f aca="false">SUM(M3:M52)</f>
        <v>8</v>
      </c>
      <c r="N53" s="89" t="n">
        <f aca="false">SUM(N3:N52)</f>
        <v>7</v>
      </c>
      <c r="O53" s="89" t="n">
        <f aca="false">SUM(O3:O52)</f>
        <v>1</v>
      </c>
      <c r="P53" s="89" t="n">
        <f aca="false">SUM(P3:P52)</f>
        <v>2</v>
      </c>
      <c r="Q53" s="89" t="n">
        <f aca="false">SUM(Q3:Q52)</f>
        <v>1</v>
      </c>
      <c r="R53" s="89" t="n">
        <f aca="false">SUM(R3:R52)</f>
        <v>0</v>
      </c>
      <c r="S53" s="89" t="n">
        <f aca="false">SUM(S3:S52)</f>
        <v>6</v>
      </c>
      <c r="T53" s="89" t="n">
        <f aca="false">SUM(T3:T52)</f>
        <v>0</v>
      </c>
      <c r="U53" s="89" t="n">
        <f aca="false">SUM(U3:U52)</f>
        <v>0</v>
      </c>
      <c r="V53" s="89" t="n">
        <f aca="false">SUM(V3:V52)</f>
        <v>0</v>
      </c>
      <c r="W53" s="89" t="n">
        <f aca="false">SUM(W3:W52)</f>
        <v>0</v>
      </c>
      <c r="X53" s="89" t="n">
        <f aca="false">SUM(X3:X52)</f>
        <v>3</v>
      </c>
      <c r="Y53" s="89" t="n">
        <f aca="false">SUM(Y3:Y52)</f>
        <v>13</v>
      </c>
      <c r="Z53" s="89" t="n">
        <f aca="false">SUM(Z3:Z52)</f>
        <v>11</v>
      </c>
      <c r="AA53" s="89" t="n">
        <f aca="false">SUM(AA3:AA52)</f>
        <v>4</v>
      </c>
      <c r="AB53" s="89" t="n">
        <f aca="false">SUM(AB3:AB52)</f>
        <v>1</v>
      </c>
      <c r="AC53" s="89" t="n">
        <f aca="false">SUM(AC3:AC52)</f>
        <v>0</v>
      </c>
      <c r="AD53" s="89" t="n">
        <f aca="false">SUM(AD3:AD52)</f>
        <v>0</v>
      </c>
      <c r="AE53" s="89" t="n">
        <f aca="false">SUM(AE3:AE52)</f>
        <v>4</v>
      </c>
      <c r="AF53" s="89" t="n">
        <f aca="false">SUM(AF3:AF52)</f>
        <v>0</v>
      </c>
      <c r="AG53" s="89" t="n">
        <f aca="false">SUM(AG3:AG52)</f>
        <v>7</v>
      </c>
      <c r="AH53" s="89" t="n">
        <f aca="false">SUM(AH3:AH52)</f>
        <v>3</v>
      </c>
      <c r="AI53" s="89" t="n">
        <f aca="false">SUM(AI3:AI52)</f>
        <v>5</v>
      </c>
      <c r="AJ53" s="89" t="n">
        <f aca="false">SUM(AJ3:AJ52)</f>
        <v>5</v>
      </c>
      <c r="AK53" s="89" t="n">
        <f aca="false">SUM(AK3:AK52)</f>
        <v>4</v>
      </c>
      <c r="AL53" s="89" t="n">
        <f aca="false">SUM(AL3:AL52)</f>
        <v>0</v>
      </c>
      <c r="AM53" s="89" t="n">
        <f aca="false">SUM(AM3:AM52)</f>
        <v>0</v>
      </c>
      <c r="AN53" s="89" t="n">
        <f aca="false">SUM(AN3:AN52)</f>
        <v>0</v>
      </c>
      <c r="AO53" s="89" t="n">
        <f aca="false">SUM(AO3:AO52)</f>
        <v>3</v>
      </c>
      <c r="AP53" s="89" t="n">
        <f aca="false">SUM(AP3:AP52)</f>
        <v>0</v>
      </c>
      <c r="AQ53" s="89" t="n">
        <f aca="false">SUM(AQ3:AQ52)</f>
        <v>1</v>
      </c>
      <c r="AR53" s="89" t="n">
        <f aca="false">SUM(AR3:AR52)</f>
        <v>4</v>
      </c>
      <c r="AS53" s="89" t="n">
        <f aca="false">SUM(AS3:AS52)</f>
        <v>4</v>
      </c>
      <c r="AT53" s="89" t="n">
        <f aca="false">SUM(AT3:AT52)</f>
        <v>7</v>
      </c>
      <c r="AU53" s="89" t="n">
        <f aca="false">SUM(AU3:AU52)</f>
        <v>0</v>
      </c>
      <c r="AV53" s="89" t="n">
        <f aca="false">SUM(AV3:AV52)</f>
        <v>8</v>
      </c>
      <c r="AW53" s="89" t="n">
        <f aca="false">SUM(AW3:AW52)</f>
        <v>3</v>
      </c>
      <c r="AX53" s="89" t="n">
        <f aca="false">SUM(AX3:AX52)</f>
        <v>4</v>
      </c>
      <c r="AY53" s="89" t="n">
        <f aca="false">SUM(AY3:AY52)</f>
        <v>0</v>
      </c>
      <c r="AZ53" s="89" t="n">
        <f aca="false">SUM(AZ3:AZ52)</f>
        <v>0</v>
      </c>
      <c r="BA53" s="89" t="n">
        <f aca="false">SUM(BA3:BA52)</f>
        <v>140</v>
      </c>
      <c r="BE53" s="98" t="s">
        <v>78</v>
      </c>
      <c r="BF53" s="89" t="n">
        <f aca="false">SUM(BF3:BF52)</f>
        <v>1</v>
      </c>
      <c r="BG53" s="89" t="n">
        <f aca="false">SUM(BG3:BG52)</f>
        <v>0</v>
      </c>
      <c r="BH53" s="89" t="n">
        <f aca="false">SUM(BH3:BH52)</f>
        <v>1</v>
      </c>
      <c r="BI53" s="89" t="n">
        <f aca="false">SUM(BI3:BI52)</f>
        <v>17</v>
      </c>
      <c r="BJ53" s="89" t="n">
        <f aca="false">SUM(BJ3:BJ52)</f>
        <v>13</v>
      </c>
      <c r="BK53" s="89" t="n">
        <f aca="false">SUM(BK3:BK52)</f>
        <v>3</v>
      </c>
      <c r="BL53" s="89" t="n">
        <f aca="false">SUM(BL3:BL52)</f>
        <v>9</v>
      </c>
      <c r="BM53" s="89" t="n">
        <f aca="false">SUM(BM3:BM52)</f>
        <v>0</v>
      </c>
      <c r="BN53" s="89" t="n">
        <f aca="false">SUM(BN3:BN52)</f>
        <v>3</v>
      </c>
      <c r="BO53" s="89" t="n">
        <f aca="false">SUM(BO3:BO52)</f>
        <v>1</v>
      </c>
      <c r="BP53" s="89" t="n">
        <f aca="false">SUM(BP3:BP52)</f>
        <v>11</v>
      </c>
      <c r="BQ53" s="89" t="n">
        <f aca="false">SUM(BQ3:BQ52)</f>
        <v>9</v>
      </c>
      <c r="BR53" s="89" t="n">
        <f aca="false">SUM(BR3:BR52)</f>
        <v>1</v>
      </c>
      <c r="BS53" s="89" t="n">
        <f aca="false">SUM(BS3:BS52)</f>
        <v>3</v>
      </c>
      <c r="BT53" s="89" t="n">
        <f aca="false">SUM(BT3:BT52)</f>
        <v>1</v>
      </c>
      <c r="BU53" s="89" t="n">
        <f aca="false">SUM(BU3:BU52)</f>
        <v>0</v>
      </c>
      <c r="BV53" s="89" t="n">
        <f aca="false">SUM(BV3:BV52)</f>
        <v>13</v>
      </c>
      <c r="BW53" s="89" t="n">
        <f aca="false">SUM(BW3:BW52)</f>
        <v>0</v>
      </c>
      <c r="BX53" s="89" t="n">
        <f aca="false">SUM(BX3:BX52)</f>
        <v>0</v>
      </c>
      <c r="BY53" s="89" t="n">
        <f aca="false">SUM(BY3:BY52)</f>
        <v>0</v>
      </c>
      <c r="BZ53" s="89" t="n">
        <f aca="false">SUM(BZ3:BZ52)</f>
        <v>0</v>
      </c>
      <c r="CA53" s="89" t="n">
        <f aca="false">SUM(CA3:CA52)</f>
        <v>8</v>
      </c>
      <c r="CB53" s="89" t="n">
        <f aca="false">SUM(CB3:CB52)</f>
        <v>13</v>
      </c>
      <c r="CC53" s="89" t="n">
        <f aca="false">SUM(CC3:CC52)</f>
        <v>14</v>
      </c>
      <c r="CD53" s="89" t="n">
        <f aca="false">SUM(CD3:CD52)</f>
        <v>5</v>
      </c>
      <c r="CE53" s="89" t="n">
        <f aca="false">SUM(CE3:CE52)</f>
        <v>14</v>
      </c>
      <c r="CF53" s="89" t="n">
        <f aca="false">SUM(CF3:CF52)</f>
        <v>0</v>
      </c>
      <c r="CG53" s="89" t="n">
        <f aca="false">SUM(CG3:CG52)</f>
        <v>0</v>
      </c>
      <c r="CH53" s="89" t="n">
        <f aca="false">SUM(CH3:CH52)</f>
        <v>10</v>
      </c>
      <c r="CI53" s="89" t="n">
        <f aca="false">SUM(CI3:CI52)</f>
        <v>0</v>
      </c>
      <c r="CJ53" s="89" t="n">
        <f aca="false">SUM(CJ3:CJ52)</f>
        <v>9</v>
      </c>
      <c r="CK53" s="89" t="n">
        <f aca="false">SUM(CK3:CK52)</f>
        <v>3</v>
      </c>
      <c r="CL53" s="89" t="n">
        <f aca="false">SUM(CL3:CL52)</f>
        <v>5</v>
      </c>
      <c r="CM53" s="89" t="n">
        <f aca="false">SUM(CM3:CM52)</f>
        <v>23</v>
      </c>
      <c r="CN53" s="89" t="n">
        <f aca="false">SUM(CN3:CN52)</f>
        <v>5</v>
      </c>
      <c r="CO53" s="89" t="n">
        <f aca="false">SUM(CO3:CO52)</f>
        <v>0</v>
      </c>
      <c r="CP53" s="89" t="n">
        <f aca="false">SUM(CP3:CP52)</f>
        <v>0</v>
      </c>
      <c r="CQ53" s="89" t="n">
        <f aca="false">SUM(CQ3:CQ52)</f>
        <v>0</v>
      </c>
      <c r="CR53" s="89" t="n">
        <f aca="false">SUM(CR3:CR52)</f>
        <v>20</v>
      </c>
      <c r="CS53" s="89" t="n">
        <f aca="false">SUM(CS3:CS52)</f>
        <v>0</v>
      </c>
      <c r="CT53" s="89" t="n">
        <f aca="false">SUM(CT3:CT52)</f>
        <v>2</v>
      </c>
      <c r="CU53" s="89" t="n">
        <f aca="false">SUM(CU3:CU52)</f>
        <v>8</v>
      </c>
      <c r="CV53" s="89" t="n">
        <f aca="false">SUM(CV3:CV52)</f>
        <v>10</v>
      </c>
      <c r="CW53" s="89" t="n">
        <f aca="false">SUM(CW3:CW52)</f>
        <v>9</v>
      </c>
      <c r="CX53" s="89" t="n">
        <f aca="false">SUM(CX3:CX52)</f>
        <v>0</v>
      </c>
      <c r="CY53" s="89" t="n">
        <f aca="false">SUM(CY3:CY52)</f>
        <v>25</v>
      </c>
      <c r="CZ53" s="89" t="n">
        <f aca="false">SUM(CZ3:CZ52)</f>
        <v>7</v>
      </c>
      <c r="DA53" s="89" t="n">
        <f aca="false">SUM(DA3:DA52)</f>
        <v>4</v>
      </c>
      <c r="DB53" s="89" t="n">
        <f aca="false">SUM(DB3:DB52)</f>
        <v>0</v>
      </c>
      <c r="DC53" s="89" t="n">
        <f aca="false">SUM(DC3:DC52)</f>
        <v>0</v>
      </c>
      <c r="DD53" s="89" t="n">
        <f aca="false">SUM(DD3:DD52)</f>
        <v>280</v>
      </c>
      <c r="DE53" s="91"/>
      <c r="DF53" s="92"/>
      <c r="DG53" s="93"/>
      <c r="DH53" s="98" t="s">
        <v>78</v>
      </c>
      <c r="DI53" s="89" t="n">
        <f aca="false">SUM(DI3:DI43)</f>
        <v>1</v>
      </c>
      <c r="DJ53" s="89" t="n">
        <f aca="false">SUM(DJ3:DJ43)</f>
        <v>0</v>
      </c>
      <c r="DK53" s="89" t="n">
        <f aca="false">SUM(DK3:DK43)</f>
        <v>1</v>
      </c>
      <c r="DL53" s="89" t="n">
        <f aca="false">SUM(DL3:DL43)</f>
        <v>15</v>
      </c>
      <c r="DM53" s="89" t="n">
        <f aca="false">SUM(DM3:DM43)</f>
        <v>10</v>
      </c>
      <c r="DN53" s="89" t="n">
        <f aca="false">SUM(DN3:DN43)</f>
        <v>3</v>
      </c>
      <c r="DO53" s="89" t="n">
        <f aca="false">SUM(DO3:DO43)</f>
        <v>5</v>
      </c>
      <c r="DP53" s="89" t="n">
        <f aca="false">SUM(DP3:DP43)</f>
        <v>0</v>
      </c>
      <c r="DQ53" s="89" t="n">
        <f aca="false">SUM(DQ3:DQ43)</f>
        <v>3</v>
      </c>
      <c r="DR53" s="89" t="n">
        <f aca="false">SUM(DR3:DR43)</f>
        <v>1</v>
      </c>
      <c r="DS53" s="89" t="n">
        <f aca="false">SUM(DS3:DS43)</f>
        <v>10</v>
      </c>
      <c r="DT53" s="89" t="n">
        <f aca="false">SUM(DT3:DT43)</f>
        <v>6</v>
      </c>
      <c r="DU53" s="89" t="n">
        <f aca="false">SUM(DU3:DU43)</f>
        <v>1</v>
      </c>
      <c r="DV53" s="89" t="n">
        <f aca="false">SUM(DV3:DV43)</f>
        <v>2</v>
      </c>
      <c r="DW53" s="89" t="n">
        <f aca="false">SUM(DW3:DW43)</f>
        <v>1</v>
      </c>
      <c r="DX53" s="89" t="n">
        <f aca="false">SUM(DX3:DX43)</f>
        <v>0</v>
      </c>
      <c r="DY53" s="89" t="n">
        <f aca="false">SUM(DY3:DY43)</f>
        <v>11</v>
      </c>
      <c r="DZ53" s="89" t="n">
        <f aca="false">SUM(DZ3:DZ43)</f>
        <v>0</v>
      </c>
      <c r="EA53" s="89" t="n">
        <f aca="false">SUM(EA3:EA43)</f>
        <v>0</v>
      </c>
      <c r="EB53" s="89" t="n">
        <f aca="false">SUM(EB3:EB43)</f>
        <v>0</v>
      </c>
      <c r="EC53" s="89" t="n">
        <f aca="false">SUM(EC3:EC43)</f>
        <v>0</v>
      </c>
      <c r="ED53" s="89" t="n">
        <f aca="false">SUM(ED3:ED43)</f>
        <v>7</v>
      </c>
      <c r="EE53" s="89" t="n">
        <f aca="false">SUM(EE3:EE43)</f>
        <v>10</v>
      </c>
      <c r="EF53" s="89" t="n">
        <f aca="false">SUM(EF3:EF43)</f>
        <v>6</v>
      </c>
      <c r="EG53" s="89" t="n">
        <f aca="false">SUM(EG3:EG43)</f>
        <v>3</v>
      </c>
      <c r="EH53" s="89" t="n">
        <f aca="false">SUM(EH3:EH43)</f>
        <v>12</v>
      </c>
      <c r="EI53" s="89" t="n">
        <f aca="false">SUM(EI3:EI43)</f>
        <v>0</v>
      </c>
      <c r="EJ53" s="89" t="n">
        <f aca="false">SUM(EJ3:EJ43)</f>
        <v>0</v>
      </c>
      <c r="EK53" s="89" t="n">
        <f aca="false">SUM(EK3:EK43)</f>
        <v>8</v>
      </c>
      <c r="EL53" s="89" t="n">
        <f aca="false">SUM(EL3:EL43)</f>
        <v>0</v>
      </c>
      <c r="EM53" s="89" t="n">
        <f aca="false">SUM(EM3:EM43)</f>
        <v>7</v>
      </c>
      <c r="EN53" s="89" t="n">
        <f aca="false">SUM(EN3:EN43)</f>
        <v>1</v>
      </c>
      <c r="EO53" s="89" t="n">
        <f aca="false">SUM(EO3:EO43)</f>
        <v>2</v>
      </c>
      <c r="EP53" s="89" t="n">
        <f aca="false">SUM(EP3:EP43)</f>
        <v>17</v>
      </c>
      <c r="EQ53" s="89" t="n">
        <f aca="false">SUM(EQ3:EQ43)</f>
        <v>5</v>
      </c>
      <c r="ER53" s="89" t="n">
        <f aca="false">SUM(ER3:ER43)</f>
        <v>0</v>
      </c>
      <c r="ES53" s="89" t="n">
        <f aca="false">SUM(ES3:ES43)</f>
        <v>0</v>
      </c>
      <c r="ET53" s="89" t="n">
        <f aca="false">SUM(ET3:ET43)</f>
        <v>0</v>
      </c>
      <c r="EU53" s="89" t="n">
        <f aca="false">SUM(EU3:EU43)</f>
        <v>12</v>
      </c>
      <c r="EV53" s="89" t="n">
        <f aca="false">SUM(EV3:EV43)</f>
        <v>0</v>
      </c>
      <c r="EW53" s="89" t="n">
        <f aca="false">SUM(EW3:EW43)</f>
        <v>2</v>
      </c>
      <c r="EX53" s="89" t="n">
        <f aca="false">SUM(EX3:EX43)</f>
        <v>8</v>
      </c>
      <c r="EY53" s="89" t="n">
        <f aca="false">SUM(EY3:EY43)</f>
        <v>9</v>
      </c>
      <c r="EZ53" s="89" t="n">
        <f aca="false">SUM(EZ3:EZ43)</f>
        <v>7</v>
      </c>
      <c r="FA53" s="89" t="n">
        <f aca="false">SUM(FA3:FA43)</f>
        <v>0</v>
      </c>
      <c r="FB53" s="89" t="n">
        <f aca="false">SUM(FB3:FB43)</f>
        <v>22</v>
      </c>
      <c r="FC53" s="89" t="n">
        <f aca="false">SUM(FC3:FC43)</f>
        <v>6</v>
      </c>
      <c r="FD53" s="89" t="n">
        <f aca="false">SUM(FD3:FD43)</f>
        <v>3</v>
      </c>
      <c r="FE53" s="89" t="n">
        <f aca="false">SUM(FE3:FE43)</f>
        <v>0</v>
      </c>
      <c r="FF53" s="89" t="n">
        <f aca="false">SUM(FF3:FF43)</f>
        <v>0</v>
      </c>
      <c r="FG53" s="89" t="n">
        <f aca="false">SUM(FG3:FG52)</f>
        <v>217</v>
      </c>
      <c r="FH53" s="94"/>
      <c r="FI53" s="98"/>
      <c r="FJ53" s="99"/>
      <c r="FK53" s="99"/>
      <c r="FL53" s="99"/>
    </row>
    <row r="54" customFormat="false" ht="12.75" hidden="false" customHeight="false" outlineLevel="0" collapsed="false">
      <c r="BA54" s="100" t="n">
        <f aca="false">SUM(C53:AZ53)</f>
        <v>140</v>
      </c>
      <c r="DD54" s="100" t="n">
        <f aca="false">SUM(BF53:DC53)</f>
        <v>280</v>
      </c>
      <c r="DE54" s="93"/>
      <c r="DF54" s="101"/>
      <c r="DG54" s="93"/>
      <c r="FG54" s="100" t="n">
        <f aca="false">SUM(DI53:FF53)</f>
        <v>217</v>
      </c>
      <c r="FH54" s="93"/>
      <c r="FJ54" s="102"/>
      <c r="FK54" s="102"/>
      <c r="FL54" s="102"/>
    </row>
    <row r="55" customFormat="false" ht="12.75" hidden="false" customHeight="false" outlineLevel="0" collapsed="false">
      <c r="DD55" s="100" t="n">
        <f aca="false">MAX(BF3:DC52)</f>
        <v>5</v>
      </c>
      <c r="DF55" s="101"/>
      <c r="DI55" s="103" t="n">
        <f aca="false">SUMPRODUCT(DI3:DI52,CLASSIF!$T3:$T52)/DI53</f>
        <v>0.726470588235294</v>
      </c>
      <c r="DJ55" s="103" t="e">
        <f aca="false">SUMPRODUCT(DJ3:DJ52,CLASSIF!$T3:$T52)/DJ53</f>
        <v>#DIV/0!</v>
      </c>
      <c r="DK55" s="103" t="n">
        <f aca="false">SUMPRODUCT(DK3:DK52,CLASSIF!$T3:$T52)/DK53</f>
        <v>0.76875</v>
      </c>
      <c r="DL55" s="103" t="n">
        <f aca="false">SUMPRODUCT(DL3:DL52,CLASSIF!$T3:$T52)/DL53</f>
        <v>0.851444760875196</v>
      </c>
      <c r="DM55" s="103" t="n">
        <f aca="false">SUMPRODUCT(DM3:DM52,CLASSIF!$T3:$T52)/DM53</f>
        <v>0.961531320696922</v>
      </c>
      <c r="DN55" s="103" t="n">
        <f aca="false">SUMPRODUCT(DN3:DN52,CLASSIF!$T3:$T52)/DN53</f>
        <v>0.417293447293447</v>
      </c>
      <c r="DO55" s="103" t="n">
        <f aca="false">SUMPRODUCT(DO3:DO52,CLASSIF!$T3:$T52)/DO53</f>
        <v>1.13890647130647</v>
      </c>
      <c r="DP55" s="103" t="e">
        <f aca="false">SUMPRODUCT(DP3:DP52,CLASSIF!$T3:$T52)/DP53</f>
        <v>#DIV/0!</v>
      </c>
      <c r="DQ55" s="103" t="n">
        <f aca="false">SUMPRODUCT(DQ3:DQ52,CLASSIF!$T3:$T52)/DQ53</f>
        <v>0.657792207792208</v>
      </c>
      <c r="DR55" s="103" t="n">
        <f aca="false">SUMPRODUCT(DR3:DR52,CLASSIF!$T3:$T52)/DR53</f>
        <v>0.6</v>
      </c>
      <c r="DS55" s="103" t="n">
        <f aca="false">SUMPRODUCT(DS3:DS52,CLASSIF!$T3:$T52)/DS53</f>
        <v>0.785506826677159</v>
      </c>
      <c r="DT55" s="103" t="n">
        <f aca="false">SUMPRODUCT(DT3:DT52,CLASSIF!$T3:$T52)/DT53</f>
        <v>1.06123475934409</v>
      </c>
      <c r="DU55" s="103" t="n">
        <f aca="false">SUMPRODUCT(DU3:DU52,CLASSIF!$T3:$T52)/DU53</f>
        <v>0.893478260869565</v>
      </c>
      <c r="DV55" s="103" t="n">
        <f aca="false">SUMPRODUCT(DV3:DV52,CLASSIF!$T3:$T52)/DV53</f>
        <v>0.971875</v>
      </c>
      <c r="DW55" s="103" t="n">
        <f aca="false">SUMPRODUCT(DW3:DW52,CLASSIF!$T3:$T52)/DW53</f>
        <v>0.893478260869565</v>
      </c>
      <c r="DX55" s="103" t="e">
        <f aca="false">SUMPRODUCT(DX3:DX52,CLASSIF!$T3:$T52)/DX53</f>
        <v>#DIV/0!</v>
      </c>
      <c r="DY55" s="103" t="n">
        <f aca="false">SUMPRODUCT(DY3:DY52,CLASSIF!$T3:$T52)/DY53</f>
        <v>0.742849973555856</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0.750127488453575</v>
      </c>
      <c r="EE55" s="103" t="n">
        <f aca="false">SUMPRODUCT(EE3:EE52,CLASSIF!$T3:$T52)/EE53</f>
        <v>0.92097591020091</v>
      </c>
      <c r="EF55" s="103" t="n">
        <f aca="false">SUMPRODUCT(EF3:EF52,CLASSIF!$T3:$T52)/EF53</f>
        <v>1.64130406911929</v>
      </c>
      <c r="EG55" s="103" t="n">
        <f aca="false">SUMPRODUCT(EG3:EG52,CLASSIF!$T3:$T52)/EG53</f>
        <v>1.07753823953824</v>
      </c>
      <c r="EH55" s="103" t="n">
        <f aca="false">SUMPRODUCT(EH3:EH52,CLASSIF!$T3:$T52)/EH53</f>
        <v>0.687291635699244</v>
      </c>
      <c r="EI55" s="103" t="e">
        <f aca="false">SUMPRODUCT(EI3:EI52,CLASSIF!$T3:$T52)/EI53</f>
        <v>#DIV/0!</v>
      </c>
      <c r="EJ55" s="103" t="e">
        <f aca="false">SUMPRODUCT(EJ3:EJ52,CLASSIF!$T3:$T52)/EJ53</f>
        <v>#DIV/0!</v>
      </c>
      <c r="EK55" s="103" t="n">
        <f aca="false">SUMPRODUCT(EK3:EK52,CLASSIF!$T3:$T52)/EK53</f>
        <v>0.753074314982403</v>
      </c>
      <c r="EL55" s="103" t="e">
        <f aca="false">SUMPRODUCT(EL3:EL52,CLASSIF!$T3:$T52)/EL53</f>
        <v>#DIV/0!</v>
      </c>
      <c r="EM55" s="103" t="n">
        <f aca="false">SUMPRODUCT(EM3:EM52,CLASSIF!$T3:$T52)/EM53</f>
        <v>0.925472222222222</v>
      </c>
      <c r="EN55" s="103" t="n">
        <f aca="false">SUMPRODUCT(EN3:EN52,CLASSIF!$T3:$T52)/EN53</f>
        <v>2.28939682539683</v>
      </c>
      <c r="EO55" s="103" t="n">
        <f aca="false">SUMPRODUCT(EO3:EO52,CLASSIF!$T3:$T52)/EO53</f>
        <v>1.9175</v>
      </c>
      <c r="EP55" s="103" t="n">
        <f aca="false">SUMPRODUCT(EP3:EP52,CLASSIF!$T3:$T52)/EP53</f>
        <v>0.856105036447597</v>
      </c>
      <c r="EQ55" s="103" t="n">
        <f aca="false">SUMPRODUCT(EQ3:EQ52,CLASSIF!$T3:$T52)/EQ53</f>
        <v>0.807936507936508</v>
      </c>
      <c r="ER55" s="103" t="e">
        <f aca="false">SUMPRODUCT(ER3:ER52,CLASSIF!$T3:$T52)/ER53</f>
        <v>#DIV/0!</v>
      </c>
      <c r="ES55" s="103" t="e">
        <f aca="false">SUMPRODUCT(ES3:ES52,CLASSIF!$T3:$T52)/ES53</f>
        <v>#DIV/0!</v>
      </c>
      <c r="ET55" s="103" t="e">
        <f aca="false">SUMPRODUCT(ET3:ET52,CLASSIF!$T3:$T52)/ET53</f>
        <v>#DIV/0!</v>
      </c>
      <c r="EU55" s="103" t="n">
        <f aca="false">SUMPRODUCT(EU3:EU52,CLASSIF!$T3:$T52)/EU53</f>
        <v>1.11862700253829</v>
      </c>
      <c r="EV55" s="103" t="e">
        <f aca="false">SUMPRODUCT(EV3:EV52,CLASSIF!$T3:$T52)/EV53</f>
        <v>#DIV/0!</v>
      </c>
      <c r="EW55" s="103" t="n">
        <f aca="false">SUMPRODUCT(EW3:EW52,CLASSIF!$T3:$T52)/EW53</f>
        <v>0.615384615384615</v>
      </c>
      <c r="EX55" s="103" t="n">
        <f aca="false">SUMPRODUCT(EX3:EX52,CLASSIF!$T3:$T52)/EX53</f>
        <v>0.421153846153846</v>
      </c>
      <c r="EY55" s="103" t="n">
        <f aca="false">SUMPRODUCT(EY3:EY52,CLASSIF!$T3:$T52)/EY53</f>
        <v>0.749114393657872</v>
      </c>
      <c r="EZ55" s="103" t="n">
        <f aca="false">SUMPRODUCT(EZ3:EZ52,CLASSIF!$T3:$T52)/EZ53</f>
        <v>1.02681548851425</v>
      </c>
      <c r="FA55" s="103" t="e">
        <f aca="false">SUMPRODUCT(FA3:FA52,CLASSIF!$T3:$T52)/FA53</f>
        <v>#DIV/0!</v>
      </c>
      <c r="FB55" s="103" t="n">
        <f aca="false">SUMPRODUCT(FB3:FB52,CLASSIF!$T3:$T52)/FB53</f>
        <v>0.734681175456722</v>
      </c>
      <c r="FC55" s="103" t="n">
        <f aca="false">SUMPRODUCT(FC3:FC52,CLASSIF!$T3:$T52)/FC53</f>
        <v>0.549838969404187</v>
      </c>
      <c r="FD55" s="103" t="n">
        <f aca="false">SUMPRODUCT(FD3:FD52,CLASSIF!$T3:$T52)/FD53</f>
        <v>1.08294513457557</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84" activePane="bottomLeft" state="frozen"/>
      <selection pane="topLeft" activeCell="A1" activeCellId="0" sqref="A1"/>
      <selection pane="bottomLeft" activeCell="A419" activeCellId="0" sqref="A419"/>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125</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LH</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LH d. Guto</v>
      </c>
      <c r="N5" s="111" t="str">
        <f aca="false">G5&amp;" x "&amp;I5</f>
        <v>LH x Guto</v>
      </c>
      <c r="O5" s="111" t="str">
        <f aca="false">I5&amp;" x "&amp;G5</f>
        <v>Guto x LH</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 Chuck</v>
      </c>
      <c r="H8" s="118" t="n">
        <f aca="false">IF(AND(E8=0,E9=0),25,20)</f>
        <v>25</v>
      </c>
      <c r="I8" s="119" t="str">
        <f aca="false">F8</f>
        <v>Costinha Maradona</v>
      </c>
      <c r="J8" s="108" t="n">
        <f aca="false">IF(E8="WO40",-40,MAX(4,SUM(E8:E9)))</f>
        <v>4</v>
      </c>
      <c r="K8" s="118" t="n">
        <f aca="false">IF(D8&gt;E8,1,0)+IF(D9&gt;E9,1,0)+IF(D10&gt;E10,1,0)</f>
        <v>2</v>
      </c>
      <c r="L8" s="118" t="n">
        <f aca="false">IF(E8&gt;D8,1,0)+IF(E9&gt;D9,1,0)+IF(E10&gt;D10,1,0)</f>
        <v>0</v>
      </c>
      <c r="M8" s="111" t="str">
        <f aca="false">G8&amp;" d. "&amp;I8</f>
        <v>Fabio Chuck d. Costinha Maradona</v>
      </c>
      <c r="N8" s="111" t="str">
        <f aca="false">G8&amp;" x "&amp;I8</f>
        <v>Fabio Chuck x Costinha Maradona</v>
      </c>
      <c r="O8" s="111" t="str">
        <f aca="false">I8&amp;" x "&amp;G8</f>
        <v>Costinha Maradona x Fabio Chuck</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 (o Croata Paraguaio)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(o Croata Paraguaio) d. Duclerc</v>
      </c>
      <c r="N17" s="111" t="str">
        <f aca="false">G17&amp;" x "&amp;I17</f>
        <v>Persio (o Croata Paraguaio) x Duclerc</v>
      </c>
      <c r="O17" s="111" t="str">
        <f aca="false">I17&amp;" x "&amp;G17</f>
        <v>Duclerc x Persio (o Croata Paraguaio)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LH</v>
      </c>
      <c r="J23" s="108" t="n">
        <f aca="false">IF(E23="WO40",-40,MAX(4,SUM(E23:E24)))</f>
        <v>4</v>
      </c>
      <c r="K23" s="118" t="n">
        <f aca="false">IF(D23&gt;E23,1,0)+IF(D24&gt;E24,1,0)+IF(D25&gt;E25,1,0)</f>
        <v>2</v>
      </c>
      <c r="L23" s="118" t="n">
        <f aca="false">IF(E23&gt;D23,1,0)+IF(E24&gt;D24,1,0)+IF(E25&gt;D25,1,0)</f>
        <v>0</v>
      </c>
      <c r="M23" s="111" t="str">
        <f aca="false">G23&amp;" d. "&amp;I23</f>
        <v>Duclerc d. LH</v>
      </c>
      <c r="N23" s="111" t="str">
        <f aca="false">G23&amp;" x "&amp;I23</f>
        <v>Duclerc x LH</v>
      </c>
      <c r="O23" s="111" t="str">
        <f aca="false">I23&amp;" x "&amp;G23</f>
        <v>LH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 (o Croata Paraguaio)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(o Croata Paraguaio) d. Fernando Bio</v>
      </c>
      <c r="N29" s="111" t="str">
        <f aca="false">G29&amp;" x "&amp;I29</f>
        <v>Persio (o Croata Paraguaio) x Fernando Bio</v>
      </c>
      <c r="O29" s="111" t="str">
        <f aca="false">I29&amp;" x "&amp;G29</f>
        <v>Fernando Bio x Persio (o Croata Paraguaio)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 (o Croata Paraguaio)</v>
      </c>
      <c r="J32" s="108" t="n">
        <f aca="false">IF(E32="WO40",-40,MAX(4,SUM(E32:E33)))</f>
        <v>10</v>
      </c>
      <c r="K32" s="118" t="n">
        <f aca="false">IF(D32&gt;E32,1,0)+IF(D33&gt;E33,1,0)+IF(D34&gt;E34,1,0)</f>
        <v>2</v>
      </c>
      <c r="L32" s="118" t="n">
        <f aca="false">IF(E32&gt;D32,1,0)+IF(E33&gt;D33,1,0)+IF(E34&gt;D34,1,0)</f>
        <v>1</v>
      </c>
      <c r="M32" s="111" t="str">
        <f aca="false">G32&amp;" d. "&amp;I32</f>
        <v>Bruno d. Persio (o Croata Paraguaio)</v>
      </c>
      <c r="N32" s="111" t="str">
        <f aca="false">G32&amp;" x "&amp;I32</f>
        <v>Bruno x Persio (o Croata Paraguaio)</v>
      </c>
      <c r="O32" s="111" t="str">
        <f aca="false">I32&amp;" x "&amp;G32</f>
        <v>Persio (o Croata Paraguaio)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Carlao</v>
      </c>
      <c r="H41" s="118" t="n">
        <f aca="false">IF(AND(E41=0,E42=0),25,20)</f>
        <v>20</v>
      </c>
      <c r="I41" s="119" t="str">
        <f aca="false">F41</f>
        <v>Sergiao</v>
      </c>
      <c r="J41" s="108" t="n">
        <f aca="false">IF(E41="WO40",-40,MAX(4,SUM(E41:E42)))</f>
        <v>7</v>
      </c>
      <c r="K41" s="118" t="n">
        <f aca="false">IF(D41&gt;E41,1,0)+IF(D42&gt;E42,1,0)+IF(D43&gt;E43,1,0)</f>
        <v>2</v>
      </c>
      <c r="L41" s="118" t="n">
        <f aca="false">IF(E41&gt;D41,1,0)+IF(E42&gt;D42,1,0)+IF(E43&gt;D43,1,0)</f>
        <v>1</v>
      </c>
      <c r="M41" s="111" t="str">
        <f aca="false">G41&amp;" d. "&amp;I41</f>
        <v>Carlao d. Sergiao</v>
      </c>
      <c r="N41" s="111" t="str">
        <f aca="false">G41&amp;" x "&amp;I41</f>
        <v>Carlao x Sergiao</v>
      </c>
      <c r="O41" s="111" t="str">
        <f aca="false">I41&amp;" x "&amp;G41</f>
        <v>Sergiao x Carlao</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 (o Croata Paraguaio)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(o Croata Paraguaio) d. Guto</v>
      </c>
      <c r="N44" s="111" t="str">
        <f aca="false">G44&amp;" x "&amp;I44</f>
        <v>Persio (o Croata Paraguaio) x Guto</v>
      </c>
      <c r="O44" s="111" t="str">
        <f aca="false">I44&amp;" x "&amp;G44</f>
        <v>Guto x Persio (o Croata Paraguaio)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 (o Croata Paraguaio)</v>
      </c>
      <c r="J50" s="108" t="n">
        <f aca="false">IF(E50="WO40",-40,MAX(4,SUM(E50:E51)))</f>
        <v>9</v>
      </c>
      <c r="K50" s="118" t="n">
        <f aca="false">IF(D50&gt;E50,1,0)+IF(D51&gt;E51,1,0)+IF(D52&gt;E52,1,0)</f>
        <v>2</v>
      </c>
      <c r="L50" s="118" t="n">
        <f aca="false">IF(E50&gt;D50,1,0)+IF(E51&gt;D51,1,0)+IF(E52&gt;D52,1,0)</f>
        <v>0</v>
      </c>
      <c r="M50" s="111" t="str">
        <f aca="false">G50&amp;" d. "&amp;I50</f>
        <v>Robertinho d. Persio (o Croata Paraguaio)</v>
      </c>
      <c r="N50" s="111" t="str">
        <f aca="false">G50&amp;" x "&amp;I50</f>
        <v>Robertinho x Persio (o Croata Paraguaio)</v>
      </c>
      <c r="O50" s="111" t="str">
        <f aca="false">I50&amp;" x "&amp;G50</f>
        <v>Persio (o Croata Paraguaio)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Sergiao</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Sergiao d. Juan</v>
      </c>
      <c r="N53" s="111" t="str">
        <f aca="false">G53&amp;" x "&amp;I53</f>
        <v>Sergiao x Juan</v>
      </c>
      <c r="O53" s="111" t="str">
        <f aca="false">I53&amp;" x "&amp;G53</f>
        <v>Juan x Sergiao</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 (o Croata Paraguaio)</v>
      </c>
      <c r="H56" s="118" t="n">
        <f aca="false">IF(AND(E56=0,E57=0),25,20)</f>
        <v>20</v>
      </c>
      <c r="I56" s="119" t="str">
        <f aca="false">F56</f>
        <v>Ivan (Campeao Copa Band)</v>
      </c>
      <c r="J56" s="108" t="n">
        <f aca="false">IF(E56="WO40",-40,MAX(4,SUM(E56:E57)))</f>
        <v>6</v>
      </c>
      <c r="K56" s="118" t="n">
        <f aca="false">IF(D56&gt;E56,1,0)+IF(D57&gt;E57,1,0)+IF(D58&gt;E58,1,0)</f>
        <v>2</v>
      </c>
      <c r="L56" s="118" t="n">
        <f aca="false">IF(E56&gt;D56,1,0)+IF(E57&gt;D57,1,0)+IF(E58&gt;D58,1,0)</f>
        <v>0</v>
      </c>
      <c r="M56" s="111" t="str">
        <f aca="false">G56&amp;" d. "&amp;I56</f>
        <v>Persio (o Croata Paraguaio) d. Ivan (Campeao Copa Band)</v>
      </c>
      <c r="N56" s="111" t="str">
        <f aca="false">G56&amp;" x "&amp;I56</f>
        <v>Persio (o Croata Paraguaio) x Ivan (Campeao Copa Band)</v>
      </c>
      <c r="O56" s="111" t="str">
        <f aca="false">I56&amp;" x "&amp;G56</f>
        <v>Ivan (Campeao Copa Band) x Persio (o Croata Paraguaio)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 (o Croata Paraguaio)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(o Croata Paraguaio) d. Caio</v>
      </c>
      <c r="N71" s="111" t="str">
        <f aca="false">G71&amp;" x "&amp;I71</f>
        <v>Persio (o Croata Paraguaio) x Caio</v>
      </c>
      <c r="O71" s="111" t="str">
        <f aca="false">I71&amp;" x "&amp;G71</f>
        <v>Caio x Persio (o Croata Paraguaio)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 Chuck</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Chuck d. Flavio</v>
      </c>
      <c r="N77" s="111" t="str">
        <f aca="false">G77&amp;" x "&amp;I77</f>
        <v>Fabio Chuck x Flavio</v>
      </c>
      <c r="O77" s="111" t="str">
        <f aca="false">I77&amp;" x "&amp;G77</f>
        <v>Flavio x Fabio Chuck</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 Xaropinho</v>
      </c>
      <c r="J80" s="108" t="n">
        <f aca="false">IF(E80="WO40",-40,MAX(4,SUM(E80:E81)))</f>
        <v>7</v>
      </c>
      <c r="K80" s="118" t="n">
        <f aca="false">IF(D80&gt;E80,1,0)+IF(D81&gt;E81,1,0)+IF(D82&gt;E82,1,0)</f>
        <v>2</v>
      </c>
      <c r="L80" s="118" t="n">
        <f aca="false">IF(E80&gt;D80,1,0)+IF(E81&gt;D81,1,0)+IF(E82&gt;D82,1,0)</f>
        <v>0</v>
      </c>
      <c r="M80" s="111" t="str">
        <f aca="false">G80&amp;" d. "&amp;I80</f>
        <v>Oswald d. Elias Xaropinho</v>
      </c>
      <c r="N80" s="111" t="str">
        <f aca="false">G80&amp;" x "&amp;I80</f>
        <v>Oswald x Elias Xaropinho</v>
      </c>
      <c r="O80" s="111" t="str">
        <f aca="false">I80&amp;" x "&amp;G80</f>
        <v>Elias Xaropinho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 Xaropinho</v>
      </c>
      <c r="J86" s="108" t="n">
        <f aca="false">IF(E86="WO40",-40,MAX(4,SUM(E86:E87)))</f>
        <v>4</v>
      </c>
      <c r="K86" s="118" t="n">
        <f aca="false">IF(D86&gt;E86,1,0)+IF(D87&gt;E87,1,0)+IF(D88&gt;E88,1,0)</f>
        <v>2</v>
      </c>
      <c r="L86" s="118" t="n">
        <f aca="false">IF(E86&gt;D86,1,0)+IF(E87&gt;D87,1,0)+IF(E88&gt;D88,1,0)</f>
        <v>0</v>
      </c>
      <c r="M86" s="111" t="str">
        <f aca="false">G86&amp;" d. "&amp;I86</f>
        <v>Robertinho d. Elias Xaropinho</v>
      </c>
      <c r="N86" s="111" t="str">
        <f aca="false">G86&amp;" x "&amp;I86</f>
        <v>Robertinho x Elias Xaropinho</v>
      </c>
      <c r="O86" s="111" t="str">
        <f aca="false">I86&amp;" x "&amp;G86</f>
        <v>Elias Xaropinho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 (o Croata Paraguaio)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(o Croata Paraguaio) d. Rubens</v>
      </c>
      <c r="N89" s="111" t="str">
        <f aca="false">G89&amp;" x "&amp;I89</f>
        <v>Persio (o Croata Paraguaio) x Rubens</v>
      </c>
      <c r="O89" s="111" t="str">
        <f aca="false">I89&amp;" x "&amp;G89</f>
        <v>Rubens x Persio (o Croata Paraguaio)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 (o Croata Paraguaio)</v>
      </c>
      <c r="J92" s="108" t="n">
        <f aca="false">IF(E92="WO40",-40,MAX(4,SUM(E92:E93)))</f>
        <v>9</v>
      </c>
      <c r="K92" s="118" t="n">
        <f aca="false">IF(D92&gt;E92,1,0)+IF(D93&gt;E93,1,0)+IF(D94&gt;E94,1,0)</f>
        <v>2</v>
      </c>
      <c r="L92" s="118" t="n">
        <f aca="false">IF(E92&gt;D92,1,0)+IF(E93&gt;D93,1,0)+IF(E94&gt;D94,1,0)</f>
        <v>1</v>
      </c>
      <c r="M92" s="111" t="str">
        <f aca="false">G92&amp;" d. "&amp;I92</f>
        <v>Bruno d. Persio (o Croata Paraguaio)</v>
      </c>
      <c r="N92" s="111" t="str">
        <f aca="false">G92&amp;" x "&amp;I92</f>
        <v>Bruno x Persio (o Croata Paraguaio)</v>
      </c>
      <c r="O92" s="111" t="str">
        <f aca="false">I92&amp;" x "&amp;G92</f>
        <v>Persio (o Croata Paraguaio)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 Chuck</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Chuck d. Oswald</v>
      </c>
      <c r="N95" s="111" t="str">
        <f aca="false">G95&amp;" x "&amp;I95</f>
        <v>Fabio Chuck x Oswald</v>
      </c>
      <c r="O95" s="111" t="str">
        <f aca="false">I95&amp;" x "&amp;G95</f>
        <v>Oswald x Fabio Chuck</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t="n">
        <v>44558</v>
      </c>
      <c r="C98" s="44" t="s">
        <v>13</v>
      </c>
      <c r="D98" s="110" t="n">
        <v>6</v>
      </c>
      <c r="E98" s="110" t="n">
        <v>4</v>
      </c>
      <c r="F98" s="44" t="s">
        <v>5</v>
      </c>
      <c r="G98" s="119" t="str">
        <f aca="false">C98</f>
        <v>Elias Xaropinho</v>
      </c>
      <c r="H98" s="118" t="n">
        <f aca="false">IF(AND(E98=0,E99=0),25,20)</f>
        <v>20</v>
      </c>
      <c r="I98" s="119" t="str">
        <f aca="false">F98</f>
        <v>Bruno</v>
      </c>
      <c r="J98" s="108" t="n">
        <f aca="false">IF(E98="WO40",-40,MAX(4,SUM(E98:E99)))</f>
        <v>10</v>
      </c>
      <c r="K98" s="118" t="n">
        <f aca="false">IF(D98&gt;E98,1,0)+IF(D99&gt;E99,1,0)+IF(D100&gt;E100,1,0)</f>
        <v>2</v>
      </c>
      <c r="L98" s="118" t="n">
        <f aca="false">IF(E98&gt;D98,1,0)+IF(E99&gt;D99,1,0)+IF(E100&gt;D100,1,0)</f>
        <v>1</v>
      </c>
      <c r="M98" s="111" t="str">
        <f aca="false">G98&amp;" d. "&amp;I98</f>
        <v>Elias Xaropinho d. Bruno</v>
      </c>
      <c r="N98" s="111" t="str">
        <f aca="false">G98&amp;" x "&amp;I98</f>
        <v>Elias Xaropinho x Bruno</v>
      </c>
      <c r="O98" s="111" t="str">
        <f aca="false">I98&amp;" x "&amp;G98</f>
        <v>Bruno x Elias Xaropinho</v>
      </c>
      <c r="P98" s="108" t="n">
        <f aca="false">MONTH(B98)</f>
        <v>12</v>
      </c>
      <c r="Q98" s="108" t="n">
        <f aca="false">QUOTIENT(B98-2,7)-6129</f>
        <v>236</v>
      </c>
    </row>
    <row r="99" customFormat="false" ht="12.8" hidden="false" customHeight="false" outlineLevel="0" collapsed="false">
      <c r="A99" s="108"/>
      <c r="B99" s="45"/>
      <c r="C99" s="44"/>
      <c r="D99" s="112" t="n">
        <v>1</v>
      </c>
      <c r="E99" s="112" t="n">
        <v>6</v>
      </c>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t="n">
        <v>10</v>
      </c>
      <c r="E100" s="116" t="n">
        <v>1</v>
      </c>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t="n">
        <v>44558</v>
      </c>
      <c r="C101" s="44" t="s">
        <v>35</v>
      </c>
      <c r="D101" s="110" t="n">
        <v>6</v>
      </c>
      <c r="E101" s="110" t="n">
        <v>1</v>
      </c>
      <c r="F101" s="44" t="s">
        <v>49</v>
      </c>
      <c r="G101" s="119" t="str">
        <f aca="false">C101</f>
        <v>Persio (o Croata Paraguaio)</v>
      </c>
      <c r="H101" s="118" t="n">
        <f aca="false">IF(AND(E101=0,E102=0),25,20)</f>
        <v>20</v>
      </c>
      <c r="I101" s="119" t="str">
        <f aca="false">F101</f>
        <v>Xuru</v>
      </c>
      <c r="J101" s="108" t="n">
        <f aca="false">IF(E101="WO40",-40,MAX(4,SUM(E101:E102)))</f>
        <v>4</v>
      </c>
      <c r="K101" s="118" t="n">
        <f aca="false">IF(D101&gt;E101,1,0)+IF(D102&gt;E102,1,0)+IF(D103&gt;E103,1,0)</f>
        <v>2</v>
      </c>
      <c r="L101" s="118" t="n">
        <f aca="false">IF(E101&gt;D101,1,0)+IF(E102&gt;D102,1,0)+IF(E103&gt;D103,1,0)</f>
        <v>0</v>
      </c>
      <c r="M101" s="111" t="str">
        <f aca="false">G101&amp;" d. "&amp;I101</f>
        <v>Persio (o Croata Paraguaio) d. Xuru</v>
      </c>
      <c r="N101" s="111" t="str">
        <f aca="false">G101&amp;" x "&amp;I101</f>
        <v>Persio (o Croata Paraguaio) x Xuru</v>
      </c>
      <c r="O101" s="111" t="str">
        <f aca="false">I101&amp;" x "&amp;G101</f>
        <v>Xuru x Persio (o Croata Paraguaio)</v>
      </c>
      <c r="P101" s="108" t="n">
        <f aca="false">MONTH(B101)</f>
        <v>12</v>
      </c>
      <c r="Q101" s="108" t="n">
        <f aca="false">QUOTIENT(B101-2,7)-6129</f>
        <v>236</v>
      </c>
    </row>
    <row r="102" customFormat="false" ht="12.8" hidden="false" customHeight="false" outlineLevel="0" collapsed="false">
      <c r="A102" s="108"/>
      <c r="B102" s="45"/>
      <c r="C102" s="44"/>
      <c r="D102" s="112" t="n">
        <v>6</v>
      </c>
      <c r="E102" s="112" t="n">
        <v>1</v>
      </c>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t="n">
        <v>44558</v>
      </c>
      <c r="C104" s="120" t="s">
        <v>40</v>
      </c>
      <c r="D104" s="110" t="n">
        <v>7</v>
      </c>
      <c r="E104" s="110" t="n">
        <v>6</v>
      </c>
      <c r="F104" s="44" t="s">
        <v>18</v>
      </c>
      <c r="G104" s="119" t="str">
        <f aca="false">C104</f>
        <v>Robertinho</v>
      </c>
      <c r="H104" s="118" t="n">
        <f aca="false">IF(AND(E104=0,E105=0),25,20)</f>
        <v>20</v>
      </c>
      <c r="I104" s="119" t="str">
        <f aca="false">F104</f>
        <v>Flavio</v>
      </c>
      <c r="J104" s="108" t="n">
        <f aca="false">IF(E104="WO40",-40,MAX(4,SUM(E104:E105)))</f>
        <v>6</v>
      </c>
      <c r="K104" s="118" t="n">
        <f aca="false">IF(D104&gt;E104,1,0)+IF(D105&gt;E105,1,0)+IF(D106&gt;E106,1,0)</f>
        <v>2</v>
      </c>
      <c r="L104" s="118" t="n">
        <f aca="false">IF(E104&gt;D104,1,0)+IF(E105&gt;D105,1,0)+IF(E106&gt;D106,1,0)</f>
        <v>0</v>
      </c>
      <c r="M104" s="111" t="str">
        <f aca="false">G104&amp;" d. "&amp;I104</f>
        <v>Robertinho d. Flavio</v>
      </c>
      <c r="N104" s="111" t="str">
        <f aca="false">G104&amp;" x "&amp;I104</f>
        <v>Robertinho x Flavio</v>
      </c>
      <c r="O104" s="111" t="str">
        <f aca="false">I104&amp;" x "&amp;G104</f>
        <v>Flavio x Robertinho</v>
      </c>
      <c r="P104" s="108" t="n">
        <f aca="false">MONTH(B104)</f>
        <v>12</v>
      </c>
      <c r="Q104" s="108" t="n">
        <f aca="false">QUOTIENT(B104-2,7)-6129</f>
        <v>236</v>
      </c>
    </row>
    <row r="105" customFormat="false" ht="12.8" hidden="false" customHeight="false" outlineLevel="0" collapsed="false">
      <c r="A105" s="108"/>
      <c r="B105" s="45"/>
      <c r="C105" s="44"/>
      <c r="D105" s="112" t="n">
        <v>6</v>
      </c>
      <c r="E105" s="112" t="n">
        <v>0</v>
      </c>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t="n">
        <v>44559</v>
      </c>
      <c r="C107" s="44" t="s">
        <v>6</v>
      </c>
      <c r="D107" s="110" t="n">
        <v>6</v>
      </c>
      <c r="E107" s="110" t="n">
        <v>4</v>
      </c>
      <c r="F107" s="44" t="s">
        <v>12</v>
      </c>
      <c r="G107" s="119" t="str">
        <f aca="false">C107</f>
        <v>Caio</v>
      </c>
      <c r="H107" s="118" t="n">
        <f aca="false">IF(AND(E107=0,E108=0),25,20)</f>
        <v>20</v>
      </c>
      <c r="I107" s="119" t="str">
        <f aca="false">F107</f>
        <v>Duclerc</v>
      </c>
      <c r="J107" s="108" t="n">
        <f aca="false">IF(E107="WO40",-40,MAX(4,SUM(E107:E108)))</f>
        <v>10</v>
      </c>
      <c r="K107" s="118" t="n">
        <f aca="false">IF(D107&gt;E107,1,0)+IF(D108&gt;E108,1,0)+IF(D109&gt;E109,1,0)</f>
        <v>2</v>
      </c>
      <c r="L107" s="118" t="n">
        <f aca="false">IF(E107&gt;D107,1,0)+IF(E108&gt;D108,1,0)+IF(E109&gt;D109,1,0)</f>
        <v>1</v>
      </c>
      <c r="M107" s="111" t="str">
        <f aca="false">G107&amp;" d. "&amp;I107</f>
        <v>Caio d. Duclerc</v>
      </c>
      <c r="N107" s="111" t="str">
        <f aca="false">G107&amp;" x "&amp;I107</f>
        <v>Caio x Duclerc</v>
      </c>
      <c r="O107" s="111" t="str">
        <f aca="false">I107&amp;" x "&amp;G107</f>
        <v>Duclerc x Caio</v>
      </c>
      <c r="P107" s="108" t="n">
        <f aca="false">MONTH(B107)</f>
        <v>12</v>
      </c>
      <c r="Q107" s="108" t="n">
        <f aca="false">QUOTIENT(B107-2,7)-6129</f>
        <v>236</v>
      </c>
    </row>
    <row r="108" customFormat="false" ht="12.8" hidden="false" customHeight="false" outlineLevel="0" collapsed="false">
      <c r="A108" s="108"/>
      <c r="B108" s="45"/>
      <c r="C108" s="44"/>
      <c r="D108" s="112" t="n">
        <v>4</v>
      </c>
      <c r="E108" s="112" t="n">
        <v>6</v>
      </c>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t="n">
        <v>10</v>
      </c>
      <c r="E109" s="116" t="n">
        <v>1</v>
      </c>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t="n">
        <v>44559</v>
      </c>
      <c r="C110" s="44" t="s">
        <v>47</v>
      </c>
      <c r="D110" s="110" t="n">
        <v>6</v>
      </c>
      <c r="E110" s="110" t="n">
        <v>4</v>
      </c>
      <c r="F110" s="44" t="s">
        <v>40</v>
      </c>
      <c r="G110" s="119" t="str">
        <f aca="false">C110</f>
        <v>Fabio Chuck</v>
      </c>
      <c r="H110" s="118" t="n">
        <f aca="false">IF(AND(E110=0,E111=0),25,20)</f>
        <v>20</v>
      </c>
      <c r="I110" s="119" t="str">
        <f aca="false">F110</f>
        <v>Robertinho</v>
      </c>
      <c r="J110" s="108" t="n">
        <f aca="false">IF(E110="WO40",-40,MAX(4,SUM(E110:E111)))</f>
        <v>7</v>
      </c>
      <c r="K110" s="118" t="n">
        <f aca="false">IF(D110&gt;E110,1,0)+IF(D111&gt;E111,1,0)+IF(D112&gt;E112,1,0)</f>
        <v>2</v>
      </c>
      <c r="L110" s="118" t="n">
        <f aca="false">IF(E110&gt;D110,1,0)+IF(E111&gt;D111,1,0)+IF(E112&gt;D112,1,0)</f>
        <v>0</v>
      </c>
      <c r="M110" s="111" t="str">
        <f aca="false">G110&amp;" d. "&amp;I110</f>
        <v>Fabio Chuck d. Robertinho</v>
      </c>
      <c r="N110" s="111" t="str">
        <f aca="false">G110&amp;" x "&amp;I110</f>
        <v>Fabio Chuck x Robertinho</v>
      </c>
      <c r="O110" s="111" t="str">
        <f aca="false">I110&amp;" x "&amp;G110</f>
        <v>Robertinho x Fabio Chuck</v>
      </c>
      <c r="P110" s="108" t="n">
        <f aca="false">MONTH(B110)</f>
        <v>12</v>
      </c>
      <c r="Q110" s="108" t="n">
        <f aca="false">QUOTIENT(B110-2,7)-6129</f>
        <v>236</v>
      </c>
    </row>
    <row r="111" customFormat="false" ht="12.8" hidden="false" customHeight="false" outlineLevel="0" collapsed="false">
      <c r="A111" s="108"/>
      <c r="B111" s="45"/>
      <c r="C111" s="44"/>
      <c r="D111" s="112" t="n">
        <v>6</v>
      </c>
      <c r="E111" s="112" t="n">
        <v>3</v>
      </c>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t="n">
        <v>44559</v>
      </c>
      <c r="C113" s="44" t="s">
        <v>35</v>
      </c>
      <c r="D113" s="110" t="n">
        <v>6</v>
      </c>
      <c r="E113" s="110" t="n">
        <v>0</v>
      </c>
      <c r="F113" s="44" t="s">
        <v>13</v>
      </c>
      <c r="G113" s="119" t="str">
        <f aca="false">C113</f>
        <v>Persio (o Croata Paraguaio)</v>
      </c>
      <c r="H113" s="118" t="n">
        <f aca="false">IF(AND(E113=0,E114=0),25,20)</f>
        <v>25</v>
      </c>
      <c r="I113" s="119" t="str">
        <f aca="false">F113</f>
        <v>Elias Xaropinho</v>
      </c>
      <c r="J113" s="108" t="n">
        <f aca="false">IF(E113="WO40",-40,MAX(4,SUM(E113:E114)))</f>
        <v>4</v>
      </c>
      <c r="K113" s="118" t="n">
        <f aca="false">IF(D113&gt;E113,1,0)+IF(D114&gt;E114,1,0)+IF(D115&gt;E115,1,0)</f>
        <v>2</v>
      </c>
      <c r="L113" s="118" t="n">
        <f aca="false">IF(E113&gt;D113,1,0)+IF(E114&gt;D114,1,0)+IF(E115&gt;D115,1,0)</f>
        <v>0</v>
      </c>
      <c r="M113" s="111" t="str">
        <f aca="false">G113&amp;" d. "&amp;I113</f>
        <v>Persio (o Croata Paraguaio) d. Elias Xaropinho</v>
      </c>
      <c r="N113" s="111" t="str">
        <f aca="false">G113&amp;" x "&amp;I113</f>
        <v>Persio (o Croata Paraguaio) x Elias Xaropinho</v>
      </c>
      <c r="O113" s="111" t="str">
        <f aca="false">I113&amp;" x "&amp;G113</f>
        <v>Elias Xaropinho x Persio (o Croata Paraguaio)</v>
      </c>
      <c r="P113" s="108" t="n">
        <f aca="false">MONTH(B113)</f>
        <v>12</v>
      </c>
      <c r="Q113" s="108" t="n">
        <f aca="false">QUOTIENT(B113-2,7)-6129</f>
        <v>236</v>
      </c>
    </row>
    <row r="114" customFormat="false" ht="12.8" hidden="false" customHeight="false" outlineLevel="0" collapsed="false">
      <c r="A114" s="108"/>
      <c r="B114" s="45"/>
      <c r="C114" s="44"/>
      <c r="D114" s="112" t="n">
        <v>6</v>
      </c>
      <c r="E114" s="112" t="n">
        <v>0</v>
      </c>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t="n">
        <v>44560</v>
      </c>
      <c r="C116" s="44" t="s">
        <v>5</v>
      </c>
      <c r="D116" s="110" t="n">
        <v>6</v>
      </c>
      <c r="E116" s="110" t="n">
        <v>4</v>
      </c>
      <c r="F116" s="44" t="s">
        <v>6</v>
      </c>
      <c r="G116" s="119" t="str">
        <f aca="false">C116</f>
        <v>Bruno</v>
      </c>
      <c r="H116" s="118" t="n">
        <f aca="false">IF(AND(E116=0,E117=0),25,20)</f>
        <v>20</v>
      </c>
      <c r="I116" s="119" t="str">
        <f aca="false">F116</f>
        <v>Caio</v>
      </c>
      <c r="J116" s="108" t="n">
        <f aca="false">IF(E116="WO40",-40,MAX(4,SUM(E116:E117)))</f>
        <v>8</v>
      </c>
      <c r="K116" s="118" t="n">
        <f aca="false">IF(D116&gt;E116,1,0)+IF(D117&gt;E117,1,0)+IF(D118&gt;E118,1,0)</f>
        <v>2</v>
      </c>
      <c r="L116" s="118" t="n">
        <f aca="false">IF(E116&gt;D116,1,0)+IF(E117&gt;D117,1,0)+IF(E118&gt;D118,1,0)</f>
        <v>0</v>
      </c>
      <c r="M116" s="111" t="str">
        <f aca="false">G116&amp;" d. "&amp;I116</f>
        <v>Bruno d. Caio</v>
      </c>
      <c r="N116" s="111" t="str">
        <f aca="false">G116&amp;" x "&amp;I116</f>
        <v>Bruno x Caio</v>
      </c>
      <c r="O116" s="111" t="str">
        <f aca="false">I116&amp;" x "&amp;G116</f>
        <v>Caio x Bruno</v>
      </c>
      <c r="P116" s="108" t="n">
        <f aca="false">MONTH(B116)</f>
        <v>12</v>
      </c>
      <c r="Q116" s="108" t="n">
        <f aca="false">QUOTIENT(B116-2,7)-6129</f>
        <v>236</v>
      </c>
    </row>
    <row r="117" customFormat="false" ht="12.8" hidden="false" customHeight="false" outlineLevel="0" collapsed="false">
      <c r="A117" s="108"/>
      <c r="B117" s="45"/>
      <c r="C117" s="44"/>
      <c r="D117" s="112" t="n">
        <v>6</v>
      </c>
      <c r="E117" s="112" t="n">
        <v>4</v>
      </c>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t="n">
        <v>44560</v>
      </c>
      <c r="C119" s="44" t="s">
        <v>47</v>
      </c>
      <c r="D119" s="110" t="n">
        <v>6</v>
      </c>
      <c r="E119" s="110" t="n">
        <v>3</v>
      </c>
      <c r="F119" s="44" t="s">
        <v>13</v>
      </c>
      <c r="G119" s="119" t="str">
        <f aca="false">C119</f>
        <v>Fabio Chuck</v>
      </c>
      <c r="H119" s="118" t="n">
        <f aca="false">IF(AND(E119=0,E120=0),25,20)</f>
        <v>20</v>
      </c>
      <c r="I119" s="119" t="str">
        <f aca="false">F119</f>
        <v>Elias Xaropinho</v>
      </c>
      <c r="J119" s="108" t="n">
        <f aca="false">IF(E119="WO40",-40,MAX(4,SUM(E119:E120)))</f>
        <v>4</v>
      </c>
      <c r="K119" s="118" t="n">
        <f aca="false">IF(D119&gt;E119,1,0)+IF(D120&gt;E120,1,0)+IF(D121&gt;E121,1,0)</f>
        <v>2</v>
      </c>
      <c r="L119" s="118" t="n">
        <f aca="false">IF(E119&gt;D119,1,0)+IF(E120&gt;D120,1,0)+IF(E121&gt;D121,1,0)</f>
        <v>0</v>
      </c>
      <c r="M119" s="111" t="str">
        <f aca="false">G119&amp;" d. "&amp;I119</f>
        <v>Fabio Chuck d. Elias Xaropinho</v>
      </c>
      <c r="N119" s="111" t="str">
        <f aca="false">G119&amp;" x "&amp;I119</f>
        <v>Fabio Chuck x Elias Xaropinho</v>
      </c>
      <c r="O119" s="111" t="str">
        <f aca="false">I119&amp;" x "&amp;G119</f>
        <v>Elias Xaropinho x Fabio Chuck</v>
      </c>
      <c r="P119" s="108" t="n">
        <f aca="false">MONTH(B119)</f>
        <v>12</v>
      </c>
      <c r="Q119" s="108" t="n">
        <f aca="false">QUOTIENT(B119-2,7)-6129</f>
        <v>236</v>
      </c>
    </row>
    <row r="120" customFormat="false" ht="12.8" hidden="false" customHeight="false" outlineLevel="0" collapsed="false">
      <c r="A120" s="108"/>
      <c r="B120" s="45"/>
      <c r="C120" s="44"/>
      <c r="D120" s="112" t="n">
        <v>6</v>
      </c>
      <c r="E120" s="112" t="n">
        <v>0</v>
      </c>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t="n">
        <v>44560</v>
      </c>
      <c r="C122" s="44" t="s">
        <v>23</v>
      </c>
      <c r="D122" s="110" t="n">
        <v>6</v>
      </c>
      <c r="E122" s="110" t="n">
        <v>0</v>
      </c>
      <c r="F122" s="44" t="s">
        <v>24</v>
      </c>
      <c r="G122" s="119" t="str">
        <f aca="false">C122</f>
        <v>Ivan (Campeao Copa Band)</v>
      </c>
      <c r="H122" s="118" t="n">
        <f aca="false">IF(AND(E122=0,E123=0),25,20)</f>
        <v>25</v>
      </c>
      <c r="I122" s="119" t="str">
        <f aca="false">F122</f>
        <v>Juan</v>
      </c>
      <c r="J122" s="108" t="n">
        <f aca="false">IF(E122="WO40",-40,MAX(4,SUM(E122:E123)))</f>
        <v>4</v>
      </c>
      <c r="K122" s="118" t="n">
        <f aca="false">IF(D122&gt;E122,1,0)+IF(D123&gt;E123,1,0)+IF(D124&gt;E124,1,0)</f>
        <v>2</v>
      </c>
      <c r="L122" s="118" t="n">
        <f aca="false">IF(E122&gt;D122,1,0)+IF(E123&gt;D123,1,0)+IF(E124&gt;D124,1,0)</f>
        <v>0</v>
      </c>
      <c r="M122" s="111" t="str">
        <f aca="false">G122&amp;" d. "&amp;I122</f>
        <v>Ivan (Campeao Copa Band) d. Juan</v>
      </c>
      <c r="N122" s="111" t="str">
        <f aca="false">G122&amp;" x "&amp;I122</f>
        <v>Ivan (Campeao Copa Band) x Juan</v>
      </c>
      <c r="O122" s="111" t="str">
        <f aca="false">I122&amp;" x "&amp;G122</f>
        <v>Juan x Ivan (Campeao Copa Band)</v>
      </c>
      <c r="P122" s="108" t="n">
        <f aca="false">MONTH(B122)</f>
        <v>12</v>
      </c>
      <c r="Q122" s="108" t="n">
        <f aca="false">QUOTIENT(B122-2,7)-6129</f>
        <v>236</v>
      </c>
    </row>
    <row r="123" customFormat="false" ht="12.8" hidden="false" customHeight="false" outlineLevel="0" collapsed="false">
      <c r="A123" s="108"/>
      <c r="B123" s="45"/>
      <c r="C123" s="44"/>
      <c r="D123" s="112" t="n">
        <v>6</v>
      </c>
      <c r="E123" s="112" t="n">
        <v>0</v>
      </c>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t="n">
        <v>44560</v>
      </c>
      <c r="C125" s="44" t="s">
        <v>30</v>
      </c>
      <c r="D125" s="110" t="n">
        <v>6</v>
      </c>
      <c r="E125" s="110" t="n">
        <v>1</v>
      </c>
      <c r="F125" s="44" t="s">
        <v>49</v>
      </c>
      <c r="G125" s="119" t="str">
        <f aca="false">C125</f>
        <v>Oswald</v>
      </c>
      <c r="H125" s="118" t="n">
        <f aca="false">IF(AND(E125=0,E126=0),25,20)</f>
        <v>20</v>
      </c>
      <c r="I125" s="119" t="str">
        <f aca="false">F125</f>
        <v>Xuru</v>
      </c>
      <c r="J125" s="108" t="n">
        <f aca="false">IF(E125="WO40",-40,MAX(4,SUM(E125:E126)))</f>
        <v>4</v>
      </c>
      <c r="K125" s="118" t="n">
        <f aca="false">IF(D125&gt;E125,1,0)+IF(D126&gt;E126,1,0)+IF(D127&gt;E127,1,0)</f>
        <v>2</v>
      </c>
      <c r="L125" s="118" t="n">
        <f aca="false">IF(E125&gt;D125,1,0)+IF(E126&gt;D126,1,0)+IF(E127&gt;D127,1,0)</f>
        <v>0</v>
      </c>
      <c r="M125" s="111" t="str">
        <f aca="false">G125&amp;" d. "&amp;I125</f>
        <v>Oswald d. Xuru</v>
      </c>
      <c r="N125" s="111" t="str">
        <f aca="false">G125&amp;" x "&amp;I125</f>
        <v>Oswald x Xuru</v>
      </c>
      <c r="O125" s="111" t="str">
        <f aca="false">I125&amp;" x "&amp;G125</f>
        <v>Xuru x Oswald</v>
      </c>
      <c r="P125" s="108" t="n">
        <f aca="false">MONTH(B125)</f>
        <v>12</v>
      </c>
      <c r="Q125" s="108" t="n">
        <f aca="false">QUOTIENT(B125-2,7)-6129</f>
        <v>236</v>
      </c>
    </row>
    <row r="126" customFormat="false" ht="12.8" hidden="false" customHeight="false" outlineLevel="0" collapsed="false">
      <c r="A126" s="108"/>
      <c r="B126" s="45"/>
      <c r="C126" s="44"/>
      <c r="D126" s="112" t="n">
        <v>6</v>
      </c>
      <c r="E126" s="112" t="n">
        <v>1</v>
      </c>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t="n">
        <v>44563</v>
      </c>
      <c r="C128" s="44" t="s">
        <v>35</v>
      </c>
      <c r="D128" s="110" t="n">
        <v>6</v>
      </c>
      <c r="E128" s="110" t="n">
        <v>4</v>
      </c>
      <c r="F128" s="44" t="s">
        <v>47</v>
      </c>
      <c r="G128" s="119" t="str">
        <f aca="false">C128</f>
        <v>Persio (o Croata Paraguaio)</v>
      </c>
      <c r="H128" s="118" t="n">
        <f aca="false">IF(AND(E128=0,E129=0),25,20)</f>
        <v>20</v>
      </c>
      <c r="I128" s="119" t="str">
        <f aca="false">F128</f>
        <v>Fabio Chuck</v>
      </c>
      <c r="J128" s="108" t="n">
        <f aca="false">IF(E128="WO40",-40,MAX(4,SUM(E128:E129)))</f>
        <v>9</v>
      </c>
      <c r="K128" s="118" t="n">
        <f aca="false">IF(D128&gt;E128,1,0)+IF(D129&gt;E129,1,0)+IF(D130&gt;E130,1,0)</f>
        <v>2</v>
      </c>
      <c r="L128" s="118" t="n">
        <f aca="false">IF(E128&gt;D128,1,0)+IF(E129&gt;D129,1,0)+IF(E130&gt;D130,1,0)</f>
        <v>0</v>
      </c>
      <c r="M128" s="111" t="str">
        <f aca="false">G128&amp;" d. "&amp;I128</f>
        <v>Persio (o Croata Paraguaio) d. Fabio Chuck</v>
      </c>
      <c r="N128" s="111" t="str">
        <f aca="false">G128&amp;" x "&amp;I128</f>
        <v>Persio (o Croata Paraguaio) x Fabio Chuck</v>
      </c>
      <c r="O128" s="111" t="str">
        <f aca="false">I128&amp;" x "&amp;G128</f>
        <v>Fabio Chuck x Persio (o Croata Paraguaio)</v>
      </c>
      <c r="P128" s="108" t="n">
        <f aca="false">MONTH(B128)</f>
        <v>1</v>
      </c>
      <c r="Q128" s="108" t="n">
        <f aca="false">QUOTIENT(B128-2,7)-6129</f>
        <v>236</v>
      </c>
    </row>
    <row r="129" customFormat="false" ht="12.8" hidden="false" customHeight="false" outlineLevel="0" collapsed="false">
      <c r="A129" s="108"/>
      <c r="B129" s="45"/>
      <c r="C129" s="44"/>
      <c r="D129" s="112" t="n">
        <v>7</v>
      </c>
      <c r="E129" s="112" t="n">
        <v>5</v>
      </c>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t="n">
        <v>44564</v>
      </c>
      <c r="C131" s="44" t="s">
        <v>35</v>
      </c>
      <c r="D131" s="110" t="n">
        <v>3</v>
      </c>
      <c r="E131" s="110" t="n">
        <v>6</v>
      </c>
      <c r="F131" s="44" t="s">
        <v>5</v>
      </c>
      <c r="G131" s="119" t="str">
        <f aca="false">C131</f>
        <v>Persio (o Croata Paraguaio)</v>
      </c>
      <c r="H131" s="118" t="n">
        <f aca="false">IF(AND(E131=0,E132=0),25,20)</f>
        <v>20</v>
      </c>
      <c r="I131" s="119" t="str">
        <f aca="false">F131</f>
        <v>Bruno</v>
      </c>
      <c r="J131" s="108" t="n">
        <f aca="false">IF(E131="WO40",-40,MAX(4,SUM(E131:E132)))</f>
        <v>11</v>
      </c>
      <c r="K131" s="118" t="n">
        <f aca="false">IF(D131&gt;E131,1,0)+IF(D132&gt;E132,1,0)+IF(D133&gt;E133,1,0)</f>
        <v>2</v>
      </c>
      <c r="L131" s="118" t="n">
        <f aca="false">IF(E131&gt;D131,1,0)+IF(E132&gt;D132,1,0)+IF(E133&gt;D133,1,0)</f>
        <v>1</v>
      </c>
      <c r="M131" s="111" t="str">
        <f aca="false">G131&amp;" d. "&amp;I131</f>
        <v>Persio (o Croata Paraguaio) d. Bruno</v>
      </c>
      <c r="N131" s="111" t="str">
        <f aca="false">G131&amp;" x "&amp;I131</f>
        <v>Persio (o Croata Paraguaio) x Bruno</v>
      </c>
      <c r="O131" s="111" t="str">
        <f aca="false">I131&amp;" x "&amp;G131</f>
        <v>Bruno x Persio (o Croata Paraguaio)</v>
      </c>
      <c r="P131" s="108" t="n">
        <f aca="false">MONTH(B131)</f>
        <v>1</v>
      </c>
      <c r="Q131" s="108" t="n">
        <f aca="false">QUOTIENT(B131-2,7)-6129</f>
        <v>237</v>
      </c>
    </row>
    <row r="132" customFormat="false" ht="12.8" hidden="false" customHeight="false" outlineLevel="0" collapsed="false">
      <c r="A132" s="108"/>
      <c r="B132" s="45"/>
      <c r="C132" s="44"/>
      <c r="D132" s="112" t="n">
        <v>7</v>
      </c>
      <c r="E132" s="112" t="n">
        <v>5</v>
      </c>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t="n">
        <v>10</v>
      </c>
      <c r="E133" s="116" t="n">
        <v>1</v>
      </c>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t="n">
        <v>44565</v>
      </c>
      <c r="C134" s="44" t="s">
        <v>12</v>
      </c>
      <c r="D134" s="110" t="n">
        <v>7</v>
      </c>
      <c r="E134" s="110" t="n">
        <v>5</v>
      </c>
      <c r="F134" s="44" t="s">
        <v>5</v>
      </c>
      <c r="G134" s="119" t="str">
        <f aca="false">C134</f>
        <v>Duclerc</v>
      </c>
      <c r="H134" s="118" t="n">
        <f aca="false">IF(AND(E134=0,E135=0),25,20)</f>
        <v>20</v>
      </c>
      <c r="I134" s="119" t="str">
        <f aca="false">F134</f>
        <v>Bruno</v>
      </c>
      <c r="J134" s="108" t="n">
        <f aca="false">IF(E134="WO40",-40,MAX(4,SUM(E134:E135)))</f>
        <v>10</v>
      </c>
      <c r="K134" s="118" t="n">
        <f aca="false">IF(D134&gt;E134,1,0)+IF(D135&gt;E135,1,0)+IF(D136&gt;E136,1,0)</f>
        <v>2</v>
      </c>
      <c r="L134" s="118" t="n">
        <f aca="false">IF(E134&gt;D134,1,0)+IF(E135&gt;D135,1,0)+IF(E136&gt;D136,1,0)</f>
        <v>0</v>
      </c>
      <c r="M134" s="111" t="str">
        <f aca="false">G134&amp;" d. "&amp;I134</f>
        <v>Duclerc d. Bruno</v>
      </c>
      <c r="N134" s="111" t="str">
        <f aca="false">G134&amp;" x "&amp;I134</f>
        <v>Duclerc x Bruno</v>
      </c>
      <c r="O134" s="111" t="str">
        <f aca="false">I134&amp;" x "&amp;G134</f>
        <v>Bruno x Duclerc</v>
      </c>
      <c r="P134" s="108" t="n">
        <f aca="false">MONTH(B134)</f>
        <v>1</v>
      </c>
      <c r="Q134" s="108" t="n">
        <f aca="false">QUOTIENT(B134-2,7)-6129</f>
        <v>237</v>
      </c>
    </row>
    <row r="135" customFormat="false" ht="12.8" hidden="false" customHeight="false" outlineLevel="0" collapsed="false">
      <c r="A135" s="108"/>
      <c r="B135" s="45"/>
      <c r="C135" s="44"/>
      <c r="D135" s="112" t="n">
        <v>7</v>
      </c>
      <c r="E135" s="112" t="n">
        <v>5</v>
      </c>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t="n">
        <v>44565</v>
      </c>
      <c r="C137" s="44" t="s">
        <v>30</v>
      </c>
      <c r="D137" s="110" t="n">
        <v>6</v>
      </c>
      <c r="E137" s="110" t="n">
        <v>3</v>
      </c>
      <c r="F137" s="44" t="s">
        <v>34</v>
      </c>
      <c r="G137" s="119" t="str">
        <f aca="false">C137</f>
        <v>Oswald</v>
      </c>
      <c r="H137" s="118" t="n">
        <f aca="false">IF(AND(E137=0,E138=0),25,20)</f>
        <v>20</v>
      </c>
      <c r="I137" s="119" t="str">
        <f aca="false">F137</f>
        <v>Tulio</v>
      </c>
      <c r="J137" s="108" t="n">
        <f aca="false">IF(E137="WO40",-40,MAX(4,SUM(E137:E138)))</f>
        <v>4</v>
      </c>
      <c r="K137" s="118" t="n">
        <f aca="false">IF(D137&gt;E137,1,0)+IF(D138&gt;E138,1,0)+IF(D139&gt;E139,1,0)</f>
        <v>2</v>
      </c>
      <c r="L137" s="118" t="n">
        <f aca="false">IF(E137&gt;D137,1,0)+IF(E138&gt;D138,1,0)+IF(E139&gt;D139,1,0)</f>
        <v>0</v>
      </c>
      <c r="M137" s="111" t="str">
        <f aca="false">G137&amp;" d. "&amp;I137</f>
        <v>Oswald d. Tulio</v>
      </c>
      <c r="N137" s="111" t="str">
        <f aca="false">G137&amp;" x "&amp;I137</f>
        <v>Oswald x Tulio</v>
      </c>
      <c r="O137" s="111" t="str">
        <f aca="false">I137&amp;" x "&amp;G137</f>
        <v>Tulio x Oswald</v>
      </c>
      <c r="P137" s="108" t="n">
        <f aca="false">MONTH(B137)</f>
        <v>1</v>
      </c>
      <c r="Q137" s="108" t="n">
        <f aca="false">QUOTIENT(B137-2,7)-6129</f>
        <v>237</v>
      </c>
    </row>
    <row r="138" customFormat="false" ht="12.8" hidden="false" customHeight="false" outlineLevel="0" collapsed="false">
      <c r="A138" s="108"/>
      <c r="B138" s="45"/>
      <c r="C138" s="44"/>
      <c r="D138" s="112" t="n">
        <v>6</v>
      </c>
      <c r="E138" s="112" t="n">
        <v>0</v>
      </c>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t="n">
        <v>44566</v>
      </c>
      <c r="C140" s="44" t="s">
        <v>47</v>
      </c>
      <c r="D140" s="110" t="n">
        <v>6</v>
      </c>
      <c r="E140" s="110" t="n">
        <v>1</v>
      </c>
      <c r="F140" s="44" t="s">
        <v>25</v>
      </c>
      <c r="G140" s="119" t="str">
        <f aca="false">C140</f>
        <v>Fabio Chuck</v>
      </c>
      <c r="H140" s="118" t="n">
        <f aca="false">IF(AND(E140=0,E141=0),25,20)</f>
        <v>20</v>
      </c>
      <c r="I140" s="119" t="str">
        <f aca="false">F140</f>
        <v>Carlao</v>
      </c>
      <c r="J140" s="108" t="n">
        <f aca="false">IF(E140="WO40",-40,MAX(4,SUM(E140:E141)))</f>
        <v>4</v>
      </c>
      <c r="K140" s="118" t="n">
        <f aca="false">IF(D140&gt;E140,1,0)+IF(D141&gt;E141,1,0)+IF(D142&gt;E142,1,0)</f>
        <v>2</v>
      </c>
      <c r="L140" s="118" t="n">
        <f aca="false">IF(E140&gt;D140,1,0)+IF(E141&gt;D141,1,0)+IF(E142&gt;D142,1,0)</f>
        <v>0</v>
      </c>
      <c r="M140" s="111" t="str">
        <f aca="false">G140&amp;" d. "&amp;I140</f>
        <v>Fabio Chuck d. Carlao</v>
      </c>
      <c r="N140" s="111" t="str">
        <f aca="false">G140&amp;" x "&amp;I140</f>
        <v>Fabio Chuck x Carlao</v>
      </c>
      <c r="O140" s="111" t="str">
        <f aca="false">I140&amp;" x "&amp;G140</f>
        <v>Carlao x Fabio Chuck</v>
      </c>
      <c r="P140" s="108" t="n">
        <f aca="false">MONTH(B140)</f>
        <v>1</v>
      </c>
      <c r="Q140" s="108" t="n">
        <f aca="false">QUOTIENT(B140-2,7)-6129</f>
        <v>237</v>
      </c>
    </row>
    <row r="141" customFormat="false" ht="12.8" hidden="false" customHeight="false" outlineLevel="0" collapsed="false">
      <c r="A141" s="108"/>
      <c r="B141" s="45"/>
      <c r="C141" s="44"/>
      <c r="D141" s="112" t="n">
        <v>6</v>
      </c>
      <c r="E141" s="112" t="n">
        <v>1</v>
      </c>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t="n">
        <v>44202</v>
      </c>
      <c r="C143" s="44" t="s">
        <v>43</v>
      </c>
      <c r="D143" s="110" t="n">
        <v>6</v>
      </c>
      <c r="E143" s="110" t="n">
        <v>4</v>
      </c>
      <c r="F143" s="44" t="s">
        <v>25</v>
      </c>
      <c r="G143" s="119" t="str">
        <f aca="false">C143</f>
        <v>Sergiao</v>
      </c>
      <c r="H143" s="118" t="n">
        <f aca="false">IF(AND(E143=0,E144=0),25,20)</f>
        <v>20</v>
      </c>
      <c r="I143" s="119" t="str">
        <f aca="false">F143</f>
        <v>Carlao</v>
      </c>
      <c r="J143" s="108" t="n">
        <f aca="false">IF(E143="WO40",-40,MAX(4,SUM(E143:E144)))</f>
        <v>7</v>
      </c>
      <c r="K143" s="118" t="n">
        <f aca="false">IF(D143&gt;E143,1,0)+IF(D144&gt;E144,1,0)+IF(D145&gt;E145,1,0)</f>
        <v>2</v>
      </c>
      <c r="L143" s="118" t="n">
        <f aca="false">IF(E143&gt;D143,1,0)+IF(E144&gt;D144,1,0)+IF(E145&gt;D145,1,0)</f>
        <v>0</v>
      </c>
      <c r="M143" s="111" t="str">
        <f aca="false">G143&amp;" d. "&amp;I143</f>
        <v>Sergiao d. Carlao</v>
      </c>
      <c r="N143" s="111" t="str">
        <f aca="false">G143&amp;" x "&amp;I143</f>
        <v>Sergiao x Carlao</v>
      </c>
      <c r="O143" s="111" t="str">
        <f aca="false">I143&amp;" x "&amp;G143</f>
        <v>Carlao x Sergiao</v>
      </c>
      <c r="P143" s="108" t="n">
        <f aca="false">MONTH(B143)</f>
        <v>1</v>
      </c>
      <c r="Q143" s="108" t="n">
        <f aca="false">QUOTIENT(B143-2,7)-6129</f>
        <v>185</v>
      </c>
    </row>
    <row r="144" customFormat="false" ht="12.8" hidden="false" customHeight="false" outlineLevel="0" collapsed="false">
      <c r="A144" s="108"/>
      <c r="B144" s="45"/>
      <c r="C144" s="44"/>
      <c r="D144" s="112" t="n">
        <v>6</v>
      </c>
      <c r="E144" s="112" t="n">
        <v>3</v>
      </c>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t="n">
        <v>44204</v>
      </c>
      <c r="C146" s="44" t="s">
        <v>5</v>
      </c>
      <c r="D146" s="110" t="n">
        <v>7</v>
      </c>
      <c r="E146" s="110" t="n">
        <v>5</v>
      </c>
      <c r="F146" s="44" t="s">
        <v>18</v>
      </c>
      <c r="G146" s="119" t="str">
        <f aca="false">C146</f>
        <v>Bruno</v>
      </c>
      <c r="H146" s="118" t="n">
        <f aca="false">IF(AND(E146=0,E147=0),25,20)</f>
        <v>20</v>
      </c>
      <c r="I146" s="119" t="str">
        <f aca="false">F146</f>
        <v>Flavio</v>
      </c>
      <c r="J146" s="108" t="n">
        <f aca="false">IF(E146="WO40",-40,MAX(4,SUM(E146:E147)))</f>
        <v>6</v>
      </c>
      <c r="K146" s="118" t="n">
        <f aca="false">IF(D146&gt;E146,1,0)+IF(D147&gt;E147,1,0)+IF(D148&gt;E148,1,0)</f>
        <v>2</v>
      </c>
      <c r="L146" s="118" t="n">
        <f aca="false">IF(E146&gt;D146,1,0)+IF(E147&gt;D147,1,0)+IF(E148&gt;D148,1,0)</f>
        <v>0</v>
      </c>
      <c r="M146" s="111" t="str">
        <f aca="false">G146&amp;" d. "&amp;I146</f>
        <v>Bruno d. Flavio</v>
      </c>
      <c r="N146" s="111" t="str">
        <f aca="false">G146&amp;" x "&amp;I146</f>
        <v>Bruno x Flavio</v>
      </c>
      <c r="O146" s="111" t="str">
        <f aca="false">I146&amp;" x "&amp;G146</f>
        <v>Flavio x Bruno</v>
      </c>
      <c r="P146" s="108" t="n">
        <f aca="false">MONTH(B146)</f>
        <v>1</v>
      </c>
      <c r="Q146" s="108" t="n">
        <f aca="false">QUOTIENT(B146-2,7)-6129</f>
        <v>185</v>
      </c>
    </row>
    <row r="147" customFormat="false" ht="12.8" hidden="false" customHeight="false" outlineLevel="0" collapsed="false">
      <c r="A147" s="108"/>
      <c r="B147" s="45"/>
      <c r="C147" s="44"/>
      <c r="D147" s="112" t="n">
        <v>6</v>
      </c>
      <c r="E147" s="112" t="n">
        <v>1</v>
      </c>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t="n">
        <v>44205</v>
      </c>
      <c r="C149" s="44" t="s">
        <v>47</v>
      </c>
      <c r="D149" s="110" t="n">
        <v>6</v>
      </c>
      <c r="E149" s="110" t="n">
        <v>7</v>
      </c>
      <c r="F149" s="44" t="s">
        <v>13</v>
      </c>
      <c r="G149" s="119" t="str">
        <f aca="false">C149</f>
        <v>Fabio Chuck</v>
      </c>
      <c r="H149" s="118" t="n">
        <f aca="false">IF(AND(E149=0,E150=0),25,20)</f>
        <v>20</v>
      </c>
      <c r="I149" s="119" t="str">
        <f aca="false">F149</f>
        <v>Elias Xaropinho</v>
      </c>
      <c r="J149" s="108" t="n">
        <f aca="false">IF(E149="WO40",-40,MAX(4,SUM(E149:E150)))</f>
        <v>9</v>
      </c>
      <c r="K149" s="118" t="n">
        <f aca="false">IF(D149&gt;E149,1,0)+IF(D150&gt;E150,1,0)+IF(D151&gt;E151,1,0)</f>
        <v>2</v>
      </c>
      <c r="L149" s="118" t="n">
        <f aca="false">IF(E149&gt;D149,1,0)+IF(E150&gt;D150,1,0)+IF(E151&gt;D151,1,0)</f>
        <v>1</v>
      </c>
      <c r="M149" s="111" t="str">
        <f aca="false">G149&amp;" d. "&amp;I149</f>
        <v>Fabio Chuck d. Elias Xaropinho</v>
      </c>
      <c r="N149" s="111" t="str">
        <f aca="false">G149&amp;" x "&amp;I149</f>
        <v>Fabio Chuck x Elias Xaropinho</v>
      </c>
      <c r="O149" s="111" t="str">
        <f aca="false">I149&amp;" x "&amp;G149</f>
        <v>Elias Xaropinho x Fabio Chuck</v>
      </c>
      <c r="P149" s="108" t="n">
        <f aca="false">MONTH(B149)</f>
        <v>1</v>
      </c>
      <c r="Q149" s="108" t="n">
        <f aca="false">QUOTIENT(B149-2,7)-6129</f>
        <v>185</v>
      </c>
    </row>
    <row r="150" customFormat="false" ht="12.8" hidden="false" customHeight="false" outlineLevel="0" collapsed="false">
      <c r="A150" s="108"/>
      <c r="B150" s="45"/>
      <c r="C150" s="44"/>
      <c r="D150" s="112" t="n">
        <v>6</v>
      </c>
      <c r="E150" s="112" t="n">
        <v>2</v>
      </c>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t="n">
        <v>10</v>
      </c>
      <c r="E151" s="116" t="n">
        <v>1</v>
      </c>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t="n">
        <v>44571</v>
      </c>
      <c r="C152" s="44" t="s">
        <v>48</v>
      </c>
      <c r="D152" s="110" t="n">
        <v>6</v>
      </c>
      <c r="E152" s="110" t="n">
        <v>1</v>
      </c>
      <c r="F152" s="44" t="s">
        <v>49</v>
      </c>
      <c r="G152" s="119" t="str">
        <f aca="false">C152</f>
        <v>Guto</v>
      </c>
      <c r="H152" s="118" t="n">
        <f aca="false">IF(AND(E152=0,E153=0),25,20)</f>
        <v>20</v>
      </c>
      <c r="I152" s="119" t="str">
        <f aca="false">F152</f>
        <v>Xuru</v>
      </c>
      <c r="J152" s="108" t="n">
        <f aca="false">IF(E152="WO40",-40,MAX(4,SUM(E152:E153)))</f>
        <v>4</v>
      </c>
      <c r="K152" s="118" t="n">
        <f aca="false">IF(D152&gt;E152,1,0)+IF(D153&gt;E153,1,0)+IF(D154&gt;E154,1,0)</f>
        <v>2</v>
      </c>
      <c r="L152" s="118" t="n">
        <f aca="false">IF(E152&gt;D152,1,0)+IF(E153&gt;D153,1,0)+IF(E154&gt;D154,1,0)</f>
        <v>0</v>
      </c>
      <c r="M152" s="111" t="str">
        <f aca="false">G152&amp;" d. "&amp;I152</f>
        <v>Guto d. Xuru</v>
      </c>
      <c r="N152" s="111" t="str">
        <f aca="false">G152&amp;" x "&amp;I152</f>
        <v>Guto x Xuru</v>
      </c>
      <c r="O152" s="111" t="str">
        <f aca="false">I152&amp;" x "&amp;G152</f>
        <v>Xuru x Guto</v>
      </c>
      <c r="P152" s="108" t="n">
        <f aca="false">MONTH(B152)</f>
        <v>1</v>
      </c>
      <c r="Q152" s="108" t="n">
        <f aca="false">QUOTIENT(B152-2,7)-6129</f>
        <v>238</v>
      </c>
    </row>
    <row r="153" customFormat="false" ht="12.8" hidden="false" customHeight="false" outlineLevel="0" collapsed="false">
      <c r="A153" s="108"/>
      <c r="B153" s="45"/>
      <c r="C153" s="44"/>
      <c r="D153" s="112" t="n">
        <v>6</v>
      </c>
      <c r="E153" s="112" t="n">
        <v>1</v>
      </c>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t="n">
        <v>44574</v>
      </c>
      <c r="C155" s="44" t="s">
        <v>18</v>
      </c>
      <c r="D155" s="110" t="n">
        <v>6</v>
      </c>
      <c r="E155" s="110" t="n">
        <v>3</v>
      </c>
      <c r="F155" s="44" t="s">
        <v>25</v>
      </c>
      <c r="G155" s="119" t="str">
        <f aca="false">C155</f>
        <v>Flavio</v>
      </c>
      <c r="H155" s="118" t="n">
        <f aca="false">IF(AND(E155=0,E156=0),25,20)</f>
        <v>20</v>
      </c>
      <c r="I155" s="119" t="str">
        <f aca="false">F155</f>
        <v>Carlao</v>
      </c>
      <c r="J155" s="108" t="n">
        <f aca="false">IF(E155="WO40",-40,MAX(4,SUM(E155:E156)))</f>
        <v>9</v>
      </c>
      <c r="K155" s="118" t="n">
        <f aca="false">IF(D155&gt;E155,1,0)+IF(D156&gt;E156,1,0)+IF(D157&gt;E157,1,0)</f>
        <v>2</v>
      </c>
      <c r="L155" s="118" t="n">
        <f aca="false">IF(E155&gt;D155,1,0)+IF(E156&gt;D156,1,0)+IF(E157&gt;D157,1,0)</f>
        <v>1</v>
      </c>
      <c r="M155" s="111" t="str">
        <f aca="false">G155&amp;" d. "&amp;I155</f>
        <v>Flavio d. Carlao</v>
      </c>
      <c r="N155" s="111" t="str">
        <f aca="false">G155&amp;" x "&amp;I155</f>
        <v>Flavio x Carlao</v>
      </c>
      <c r="O155" s="111" t="str">
        <f aca="false">I155&amp;" x "&amp;G155</f>
        <v>Carlao x Flavio</v>
      </c>
      <c r="P155" s="108" t="n">
        <f aca="false">MONTH(B155)</f>
        <v>1</v>
      </c>
      <c r="Q155" s="108" t="n">
        <f aca="false">QUOTIENT(B155-2,7)-6129</f>
        <v>238</v>
      </c>
    </row>
    <row r="156" customFormat="false" ht="12.8" hidden="false" customHeight="false" outlineLevel="0" collapsed="false">
      <c r="A156" s="108"/>
      <c r="B156" s="45"/>
      <c r="C156" s="44"/>
      <c r="D156" s="112" t="n">
        <v>4</v>
      </c>
      <c r="E156" s="112" t="n">
        <v>6</v>
      </c>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t="n">
        <v>10</v>
      </c>
      <c r="E157" s="116" t="n">
        <v>1</v>
      </c>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t="n">
        <v>44575</v>
      </c>
      <c r="C158" s="44" t="s">
        <v>8</v>
      </c>
      <c r="D158" s="110" t="n">
        <v>6</v>
      </c>
      <c r="E158" s="110" t="n">
        <v>4</v>
      </c>
      <c r="F158" s="44" t="s">
        <v>48</v>
      </c>
      <c r="G158" s="119" t="str">
        <f aca="false">C158</f>
        <v>Costinha Maradona</v>
      </c>
      <c r="H158" s="118" t="n">
        <f aca="false">IF(AND(E158=0,E159=0),25,20)</f>
        <v>20</v>
      </c>
      <c r="I158" s="119" t="str">
        <f aca="false">F158</f>
        <v>Guto</v>
      </c>
      <c r="J158" s="108" t="n">
        <f aca="false">IF(E158="WO40",-40,MAX(4,SUM(E158:E159)))</f>
        <v>9</v>
      </c>
      <c r="K158" s="118" t="n">
        <f aca="false">IF(D158&gt;E158,1,0)+IF(D159&gt;E159,1,0)+IF(D160&gt;E160,1,0)</f>
        <v>2</v>
      </c>
      <c r="L158" s="118" t="n">
        <f aca="false">IF(E158&gt;D158,1,0)+IF(E159&gt;D159,1,0)+IF(E160&gt;D160,1,0)</f>
        <v>0</v>
      </c>
      <c r="M158" s="111" t="str">
        <f aca="false">G158&amp;" d. "&amp;I158</f>
        <v>Costinha Maradona d. Guto</v>
      </c>
      <c r="N158" s="111" t="str">
        <f aca="false">G158&amp;" x "&amp;I158</f>
        <v>Costinha Maradona x Guto</v>
      </c>
      <c r="O158" s="111" t="str">
        <f aca="false">I158&amp;" x "&amp;G158</f>
        <v>Guto x Costinha Maradona</v>
      </c>
      <c r="P158" s="108" t="n">
        <f aca="false">MONTH(B158)</f>
        <v>1</v>
      </c>
      <c r="Q158" s="108" t="n">
        <f aca="false">QUOTIENT(B158-2,7)-6129</f>
        <v>238</v>
      </c>
    </row>
    <row r="159" customFormat="false" ht="12.8" hidden="false" customHeight="false" outlineLevel="0" collapsed="false">
      <c r="A159" s="108"/>
      <c r="B159" s="45"/>
      <c r="C159" s="44"/>
      <c r="D159" s="112" t="n">
        <v>7</v>
      </c>
      <c r="E159" s="112" t="n">
        <v>5</v>
      </c>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t="n">
        <v>44575</v>
      </c>
      <c r="C161" s="44" t="s">
        <v>47</v>
      </c>
      <c r="D161" s="110" t="n">
        <v>6</v>
      </c>
      <c r="E161" s="110" t="n">
        <v>1</v>
      </c>
      <c r="F161" s="44" t="s">
        <v>5</v>
      </c>
      <c r="G161" s="119" t="str">
        <f aca="false">C161</f>
        <v>Fabio Chuck</v>
      </c>
      <c r="H161" s="118" t="n">
        <f aca="false">IF(AND(E161=0,E162=0),25,20)</f>
        <v>20</v>
      </c>
      <c r="I161" s="119" t="str">
        <f aca="false">F161</f>
        <v>Bruno</v>
      </c>
      <c r="J161" s="108" t="n">
        <f aca="false">IF(E161="WO40",-40,MAX(4,SUM(E161:E162)))</f>
        <v>7</v>
      </c>
      <c r="K161" s="118" t="n">
        <f aca="false">IF(D161&gt;E161,1,0)+IF(D162&gt;E162,1,0)+IF(D163&gt;E163,1,0)</f>
        <v>2</v>
      </c>
      <c r="L161" s="118" t="n">
        <f aca="false">IF(E161&gt;D161,1,0)+IF(E162&gt;D162,1,0)+IF(E163&gt;D163,1,0)</f>
        <v>0</v>
      </c>
      <c r="M161" s="111" t="str">
        <f aca="false">G161&amp;" d. "&amp;I161</f>
        <v>Fabio Chuck d. Bruno</v>
      </c>
      <c r="N161" s="111" t="str">
        <f aca="false">G161&amp;" x "&amp;I161</f>
        <v>Fabio Chuck x Bruno</v>
      </c>
      <c r="O161" s="111" t="str">
        <f aca="false">I161&amp;" x "&amp;G161</f>
        <v>Bruno x Fabio Chuck</v>
      </c>
      <c r="P161" s="108" t="n">
        <f aca="false">MONTH(B161)</f>
        <v>1</v>
      </c>
      <c r="Q161" s="108" t="n">
        <f aca="false">QUOTIENT(B161-2,7)-6129</f>
        <v>238</v>
      </c>
    </row>
    <row r="162" customFormat="false" ht="12.8" hidden="false" customHeight="false" outlineLevel="0" collapsed="false">
      <c r="A162" s="108"/>
      <c r="B162" s="45"/>
      <c r="C162" s="44"/>
      <c r="D162" s="112" t="n">
        <v>7</v>
      </c>
      <c r="E162" s="112" t="n">
        <v>6</v>
      </c>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t="n">
        <v>44575</v>
      </c>
      <c r="C164" s="44" t="s">
        <v>18</v>
      </c>
      <c r="D164" s="110" t="n">
        <v>6</v>
      </c>
      <c r="E164" s="110" t="n">
        <v>4</v>
      </c>
      <c r="F164" s="44" t="s">
        <v>43</v>
      </c>
      <c r="G164" s="119" t="str">
        <f aca="false">C164</f>
        <v>Flavio</v>
      </c>
      <c r="H164" s="118" t="n">
        <f aca="false">IF(AND(E164=0,E165=0),25,20)</f>
        <v>20</v>
      </c>
      <c r="I164" s="119" t="str">
        <f aca="false">F164</f>
        <v>Sergiao</v>
      </c>
      <c r="J164" s="108" t="n">
        <f aca="false">IF(E164="WO40",-40,MAX(4,SUM(E164:E165)))</f>
        <v>5</v>
      </c>
      <c r="K164" s="118" t="n">
        <f aca="false">IF(D164&gt;E164,1,0)+IF(D165&gt;E165,1,0)+IF(D166&gt;E166,1,0)</f>
        <v>2</v>
      </c>
      <c r="L164" s="118" t="n">
        <f aca="false">IF(E164&gt;D164,1,0)+IF(E165&gt;D165,1,0)+IF(E166&gt;D166,1,0)</f>
        <v>0</v>
      </c>
      <c r="M164" s="111" t="str">
        <f aca="false">G164&amp;" d. "&amp;I164</f>
        <v>Flavio d. Sergiao</v>
      </c>
      <c r="N164" s="111" t="str">
        <f aca="false">G164&amp;" x "&amp;I164</f>
        <v>Flavio x Sergiao</v>
      </c>
      <c r="O164" s="111" t="str">
        <f aca="false">I164&amp;" x "&amp;G164</f>
        <v>Sergiao x Flavio</v>
      </c>
      <c r="P164" s="108" t="n">
        <f aca="false">MONTH(B164)</f>
        <v>1</v>
      </c>
      <c r="Q164" s="108" t="n">
        <f aca="false">QUOTIENT(B164-2,7)-6129</f>
        <v>238</v>
      </c>
    </row>
    <row r="165" customFormat="false" ht="12.8" hidden="false" customHeight="false" outlineLevel="0" collapsed="false">
      <c r="A165" s="108"/>
      <c r="B165" s="45"/>
      <c r="C165" s="44"/>
      <c r="D165" s="112" t="n">
        <v>6</v>
      </c>
      <c r="E165" s="112" t="n">
        <v>1</v>
      </c>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t="n">
        <v>44576</v>
      </c>
      <c r="C167" s="44" t="s">
        <v>5</v>
      </c>
      <c r="D167" s="110" t="n">
        <v>7</v>
      </c>
      <c r="E167" s="110" t="n">
        <v>5</v>
      </c>
      <c r="F167" s="44" t="s">
        <v>30</v>
      </c>
      <c r="G167" s="119" t="str">
        <f aca="false">C167</f>
        <v>Bruno</v>
      </c>
      <c r="H167" s="118" t="n">
        <f aca="false">IF(AND(E167=0,E168=0),25,20)</f>
        <v>20</v>
      </c>
      <c r="I167" s="119" t="str">
        <f aca="false">F167</f>
        <v>Oswald</v>
      </c>
      <c r="J167" s="108" t="n">
        <f aca="false">IF(E167="WO40",-40,MAX(4,SUM(E167:E168)))</f>
        <v>9</v>
      </c>
      <c r="K167" s="118" t="n">
        <f aca="false">IF(D167&gt;E167,1,0)+IF(D168&gt;E168,1,0)+IF(D169&gt;E169,1,0)</f>
        <v>2</v>
      </c>
      <c r="L167" s="118" t="n">
        <f aca="false">IF(E167&gt;D167,1,0)+IF(E168&gt;D168,1,0)+IF(E169&gt;D169,1,0)</f>
        <v>0</v>
      </c>
      <c r="M167" s="111" t="str">
        <f aca="false">G167&amp;" d. "&amp;I167</f>
        <v>Bruno d. Oswald</v>
      </c>
      <c r="N167" s="111" t="str">
        <f aca="false">G167&amp;" x "&amp;I167</f>
        <v>Bruno x Oswald</v>
      </c>
      <c r="O167" s="111" t="str">
        <f aca="false">I167&amp;" x "&amp;G167</f>
        <v>Oswald x Bruno</v>
      </c>
      <c r="P167" s="108" t="n">
        <f aca="false">MONTH(B167)</f>
        <v>1</v>
      </c>
      <c r="Q167" s="108" t="n">
        <f aca="false">QUOTIENT(B167-2,7)-6129</f>
        <v>238</v>
      </c>
    </row>
    <row r="168" customFormat="false" ht="12.8" hidden="false" customHeight="false" outlineLevel="0" collapsed="false">
      <c r="A168" s="108"/>
      <c r="B168" s="45"/>
      <c r="C168" s="44"/>
      <c r="D168" s="112" t="n">
        <v>6</v>
      </c>
      <c r="E168" s="112" t="n">
        <v>4</v>
      </c>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t="n">
        <v>44577</v>
      </c>
      <c r="C170" s="44" t="s">
        <v>6</v>
      </c>
      <c r="D170" s="110" t="n">
        <v>6</v>
      </c>
      <c r="E170" s="110" t="n">
        <v>3</v>
      </c>
      <c r="F170" s="44" t="s">
        <v>8</v>
      </c>
      <c r="G170" s="119" t="str">
        <f aca="false">C170</f>
        <v>Caio</v>
      </c>
      <c r="H170" s="118" t="n">
        <f aca="false">IF(AND(E170=0,E171=0),25,20)</f>
        <v>20</v>
      </c>
      <c r="I170" s="119" t="str">
        <f aca="false">F170</f>
        <v>Costinha Maradona</v>
      </c>
      <c r="J170" s="108" t="n">
        <f aca="false">IF(E170="WO40",-40,MAX(4,SUM(E170:E171)))</f>
        <v>4</v>
      </c>
      <c r="K170" s="118" t="n">
        <f aca="false">IF(D170&gt;E170,1,0)+IF(D171&gt;E171,1,0)+IF(D172&gt;E172,1,0)</f>
        <v>2</v>
      </c>
      <c r="L170" s="118" t="n">
        <f aca="false">IF(E170&gt;D170,1,0)+IF(E171&gt;D171,1,0)+IF(E172&gt;D172,1,0)</f>
        <v>0</v>
      </c>
      <c r="M170" s="111" t="str">
        <f aca="false">G170&amp;" d. "&amp;I170</f>
        <v>Caio d. Costinha Maradona</v>
      </c>
      <c r="N170" s="111" t="str">
        <f aca="false">G170&amp;" x "&amp;I170</f>
        <v>Caio x Costinha Maradona</v>
      </c>
      <c r="O170" s="111" t="str">
        <f aca="false">I170&amp;" x "&amp;G170</f>
        <v>Costinha Maradona x Caio</v>
      </c>
      <c r="P170" s="108" t="n">
        <f aca="false">MONTH(B170)</f>
        <v>1</v>
      </c>
      <c r="Q170" s="108" t="n">
        <f aca="false">QUOTIENT(B170-2,7)-6129</f>
        <v>238</v>
      </c>
    </row>
    <row r="171" customFormat="false" ht="12.8" hidden="false" customHeight="false" outlineLevel="0" collapsed="false">
      <c r="A171" s="108"/>
      <c r="B171" s="45"/>
      <c r="C171" s="44"/>
      <c r="D171" s="112" t="n">
        <v>6</v>
      </c>
      <c r="E171" s="112" t="n">
        <v>1</v>
      </c>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t="n">
        <v>44580</v>
      </c>
      <c r="C173" s="44" t="s">
        <v>5</v>
      </c>
      <c r="D173" s="110" t="n">
        <v>6</v>
      </c>
      <c r="E173" s="110" t="n">
        <v>3</v>
      </c>
      <c r="F173" s="44" t="s">
        <v>12</v>
      </c>
      <c r="G173" s="119" t="str">
        <f aca="false">C173</f>
        <v>Bruno</v>
      </c>
      <c r="H173" s="118" t="n">
        <f aca="false">IF(AND(E173=0,E174=0),25,20)</f>
        <v>20</v>
      </c>
      <c r="I173" s="119" t="str">
        <f aca="false">F173</f>
        <v>Duclerc</v>
      </c>
      <c r="J173" s="108" t="n">
        <f aca="false">IF(E173="WO40",-40,MAX(4,SUM(E173:E174)))</f>
        <v>8</v>
      </c>
      <c r="K173" s="118" t="n">
        <f aca="false">IF(D173&gt;E173,1,0)+IF(D174&gt;E174,1,0)+IF(D175&gt;E175,1,0)</f>
        <v>2</v>
      </c>
      <c r="L173" s="118" t="n">
        <f aca="false">IF(E173&gt;D173,1,0)+IF(E174&gt;D174,1,0)+IF(E175&gt;D175,1,0)</f>
        <v>0</v>
      </c>
      <c r="M173" s="111" t="str">
        <f aca="false">G173&amp;" d. "&amp;I173</f>
        <v>Bruno d. Duclerc</v>
      </c>
      <c r="N173" s="111" t="str">
        <f aca="false">G173&amp;" x "&amp;I173</f>
        <v>Bruno x Duclerc</v>
      </c>
      <c r="O173" s="111" t="str">
        <f aca="false">I173&amp;" x "&amp;G173</f>
        <v>Duclerc x Bruno</v>
      </c>
      <c r="P173" s="108" t="n">
        <f aca="false">MONTH(B173)</f>
        <v>1</v>
      </c>
      <c r="Q173" s="108" t="n">
        <f aca="false">QUOTIENT(B173-2,7)-6129</f>
        <v>239</v>
      </c>
    </row>
    <row r="174" customFormat="false" ht="12.8" hidden="false" customHeight="false" outlineLevel="0" collapsed="false">
      <c r="A174" s="108"/>
      <c r="B174" s="45"/>
      <c r="C174" s="44"/>
      <c r="D174" s="112" t="n">
        <v>7</v>
      </c>
      <c r="E174" s="112" t="n">
        <v>5</v>
      </c>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t="n">
        <v>44580</v>
      </c>
      <c r="C176" s="44" t="s">
        <v>8</v>
      </c>
      <c r="D176" s="110" t="n">
        <v>6</v>
      </c>
      <c r="E176" s="110" t="n">
        <v>1</v>
      </c>
      <c r="F176" s="44" t="s">
        <v>36</v>
      </c>
      <c r="G176" s="119" t="str">
        <f aca="false">C176</f>
        <v>Costinha Maradona</v>
      </c>
      <c r="H176" s="118" t="n">
        <f aca="false">IF(AND(E176=0,E177=0),25,20)</f>
        <v>20</v>
      </c>
      <c r="I176" s="119" t="str">
        <f aca="false">F176</f>
        <v>Pinga</v>
      </c>
      <c r="J176" s="108" t="n">
        <f aca="false">IF(E176="WO40",-40,MAX(4,SUM(E176:E177)))</f>
        <v>4</v>
      </c>
      <c r="K176" s="118" t="n">
        <f aca="false">IF(D176&gt;E176,1,0)+IF(D177&gt;E177,1,0)+IF(D178&gt;E178,1,0)</f>
        <v>2</v>
      </c>
      <c r="L176" s="118" t="n">
        <f aca="false">IF(E176&gt;D176,1,0)+IF(E177&gt;D177,1,0)+IF(E178&gt;D178,1,0)</f>
        <v>0</v>
      </c>
      <c r="M176" s="111" t="str">
        <f aca="false">G176&amp;" d. "&amp;I176</f>
        <v>Costinha Maradona d. Pinga</v>
      </c>
      <c r="N176" s="111" t="str">
        <f aca="false">G176&amp;" x "&amp;I176</f>
        <v>Costinha Maradona x Pinga</v>
      </c>
      <c r="O176" s="111" t="str">
        <f aca="false">I176&amp;" x "&amp;G176</f>
        <v>Pinga x Costinha Maradona</v>
      </c>
      <c r="P176" s="108" t="n">
        <f aca="false">MONTH(B176)</f>
        <v>1</v>
      </c>
      <c r="Q176" s="108" t="n">
        <f aca="false">QUOTIENT(B176-2,7)-6129</f>
        <v>239</v>
      </c>
    </row>
    <row r="177" customFormat="false" ht="12.8" hidden="false" customHeight="false" outlineLevel="0" collapsed="false">
      <c r="A177" s="108"/>
      <c r="B177" s="45"/>
      <c r="C177" s="44"/>
      <c r="D177" s="112" t="n">
        <v>6</v>
      </c>
      <c r="E177" s="112" t="n">
        <v>0</v>
      </c>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t="n">
        <v>44215</v>
      </c>
      <c r="C179" s="44" t="s">
        <v>47</v>
      </c>
      <c r="D179" s="110" t="n">
        <v>4</v>
      </c>
      <c r="E179" s="110" t="n">
        <v>6</v>
      </c>
      <c r="F179" s="44" t="s">
        <v>45</v>
      </c>
      <c r="G179" s="119" t="str">
        <f aca="false">C179</f>
        <v>Fabio Chuck</v>
      </c>
      <c r="H179" s="118" t="n">
        <f aca="false">IF(AND(E179=0,E180=0),25,20)</f>
        <v>20</v>
      </c>
      <c r="I179" s="119" t="str">
        <f aca="false">F179</f>
        <v>Zanoni</v>
      </c>
      <c r="J179" s="108" t="n">
        <f aca="false">IF(E179="WO40",-40,MAX(4,SUM(E179:E180)))</f>
        <v>10</v>
      </c>
      <c r="K179" s="118" t="n">
        <f aca="false">IF(D179&gt;E179,1,0)+IF(D180&gt;E180,1,0)+IF(D181&gt;E181,1,0)</f>
        <v>2</v>
      </c>
      <c r="L179" s="118" t="n">
        <f aca="false">IF(E179&gt;D179,1,0)+IF(E180&gt;D180,1,0)+IF(E181&gt;D181,1,0)</f>
        <v>1</v>
      </c>
      <c r="M179" s="111" t="str">
        <f aca="false">G179&amp;" d. "&amp;I179</f>
        <v>Fabio Chuck d. Zanoni</v>
      </c>
      <c r="N179" s="111" t="str">
        <f aca="false">G179&amp;" x "&amp;I179</f>
        <v>Fabio Chuck x Zanoni</v>
      </c>
      <c r="O179" s="111" t="str">
        <f aca="false">I179&amp;" x "&amp;G179</f>
        <v>Zanoni x Fabio Chuck</v>
      </c>
      <c r="P179" s="108" t="n">
        <f aca="false">MONTH(B179)</f>
        <v>1</v>
      </c>
      <c r="Q179" s="108" t="n">
        <f aca="false">QUOTIENT(B179-2,7)-6129</f>
        <v>187</v>
      </c>
    </row>
    <row r="180" customFormat="false" ht="12.8" hidden="false" customHeight="false" outlineLevel="0" collapsed="false">
      <c r="A180" s="108"/>
      <c r="B180" s="45"/>
      <c r="C180" s="44"/>
      <c r="D180" s="112" t="n">
        <v>6</v>
      </c>
      <c r="E180" s="112" t="n">
        <v>4</v>
      </c>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t="n">
        <v>10</v>
      </c>
      <c r="E181" s="116" t="n">
        <v>1</v>
      </c>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t="n">
        <v>44583</v>
      </c>
      <c r="C182" s="44" t="s">
        <v>18</v>
      </c>
      <c r="D182" s="110" t="n">
        <v>6</v>
      </c>
      <c r="E182" s="110" t="n">
        <v>4</v>
      </c>
      <c r="F182" s="44" t="s">
        <v>30</v>
      </c>
      <c r="G182" s="119" t="str">
        <f aca="false">C182</f>
        <v>Flavio</v>
      </c>
      <c r="H182" s="118" t="n">
        <f aca="false">IF(AND(E182=0,E183=0),25,20)</f>
        <v>20</v>
      </c>
      <c r="I182" s="119" t="str">
        <f aca="false">F182</f>
        <v>Oswald</v>
      </c>
      <c r="J182" s="108" t="n">
        <f aca="false">IF(E182="WO40",-40,MAX(4,SUM(E182:E183)))</f>
        <v>11</v>
      </c>
      <c r="K182" s="118" t="n">
        <f aca="false">IF(D182&gt;E182,1,0)+IF(D183&gt;E183,1,0)+IF(D184&gt;E184,1,0)</f>
        <v>2</v>
      </c>
      <c r="L182" s="118" t="n">
        <f aca="false">IF(E182&gt;D182,1,0)+IF(E183&gt;D183,1,0)+IF(E184&gt;D184,1,0)</f>
        <v>1</v>
      </c>
      <c r="M182" s="111" t="str">
        <f aca="false">G182&amp;" d. "&amp;I182</f>
        <v>Flavio d. Oswald</v>
      </c>
      <c r="N182" s="111" t="str">
        <f aca="false">G182&amp;" x "&amp;I182</f>
        <v>Flavio x Oswald</v>
      </c>
      <c r="O182" s="111" t="str">
        <f aca="false">I182&amp;" x "&amp;G182</f>
        <v>Oswald x Flavio</v>
      </c>
      <c r="P182" s="108" t="n">
        <f aca="false">MONTH(B182)</f>
        <v>1</v>
      </c>
      <c r="Q182" s="108" t="n">
        <f aca="false">QUOTIENT(B182-2,7)-6129</f>
        <v>239</v>
      </c>
    </row>
    <row r="183" customFormat="false" ht="12.8" hidden="false" customHeight="false" outlineLevel="0" collapsed="false">
      <c r="A183" s="108"/>
      <c r="B183" s="45"/>
      <c r="C183" s="44"/>
      <c r="D183" s="112" t="n">
        <v>5</v>
      </c>
      <c r="E183" s="112" t="n">
        <v>7</v>
      </c>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t="n">
        <v>10</v>
      </c>
      <c r="E184" s="116" t="n">
        <v>1</v>
      </c>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t="n">
        <v>44583</v>
      </c>
      <c r="C185" s="44" t="s">
        <v>35</v>
      </c>
      <c r="D185" s="110" t="n">
        <v>6</v>
      </c>
      <c r="E185" s="110" t="n">
        <v>4</v>
      </c>
      <c r="F185" s="44" t="s">
        <v>5</v>
      </c>
      <c r="G185" s="119" t="str">
        <f aca="false">C185</f>
        <v>Persio (o Croata Paraguaio)</v>
      </c>
      <c r="H185" s="118" t="n">
        <f aca="false">IF(AND(E185=0,E186=0),25,20)</f>
        <v>20</v>
      </c>
      <c r="I185" s="119" t="str">
        <f aca="false">F185</f>
        <v>Bruno</v>
      </c>
      <c r="J185" s="108" t="n">
        <f aca="false">IF(E185="WO40",-40,MAX(4,SUM(E185:E186)))</f>
        <v>6</v>
      </c>
      <c r="K185" s="118" t="n">
        <f aca="false">IF(D185&gt;E185,1,0)+IF(D186&gt;E186,1,0)+IF(D187&gt;E187,1,0)</f>
        <v>2</v>
      </c>
      <c r="L185" s="118" t="n">
        <f aca="false">IF(E185&gt;D185,1,0)+IF(E186&gt;D186,1,0)+IF(E187&gt;D187,1,0)</f>
        <v>0</v>
      </c>
      <c r="M185" s="111" t="str">
        <f aca="false">G185&amp;" d. "&amp;I185</f>
        <v>Persio (o Croata Paraguaio) d. Bruno</v>
      </c>
      <c r="N185" s="111" t="str">
        <f aca="false">G185&amp;" x "&amp;I185</f>
        <v>Persio (o Croata Paraguaio) x Bruno</v>
      </c>
      <c r="O185" s="111" t="str">
        <f aca="false">I185&amp;" x "&amp;G185</f>
        <v>Bruno x Persio (o Croata Paraguaio)</v>
      </c>
      <c r="P185" s="108" t="n">
        <f aca="false">MONTH(B185)</f>
        <v>1</v>
      </c>
      <c r="Q185" s="108" t="n">
        <f aca="false">QUOTIENT(B185-2,7)-6129</f>
        <v>239</v>
      </c>
    </row>
    <row r="186" customFormat="false" ht="12.8" hidden="false" customHeight="false" outlineLevel="0" collapsed="false">
      <c r="A186" s="108"/>
      <c r="B186" s="45"/>
      <c r="C186" s="44"/>
      <c r="D186" s="112" t="n">
        <v>6</v>
      </c>
      <c r="E186" s="112" t="n">
        <v>2</v>
      </c>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t="n">
        <v>44585</v>
      </c>
      <c r="C188" s="44" t="s">
        <v>35</v>
      </c>
      <c r="D188" s="110" t="n">
        <v>6</v>
      </c>
      <c r="E188" s="110" t="n">
        <v>4</v>
      </c>
      <c r="F188" s="44" t="s">
        <v>12</v>
      </c>
      <c r="G188" s="119" t="str">
        <f aca="false">C188</f>
        <v>Persio (o Croata Paraguaio)</v>
      </c>
      <c r="H188" s="118" t="n">
        <f aca="false">IF(AND(E188=0,E189=0),25,20)</f>
        <v>20</v>
      </c>
      <c r="I188" s="119" t="str">
        <f aca="false">F188</f>
        <v>Duclerc</v>
      </c>
      <c r="J188" s="108" t="n">
        <f aca="false">IF(E188="WO40",-40,MAX(4,SUM(E188:E189)))</f>
        <v>5</v>
      </c>
      <c r="K188" s="118" t="n">
        <f aca="false">IF(D188&gt;E188,1,0)+IF(D189&gt;E189,1,0)+IF(D190&gt;E190,1,0)</f>
        <v>2</v>
      </c>
      <c r="L188" s="118" t="n">
        <f aca="false">IF(E188&gt;D188,1,0)+IF(E189&gt;D189,1,0)+IF(E190&gt;D190,1,0)</f>
        <v>0</v>
      </c>
      <c r="M188" s="111" t="str">
        <f aca="false">G188&amp;" d. "&amp;I188</f>
        <v>Persio (o Croata Paraguaio) d. Duclerc</v>
      </c>
      <c r="N188" s="111" t="str">
        <f aca="false">G188&amp;" x "&amp;I188</f>
        <v>Persio (o Croata Paraguaio) x Duclerc</v>
      </c>
      <c r="O188" s="111" t="str">
        <f aca="false">I188&amp;" x "&amp;G188</f>
        <v>Duclerc x Persio (o Croata Paraguaio)</v>
      </c>
      <c r="P188" s="108" t="n">
        <f aca="false">MONTH(B188)</f>
        <v>1</v>
      </c>
      <c r="Q188" s="108" t="n">
        <f aca="false">QUOTIENT(B188-2,7)-6129</f>
        <v>240</v>
      </c>
    </row>
    <row r="189" customFormat="false" ht="12.8" hidden="false" customHeight="false" outlineLevel="0" collapsed="false">
      <c r="A189" s="108"/>
      <c r="B189" s="45"/>
      <c r="C189" s="44"/>
      <c r="D189" s="112" t="n">
        <v>6</v>
      </c>
      <c r="E189" s="112" t="n">
        <v>1</v>
      </c>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t="n">
        <v>44585</v>
      </c>
      <c r="C191" s="44" t="s">
        <v>5</v>
      </c>
      <c r="D191" s="110" t="n">
        <v>6</v>
      </c>
      <c r="E191" s="110" t="n">
        <v>3</v>
      </c>
      <c r="F191" s="44" t="s">
        <v>2</v>
      </c>
      <c r="G191" s="119" t="str">
        <f aca="false">C191</f>
        <v>Bruno</v>
      </c>
      <c r="H191" s="118" t="n">
        <f aca="false">IF(AND(E191=0,E192=0),25,20)</f>
        <v>20</v>
      </c>
      <c r="I191" s="119" t="str">
        <f aca="false">F191</f>
        <v>Arthur Fontalvinho</v>
      </c>
      <c r="J191" s="108" t="n">
        <f aca="false">IF(E191="WO40",-40,MAX(4,SUM(E191:E192)))</f>
        <v>4</v>
      </c>
      <c r="K191" s="118" t="n">
        <f aca="false">IF(D191&gt;E191,1,0)+IF(D192&gt;E192,1,0)+IF(D193&gt;E193,1,0)</f>
        <v>2</v>
      </c>
      <c r="L191" s="118" t="n">
        <f aca="false">IF(E191&gt;D191,1,0)+IF(E192&gt;D192,1,0)+IF(E193&gt;D193,1,0)</f>
        <v>0</v>
      </c>
      <c r="M191" s="111" t="str">
        <f aca="false">G191&amp;" d. "&amp;I191</f>
        <v>Bruno d. Arthur Fontalvinho</v>
      </c>
      <c r="N191" s="111" t="str">
        <f aca="false">G191&amp;" x "&amp;I191</f>
        <v>Bruno x Arthur Fontalvinho</v>
      </c>
      <c r="O191" s="111" t="str">
        <f aca="false">I191&amp;" x "&amp;G191</f>
        <v>Arthur Fontalvinho x Bruno</v>
      </c>
      <c r="P191" s="108" t="n">
        <f aca="false">MONTH(B191)</f>
        <v>1</v>
      </c>
      <c r="Q191" s="108" t="n">
        <f aca="false">QUOTIENT(B191-2,7)-6129</f>
        <v>240</v>
      </c>
    </row>
    <row r="192" customFormat="false" ht="12.8" hidden="false" customHeight="false" outlineLevel="0" collapsed="false">
      <c r="A192" s="108"/>
      <c r="B192" s="45"/>
      <c r="C192" s="44"/>
      <c r="D192" s="112" t="n">
        <v>6</v>
      </c>
      <c r="E192" s="112" t="n">
        <v>0</v>
      </c>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t="n">
        <v>44586</v>
      </c>
      <c r="C194" s="44" t="s">
        <v>8</v>
      </c>
      <c r="D194" s="110" t="n">
        <v>6</v>
      </c>
      <c r="E194" s="110" t="n">
        <v>1</v>
      </c>
      <c r="F194" s="44" t="s">
        <v>45</v>
      </c>
      <c r="G194" s="119" t="str">
        <f aca="false">C194</f>
        <v>Costinha Maradona</v>
      </c>
      <c r="H194" s="118" t="n">
        <f aca="false">IF(AND(E194=0,E195=0),25,20)</f>
        <v>20</v>
      </c>
      <c r="I194" s="119" t="str">
        <f aca="false">F194</f>
        <v>Zanoni</v>
      </c>
      <c r="J194" s="108" t="n">
        <f aca="false">IF(E194="WO40",-40,MAX(4,SUM(E194:E195)))</f>
        <v>5</v>
      </c>
      <c r="K194" s="118" t="n">
        <f aca="false">IF(D194&gt;E194,1,0)+IF(D195&gt;E195,1,0)+IF(D196&gt;E196,1,0)</f>
        <v>2</v>
      </c>
      <c r="L194" s="118" t="n">
        <f aca="false">IF(E194&gt;D194,1,0)+IF(E195&gt;D195,1,0)+IF(E196&gt;D196,1,0)</f>
        <v>0</v>
      </c>
      <c r="M194" s="111" t="str">
        <f aca="false">G194&amp;" d. "&amp;I194</f>
        <v>Costinha Maradona d. Zanoni</v>
      </c>
      <c r="N194" s="111" t="str">
        <f aca="false">G194&amp;" x "&amp;I194</f>
        <v>Costinha Maradona x Zanoni</v>
      </c>
      <c r="O194" s="111" t="str">
        <f aca="false">I194&amp;" x "&amp;G194</f>
        <v>Zanoni x Costinha Maradona</v>
      </c>
      <c r="P194" s="108" t="n">
        <f aca="false">MONTH(B194)</f>
        <v>1</v>
      </c>
      <c r="Q194" s="108" t="n">
        <f aca="false">QUOTIENT(B194-2,7)-6129</f>
        <v>240</v>
      </c>
    </row>
    <row r="195" customFormat="false" ht="12.8" hidden="false" customHeight="false" outlineLevel="0" collapsed="false">
      <c r="A195" s="108"/>
      <c r="B195" s="45"/>
      <c r="C195" s="44"/>
      <c r="D195" s="112" t="n">
        <v>6</v>
      </c>
      <c r="E195" s="112" t="n">
        <v>4</v>
      </c>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t="n">
        <v>44588</v>
      </c>
      <c r="C197" s="44" t="s">
        <v>43</v>
      </c>
      <c r="D197" s="110" t="n">
        <v>6</v>
      </c>
      <c r="E197" s="110" t="n">
        <v>4</v>
      </c>
      <c r="F197" s="44" t="s">
        <v>25</v>
      </c>
      <c r="G197" s="119" t="str">
        <f aca="false">C197</f>
        <v>Sergiao</v>
      </c>
      <c r="H197" s="118" t="n">
        <f aca="false">IF(AND(E197=0,E198=0),25,20)</f>
        <v>20</v>
      </c>
      <c r="I197" s="119" t="str">
        <f aca="false">F197</f>
        <v>Carlao</v>
      </c>
      <c r="J197" s="108" t="n">
        <f aca="false">IF(E197="WO40",-40,MAX(4,SUM(E197:E198)))</f>
        <v>7</v>
      </c>
      <c r="K197" s="118" t="n">
        <f aca="false">IF(D197&gt;E197,1,0)+IF(D198&gt;E198,1,0)+IF(D199&gt;E199,1,0)</f>
        <v>2</v>
      </c>
      <c r="L197" s="118" t="n">
        <f aca="false">IF(E197&gt;D197,1,0)+IF(E198&gt;D198,1,0)+IF(E199&gt;D199,1,0)</f>
        <v>0</v>
      </c>
      <c r="M197" s="111" t="str">
        <f aca="false">G197&amp;" d. "&amp;I197</f>
        <v>Sergiao d. Carlao</v>
      </c>
      <c r="N197" s="111" t="str">
        <f aca="false">G197&amp;" x "&amp;I197</f>
        <v>Sergiao x Carlao</v>
      </c>
      <c r="O197" s="111" t="str">
        <f aca="false">I197&amp;" x "&amp;G197</f>
        <v>Carlao x Sergiao</v>
      </c>
      <c r="P197" s="108" t="n">
        <f aca="false">MONTH(B197)</f>
        <v>1</v>
      </c>
      <c r="Q197" s="108" t="n">
        <f aca="false">QUOTIENT(B197-2,7)-6129</f>
        <v>240</v>
      </c>
    </row>
    <row r="198" customFormat="false" ht="12.8" hidden="false" customHeight="false" outlineLevel="0" collapsed="false">
      <c r="A198" s="108"/>
      <c r="B198" s="45"/>
      <c r="C198" s="44"/>
      <c r="D198" s="112" t="n">
        <v>6</v>
      </c>
      <c r="E198" s="112" t="n">
        <v>3</v>
      </c>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t="n">
        <v>44596</v>
      </c>
      <c r="C200" s="44" t="s">
        <v>18</v>
      </c>
      <c r="D200" s="110" t="n">
        <v>6</v>
      </c>
      <c r="E200" s="110" t="n">
        <v>1</v>
      </c>
      <c r="F200" s="44" t="s">
        <v>24</v>
      </c>
      <c r="G200" s="119" t="str">
        <f aca="false">C200</f>
        <v>Flavio</v>
      </c>
      <c r="H200" s="118" t="n">
        <f aca="false">IF(AND(E200=0,E201=0),25,20)</f>
        <v>20</v>
      </c>
      <c r="I200" s="119" t="str">
        <f aca="false">F200</f>
        <v>Juan</v>
      </c>
      <c r="J200" s="108" t="n">
        <f aca="false">IF(E200="WO40",-40,MAX(4,SUM(E200:E201)))</f>
        <v>4</v>
      </c>
      <c r="K200" s="118" t="n">
        <f aca="false">IF(D200&gt;E200,1,0)+IF(D201&gt;E201,1,0)+IF(D202&gt;E202,1,0)</f>
        <v>2</v>
      </c>
      <c r="L200" s="118" t="n">
        <f aca="false">IF(E200&gt;D200,1,0)+IF(E201&gt;D201,1,0)+IF(E202&gt;D202,1,0)</f>
        <v>0</v>
      </c>
      <c r="M200" s="111" t="str">
        <f aca="false">G200&amp;" d. "&amp;I200</f>
        <v>Flavio d. Juan</v>
      </c>
      <c r="N200" s="111" t="str">
        <f aca="false">G200&amp;" x "&amp;I200</f>
        <v>Flavio x Juan</v>
      </c>
      <c r="O200" s="111" t="str">
        <f aca="false">I200&amp;" x "&amp;G200</f>
        <v>Juan x Flavio</v>
      </c>
      <c r="P200" s="108" t="n">
        <f aca="false">MONTH(B200)</f>
        <v>2</v>
      </c>
      <c r="Q200" s="108" t="n">
        <f aca="false">QUOTIENT(B200-2,7)-6129</f>
        <v>241</v>
      </c>
    </row>
    <row r="201" customFormat="false" ht="12.8" hidden="false" customHeight="false" outlineLevel="0" collapsed="false">
      <c r="A201" s="108"/>
      <c r="B201" s="45"/>
      <c r="C201" s="44"/>
      <c r="D201" s="112" t="n">
        <v>6</v>
      </c>
      <c r="E201" s="112" t="n">
        <v>2</v>
      </c>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t="n">
        <v>44596</v>
      </c>
      <c r="C203" s="44" t="s">
        <v>47</v>
      </c>
      <c r="D203" s="110" t="n">
        <v>6</v>
      </c>
      <c r="E203" s="110" t="n">
        <v>1</v>
      </c>
      <c r="F203" s="44" t="s">
        <v>8</v>
      </c>
      <c r="G203" s="119" t="str">
        <f aca="false">C203</f>
        <v>Fabio Chuck</v>
      </c>
      <c r="H203" s="118" t="n">
        <f aca="false">IF(AND(E203=0,E204=0),25,20)</f>
        <v>20</v>
      </c>
      <c r="I203" s="119" t="str">
        <f aca="false">F203</f>
        <v>Costinha Maradona</v>
      </c>
      <c r="J203" s="108" t="n">
        <f aca="false">IF(E203="WO40",-40,MAX(4,SUM(E203:E204)))</f>
        <v>4</v>
      </c>
      <c r="K203" s="118" t="n">
        <f aca="false">IF(D203&gt;E203,1,0)+IF(D204&gt;E204,1,0)+IF(D205&gt;E205,1,0)</f>
        <v>2</v>
      </c>
      <c r="L203" s="118" t="n">
        <f aca="false">IF(E203&gt;D203,1,0)+IF(E204&gt;D204,1,0)+IF(E205&gt;D205,1,0)</f>
        <v>0</v>
      </c>
      <c r="M203" s="111" t="str">
        <f aca="false">G203&amp;" d. "&amp;I203</f>
        <v>Fabio Chuck d. Costinha Maradona</v>
      </c>
      <c r="N203" s="111" t="str">
        <f aca="false">G203&amp;" x "&amp;I203</f>
        <v>Fabio Chuck x Costinha Maradona</v>
      </c>
      <c r="O203" s="111" t="str">
        <f aca="false">I203&amp;" x "&amp;G203</f>
        <v>Costinha Maradona x Fabio Chuck</v>
      </c>
      <c r="P203" s="108" t="n">
        <f aca="false">MONTH(B203)</f>
        <v>2</v>
      </c>
      <c r="Q203" s="108" t="n">
        <f aca="false">QUOTIENT(B203-2,7)-6129</f>
        <v>241</v>
      </c>
    </row>
    <row r="204" customFormat="false" ht="12.8" hidden="false" customHeight="false" outlineLevel="0" collapsed="false">
      <c r="A204" s="108"/>
      <c r="B204" s="45"/>
      <c r="C204" s="44"/>
      <c r="D204" s="112" t="n">
        <v>6</v>
      </c>
      <c r="E204" s="112" t="n">
        <v>1</v>
      </c>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t="n">
        <v>44596</v>
      </c>
      <c r="C206" s="44" t="s">
        <v>40</v>
      </c>
      <c r="D206" s="110" t="n">
        <v>7</v>
      </c>
      <c r="E206" s="110" t="n">
        <v>5</v>
      </c>
      <c r="F206" s="44" t="s">
        <v>32</v>
      </c>
      <c r="G206" s="119" t="str">
        <f aca="false">C206</f>
        <v>Robertinho</v>
      </c>
      <c r="H206" s="118" t="n">
        <f aca="false">IF(AND(E206=0,E207=0),25,20)</f>
        <v>20</v>
      </c>
      <c r="I206" s="119" t="str">
        <f aca="false">F206</f>
        <v>Paulo</v>
      </c>
      <c r="J206" s="108" t="n">
        <f aca="false">IF(E206="WO40",-40,MAX(4,SUM(E206:E207)))</f>
        <v>11</v>
      </c>
      <c r="K206" s="118" t="n">
        <f aca="false">IF(D206&gt;E206,1,0)+IF(D207&gt;E207,1,0)+IF(D208&gt;E208,1,0)</f>
        <v>2</v>
      </c>
      <c r="L206" s="118" t="n">
        <f aca="false">IF(E206&gt;D206,1,0)+IF(E207&gt;D207,1,0)+IF(E208&gt;D208,1,0)</f>
        <v>1</v>
      </c>
      <c r="M206" s="111" t="str">
        <f aca="false">G206&amp;" d. "&amp;I206</f>
        <v>Robertinho d. Paulo</v>
      </c>
      <c r="N206" s="111" t="str">
        <f aca="false">G206&amp;" x "&amp;I206</f>
        <v>Robertinho x Paulo</v>
      </c>
      <c r="O206" s="111" t="str">
        <f aca="false">I206&amp;" x "&amp;G206</f>
        <v>Paulo x Robertinho</v>
      </c>
      <c r="P206" s="108" t="n">
        <f aca="false">MONTH(B206)</f>
        <v>2</v>
      </c>
      <c r="Q206" s="108" t="n">
        <f aca="false">QUOTIENT(B206-2,7)-6129</f>
        <v>241</v>
      </c>
    </row>
    <row r="207" customFormat="false" ht="12.8" hidden="false" customHeight="false" outlineLevel="0" collapsed="false">
      <c r="A207" s="108"/>
      <c r="B207" s="45"/>
      <c r="C207" s="44"/>
      <c r="D207" s="112" t="n">
        <v>4</v>
      </c>
      <c r="E207" s="112" t="n">
        <v>6</v>
      </c>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t="n">
        <v>10</v>
      </c>
      <c r="E208" s="116" t="n">
        <v>1</v>
      </c>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t="n">
        <v>44597</v>
      </c>
      <c r="C209" s="44" t="s">
        <v>47</v>
      </c>
      <c r="D209" s="110" t="n">
        <v>7</v>
      </c>
      <c r="E209" s="110" t="n">
        <v>5</v>
      </c>
      <c r="F209" s="44" t="s">
        <v>5</v>
      </c>
      <c r="G209" s="119" t="str">
        <f aca="false">C209</f>
        <v>Fabio Chuck</v>
      </c>
      <c r="H209" s="118" t="n">
        <f aca="false">IF(AND(E209=0,E210=0),25,20)</f>
        <v>20</v>
      </c>
      <c r="I209" s="119" t="str">
        <f aca="false">F209</f>
        <v>Bruno</v>
      </c>
      <c r="J209" s="108" t="n">
        <f aca="false">IF(E209="WO40",-40,MAX(4,SUM(E209:E210)))</f>
        <v>6</v>
      </c>
      <c r="K209" s="118" t="n">
        <f aca="false">IF(D209&gt;E209,1,0)+IF(D210&gt;E210,1,0)+IF(D211&gt;E211,1,0)</f>
        <v>2</v>
      </c>
      <c r="L209" s="118" t="n">
        <f aca="false">IF(E209&gt;D209,1,0)+IF(E210&gt;D210,1,0)+IF(E211&gt;D211,1,0)</f>
        <v>0</v>
      </c>
      <c r="M209" s="111" t="str">
        <f aca="false">G209&amp;" d. "&amp;I209</f>
        <v>Fabio Chuck d. Bruno</v>
      </c>
      <c r="N209" s="111" t="str">
        <f aca="false">G209&amp;" x "&amp;I209</f>
        <v>Fabio Chuck x Bruno</v>
      </c>
      <c r="O209" s="111" t="str">
        <f aca="false">I209&amp;" x "&amp;G209</f>
        <v>Bruno x Fabio Chuck</v>
      </c>
      <c r="P209" s="108" t="n">
        <f aca="false">MONTH(B209)</f>
        <v>2</v>
      </c>
      <c r="Q209" s="108" t="n">
        <f aca="false">QUOTIENT(B209-2,7)-6129</f>
        <v>241</v>
      </c>
    </row>
    <row r="210" customFormat="false" ht="12.8" hidden="false" customHeight="false" outlineLevel="0" collapsed="false">
      <c r="A210" s="108"/>
      <c r="B210" s="45"/>
      <c r="C210" s="44"/>
      <c r="D210" s="112" t="n">
        <v>6</v>
      </c>
      <c r="E210" s="112" t="n">
        <v>1</v>
      </c>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t="n">
        <v>44597</v>
      </c>
      <c r="C212" s="44" t="s">
        <v>35</v>
      </c>
      <c r="D212" s="110" t="n">
        <v>7</v>
      </c>
      <c r="E212" s="110" t="n">
        <v>5</v>
      </c>
      <c r="F212" s="44" t="s">
        <v>23</v>
      </c>
      <c r="G212" s="119" t="str">
        <f aca="false">C212</f>
        <v>Persio (o Croata Paraguaio)</v>
      </c>
      <c r="H212" s="118" t="n">
        <f aca="false">IF(AND(E212=0,E213=0),25,20)</f>
        <v>20</v>
      </c>
      <c r="I212" s="119" t="str">
        <f aca="false">F212</f>
        <v>Ivan (Campeao Copa Band)</v>
      </c>
      <c r="J212" s="108" t="n">
        <f aca="false">IF(E212="WO40",-40,MAX(4,SUM(E212:E213)))</f>
        <v>8</v>
      </c>
      <c r="K212" s="118" t="n">
        <f aca="false">IF(D212&gt;E212,1,0)+IF(D213&gt;E213,1,0)+IF(D214&gt;E214,1,0)</f>
        <v>2</v>
      </c>
      <c r="L212" s="118" t="n">
        <f aca="false">IF(E212&gt;D212,1,0)+IF(E213&gt;D213,1,0)+IF(E214&gt;D214,1,0)</f>
        <v>0</v>
      </c>
      <c r="M212" s="111" t="str">
        <f aca="false">G212&amp;" d. "&amp;I212</f>
        <v>Persio (o Croata Paraguaio) d. Ivan (Campeao Copa Band)</v>
      </c>
      <c r="N212" s="111" t="str">
        <f aca="false">G212&amp;" x "&amp;I212</f>
        <v>Persio (o Croata Paraguaio) x Ivan (Campeao Copa Band)</v>
      </c>
      <c r="O212" s="111" t="str">
        <f aca="false">I212&amp;" x "&amp;G212</f>
        <v>Ivan (Campeao Copa Band) x Persio (o Croata Paraguaio)</v>
      </c>
      <c r="P212" s="108" t="n">
        <f aca="false">MONTH(B212)</f>
        <v>2</v>
      </c>
      <c r="Q212" s="108" t="n">
        <f aca="false">QUOTIENT(B212-2,7)-6129</f>
        <v>241</v>
      </c>
    </row>
    <row r="213" customFormat="false" ht="12.8" hidden="false" customHeight="false" outlineLevel="0" collapsed="false">
      <c r="A213" s="108"/>
      <c r="B213" s="45"/>
      <c r="C213" s="44"/>
      <c r="D213" s="112" t="n">
        <v>6</v>
      </c>
      <c r="E213" s="112" t="n">
        <v>3</v>
      </c>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t="n">
        <v>44598</v>
      </c>
      <c r="C215" s="44" t="s">
        <v>47</v>
      </c>
      <c r="D215" s="110" t="n">
        <v>6</v>
      </c>
      <c r="E215" s="110" t="n">
        <v>1</v>
      </c>
      <c r="F215" s="44" t="s">
        <v>25</v>
      </c>
      <c r="G215" s="119" t="str">
        <f aca="false">C215</f>
        <v>Fabio Chuck</v>
      </c>
      <c r="H215" s="118" t="n">
        <f aca="false">IF(AND(E215=0,E216=0),25,20)</f>
        <v>20</v>
      </c>
      <c r="I215" s="119" t="str">
        <f aca="false">F215</f>
        <v>Carlao</v>
      </c>
      <c r="J215" s="108" t="n">
        <f aca="false">IF(E215="WO40",-40,MAX(4,SUM(E215:E216)))</f>
        <v>4</v>
      </c>
      <c r="K215" s="118" t="n">
        <f aca="false">IF(D215&gt;E215,1,0)+IF(D216&gt;E216,1,0)+IF(D217&gt;E217,1,0)</f>
        <v>2</v>
      </c>
      <c r="L215" s="118" t="n">
        <f aca="false">IF(E215&gt;D215,1,0)+IF(E216&gt;D216,1,0)+IF(E217&gt;D217,1,0)</f>
        <v>0</v>
      </c>
      <c r="M215" s="111" t="str">
        <f aca="false">G215&amp;" d. "&amp;I215</f>
        <v>Fabio Chuck d. Carlao</v>
      </c>
      <c r="N215" s="111" t="str">
        <f aca="false">G215&amp;" x "&amp;I215</f>
        <v>Fabio Chuck x Carlao</v>
      </c>
      <c r="O215" s="111" t="str">
        <f aca="false">I215&amp;" x "&amp;G215</f>
        <v>Carlao x Fabio Chuck</v>
      </c>
      <c r="P215" s="108" t="n">
        <f aca="false">MONTH(B215)</f>
        <v>2</v>
      </c>
      <c r="Q215" s="108" t="n">
        <f aca="false">QUOTIENT(B215-2,7)-6129</f>
        <v>241</v>
      </c>
    </row>
    <row r="216" customFormat="false" ht="12.8" hidden="false" customHeight="false" outlineLevel="0" collapsed="false">
      <c r="A216" s="108"/>
      <c r="B216" s="45"/>
      <c r="C216" s="44"/>
      <c r="D216" s="112" t="n">
        <v>6</v>
      </c>
      <c r="E216" s="112" t="n">
        <v>0</v>
      </c>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t="n">
        <v>44599</v>
      </c>
      <c r="C218" s="44" t="s">
        <v>8</v>
      </c>
      <c r="D218" s="110" t="n">
        <v>6</v>
      </c>
      <c r="E218" s="110" t="n">
        <v>1</v>
      </c>
      <c r="F218" s="44" t="s">
        <v>24</v>
      </c>
      <c r="G218" s="119" t="str">
        <f aca="false">C218</f>
        <v>Costinha Maradona</v>
      </c>
      <c r="H218" s="118" t="n">
        <f aca="false">IF(AND(E218=0,E219=0),25,20)</f>
        <v>20</v>
      </c>
      <c r="I218" s="119" t="str">
        <f aca="false">F218</f>
        <v>Juan</v>
      </c>
      <c r="J218" s="108" t="n">
        <f aca="false">IF(E218="WO40",-40,MAX(4,SUM(E218:E219)))</f>
        <v>4</v>
      </c>
      <c r="K218" s="118" t="n">
        <f aca="false">IF(D218&gt;E218,1,0)+IF(D219&gt;E219,1,0)+IF(D220&gt;E220,1,0)</f>
        <v>2</v>
      </c>
      <c r="L218" s="118" t="n">
        <f aca="false">IF(E218&gt;D218,1,0)+IF(E219&gt;D219,1,0)+IF(E220&gt;D220,1,0)</f>
        <v>0</v>
      </c>
      <c r="M218" s="111" t="str">
        <f aca="false">G218&amp;" d. "&amp;I218</f>
        <v>Costinha Maradona d. Juan</v>
      </c>
      <c r="N218" s="111" t="str">
        <f aca="false">G218&amp;" x "&amp;I218</f>
        <v>Costinha Maradona x Juan</v>
      </c>
      <c r="O218" s="111" t="str">
        <f aca="false">I218&amp;" x "&amp;G218</f>
        <v>Juan x Costinha Maradona</v>
      </c>
      <c r="P218" s="108" t="n">
        <f aca="false">MONTH(B218)</f>
        <v>2</v>
      </c>
      <c r="Q218" s="108" t="n">
        <f aca="false">QUOTIENT(B218-2,7)-6129</f>
        <v>242</v>
      </c>
    </row>
    <row r="219" customFormat="false" ht="12.8" hidden="false" customHeight="false" outlineLevel="0" collapsed="false">
      <c r="A219" s="108"/>
      <c r="B219" s="45"/>
      <c r="C219" s="44"/>
      <c r="D219" s="112" t="n">
        <v>6</v>
      </c>
      <c r="E219" s="112" t="n">
        <v>0</v>
      </c>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t="n">
        <v>44601</v>
      </c>
      <c r="C221" s="44" t="s">
        <v>11</v>
      </c>
      <c r="D221" s="110" t="n">
        <v>6</v>
      </c>
      <c r="E221" s="110" t="n">
        <v>3</v>
      </c>
      <c r="F221" s="44" t="s">
        <v>42</v>
      </c>
      <c r="G221" s="119" t="str">
        <f aca="false">C221</f>
        <v>Walderi</v>
      </c>
      <c r="H221" s="118" t="n">
        <f aca="false">IF(AND(E221=0,E222=0),25,20)</f>
        <v>20</v>
      </c>
      <c r="I221" s="119" t="str">
        <f aca="false">F221</f>
        <v>Salgado</v>
      </c>
      <c r="J221" s="108" t="n">
        <f aca="false">IF(E221="WO40",-40,MAX(4,SUM(E221:E222)))</f>
        <v>4</v>
      </c>
      <c r="K221" s="118" t="n">
        <f aca="false">IF(D221&gt;E221,1,0)+IF(D222&gt;E222,1,0)+IF(D223&gt;E223,1,0)</f>
        <v>2</v>
      </c>
      <c r="L221" s="118" t="n">
        <f aca="false">IF(E221&gt;D221,1,0)+IF(E222&gt;D222,1,0)+IF(E223&gt;D223,1,0)</f>
        <v>0</v>
      </c>
      <c r="M221" s="111" t="str">
        <f aca="false">G221&amp;" d. "&amp;I221</f>
        <v>Walderi d. Salgado</v>
      </c>
      <c r="N221" s="111" t="str">
        <f aca="false">G221&amp;" x "&amp;I221</f>
        <v>Walderi x Salgado</v>
      </c>
      <c r="O221" s="111" t="str">
        <f aca="false">I221&amp;" x "&amp;G221</f>
        <v>Salgado x Walderi</v>
      </c>
      <c r="P221" s="108" t="n">
        <f aca="false">MONTH(B221)</f>
        <v>2</v>
      </c>
      <c r="Q221" s="108" t="n">
        <f aca="false">QUOTIENT(B221-2,7)-6129</f>
        <v>242</v>
      </c>
    </row>
    <row r="222" customFormat="false" ht="12.8" hidden="false" customHeight="false" outlineLevel="0" collapsed="false">
      <c r="A222" s="108"/>
      <c r="B222" s="45"/>
      <c r="C222" s="44"/>
      <c r="D222" s="112" t="n">
        <v>6</v>
      </c>
      <c r="E222" s="112" t="n">
        <v>1</v>
      </c>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t="n">
        <v>44602</v>
      </c>
      <c r="C224" s="44" t="s">
        <v>25</v>
      </c>
      <c r="D224" s="110" t="n">
        <v>6</v>
      </c>
      <c r="E224" s="110" t="n">
        <v>4</v>
      </c>
      <c r="F224" s="44" t="s">
        <v>43</v>
      </c>
      <c r="G224" s="119" t="str">
        <f aca="false">C224</f>
        <v>Carlao</v>
      </c>
      <c r="H224" s="118" t="n">
        <f aca="false">IF(AND(E224=0,E225=0),25,20)</f>
        <v>20</v>
      </c>
      <c r="I224" s="119" t="str">
        <f aca="false">F224</f>
        <v>Sergiao</v>
      </c>
      <c r="J224" s="108" t="n">
        <f aca="false">IF(E224="WO40",-40,MAX(4,SUM(E224:E225)))</f>
        <v>10</v>
      </c>
      <c r="K224" s="118" t="n">
        <f aca="false">IF(D224&gt;E224,1,0)+IF(D225&gt;E225,1,0)+IF(D226&gt;E226,1,0)</f>
        <v>2</v>
      </c>
      <c r="L224" s="118" t="n">
        <f aca="false">IF(E224&gt;D224,1,0)+IF(E225&gt;D225,1,0)+IF(E226&gt;D226,1,0)</f>
        <v>1</v>
      </c>
      <c r="M224" s="111" t="str">
        <f aca="false">G224&amp;" d. "&amp;I224</f>
        <v>Carlao d. Sergiao</v>
      </c>
      <c r="N224" s="111" t="str">
        <f aca="false">G224&amp;" x "&amp;I224</f>
        <v>Carlao x Sergiao</v>
      </c>
      <c r="O224" s="111" t="str">
        <f aca="false">I224&amp;" x "&amp;G224</f>
        <v>Sergiao x Carlao</v>
      </c>
      <c r="P224" s="108" t="n">
        <f aca="false">MONTH(B224)</f>
        <v>2</v>
      </c>
      <c r="Q224" s="108" t="n">
        <f aca="false">QUOTIENT(B224-2,7)-6129</f>
        <v>242</v>
      </c>
    </row>
    <row r="225" customFormat="false" ht="12.8" hidden="false" customHeight="false" outlineLevel="0" collapsed="false">
      <c r="A225" s="108"/>
      <c r="B225" s="45"/>
      <c r="C225" s="44"/>
      <c r="D225" s="112" t="n">
        <v>1</v>
      </c>
      <c r="E225" s="112" t="n">
        <v>6</v>
      </c>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t="n">
        <v>10</v>
      </c>
      <c r="E226" s="116" t="n">
        <v>1</v>
      </c>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t="n">
        <v>44602</v>
      </c>
      <c r="C227" s="44" t="s">
        <v>48</v>
      </c>
      <c r="D227" s="110" t="n">
        <v>5</v>
      </c>
      <c r="E227" s="110" t="n">
        <v>7</v>
      </c>
      <c r="F227" s="44" t="s">
        <v>13</v>
      </c>
      <c r="G227" s="119" t="str">
        <f aca="false">C227</f>
        <v>Guto</v>
      </c>
      <c r="H227" s="118" t="n">
        <f aca="false">IF(AND(E227=0,E228=0),25,20)</f>
        <v>20</v>
      </c>
      <c r="I227" s="119" t="str">
        <f aca="false">F227</f>
        <v>Elias Xaropinho</v>
      </c>
      <c r="J227" s="108" t="n">
        <f aca="false">IF(E227="WO40",-40,MAX(4,SUM(E227:E228)))</f>
        <v>10</v>
      </c>
      <c r="K227" s="118" t="n">
        <f aca="false">IF(D227&gt;E227,1,0)+IF(D228&gt;E228,1,0)+IF(D229&gt;E229,1,0)</f>
        <v>2</v>
      </c>
      <c r="L227" s="118" t="n">
        <f aca="false">IF(E227&gt;D227,1,0)+IF(E228&gt;D228,1,0)+IF(E229&gt;D229,1,0)</f>
        <v>1</v>
      </c>
      <c r="M227" s="111" t="str">
        <f aca="false">G227&amp;" d. "&amp;I227</f>
        <v>Guto d. Elias Xaropinho</v>
      </c>
      <c r="N227" s="111" t="str">
        <f aca="false">G227&amp;" x "&amp;I227</f>
        <v>Guto x Elias Xaropinho</v>
      </c>
      <c r="O227" s="111" t="str">
        <f aca="false">I227&amp;" x "&amp;G227</f>
        <v>Elias Xaropinho x Guto</v>
      </c>
      <c r="P227" s="108" t="n">
        <f aca="false">MONTH(B227)</f>
        <v>2</v>
      </c>
      <c r="Q227" s="108" t="n">
        <f aca="false">QUOTIENT(B227-2,7)-6129</f>
        <v>242</v>
      </c>
    </row>
    <row r="228" customFormat="false" ht="12.8" hidden="false" customHeight="false" outlineLevel="0" collapsed="false">
      <c r="A228" s="108"/>
      <c r="B228" s="45"/>
      <c r="C228" s="44"/>
      <c r="D228" s="112" t="n">
        <v>6</v>
      </c>
      <c r="E228" s="112" t="n">
        <v>3</v>
      </c>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t="n">
        <v>10</v>
      </c>
      <c r="E229" s="116" t="n">
        <v>1</v>
      </c>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t="n">
        <v>44603</v>
      </c>
      <c r="C230" s="44" t="s">
        <v>45</v>
      </c>
      <c r="D230" s="110" t="n">
        <v>6</v>
      </c>
      <c r="E230" s="110" t="n">
        <v>2</v>
      </c>
      <c r="F230" s="44" t="s">
        <v>33</v>
      </c>
      <c r="G230" s="119" t="str">
        <f aca="false">C230</f>
        <v>Zanoni</v>
      </c>
      <c r="H230" s="118" t="n">
        <f aca="false">IF(AND(E230=0,E231=0),25,20)</f>
        <v>20</v>
      </c>
      <c r="I230" s="119" t="str">
        <f aca="false">F230</f>
        <v>Pedrão</v>
      </c>
      <c r="J230" s="108" t="n">
        <f aca="false">IF(E230="WO40",-40,MAX(4,SUM(E230:E231)))</f>
        <v>4</v>
      </c>
      <c r="K230" s="118" t="n">
        <f aca="false">IF(D230&gt;E230,1,0)+IF(D231&gt;E231,1,0)+IF(D232&gt;E232,1,0)</f>
        <v>2</v>
      </c>
      <c r="L230" s="118" t="n">
        <f aca="false">IF(E230&gt;D230,1,0)+IF(E231&gt;D231,1,0)+IF(E232&gt;D232,1,0)</f>
        <v>0</v>
      </c>
      <c r="M230" s="111" t="str">
        <f aca="false">G230&amp;" d. "&amp;I230</f>
        <v>Zanoni d. Pedrão</v>
      </c>
      <c r="N230" s="111" t="str">
        <f aca="false">G230&amp;" x "&amp;I230</f>
        <v>Zanoni x Pedrão</v>
      </c>
      <c r="O230" s="111" t="str">
        <f aca="false">I230&amp;" x "&amp;G230</f>
        <v>Pedrão x Zanoni</v>
      </c>
      <c r="P230" s="108" t="n">
        <f aca="false">MONTH(B230)</f>
        <v>2</v>
      </c>
      <c r="Q230" s="108" t="n">
        <f aca="false">QUOTIENT(B230-2,7)-6129</f>
        <v>242</v>
      </c>
    </row>
    <row r="231" customFormat="false" ht="12.8" hidden="false" customHeight="false" outlineLevel="0" collapsed="false">
      <c r="A231" s="108"/>
      <c r="B231" s="45"/>
      <c r="C231" s="44"/>
      <c r="D231" s="112" t="n">
        <v>6</v>
      </c>
      <c r="E231" s="112" t="n">
        <v>2</v>
      </c>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t="n">
        <v>44603</v>
      </c>
      <c r="C233" s="44" t="s">
        <v>40</v>
      </c>
      <c r="D233" s="110" t="n">
        <v>7</v>
      </c>
      <c r="E233" s="110" t="n">
        <v>6</v>
      </c>
      <c r="F233" s="44" t="s">
        <v>5</v>
      </c>
      <c r="G233" s="119" t="str">
        <f aca="false">C233</f>
        <v>Robertinho</v>
      </c>
      <c r="H233" s="118" t="n">
        <f aca="false">IF(AND(E233=0,E234=0),25,20)</f>
        <v>20</v>
      </c>
      <c r="I233" s="119" t="str">
        <f aca="false">F233</f>
        <v>Bruno</v>
      </c>
      <c r="J233" s="108" t="n">
        <f aca="false">IF(E233="WO40",-40,MAX(4,SUM(E233:E234)))</f>
        <v>12</v>
      </c>
      <c r="K233" s="118" t="n">
        <f aca="false">IF(D233&gt;E233,1,0)+IF(D234&gt;E234,1,0)+IF(D235&gt;E235,1,0)</f>
        <v>2</v>
      </c>
      <c r="L233" s="118" t="n">
        <f aca="false">IF(E233&gt;D233,1,0)+IF(E234&gt;D234,1,0)+IF(E235&gt;D235,1,0)</f>
        <v>0</v>
      </c>
      <c r="M233" s="111" t="str">
        <f aca="false">G233&amp;" d. "&amp;I233</f>
        <v>Robertinho d. Bruno</v>
      </c>
      <c r="N233" s="111" t="str">
        <f aca="false">G233&amp;" x "&amp;I233</f>
        <v>Robertinho x Bruno</v>
      </c>
      <c r="O233" s="111" t="str">
        <f aca="false">I233&amp;" x "&amp;G233</f>
        <v>Bruno x Robertinho</v>
      </c>
      <c r="P233" s="108" t="n">
        <f aca="false">MONTH(B233)</f>
        <v>2</v>
      </c>
      <c r="Q233" s="108" t="n">
        <f aca="false">QUOTIENT(B233-2,7)-6129</f>
        <v>242</v>
      </c>
    </row>
    <row r="234" customFormat="false" ht="12.8" hidden="false" customHeight="false" outlineLevel="0" collapsed="false">
      <c r="A234" s="108"/>
      <c r="B234" s="45"/>
      <c r="C234" s="44"/>
      <c r="D234" s="112" t="n">
        <v>7</v>
      </c>
      <c r="E234" s="112" t="n">
        <v>6</v>
      </c>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t="n">
        <v>44604</v>
      </c>
      <c r="C236" s="44" t="s">
        <v>30</v>
      </c>
      <c r="D236" s="110" t="n">
        <v>6</v>
      </c>
      <c r="E236" s="110" t="n">
        <v>0</v>
      </c>
      <c r="F236" s="44" t="s">
        <v>18</v>
      </c>
      <c r="G236" s="119" t="str">
        <f aca="false">C236</f>
        <v>Oswald</v>
      </c>
      <c r="H236" s="118" t="n">
        <f aca="false">IF(AND(E236=0,E237=0),25,20)</f>
        <v>20</v>
      </c>
      <c r="I236" s="119" t="str">
        <f aca="false">F236</f>
        <v>Flavio</v>
      </c>
      <c r="J236" s="108" t="n">
        <f aca="false">IF(E236="WO40",-40,MAX(4,SUM(E236:E237)))</f>
        <v>4</v>
      </c>
      <c r="K236" s="118" t="n">
        <f aca="false">IF(D236&gt;E236,1,0)+IF(D237&gt;E237,1,0)+IF(D238&gt;E238,1,0)</f>
        <v>2</v>
      </c>
      <c r="L236" s="118" t="n">
        <f aca="false">IF(E236&gt;D236,1,0)+IF(E237&gt;D237,1,0)+IF(E238&gt;D238,1,0)</f>
        <v>0</v>
      </c>
      <c r="M236" s="111" t="str">
        <f aca="false">G236&amp;" d. "&amp;I236</f>
        <v>Oswald d. Flavio</v>
      </c>
      <c r="N236" s="111" t="str">
        <f aca="false">G236&amp;" x "&amp;I236</f>
        <v>Oswald x Flavio</v>
      </c>
      <c r="O236" s="111" t="str">
        <f aca="false">I236&amp;" x "&amp;G236</f>
        <v>Flavio x Oswald</v>
      </c>
      <c r="P236" s="108" t="n">
        <f aca="false">MONTH(B236)</f>
        <v>2</v>
      </c>
      <c r="Q236" s="108" t="n">
        <f aca="false">QUOTIENT(B236-2,7)-6129</f>
        <v>242</v>
      </c>
    </row>
    <row r="237" customFormat="false" ht="12.8" hidden="false" customHeight="false" outlineLevel="0" collapsed="false">
      <c r="A237" s="108"/>
      <c r="B237" s="45"/>
      <c r="C237" s="44"/>
      <c r="D237" s="112" t="n">
        <v>6</v>
      </c>
      <c r="E237" s="112" t="n">
        <v>1</v>
      </c>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t="n">
        <v>44604</v>
      </c>
      <c r="C239" s="44" t="s">
        <v>5</v>
      </c>
      <c r="D239" s="110" t="n">
        <v>7</v>
      </c>
      <c r="E239" s="110" t="n">
        <v>6</v>
      </c>
      <c r="F239" s="44" t="s">
        <v>35</v>
      </c>
      <c r="G239" s="119" t="str">
        <f aca="false">C239</f>
        <v>Bruno</v>
      </c>
      <c r="H239" s="118" t="n">
        <f aca="false">IF(AND(E239=0,E240=0),25,20)</f>
        <v>20</v>
      </c>
      <c r="I239" s="119" t="str">
        <f aca="false">F239</f>
        <v>Persio (o Croata Paraguaio)</v>
      </c>
      <c r="J239" s="108" t="n">
        <f aca="false">IF(E239="WO40",-40,MAX(4,SUM(E239:E240)))</f>
        <v>8</v>
      </c>
      <c r="K239" s="118" t="n">
        <f aca="false">IF(D239&gt;E239,1,0)+IF(D240&gt;E240,1,0)+IF(D241&gt;E241,1,0)</f>
        <v>2</v>
      </c>
      <c r="L239" s="118" t="n">
        <f aca="false">IF(E239&gt;D239,1,0)+IF(E240&gt;D240,1,0)+IF(E241&gt;D241,1,0)</f>
        <v>0</v>
      </c>
      <c r="M239" s="111" t="str">
        <f aca="false">G239&amp;" d. "&amp;I239</f>
        <v>Bruno d. Persio (o Croata Paraguaio)</v>
      </c>
      <c r="N239" s="111" t="str">
        <f aca="false">G239&amp;" x "&amp;I239</f>
        <v>Bruno x Persio (o Croata Paraguaio)</v>
      </c>
      <c r="O239" s="111" t="str">
        <f aca="false">I239&amp;" x "&amp;G239</f>
        <v>Persio (o Croata Paraguaio) x Bruno</v>
      </c>
      <c r="P239" s="108" t="n">
        <f aca="false">MONTH(B239)</f>
        <v>2</v>
      </c>
      <c r="Q239" s="108" t="n">
        <f aca="false">QUOTIENT(B239-2,7)-6129</f>
        <v>242</v>
      </c>
    </row>
    <row r="240" customFormat="false" ht="12.8" hidden="false" customHeight="false" outlineLevel="0" collapsed="false">
      <c r="A240" s="108"/>
      <c r="B240" s="45"/>
      <c r="C240" s="44"/>
      <c r="D240" s="112" t="n">
        <v>6</v>
      </c>
      <c r="E240" s="112" t="n">
        <v>2</v>
      </c>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t="n">
        <v>44604</v>
      </c>
      <c r="C242" s="44" t="s">
        <v>45</v>
      </c>
      <c r="D242" s="110" t="n">
        <v>7</v>
      </c>
      <c r="E242" s="110" t="n">
        <v>5</v>
      </c>
      <c r="F242" s="44" t="s">
        <v>47</v>
      </c>
      <c r="G242" s="119" t="str">
        <f aca="false">C242</f>
        <v>Zanoni</v>
      </c>
      <c r="H242" s="118" t="n">
        <f aca="false">IF(AND(E242=0,E243=0),25,20)</f>
        <v>20</v>
      </c>
      <c r="I242" s="119" t="str">
        <f aca="false">F242</f>
        <v>Fabio Chuck</v>
      </c>
      <c r="J242" s="108" t="n">
        <f aca="false">IF(E242="WO40",-40,MAX(4,SUM(E242:E243)))</f>
        <v>10</v>
      </c>
      <c r="K242" s="118" t="n">
        <f aca="false">IF(D242&gt;E242,1,0)+IF(D243&gt;E243,1,0)+IF(D244&gt;E244,1,0)</f>
        <v>2</v>
      </c>
      <c r="L242" s="118" t="n">
        <f aca="false">IF(E242&gt;D242,1,0)+IF(E243&gt;D243,1,0)+IF(E244&gt;D244,1,0)</f>
        <v>0</v>
      </c>
      <c r="M242" s="111" t="str">
        <f aca="false">G242&amp;" d. "&amp;I242</f>
        <v>Zanoni d. Fabio Chuck</v>
      </c>
      <c r="N242" s="111" t="str">
        <f aca="false">G242&amp;" x "&amp;I242</f>
        <v>Zanoni x Fabio Chuck</v>
      </c>
      <c r="O242" s="111" t="str">
        <f aca="false">I242&amp;" x "&amp;G242</f>
        <v>Fabio Chuck x Zanoni</v>
      </c>
      <c r="P242" s="108" t="n">
        <f aca="false">MONTH(B242)</f>
        <v>2</v>
      </c>
      <c r="Q242" s="108" t="n">
        <f aca="false">QUOTIENT(B242-2,7)-6129</f>
        <v>242</v>
      </c>
    </row>
    <row r="243" customFormat="false" ht="12.8" hidden="false" customHeight="false" outlineLevel="0" collapsed="false">
      <c r="A243" s="108"/>
      <c r="B243" s="45"/>
      <c r="C243" s="44"/>
      <c r="D243" s="112" t="n">
        <v>7</v>
      </c>
      <c r="E243" s="112" t="n">
        <v>5</v>
      </c>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t="n">
        <v>44604</v>
      </c>
      <c r="C245" s="44" t="s">
        <v>23</v>
      </c>
      <c r="D245" s="110" t="n">
        <v>6</v>
      </c>
      <c r="E245" s="110" t="n">
        <v>4</v>
      </c>
      <c r="F245" s="44" t="s">
        <v>15</v>
      </c>
      <c r="G245" s="119" t="str">
        <f aca="false">C245</f>
        <v>Ivan (Campeao Copa Band)</v>
      </c>
      <c r="H245" s="118" t="n">
        <f aca="false">IF(AND(E245=0,E246=0),25,20)</f>
        <v>20</v>
      </c>
      <c r="I245" s="119" t="str">
        <f aca="false">F245</f>
        <v>Felipe</v>
      </c>
      <c r="J245" s="108" t="n">
        <f aca="false">IF(E245="WO40",-40,MAX(4,SUM(E245:E246)))</f>
        <v>8</v>
      </c>
      <c r="K245" s="118" t="n">
        <f aca="false">IF(D245&gt;E245,1,0)+IF(D246&gt;E246,1,0)+IF(D247&gt;E247,1,0)</f>
        <v>2</v>
      </c>
      <c r="L245" s="118" t="n">
        <f aca="false">IF(E245&gt;D245,1,0)+IF(E246&gt;D246,1,0)+IF(E247&gt;D247,1,0)</f>
        <v>0</v>
      </c>
      <c r="M245" s="111" t="str">
        <f aca="false">G245&amp;" d. "&amp;I245</f>
        <v>Ivan (Campeao Copa Band) d. Felipe</v>
      </c>
      <c r="N245" s="111" t="str">
        <f aca="false">G245&amp;" x "&amp;I245</f>
        <v>Ivan (Campeao Copa Band) x Felipe</v>
      </c>
      <c r="O245" s="111" t="str">
        <f aca="false">I245&amp;" x "&amp;G245</f>
        <v>Felipe x Ivan (Campeao Copa Band)</v>
      </c>
      <c r="P245" s="108" t="n">
        <f aca="false">MONTH(B245)</f>
        <v>2</v>
      </c>
      <c r="Q245" s="108" t="n">
        <f aca="false">QUOTIENT(B245-2,7)-6129</f>
        <v>242</v>
      </c>
    </row>
    <row r="246" customFormat="false" ht="12.8" hidden="false" customHeight="false" outlineLevel="0" collapsed="false">
      <c r="A246" s="108"/>
      <c r="B246" s="45"/>
      <c r="C246" s="44"/>
      <c r="D246" s="112" t="n">
        <v>6</v>
      </c>
      <c r="E246" s="112" t="n">
        <v>4</v>
      </c>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t="n">
        <v>44605</v>
      </c>
      <c r="C248" s="44" t="s">
        <v>35</v>
      </c>
      <c r="D248" s="110" t="n">
        <v>6</v>
      </c>
      <c r="E248" s="110" t="n">
        <v>2</v>
      </c>
      <c r="F248" s="44" t="s">
        <v>14</v>
      </c>
      <c r="G248" s="119" t="str">
        <f aca="false">C248</f>
        <v>Persio (o Croata Paraguaio)</v>
      </c>
      <c r="H248" s="118" t="n">
        <f aca="false">IF(AND(E248=0,E249=0),25,20)</f>
        <v>20</v>
      </c>
      <c r="I248" s="119" t="str">
        <f aca="false">F248</f>
        <v>Fabinho</v>
      </c>
      <c r="J248" s="108" t="n">
        <f aca="false">IF(E248="WO40",-40,MAX(4,SUM(E248:E249)))</f>
        <v>4</v>
      </c>
      <c r="K248" s="118" t="n">
        <f aca="false">IF(D248&gt;E248,1,0)+IF(D249&gt;E249,1,0)+IF(D250&gt;E250,1,0)</f>
        <v>2</v>
      </c>
      <c r="L248" s="118" t="n">
        <f aca="false">IF(E248&gt;D248,1,0)+IF(E249&gt;D249,1,0)+IF(E250&gt;D250,1,0)</f>
        <v>0</v>
      </c>
      <c r="M248" s="111" t="str">
        <f aca="false">G248&amp;" d. "&amp;I248</f>
        <v>Persio (o Croata Paraguaio) d. Fabinho</v>
      </c>
      <c r="N248" s="111" t="str">
        <f aca="false">G248&amp;" x "&amp;I248</f>
        <v>Persio (o Croata Paraguaio) x Fabinho</v>
      </c>
      <c r="O248" s="111" t="str">
        <f aca="false">I248&amp;" x "&amp;G248</f>
        <v>Fabinho x Persio (o Croata Paraguaio)</v>
      </c>
      <c r="P248" s="108" t="n">
        <f aca="false">MONTH(B248)</f>
        <v>2</v>
      </c>
      <c r="Q248" s="108" t="n">
        <f aca="false">QUOTIENT(B248-2,7)-6129</f>
        <v>242</v>
      </c>
    </row>
    <row r="249" customFormat="false" ht="12.8" hidden="false" customHeight="false" outlineLevel="0" collapsed="false">
      <c r="A249" s="108"/>
      <c r="B249" s="45"/>
      <c r="C249" s="44"/>
      <c r="D249" s="112" t="n">
        <v>6</v>
      </c>
      <c r="E249" s="112" t="n">
        <v>2</v>
      </c>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t="n">
        <v>44605</v>
      </c>
      <c r="C251" s="44" t="s">
        <v>47</v>
      </c>
      <c r="D251" s="110" t="n">
        <v>6</v>
      </c>
      <c r="E251" s="110" t="n">
        <v>4</v>
      </c>
      <c r="F251" s="44" t="s">
        <v>33</v>
      </c>
      <c r="G251" s="119" t="str">
        <f aca="false">C251</f>
        <v>Fabio Chuck</v>
      </c>
      <c r="H251" s="118" t="n">
        <f aca="false">IF(AND(E251=0,E252=0),25,20)</f>
        <v>20</v>
      </c>
      <c r="I251" s="119" t="str">
        <f aca="false">F251</f>
        <v>Pedrão</v>
      </c>
      <c r="J251" s="108" t="n">
        <f aca="false">IF(E251="WO40",-40,MAX(4,SUM(E251:E252)))</f>
        <v>9</v>
      </c>
      <c r="K251" s="118" t="n">
        <f aca="false">IF(D251&gt;E251,1,0)+IF(D252&gt;E252,1,0)+IF(D253&gt;E253,1,0)</f>
        <v>2</v>
      </c>
      <c r="L251" s="118" t="n">
        <f aca="false">IF(E251&gt;D251,1,0)+IF(E252&gt;D252,1,0)+IF(E253&gt;D253,1,0)</f>
        <v>0</v>
      </c>
      <c r="M251" s="111" t="str">
        <f aca="false">G251&amp;" d. "&amp;I251</f>
        <v>Fabio Chuck d. Pedrão</v>
      </c>
      <c r="N251" s="111" t="str">
        <f aca="false">G251&amp;" x "&amp;I251</f>
        <v>Fabio Chuck x Pedrão</v>
      </c>
      <c r="O251" s="111" t="str">
        <f aca="false">I251&amp;" x "&amp;G251</f>
        <v>Pedrão x Fabio Chuck</v>
      </c>
      <c r="P251" s="108" t="n">
        <f aca="false">MONTH(B251)</f>
        <v>2</v>
      </c>
      <c r="Q251" s="108" t="n">
        <f aca="false">QUOTIENT(B251-2,7)-6129</f>
        <v>242</v>
      </c>
    </row>
    <row r="252" customFormat="false" ht="12.8" hidden="false" customHeight="false" outlineLevel="0" collapsed="false">
      <c r="A252" s="108"/>
      <c r="B252" s="45"/>
      <c r="C252" s="44"/>
      <c r="D252" s="112" t="n">
        <v>7</v>
      </c>
      <c r="E252" s="112" t="n">
        <v>5</v>
      </c>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t="n">
        <v>44607</v>
      </c>
      <c r="C254" s="44" t="s">
        <v>40</v>
      </c>
      <c r="D254" s="110" t="n">
        <v>7</v>
      </c>
      <c r="E254" s="110" t="n">
        <v>5</v>
      </c>
      <c r="F254" s="44" t="s">
        <v>45</v>
      </c>
      <c r="G254" s="119" t="str">
        <f aca="false">C254</f>
        <v>Robertinho</v>
      </c>
      <c r="H254" s="118" t="n">
        <f aca="false">IF(AND(E254=0,E255=0),25,20)</f>
        <v>20</v>
      </c>
      <c r="I254" s="119" t="str">
        <f aca="false">F254</f>
        <v>Zanoni</v>
      </c>
      <c r="J254" s="108" t="n">
        <f aca="false">IF(E254="WO40",-40,MAX(4,SUM(E254:E255)))</f>
        <v>11</v>
      </c>
      <c r="K254" s="118" t="n">
        <f aca="false">IF(D254&gt;E254,1,0)+IF(D255&gt;E255,1,0)+IF(D256&gt;E256,1,0)</f>
        <v>2</v>
      </c>
      <c r="L254" s="118" t="n">
        <f aca="false">IF(E254&gt;D254,1,0)+IF(E255&gt;D255,1,0)+IF(E256&gt;D256,1,0)</f>
        <v>0</v>
      </c>
      <c r="M254" s="111" t="str">
        <f aca="false">G254&amp;" d. "&amp;I254</f>
        <v>Robertinho d. Zanoni</v>
      </c>
      <c r="N254" s="111" t="str">
        <f aca="false">G254&amp;" x "&amp;I254</f>
        <v>Robertinho x Zanoni</v>
      </c>
      <c r="O254" s="111" t="str">
        <f aca="false">I254&amp;" x "&amp;G254</f>
        <v>Zanoni x Robertinho</v>
      </c>
      <c r="P254" s="108" t="n">
        <f aca="false">MONTH(B254)</f>
        <v>2</v>
      </c>
      <c r="Q254" s="108" t="n">
        <f aca="false">QUOTIENT(B254-2,7)-6129</f>
        <v>243</v>
      </c>
    </row>
    <row r="255" customFormat="false" ht="12.8" hidden="false" customHeight="false" outlineLevel="0" collapsed="false">
      <c r="A255" s="108"/>
      <c r="B255" s="45"/>
      <c r="C255" s="44"/>
      <c r="D255" s="112" t="n">
        <v>7</v>
      </c>
      <c r="E255" s="112" t="n">
        <v>6</v>
      </c>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t="n">
        <v>44610</v>
      </c>
      <c r="C257" s="44" t="s">
        <v>27</v>
      </c>
      <c r="D257" s="110" t="n">
        <v>6</v>
      </c>
      <c r="E257" s="110" t="n">
        <v>3</v>
      </c>
      <c r="F257" s="44" t="s">
        <v>18</v>
      </c>
      <c r="G257" s="119" t="str">
        <f aca="false">C257</f>
        <v>Magritto</v>
      </c>
      <c r="H257" s="118" t="n">
        <f aca="false">IF(AND(E257=0,E258=0),25,20)</f>
        <v>20</v>
      </c>
      <c r="I257" s="119" t="str">
        <f aca="false">F257</f>
        <v>Flavio</v>
      </c>
      <c r="J257" s="108" t="n">
        <f aca="false">IF(E257="WO40",-40,MAX(4,SUM(E257:E258)))</f>
        <v>5</v>
      </c>
      <c r="K257" s="118" t="n">
        <f aca="false">IF(D257&gt;E257,1,0)+IF(D258&gt;E258,1,0)+IF(D259&gt;E259,1,0)</f>
        <v>2</v>
      </c>
      <c r="L257" s="118" t="n">
        <f aca="false">IF(E257&gt;D257,1,0)+IF(E258&gt;D258,1,0)+IF(E259&gt;D259,1,0)</f>
        <v>0</v>
      </c>
      <c r="M257" s="111" t="str">
        <f aca="false">G257&amp;" d. "&amp;I257</f>
        <v>Magritto d. Flavio</v>
      </c>
      <c r="N257" s="111" t="str">
        <f aca="false">G257&amp;" x "&amp;I257</f>
        <v>Magritto x Flavio</v>
      </c>
      <c r="O257" s="111" t="str">
        <f aca="false">I257&amp;" x "&amp;G257</f>
        <v>Flavio x Magritto</v>
      </c>
      <c r="P257" s="108" t="n">
        <f aca="false">MONTH(B257)</f>
        <v>2</v>
      </c>
      <c r="Q257" s="108" t="n">
        <f aca="false">QUOTIENT(B257-2,7)-6129</f>
        <v>243</v>
      </c>
    </row>
    <row r="258" customFormat="false" ht="12.8" hidden="false" customHeight="false" outlineLevel="0" collapsed="false">
      <c r="A258" s="108"/>
      <c r="B258" s="45"/>
      <c r="C258" s="44"/>
      <c r="D258" s="112" t="n">
        <v>6</v>
      </c>
      <c r="E258" s="112" t="n">
        <v>2</v>
      </c>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t="n">
        <v>44610</v>
      </c>
      <c r="C260" s="44" t="s">
        <v>48</v>
      </c>
      <c r="D260" s="110" t="n">
        <v>3</v>
      </c>
      <c r="E260" s="110" t="n">
        <v>6</v>
      </c>
      <c r="F260" s="44" t="s">
        <v>34</v>
      </c>
      <c r="G260" s="119" t="str">
        <f aca="false">C260</f>
        <v>Guto</v>
      </c>
      <c r="H260" s="118" t="n">
        <f aca="false">IF(AND(E260=0,E261=0),25,20)</f>
        <v>20</v>
      </c>
      <c r="I260" s="119" t="str">
        <f aca="false">F260</f>
        <v>Tulio</v>
      </c>
      <c r="J260" s="108" t="n">
        <f aca="false">IF(E260="WO40",-40,MAX(4,SUM(E260:E261)))</f>
        <v>7</v>
      </c>
      <c r="K260" s="118" t="n">
        <f aca="false">IF(D260&gt;E260,1,0)+IF(D261&gt;E261,1,0)+IF(D262&gt;E262,1,0)</f>
        <v>2</v>
      </c>
      <c r="L260" s="118" t="n">
        <f aca="false">IF(E260&gt;D260,1,0)+IF(E261&gt;D261,1,0)+IF(E262&gt;D262,1,0)</f>
        <v>1</v>
      </c>
      <c r="M260" s="111" t="str">
        <f aca="false">G260&amp;" d. "&amp;I260</f>
        <v>Guto d. Tulio</v>
      </c>
      <c r="N260" s="111" t="str">
        <f aca="false">G260&amp;" x "&amp;I260</f>
        <v>Guto x Tulio</v>
      </c>
      <c r="O260" s="111" t="str">
        <f aca="false">I260&amp;" x "&amp;G260</f>
        <v>Tulio x Guto</v>
      </c>
      <c r="P260" s="108" t="n">
        <f aca="false">MONTH(B260)</f>
        <v>2</v>
      </c>
      <c r="Q260" s="108" t="n">
        <f aca="false">QUOTIENT(B260-2,7)-6129</f>
        <v>243</v>
      </c>
    </row>
    <row r="261" customFormat="false" ht="12.8" hidden="false" customHeight="false" outlineLevel="0" collapsed="false">
      <c r="A261" s="108"/>
      <c r="B261" s="45"/>
      <c r="C261" s="44"/>
      <c r="D261" s="112" t="n">
        <v>6</v>
      </c>
      <c r="E261" s="112" t="n">
        <v>1</v>
      </c>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t="n">
        <v>10</v>
      </c>
      <c r="E262" s="116" t="n">
        <v>1</v>
      </c>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t="n">
        <v>44611</v>
      </c>
      <c r="C263" s="44" t="s">
        <v>23</v>
      </c>
      <c r="D263" s="110" t="n">
        <v>2</v>
      </c>
      <c r="E263" s="110" t="n">
        <v>6</v>
      </c>
      <c r="F263" s="44" t="s">
        <v>47</v>
      </c>
      <c r="G263" s="119" t="str">
        <f aca="false">C263</f>
        <v>Ivan (Campeao Copa Band)</v>
      </c>
      <c r="H263" s="118" t="n">
        <f aca="false">IF(AND(E263=0,E264=0),25,20)</f>
        <v>20</v>
      </c>
      <c r="I263" s="119" t="str">
        <f aca="false">F263</f>
        <v>Fabio Chuck</v>
      </c>
      <c r="J263" s="108" t="n">
        <f aca="false">IF(E263="WO40",-40,MAX(4,SUM(E263:E264)))</f>
        <v>9</v>
      </c>
      <c r="K263" s="118" t="n">
        <f aca="false">IF(D263&gt;E263,1,0)+IF(D264&gt;E264,1,0)+IF(D265&gt;E265,1,0)</f>
        <v>2</v>
      </c>
      <c r="L263" s="118" t="n">
        <f aca="false">IF(E263&gt;D263,1,0)+IF(E264&gt;D264,1,0)+IF(E265&gt;D265,1,0)</f>
        <v>1</v>
      </c>
      <c r="M263" s="111" t="str">
        <f aca="false">G263&amp;" d. "&amp;I263</f>
        <v>Ivan (Campeao Copa Band) d. Fabio Chuck</v>
      </c>
      <c r="N263" s="111" t="str">
        <f aca="false">G263&amp;" x "&amp;I263</f>
        <v>Ivan (Campeao Copa Band) x Fabio Chuck</v>
      </c>
      <c r="O263" s="111" t="str">
        <f aca="false">I263&amp;" x "&amp;G263</f>
        <v>Fabio Chuck x Ivan (Campeao Copa Band)</v>
      </c>
      <c r="P263" s="108" t="n">
        <f aca="false">MONTH(B263)</f>
        <v>2</v>
      </c>
      <c r="Q263" s="108" t="n">
        <f aca="false">QUOTIENT(B263-2,7)-6129</f>
        <v>243</v>
      </c>
    </row>
    <row r="264" customFormat="false" ht="12.8" hidden="false" customHeight="false" outlineLevel="0" collapsed="false">
      <c r="A264" s="108"/>
      <c r="B264" s="45"/>
      <c r="C264" s="44"/>
      <c r="D264" s="112" t="n">
        <v>6</v>
      </c>
      <c r="E264" s="112" t="n">
        <v>3</v>
      </c>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t="n">
        <v>10</v>
      </c>
      <c r="E265" s="116" t="n">
        <v>1</v>
      </c>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t="n">
        <v>44612</v>
      </c>
      <c r="C266" s="44" t="s">
        <v>47</v>
      </c>
      <c r="D266" s="110" t="n">
        <v>6</v>
      </c>
      <c r="E266" s="110" t="n">
        <v>0</v>
      </c>
      <c r="F266" s="44" t="s">
        <v>26</v>
      </c>
      <c r="G266" s="119" t="str">
        <f aca="false">C266</f>
        <v>Fabio Chuck</v>
      </c>
      <c r="H266" s="118" t="n">
        <f aca="false">IF(AND(E266=0,E267=0),25,20)</f>
        <v>20</v>
      </c>
      <c r="I266" s="119" t="str">
        <f aca="false">F266</f>
        <v>LH</v>
      </c>
      <c r="J266" s="108" t="n">
        <f aca="false">IF(E266="WO40",-40,MAX(4,SUM(E266:E267)))</f>
        <v>4</v>
      </c>
      <c r="K266" s="118" t="n">
        <f aca="false">IF(D266&gt;E266,1,0)+IF(D267&gt;E267,1,0)+IF(D268&gt;E268,1,0)</f>
        <v>2</v>
      </c>
      <c r="L266" s="118" t="n">
        <f aca="false">IF(E266&gt;D266,1,0)+IF(E267&gt;D267,1,0)+IF(E268&gt;D268,1,0)</f>
        <v>0</v>
      </c>
      <c r="M266" s="111" t="str">
        <f aca="false">G266&amp;" d. "&amp;I266</f>
        <v>Fabio Chuck d. LH</v>
      </c>
      <c r="N266" s="111" t="str">
        <f aca="false">G266&amp;" x "&amp;I266</f>
        <v>Fabio Chuck x LH</v>
      </c>
      <c r="O266" s="111" t="str">
        <f aca="false">I266&amp;" x "&amp;G266</f>
        <v>LH x Fabio Chuck</v>
      </c>
      <c r="P266" s="108" t="n">
        <f aca="false">MONTH(B266)</f>
        <v>2</v>
      </c>
      <c r="Q266" s="108" t="n">
        <f aca="false">QUOTIENT(B266-2,7)-6129</f>
        <v>243</v>
      </c>
    </row>
    <row r="267" customFormat="false" ht="12.8" hidden="false" customHeight="false" outlineLevel="0" collapsed="false">
      <c r="A267" s="108"/>
      <c r="B267" s="45"/>
      <c r="C267" s="44"/>
      <c r="D267" s="112" t="n">
        <v>6</v>
      </c>
      <c r="E267" s="112" t="n">
        <v>1</v>
      </c>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t="n">
        <v>44613</v>
      </c>
      <c r="C269" s="44" t="s">
        <v>27</v>
      </c>
      <c r="D269" s="110" t="n">
        <v>6</v>
      </c>
      <c r="E269" s="110" t="n">
        <v>3</v>
      </c>
      <c r="F269" s="44" t="s">
        <v>34</v>
      </c>
      <c r="G269" s="119" t="str">
        <f aca="false">C269</f>
        <v>Magritto</v>
      </c>
      <c r="H269" s="118" t="n">
        <f aca="false">IF(AND(E269=0,E270=0),25,20)</f>
        <v>20</v>
      </c>
      <c r="I269" s="119" t="str">
        <f aca="false">F269</f>
        <v>Tulio</v>
      </c>
      <c r="J269" s="108" t="n">
        <f aca="false">IF(E269="WO40",-40,MAX(4,SUM(E269:E270)))</f>
        <v>4</v>
      </c>
      <c r="K269" s="118" t="n">
        <f aca="false">IF(D269&gt;E269,1,0)+IF(D270&gt;E270,1,0)+IF(D271&gt;E271,1,0)</f>
        <v>2</v>
      </c>
      <c r="L269" s="118" t="n">
        <f aca="false">IF(E269&gt;D269,1,0)+IF(E270&gt;D270,1,0)+IF(E271&gt;D271,1,0)</f>
        <v>0</v>
      </c>
      <c r="M269" s="111" t="str">
        <f aca="false">G269&amp;" d. "&amp;I269</f>
        <v>Magritto d. Tulio</v>
      </c>
      <c r="N269" s="111" t="str">
        <f aca="false">G269&amp;" x "&amp;I269</f>
        <v>Magritto x Tulio</v>
      </c>
      <c r="O269" s="111" t="str">
        <f aca="false">I269&amp;" x "&amp;G269</f>
        <v>Tulio x Magritto</v>
      </c>
      <c r="P269" s="108" t="n">
        <f aca="false">MONTH(B269)</f>
        <v>2</v>
      </c>
      <c r="Q269" s="108" t="n">
        <f aca="false">QUOTIENT(B269-2,7)-6129</f>
        <v>244</v>
      </c>
    </row>
    <row r="270" customFormat="false" ht="12.8" hidden="false" customHeight="false" outlineLevel="0" collapsed="false">
      <c r="A270" s="108"/>
      <c r="B270" s="45"/>
      <c r="C270" s="44"/>
      <c r="D270" s="112" t="n">
        <v>6</v>
      </c>
      <c r="E270" s="112" t="n">
        <v>0</v>
      </c>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t="n">
        <v>44612</v>
      </c>
      <c r="C272" s="44" t="s">
        <v>6</v>
      </c>
      <c r="D272" s="110" t="n">
        <v>2</v>
      </c>
      <c r="E272" s="110" t="n">
        <v>6</v>
      </c>
      <c r="F272" s="44" t="s">
        <v>44</v>
      </c>
      <c r="G272" s="119" t="str">
        <f aca="false">C272</f>
        <v>Caio</v>
      </c>
      <c r="H272" s="118" t="n">
        <f aca="false">IF(AND(E272=0,E273=0),25,20)</f>
        <v>20</v>
      </c>
      <c r="I272" s="119" t="str">
        <f aca="false">F272</f>
        <v>Rubens</v>
      </c>
      <c r="J272" s="108" t="n">
        <f aca="false">IF(E272="WO40",-40,MAX(4,SUM(E272:E273)))</f>
        <v>11</v>
      </c>
      <c r="K272" s="118" t="n">
        <f aca="false">IF(D272&gt;E272,1,0)+IF(D273&gt;E273,1,0)+IF(D274&gt;E274,1,0)</f>
        <v>2</v>
      </c>
      <c r="L272" s="118" t="n">
        <f aca="false">IF(E272&gt;D272,1,0)+IF(E273&gt;D273,1,0)+IF(E274&gt;D274,1,0)</f>
        <v>1</v>
      </c>
      <c r="M272" s="111" t="str">
        <f aca="false">G272&amp;" d. "&amp;I272</f>
        <v>Caio d. Rubens</v>
      </c>
      <c r="N272" s="111" t="str">
        <f aca="false">G272&amp;" x "&amp;I272</f>
        <v>Caio x Rubens</v>
      </c>
      <c r="O272" s="111" t="str">
        <f aca="false">I272&amp;" x "&amp;G272</f>
        <v>Rubens x Caio</v>
      </c>
      <c r="P272" s="108" t="n">
        <f aca="false">MONTH(B272)</f>
        <v>2</v>
      </c>
      <c r="Q272" s="108" t="n">
        <f aca="false">QUOTIENT(B272-2,7)-6129</f>
        <v>243</v>
      </c>
    </row>
    <row r="273" customFormat="false" ht="12.8" hidden="false" customHeight="false" outlineLevel="0" collapsed="false">
      <c r="A273" s="108"/>
      <c r="B273" s="45"/>
      <c r="C273" s="44"/>
      <c r="D273" s="112" t="n">
        <v>7</v>
      </c>
      <c r="E273" s="112" t="n">
        <v>5</v>
      </c>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t="n">
        <v>10</v>
      </c>
      <c r="E274" s="116" t="n">
        <v>1</v>
      </c>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t="n">
        <v>44615</v>
      </c>
      <c r="C275" s="44" t="s">
        <v>18</v>
      </c>
      <c r="D275" s="110" t="n">
        <v>6</v>
      </c>
      <c r="E275" s="110" t="n">
        <v>2</v>
      </c>
      <c r="F275" s="44" t="s">
        <v>24</v>
      </c>
      <c r="G275" s="119" t="str">
        <f aca="false">C275</f>
        <v>Flavio</v>
      </c>
      <c r="H275" s="118" t="n">
        <f aca="false">IF(AND(E275=0,E276=0),25,20)</f>
        <v>20</v>
      </c>
      <c r="I275" s="119" t="str">
        <f aca="false">F275</f>
        <v>Juan</v>
      </c>
      <c r="J275" s="108" t="n">
        <f aca="false">IF(E275="WO40",-40,MAX(4,SUM(E275:E276)))</f>
        <v>4</v>
      </c>
      <c r="K275" s="118" t="n">
        <f aca="false">IF(D275&gt;E275,1,0)+IF(D276&gt;E276,1,0)+IF(D277&gt;E277,1,0)</f>
        <v>2</v>
      </c>
      <c r="L275" s="118" t="n">
        <f aca="false">IF(E275&gt;D275,1,0)+IF(E276&gt;D276,1,0)+IF(E277&gt;D277,1,0)</f>
        <v>0</v>
      </c>
      <c r="M275" s="111" t="str">
        <f aca="false">G275&amp;" d. "&amp;I275</f>
        <v>Flavio d. Juan</v>
      </c>
      <c r="N275" s="111" t="str">
        <f aca="false">G275&amp;" x "&amp;I275</f>
        <v>Flavio x Juan</v>
      </c>
      <c r="O275" s="111" t="str">
        <f aca="false">I275&amp;" x "&amp;G275</f>
        <v>Juan x Flavio</v>
      </c>
      <c r="P275" s="108" t="n">
        <f aca="false">MONTH(B275)</f>
        <v>2</v>
      </c>
      <c r="Q275" s="108" t="n">
        <f aca="false">QUOTIENT(B275-2,7)-6129</f>
        <v>244</v>
      </c>
    </row>
    <row r="276" customFormat="false" ht="12.8" hidden="false" customHeight="false" outlineLevel="0" collapsed="false">
      <c r="A276" s="108"/>
      <c r="B276" s="45"/>
      <c r="C276" s="44"/>
      <c r="D276" s="112" t="n">
        <v>6</v>
      </c>
      <c r="E276" s="112" t="n">
        <v>0</v>
      </c>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t="n">
        <v>44615</v>
      </c>
      <c r="C278" s="44" t="s">
        <v>30</v>
      </c>
      <c r="D278" s="110" t="n">
        <v>4</v>
      </c>
      <c r="E278" s="110" t="n">
        <v>6</v>
      </c>
      <c r="F278" s="44" t="s">
        <v>32</v>
      </c>
      <c r="G278" s="119" t="str">
        <f aca="false">C278</f>
        <v>Oswald</v>
      </c>
      <c r="H278" s="118" t="n">
        <f aca="false">IF(AND(E278=0,E279=0),25,20)</f>
        <v>20</v>
      </c>
      <c r="I278" s="119" t="str">
        <f aca="false">F278</f>
        <v>Paulo</v>
      </c>
      <c r="J278" s="108" t="n">
        <f aca="false">IF(E278="WO40",-40,MAX(4,SUM(E278:E279)))</f>
        <v>11</v>
      </c>
      <c r="K278" s="118" t="n">
        <f aca="false">IF(D278&gt;E278,1,0)+IF(D279&gt;E279,1,0)+IF(D280&gt;E280,1,0)</f>
        <v>2</v>
      </c>
      <c r="L278" s="118" t="n">
        <f aca="false">IF(E278&gt;D278,1,0)+IF(E279&gt;D279,1,0)+IF(E280&gt;D280,1,0)</f>
        <v>1</v>
      </c>
      <c r="M278" s="111" t="str">
        <f aca="false">G278&amp;" d. "&amp;I278</f>
        <v>Oswald d. Paulo</v>
      </c>
      <c r="N278" s="111" t="str">
        <f aca="false">G278&amp;" x "&amp;I278</f>
        <v>Oswald x Paulo</v>
      </c>
      <c r="O278" s="111" t="str">
        <f aca="false">I278&amp;" x "&amp;G278</f>
        <v>Paulo x Oswald</v>
      </c>
      <c r="P278" s="108" t="n">
        <f aca="false">MONTH(B278)</f>
        <v>2</v>
      </c>
      <c r="Q278" s="108" t="n">
        <f aca="false">QUOTIENT(B278-2,7)-6129</f>
        <v>244</v>
      </c>
    </row>
    <row r="279" customFormat="false" ht="12.8" hidden="false" customHeight="false" outlineLevel="0" collapsed="false">
      <c r="A279" s="108"/>
      <c r="B279" s="45"/>
      <c r="C279" s="44"/>
      <c r="D279" s="112" t="n">
        <v>7</v>
      </c>
      <c r="E279" s="112" t="n">
        <v>5</v>
      </c>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t="n">
        <v>10</v>
      </c>
      <c r="E280" s="116" t="n">
        <v>1</v>
      </c>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t="n">
        <v>44615</v>
      </c>
      <c r="C281" s="44" t="s">
        <v>27</v>
      </c>
      <c r="D281" s="110" t="n">
        <v>6</v>
      </c>
      <c r="E281" s="110" t="n">
        <v>3</v>
      </c>
      <c r="F281" s="44" t="s">
        <v>33</v>
      </c>
      <c r="G281" s="119" t="str">
        <f aca="false">C281</f>
        <v>Magritto</v>
      </c>
      <c r="H281" s="118" t="n">
        <f aca="false">IF(AND(E281=0,E282=0),25,20)</f>
        <v>20</v>
      </c>
      <c r="I281" s="119" t="str">
        <f aca="false">F281</f>
        <v>Pedrão</v>
      </c>
      <c r="J281" s="108" t="n">
        <f aca="false">IF(E281="WO40",-40,MAX(4,SUM(E281:E282)))</f>
        <v>7</v>
      </c>
      <c r="K281" s="118" t="n">
        <f aca="false">IF(D281&gt;E281,1,0)+IF(D282&gt;E282,1,0)+IF(D283&gt;E283,1,0)</f>
        <v>2</v>
      </c>
      <c r="L281" s="118" t="n">
        <f aca="false">IF(E281&gt;D281,1,0)+IF(E282&gt;D282,1,0)+IF(E283&gt;D283,1,0)</f>
        <v>0</v>
      </c>
      <c r="M281" s="111" t="str">
        <f aca="false">G281&amp;" d. "&amp;I281</f>
        <v>Magritto d. Pedrão</v>
      </c>
      <c r="N281" s="111" t="str">
        <f aca="false">G281&amp;" x "&amp;I281</f>
        <v>Magritto x Pedrão</v>
      </c>
      <c r="O281" s="111" t="str">
        <f aca="false">I281&amp;" x "&amp;G281</f>
        <v>Pedrão x Magritto</v>
      </c>
      <c r="P281" s="108" t="n">
        <f aca="false">MONTH(B281)</f>
        <v>2</v>
      </c>
      <c r="Q281" s="108" t="n">
        <f aca="false">QUOTIENT(B281-2,7)-6129</f>
        <v>244</v>
      </c>
    </row>
    <row r="282" customFormat="false" ht="12.8" hidden="false" customHeight="false" outlineLevel="0" collapsed="false">
      <c r="A282" s="108"/>
      <c r="B282" s="45"/>
      <c r="C282" s="44"/>
      <c r="D282" s="112" t="n">
        <v>6</v>
      </c>
      <c r="E282" s="112" t="n">
        <v>4</v>
      </c>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t="n">
        <v>44616</v>
      </c>
      <c r="C284" s="44" t="s">
        <v>18</v>
      </c>
      <c r="D284" s="110" t="n">
        <v>7</v>
      </c>
      <c r="E284" s="110" t="n">
        <v>5</v>
      </c>
      <c r="F284" s="44" t="s">
        <v>25</v>
      </c>
      <c r="G284" s="119" t="str">
        <f aca="false">C284</f>
        <v>Flavio</v>
      </c>
      <c r="H284" s="118" t="n">
        <f aca="false">IF(AND(E284=0,E285=0),25,20)</f>
        <v>20</v>
      </c>
      <c r="I284" s="119" t="str">
        <f aca="false">F284</f>
        <v>Carlao</v>
      </c>
      <c r="J284" s="108" t="n">
        <f aca="false">IF(E284="WO40",-40,MAX(4,SUM(E284:E285)))</f>
        <v>8</v>
      </c>
      <c r="K284" s="118" t="n">
        <f aca="false">IF(D284&gt;E284,1,0)+IF(D285&gt;E285,1,0)+IF(D286&gt;E286,1,0)</f>
        <v>2</v>
      </c>
      <c r="L284" s="118" t="n">
        <f aca="false">IF(E284&gt;D284,1,0)+IF(E285&gt;D285,1,0)+IF(E286&gt;D286,1,0)</f>
        <v>0</v>
      </c>
      <c r="M284" s="111" t="str">
        <f aca="false">G284&amp;" d. "&amp;I284</f>
        <v>Flavio d. Carlao</v>
      </c>
      <c r="N284" s="111" t="str">
        <f aca="false">G284&amp;" x "&amp;I284</f>
        <v>Flavio x Carlao</v>
      </c>
      <c r="O284" s="111" t="str">
        <f aca="false">I284&amp;" x "&amp;G284</f>
        <v>Carlao x Flavio</v>
      </c>
      <c r="P284" s="108" t="n">
        <f aca="false">MONTH(B284)</f>
        <v>2</v>
      </c>
      <c r="Q284" s="108" t="n">
        <f aca="false">QUOTIENT(B284-2,7)-6129</f>
        <v>244</v>
      </c>
    </row>
    <row r="285" customFormat="false" ht="12.8" hidden="false" customHeight="false" outlineLevel="0" collapsed="false">
      <c r="A285" s="108"/>
      <c r="B285" s="45"/>
      <c r="C285" s="44"/>
      <c r="D285" s="112" t="n">
        <v>6</v>
      </c>
      <c r="E285" s="112" t="n">
        <v>3</v>
      </c>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t="n">
        <v>44618</v>
      </c>
      <c r="C287" s="44" t="s">
        <v>30</v>
      </c>
      <c r="D287" s="110" t="n">
        <v>7</v>
      </c>
      <c r="E287" s="110" t="n">
        <v>6</v>
      </c>
      <c r="F287" s="44" t="s">
        <v>6</v>
      </c>
      <c r="G287" s="119" t="str">
        <f aca="false">C287</f>
        <v>Oswald</v>
      </c>
      <c r="H287" s="118" t="n">
        <f aca="false">IF(AND(E287=0,E288=0),25,20)</f>
        <v>20</v>
      </c>
      <c r="I287" s="119" t="str">
        <f aca="false">F287</f>
        <v>Caio</v>
      </c>
      <c r="J287" s="108" t="n">
        <f aca="false">IF(E287="WO40",-40,MAX(4,SUM(E287:E288)))</f>
        <v>13</v>
      </c>
      <c r="K287" s="118" t="n">
        <f aca="false">IF(D287&gt;E287,1,0)+IF(D288&gt;E288,1,0)+IF(D289&gt;E289,1,0)</f>
        <v>2</v>
      </c>
      <c r="L287" s="118" t="n">
        <f aca="false">IF(E287&gt;D287,1,0)+IF(E288&gt;D288,1,0)+IF(E289&gt;D289,1,0)</f>
        <v>1</v>
      </c>
      <c r="M287" s="111" t="str">
        <f aca="false">G287&amp;" d. "&amp;I287</f>
        <v>Oswald d. Caio</v>
      </c>
      <c r="N287" s="111" t="str">
        <f aca="false">G287&amp;" x "&amp;I287</f>
        <v>Oswald x Caio</v>
      </c>
      <c r="O287" s="111" t="str">
        <f aca="false">I287&amp;" x "&amp;G287</f>
        <v>Caio x Oswald</v>
      </c>
      <c r="P287" s="108" t="n">
        <f aca="false">MONTH(B287)</f>
        <v>2</v>
      </c>
      <c r="Q287" s="108" t="n">
        <f aca="false">QUOTIENT(B287-2,7)-6129</f>
        <v>244</v>
      </c>
    </row>
    <row r="288" customFormat="false" ht="12.8" hidden="false" customHeight="false" outlineLevel="0" collapsed="false">
      <c r="A288" s="108"/>
      <c r="B288" s="45"/>
      <c r="C288" s="44"/>
      <c r="D288" s="112" t="n">
        <v>5</v>
      </c>
      <c r="E288" s="112" t="n">
        <v>7</v>
      </c>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t="n">
        <v>10</v>
      </c>
      <c r="E289" s="116" t="n">
        <v>1</v>
      </c>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t="n">
        <v>44618</v>
      </c>
      <c r="C290" s="44" t="s">
        <v>35</v>
      </c>
      <c r="D290" s="110" t="n">
        <v>7</v>
      </c>
      <c r="E290" s="110" t="n">
        <v>6</v>
      </c>
      <c r="F290" s="44" t="s">
        <v>47</v>
      </c>
      <c r="G290" s="119" t="str">
        <f aca="false">C290</f>
        <v>Persio (o Croata Paraguaio)</v>
      </c>
      <c r="H290" s="118" t="n">
        <f aca="false">IF(AND(E290=0,E291=0),25,20)</f>
        <v>20</v>
      </c>
      <c r="I290" s="119" t="str">
        <f aca="false">F290</f>
        <v>Fabio Chuck</v>
      </c>
      <c r="J290" s="108" t="n">
        <f aca="false">IF(E290="WO40",-40,MAX(4,SUM(E290:E291)))</f>
        <v>7</v>
      </c>
      <c r="K290" s="118" t="n">
        <f aca="false">IF(D290&gt;E290,1,0)+IF(D291&gt;E291,1,0)+IF(D292&gt;E292,1,0)</f>
        <v>2</v>
      </c>
      <c r="L290" s="118" t="n">
        <f aca="false">IF(E290&gt;D290,1,0)+IF(E291&gt;D291,1,0)+IF(E292&gt;D292,1,0)</f>
        <v>0</v>
      </c>
      <c r="M290" s="111" t="str">
        <f aca="false">G290&amp;" d. "&amp;I290</f>
        <v>Persio (o Croata Paraguaio) d. Fabio Chuck</v>
      </c>
      <c r="N290" s="111" t="str">
        <f aca="false">G290&amp;" x "&amp;I290</f>
        <v>Persio (o Croata Paraguaio) x Fabio Chuck</v>
      </c>
      <c r="O290" s="111" t="str">
        <f aca="false">I290&amp;" x "&amp;G290</f>
        <v>Fabio Chuck x Persio (o Croata Paraguaio)</v>
      </c>
      <c r="P290" s="108" t="n">
        <f aca="false">MONTH(B290)</f>
        <v>2</v>
      </c>
      <c r="Q290" s="108" t="n">
        <f aca="false">QUOTIENT(B290-2,7)-6129</f>
        <v>244</v>
      </c>
    </row>
    <row r="291" customFormat="false" ht="12.8" hidden="false" customHeight="false" outlineLevel="0" collapsed="false">
      <c r="A291" s="108"/>
      <c r="B291" s="45"/>
      <c r="C291" s="44"/>
      <c r="D291" s="112" t="n">
        <v>6</v>
      </c>
      <c r="E291" s="112" t="n">
        <v>1</v>
      </c>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t="n">
        <v>44620</v>
      </c>
      <c r="C293" s="44" t="s">
        <v>6</v>
      </c>
      <c r="D293" s="110" t="n">
        <v>6</v>
      </c>
      <c r="E293" s="110" t="n">
        <v>4</v>
      </c>
      <c r="F293" s="44" t="s">
        <v>27</v>
      </c>
      <c r="G293" s="119" t="str">
        <f aca="false">C293</f>
        <v>Caio</v>
      </c>
      <c r="H293" s="118" t="n">
        <f aca="false">IF(AND(E293=0,E294=0),25,20)</f>
        <v>20</v>
      </c>
      <c r="I293" s="119" t="str">
        <f aca="false">F293</f>
        <v>Magritto</v>
      </c>
      <c r="J293" s="108" t="n">
        <f aca="false">IF(E293="WO40",-40,MAX(4,SUM(E293:E294)))</f>
        <v>10</v>
      </c>
      <c r="K293" s="118" t="n">
        <f aca="false">IF(D293&gt;E293,1,0)+IF(D294&gt;E294,1,0)+IF(D295&gt;E295,1,0)</f>
        <v>2</v>
      </c>
      <c r="L293" s="118" t="n">
        <f aca="false">IF(E293&gt;D293,1,0)+IF(E294&gt;D294,1,0)+IF(E295&gt;D295,1,0)</f>
        <v>1</v>
      </c>
      <c r="M293" s="111" t="str">
        <f aca="false">G293&amp;" d. "&amp;I293</f>
        <v>Caio d. Magritto</v>
      </c>
      <c r="N293" s="111" t="str">
        <f aca="false">G293&amp;" x "&amp;I293</f>
        <v>Caio x Magritto</v>
      </c>
      <c r="O293" s="111" t="str">
        <f aca="false">I293&amp;" x "&amp;G293</f>
        <v>Magritto x Caio</v>
      </c>
      <c r="P293" s="108" t="n">
        <f aca="false">MONTH(B293)</f>
        <v>2</v>
      </c>
      <c r="Q293" s="108" t="n">
        <f aca="false">QUOTIENT(B293-2,7)-6129</f>
        <v>245</v>
      </c>
    </row>
    <row r="294" customFormat="false" ht="12.8" hidden="false" customHeight="false" outlineLevel="0" collapsed="false">
      <c r="A294" s="108"/>
      <c r="B294" s="45"/>
      <c r="C294" s="44"/>
      <c r="D294" s="112" t="n">
        <v>3</v>
      </c>
      <c r="E294" s="112" t="n">
        <v>6</v>
      </c>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t="n">
        <v>10</v>
      </c>
      <c r="E295" s="116" t="n">
        <v>1</v>
      </c>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t="n">
        <v>44621</v>
      </c>
      <c r="C296" s="122" t="s">
        <v>27</v>
      </c>
      <c r="D296" s="123" t="n">
        <v>6</v>
      </c>
      <c r="E296" s="123" t="n">
        <v>1</v>
      </c>
      <c r="F296" s="44" t="s">
        <v>47</v>
      </c>
      <c r="G296" s="119" t="str">
        <f aca="false">C296</f>
        <v>Magritto</v>
      </c>
      <c r="H296" s="118" t="n">
        <f aca="false">IF(AND(E296=0,E297=0),25,20)</f>
        <v>20</v>
      </c>
      <c r="I296" s="119" t="str">
        <f aca="false">F296</f>
        <v>Fabio Chuck</v>
      </c>
      <c r="J296" s="108" t="n">
        <f aca="false">IF(E296="WO40",-40,MAX(4,SUM(E296:E297)))</f>
        <v>4</v>
      </c>
      <c r="K296" s="118" t="n">
        <f aca="false">IF(D296&gt;E296,1,0)+IF(D297&gt;E297,1,0)+IF(D298&gt;E298,1,0)</f>
        <v>2</v>
      </c>
      <c r="L296" s="118" t="n">
        <f aca="false">IF(E296&gt;D296,1,0)+IF(E297&gt;D297,1,0)+IF(E298&gt;D298,1,0)</f>
        <v>0</v>
      </c>
      <c r="M296" s="111" t="str">
        <f aca="false">G296&amp;" d. "&amp;I296</f>
        <v>Magritto d. Fabio Chuck</v>
      </c>
      <c r="N296" s="111" t="str">
        <f aca="false">G296&amp;" x "&amp;I296</f>
        <v>Magritto x Fabio Chuck</v>
      </c>
      <c r="O296" s="111" t="str">
        <f aca="false">I296&amp;" x "&amp;G296</f>
        <v>Fabio Chuck x Magritto</v>
      </c>
      <c r="P296" s="108" t="n">
        <f aca="false">MONTH(B296)</f>
        <v>3</v>
      </c>
      <c r="Q296" s="108" t="n">
        <f aca="false">QUOTIENT(B296-2,7)-6129</f>
        <v>245</v>
      </c>
    </row>
    <row r="297" customFormat="false" ht="12.8" hidden="false" customHeight="false" outlineLevel="0" collapsed="false">
      <c r="A297" s="108"/>
      <c r="B297" s="124"/>
      <c r="C297" s="122"/>
      <c r="D297" s="125" t="n">
        <v>6</v>
      </c>
      <c r="E297" s="125" t="n">
        <v>1</v>
      </c>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t="n">
        <v>44622</v>
      </c>
      <c r="C299" s="44" t="s">
        <v>32</v>
      </c>
      <c r="D299" s="110" t="n">
        <v>6</v>
      </c>
      <c r="E299" s="110" t="n">
        <v>7</v>
      </c>
      <c r="F299" s="44" t="s">
        <v>26</v>
      </c>
      <c r="G299" s="119" t="str">
        <f aca="false">C299</f>
        <v>Paulo</v>
      </c>
      <c r="H299" s="118" t="n">
        <f aca="false">IF(AND(E299=0,E300=0),25,20)</f>
        <v>20</v>
      </c>
      <c r="I299" s="119" t="str">
        <f aca="false">F299</f>
        <v>LH</v>
      </c>
      <c r="J299" s="108" t="n">
        <f aca="false">IF(E299="WO40",-40,MAX(4,SUM(E299:E300)))</f>
        <v>13</v>
      </c>
      <c r="K299" s="118" t="n">
        <f aca="false">IF(D299&gt;E299,1,0)+IF(D300&gt;E300,1,0)+IF(D301&gt;E301,1,0)</f>
        <v>1</v>
      </c>
      <c r="L299" s="118" t="n">
        <f aca="false">IF(E299&gt;D299,1,0)+IF(E300&gt;D300,1,0)+IF(E301&gt;D301,1,0)</f>
        <v>2</v>
      </c>
      <c r="M299" s="111" t="str">
        <f aca="false">G299&amp;" d. "&amp;I299</f>
        <v>Paulo d. LH</v>
      </c>
      <c r="N299" s="111" t="str">
        <f aca="false">G299&amp;" x "&amp;I299</f>
        <v>Paulo x LH</v>
      </c>
      <c r="O299" s="111" t="str">
        <f aca="false">I299&amp;" x "&amp;G299</f>
        <v>LH x Paulo</v>
      </c>
      <c r="P299" s="108" t="n">
        <f aca="false">MONTH(B299)</f>
        <v>3</v>
      </c>
      <c r="Q299" s="108" t="n">
        <f aca="false">QUOTIENT(B299-2,7)-6129</f>
        <v>245</v>
      </c>
    </row>
    <row r="300" customFormat="false" ht="12.8" hidden="false" customHeight="false" outlineLevel="0" collapsed="false">
      <c r="A300" s="108"/>
      <c r="B300" s="45"/>
      <c r="C300" s="44"/>
      <c r="D300" s="112" t="n">
        <v>3</v>
      </c>
      <c r="E300" s="112" t="n">
        <v>6</v>
      </c>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t="n">
        <v>10</v>
      </c>
      <c r="E301" s="116" t="n">
        <v>1</v>
      </c>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t="n">
        <v>44622</v>
      </c>
      <c r="C302" s="44" t="s">
        <v>36</v>
      </c>
      <c r="D302" s="110" t="n">
        <v>7</v>
      </c>
      <c r="E302" s="110" t="n">
        <v>5</v>
      </c>
      <c r="F302" s="44" t="s">
        <v>25</v>
      </c>
      <c r="G302" s="119" t="str">
        <f aca="false">C302</f>
        <v>Pinga</v>
      </c>
      <c r="H302" s="118" t="n">
        <f aca="false">IF(AND(E302=0,E303=0),25,20)</f>
        <v>20</v>
      </c>
      <c r="I302" s="119" t="str">
        <f aca="false">F302</f>
        <v>Carlao</v>
      </c>
      <c r="J302" s="108" t="n">
        <f aca="false">IF(E302="WO40",-40,MAX(4,SUM(E302:E303)))</f>
        <v>5</v>
      </c>
      <c r="K302" s="118" t="n">
        <f aca="false">IF(D302&gt;E302,1,0)+IF(D303&gt;E303,1,0)+IF(D304&gt;E304,1,0)</f>
        <v>2</v>
      </c>
      <c r="L302" s="118" t="n">
        <f aca="false">IF(E302&gt;D302,1,0)+IF(E303&gt;D303,1,0)+IF(E304&gt;D304,1,0)</f>
        <v>0</v>
      </c>
      <c r="M302" s="111" t="str">
        <f aca="false">G302&amp;" d. "&amp;I302</f>
        <v>Pinga d. Carlao</v>
      </c>
      <c r="N302" s="111" t="str">
        <f aca="false">G302&amp;" x "&amp;I302</f>
        <v>Pinga x Carlao</v>
      </c>
      <c r="O302" s="111" t="str">
        <f aca="false">I302&amp;" x "&amp;G302</f>
        <v>Carlao x Pinga</v>
      </c>
      <c r="P302" s="108" t="n">
        <f aca="false">MONTH(B302)</f>
        <v>3</v>
      </c>
      <c r="Q302" s="108" t="n">
        <f aca="false">QUOTIENT(B302-2,7)-6129</f>
        <v>245</v>
      </c>
    </row>
    <row r="303" customFormat="false" ht="12.8" hidden="false" customHeight="false" outlineLevel="0" collapsed="false">
      <c r="A303" s="108"/>
      <c r="B303" s="45"/>
      <c r="C303" s="44"/>
      <c r="D303" s="112" t="n">
        <v>6</v>
      </c>
      <c r="E303" s="112" t="n">
        <v>0</v>
      </c>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t="n">
        <v>44622</v>
      </c>
      <c r="C305" s="44" t="s">
        <v>40</v>
      </c>
      <c r="D305" s="110" t="n">
        <v>6</v>
      </c>
      <c r="E305" s="110" t="n">
        <v>1</v>
      </c>
      <c r="F305" s="44" t="s">
        <v>44</v>
      </c>
      <c r="G305" s="119" t="str">
        <f aca="false">C305</f>
        <v>Robertinho</v>
      </c>
      <c r="H305" s="118" t="n">
        <f aca="false">IF(AND(E305=0,E306=0),25,20)</f>
        <v>20</v>
      </c>
      <c r="I305" s="119" t="str">
        <f aca="false">F305</f>
        <v>Rubens</v>
      </c>
      <c r="J305" s="108" t="n">
        <f aca="false">IF(E305="WO40",-40,MAX(4,SUM(E305:E306)))</f>
        <v>5</v>
      </c>
      <c r="K305" s="118" t="n">
        <f aca="false">IF(D305&gt;E305,1,0)+IF(D306&gt;E306,1,0)+IF(D307&gt;E307,1,0)</f>
        <v>2</v>
      </c>
      <c r="L305" s="118" t="n">
        <f aca="false">IF(E305&gt;D305,1,0)+IF(E306&gt;D306,1,0)+IF(E307&gt;D307,1,0)</f>
        <v>0</v>
      </c>
      <c r="M305" s="111" t="str">
        <f aca="false">G305&amp;" d. "&amp;I305</f>
        <v>Robertinho d. Rubens</v>
      </c>
      <c r="N305" s="111" t="str">
        <f aca="false">G305&amp;" x "&amp;I305</f>
        <v>Robertinho x Rubens</v>
      </c>
      <c r="O305" s="111" t="str">
        <f aca="false">I305&amp;" x "&amp;G305</f>
        <v>Rubens x Robertinho</v>
      </c>
      <c r="P305" s="108" t="n">
        <f aca="false">MONTH(B305)</f>
        <v>3</v>
      </c>
      <c r="Q305" s="108" t="n">
        <f aca="false">QUOTIENT(B305-2,7)-6129</f>
        <v>245</v>
      </c>
    </row>
    <row r="306" customFormat="false" ht="12.8" hidden="false" customHeight="false" outlineLevel="0" collapsed="false">
      <c r="A306" s="108"/>
      <c r="B306" s="45"/>
      <c r="C306" s="44"/>
      <c r="D306" s="112" t="n">
        <v>6</v>
      </c>
      <c r="E306" s="112" t="n">
        <v>4</v>
      </c>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t="n">
        <v>44624</v>
      </c>
      <c r="C308" s="44" t="s">
        <v>27</v>
      </c>
      <c r="D308" s="110" t="n">
        <v>6</v>
      </c>
      <c r="E308" s="110" t="n">
        <v>2</v>
      </c>
      <c r="F308" s="44" t="s">
        <v>45</v>
      </c>
      <c r="G308" s="119" t="str">
        <f aca="false">C308</f>
        <v>Magritto</v>
      </c>
      <c r="H308" s="118" t="n">
        <f aca="false">IF(AND(E308=0,E309=0),25,20)</f>
        <v>20</v>
      </c>
      <c r="I308" s="119" t="str">
        <f aca="false">F308</f>
        <v>Zanoni</v>
      </c>
      <c r="J308" s="108" t="n">
        <f aca="false">IF(E308="WO40",-40,MAX(4,SUM(E308:E309)))</f>
        <v>8</v>
      </c>
      <c r="K308" s="118" t="n">
        <f aca="false">IF(D308&gt;E308,1,0)+IF(D309&gt;E309,1,0)+IF(D310&gt;E310,1,0)</f>
        <v>2</v>
      </c>
      <c r="L308" s="118" t="n">
        <f aca="false">IF(E308&gt;D308,1,0)+IF(E309&gt;D309,1,0)+IF(E310&gt;D310,1,0)</f>
        <v>1</v>
      </c>
      <c r="M308" s="111" t="str">
        <f aca="false">G308&amp;" d. "&amp;I308</f>
        <v>Magritto d. Zanoni</v>
      </c>
      <c r="N308" s="111" t="str">
        <f aca="false">G308&amp;" x "&amp;I308</f>
        <v>Magritto x Zanoni</v>
      </c>
      <c r="O308" s="111" t="str">
        <f aca="false">I308&amp;" x "&amp;G308</f>
        <v>Zanoni x Magritto</v>
      </c>
      <c r="P308" s="108" t="n">
        <f aca="false">MONTH(B308)</f>
        <v>3</v>
      </c>
      <c r="Q308" s="108" t="n">
        <f aca="false">QUOTIENT(B308-2,7)-6129</f>
        <v>245</v>
      </c>
    </row>
    <row r="309" customFormat="false" ht="12.8" hidden="false" customHeight="false" outlineLevel="0" collapsed="false">
      <c r="A309" s="108"/>
      <c r="B309" s="45"/>
      <c r="C309" s="44"/>
      <c r="D309" s="112" t="n">
        <v>4</v>
      </c>
      <c r="E309" s="112" t="n">
        <v>6</v>
      </c>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t="n">
        <v>10</v>
      </c>
      <c r="E310" s="116" t="n">
        <v>1</v>
      </c>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t="n">
        <v>44624</v>
      </c>
      <c r="C311" s="44" t="s">
        <v>43</v>
      </c>
      <c r="D311" s="110" t="n">
        <v>6</v>
      </c>
      <c r="E311" s="110" t="n">
        <v>3</v>
      </c>
      <c r="F311" s="44" t="s">
        <v>24</v>
      </c>
      <c r="G311" s="119" t="str">
        <f aca="false">C311</f>
        <v>Sergiao</v>
      </c>
      <c r="H311" s="118" t="n">
        <f aca="false">IF(AND(E311=0,E312=0),25,20)</f>
        <v>20</v>
      </c>
      <c r="I311" s="119" t="str">
        <f aca="false">F311</f>
        <v>Juan</v>
      </c>
      <c r="J311" s="108" t="n">
        <f aca="false">IF(E311="WO40",-40,MAX(4,SUM(E311:E312)))</f>
        <v>5</v>
      </c>
      <c r="K311" s="118" t="n">
        <f aca="false">IF(D311&gt;E311,1,0)+IF(D312&gt;E312,1,0)+IF(D313&gt;E313,1,0)</f>
        <v>2</v>
      </c>
      <c r="L311" s="118" t="n">
        <f aca="false">IF(E311&gt;D311,1,0)+IF(E312&gt;D312,1,0)+IF(E313&gt;D313,1,0)</f>
        <v>0</v>
      </c>
      <c r="M311" s="111" t="str">
        <f aca="false">G311&amp;" d. "&amp;I311</f>
        <v>Sergiao d. Juan</v>
      </c>
      <c r="N311" s="111" t="str">
        <f aca="false">G311&amp;" x "&amp;I311</f>
        <v>Sergiao x Juan</v>
      </c>
      <c r="O311" s="111" t="str">
        <f aca="false">I311&amp;" x "&amp;G311</f>
        <v>Juan x Sergiao</v>
      </c>
      <c r="P311" s="108" t="n">
        <f aca="false">MONTH(B311)</f>
        <v>3</v>
      </c>
      <c r="Q311" s="108" t="n">
        <f aca="false">QUOTIENT(B311-2,7)-6129</f>
        <v>245</v>
      </c>
    </row>
    <row r="312" customFormat="false" ht="12.8" hidden="false" customHeight="false" outlineLevel="0" collapsed="false">
      <c r="A312" s="108"/>
      <c r="B312" s="45"/>
      <c r="C312" s="44"/>
      <c r="D312" s="112" t="n">
        <v>6</v>
      </c>
      <c r="E312" s="112" t="n">
        <v>2</v>
      </c>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t="n">
        <v>44625</v>
      </c>
      <c r="C314" s="44" t="s">
        <v>32</v>
      </c>
      <c r="D314" s="110" t="n">
        <v>6</v>
      </c>
      <c r="E314" s="110" t="n">
        <v>4</v>
      </c>
      <c r="F314" s="44" t="s">
        <v>13</v>
      </c>
      <c r="G314" s="119" t="str">
        <f aca="false">C314</f>
        <v>Paulo</v>
      </c>
      <c r="H314" s="118" t="n">
        <f aca="false">IF(AND(E314=0,E315=0),25,20)</f>
        <v>20</v>
      </c>
      <c r="I314" s="119" t="str">
        <f aca="false">F314</f>
        <v>Elias Xaropinho</v>
      </c>
      <c r="J314" s="108" t="n">
        <f aca="false">IF(E314="WO40",-40,MAX(4,SUM(E314:E315)))</f>
        <v>6</v>
      </c>
      <c r="K314" s="118" t="n">
        <f aca="false">IF(D314&gt;E314,1,0)+IF(D315&gt;E315,1,0)+IF(D316&gt;E316,1,0)</f>
        <v>2</v>
      </c>
      <c r="L314" s="118" t="n">
        <f aca="false">IF(E314&gt;D314,1,0)+IF(E315&gt;D315,1,0)+IF(E316&gt;D316,1,0)</f>
        <v>0</v>
      </c>
      <c r="M314" s="111" t="str">
        <f aca="false">G314&amp;" d. "&amp;I314</f>
        <v>Paulo d. Elias Xaropinho</v>
      </c>
      <c r="N314" s="111" t="str">
        <f aca="false">G314&amp;" x "&amp;I314</f>
        <v>Paulo x Elias Xaropinho</v>
      </c>
      <c r="O314" s="111" t="str">
        <f aca="false">I314&amp;" x "&amp;G314</f>
        <v>Elias Xaropinho x Paulo</v>
      </c>
      <c r="P314" s="108" t="n">
        <f aca="false">MONTH(B314)</f>
        <v>3</v>
      </c>
      <c r="Q314" s="108" t="n">
        <f aca="false">QUOTIENT(B314-2,7)-6129</f>
        <v>245</v>
      </c>
    </row>
    <row r="315" customFormat="false" ht="12.8" hidden="false" customHeight="false" outlineLevel="0" collapsed="false">
      <c r="A315" s="108"/>
      <c r="B315" s="45"/>
      <c r="C315" s="44"/>
      <c r="D315" s="112" t="n">
        <v>6</v>
      </c>
      <c r="E315" s="112" t="n">
        <v>2</v>
      </c>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t="n">
        <v>44625</v>
      </c>
      <c r="C317" s="44" t="s">
        <v>40</v>
      </c>
      <c r="D317" s="110" t="n">
        <v>6</v>
      </c>
      <c r="E317" s="110" t="n">
        <v>1</v>
      </c>
      <c r="F317" s="44" t="s">
        <v>49</v>
      </c>
      <c r="G317" s="119" t="str">
        <f aca="false">C317</f>
        <v>Robertinho</v>
      </c>
      <c r="H317" s="118" t="n">
        <f aca="false">IF(AND(E317=0,E318=0),25,20)</f>
        <v>20</v>
      </c>
      <c r="I317" s="119" t="str">
        <f aca="false">F317</f>
        <v>Xuru</v>
      </c>
      <c r="J317" s="108" t="n">
        <f aca="false">IF(E317="WO40",-40,MAX(4,SUM(E317:E318)))</f>
        <v>4</v>
      </c>
      <c r="K317" s="118" t="n">
        <f aca="false">IF(D317&gt;E317,1,0)+IF(D318&gt;E318,1,0)+IF(D319&gt;E319,1,0)</f>
        <v>2</v>
      </c>
      <c r="L317" s="118" t="n">
        <f aca="false">IF(E317&gt;D317,1,0)+IF(E318&gt;D318,1,0)+IF(E319&gt;D319,1,0)</f>
        <v>0</v>
      </c>
      <c r="M317" s="111" t="str">
        <f aca="false">G317&amp;" d. "&amp;I317</f>
        <v>Robertinho d. Xuru</v>
      </c>
      <c r="N317" s="111" t="str">
        <f aca="false">G317&amp;" x "&amp;I317</f>
        <v>Robertinho x Xuru</v>
      </c>
      <c r="O317" s="111" t="str">
        <f aca="false">I317&amp;" x "&amp;G317</f>
        <v>Xuru x Robertinho</v>
      </c>
      <c r="P317" s="108" t="n">
        <f aca="false">MONTH(B317)</f>
        <v>3</v>
      </c>
      <c r="Q317" s="108" t="n">
        <f aca="false">QUOTIENT(B317-2,7)-6129</f>
        <v>245</v>
      </c>
    </row>
    <row r="318" customFormat="false" ht="12.8" hidden="false" customHeight="false" outlineLevel="0" collapsed="false">
      <c r="A318" s="108"/>
      <c r="B318" s="45"/>
      <c r="C318" s="44"/>
      <c r="D318" s="112" t="n">
        <v>6</v>
      </c>
      <c r="E318" s="112" t="n">
        <v>0</v>
      </c>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t="n">
        <v>44626</v>
      </c>
      <c r="C320" s="44" t="s">
        <v>6</v>
      </c>
      <c r="D320" s="110" t="n">
        <v>6</v>
      </c>
      <c r="E320" s="110" t="n">
        <v>0</v>
      </c>
      <c r="F320" s="44" t="s">
        <v>25</v>
      </c>
      <c r="G320" s="119" t="str">
        <f aca="false">C320</f>
        <v>Caio</v>
      </c>
      <c r="H320" s="118" t="n">
        <f aca="false">IF(AND(E320=0,E321=0),25,20)</f>
        <v>25</v>
      </c>
      <c r="I320" s="119" t="str">
        <f aca="false">F320</f>
        <v>Carlao</v>
      </c>
      <c r="J320" s="108" t="n">
        <f aca="false">IF(E320="WO40",-40,MAX(4,SUM(E320:E321)))</f>
        <v>4</v>
      </c>
      <c r="K320" s="118" t="n">
        <f aca="false">IF(D320&gt;E320,1,0)+IF(D321&gt;E321,1,0)+IF(D322&gt;E322,1,0)</f>
        <v>2</v>
      </c>
      <c r="L320" s="118" t="n">
        <f aca="false">IF(E320&gt;D320,1,0)+IF(E321&gt;D321,1,0)+IF(E322&gt;D322,1,0)</f>
        <v>0</v>
      </c>
      <c r="M320" s="111" t="str">
        <f aca="false">G320&amp;" d. "&amp;I320</f>
        <v>Caio d. Carlao</v>
      </c>
      <c r="N320" s="111" t="str">
        <f aca="false">G320&amp;" x "&amp;I320</f>
        <v>Caio x Carlao</v>
      </c>
      <c r="O320" s="111" t="str">
        <f aca="false">I320&amp;" x "&amp;G320</f>
        <v>Carlao x Caio</v>
      </c>
      <c r="P320" s="108" t="n">
        <f aca="false">MONTH(B320)</f>
        <v>3</v>
      </c>
      <c r="Q320" s="108" t="n">
        <f aca="false">QUOTIENT(B320-2,7)-6129</f>
        <v>245</v>
      </c>
    </row>
    <row r="321" customFormat="false" ht="12.8" hidden="false" customHeight="false" outlineLevel="0" collapsed="false">
      <c r="A321" s="108"/>
      <c r="B321" s="45"/>
      <c r="C321" s="44"/>
      <c r="D321" s="112" t="n">
        <v>6</v>
      </c>
      <c r="E321" s="112" t="n">
        <v>0</v>
      </c>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t="n">
        <v>44626</v>
      </c>
      <c r="C323" s="44" t="s">
        <v>7</v>
      </c>
      <c r="D323" s="110" t="n">
        <v>6</v>
      </c>
      <c r="E323" s="110" t="n">
        <v>2</v>
      </c>
      <c r="F323" s="44" t="s">
        <v>36</v>
      </c>
      <c r="G323" s="119" t="str">
        <f aca="false">C323</f>
        <v>Coimbra</v>
      </c>
      <c r="H323" s="118" t="n">
        <f aca="false">IF(AND(E323=0,E324=0),25,20)</f>
        <v>20</v>
      </c>
      <c r="I323" s="119" t="str">
        <f aca="false">F323</f>
        <v>Pinga</v>
      </c>
      <c r="J323" s="108" t="n">
        <f aca="false">IF(E323="WO40",-40,MAX(4,SUM(E323:E324)))</f>
        <v>4</v>
      </c>
      <c r="K323" s="118" t="n">
        <f aca="false">IF(D323&gt;E323,1,0)+IF(D324&gt;E324,1,0)+IF(D325&gt;E325,1,0)</f>
        <v>2</v>
      </c>
      <c r="L323" s="118" t="n">
        <f aca="false">IF(E323&gt;D323,1,0)+IF(E324&gt;D324,1,0)+IF(E325&gt;D325,1,0)</f>
        <v>0</v>
      </c>
      <c r="M323" s="111" t="str">
        <f aca="false">G323&amp;" d. "&amp;I323</f>
        <v>Coimbra d. Pinga</v>
      </c>
      <c r="N323" s="111" t="str">
        <f aca="false">G323&amp;" x "&amp;I323</f>
        <v>Coimbra x Pinga</v>
      </c>
      <c r="O323" s="111" t="str">
        <f aca="false">I323&amp;" x "&amp;G323</f>
        <v>Pinga x Coimbra</v>
      </c>
      <c r="P323" s="108" t="n">
        <f aca="false">MONTH(B323)</f>
        <v>3</v>
      </c>
      <c r="Q323" s="108" t="n">
        <f aca="false">QUOTIENT(B323-2,7)-6129</f>
        <v>245</v>
      </c>
    </row>
    <row r="324" customFormat="false" ht="12.8" hidden="false" customHeight="false" outlineLevel="0" collapsed="false">
      <c r="A324" s="108"/>
      <c r="B324" s="45"/>
      <c r="C324" s="44"/>
      <c r="D324" s="112" t="n">
        <v>6</v>
      </c>
      <c r="E324" s="112" t="n">
        <v>2</v>
      </c>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t="n">
        <v>44626</v>
      </c>
      <c r="C326" s="44" t="s">
        <v>23</v>
      </c>
      <c r="D326" s="110" t="n">
        <v>6</v>
      </c>
      <c r="E326" s="110" t="n">
        <v>2</v>
      </c>
      <c r="F326" s="44" t="s">
        <v>32</v>
      </c>
      <c r="G326" s="119" t="str">
        <f aca="false">C326</f>
        <v>Ivan (Campeao Copa Band)</v>
      </c>
      <c r="H326" s="118" t="n">
        <f aca="false">IF(AND(E326=0,E327=0),25,20)</f>
        <v>20</v>
      </c>
      <c r="I326" s="119" t="str">
        <f aca="false">F326</f>
        <v>Paulo</v>
      </c>
      <c r="J326" s="108" t="n">
        <f aca="false">IF(E326="WO40",-40,MAX(4,SUM(E326:E327)))</f>
        <v>5</v>
      </c>
      <c r="K326" s="118" t="n">
        <f aca="false">IF(D326&gt;E326,1,0)+IF(D327&gt;E327,1,0)+IF(D328&gt;E328,1,0)</f>
        <v>2</v>
      </c>
      <c r="L326" s="118" t="n">
        <f aca="false">IF(E326&gt;D326,1,0)+IF(E327&gt;D327,1,0)+IF(E328&gt;D328,1,0)</f>
        <v>0</v>
      </c>
      <c r="M326" s="111" t="str">
        <f aca="false">G326&amp;" d. "&amp;I326</f>
        <v>Ivan (Campeao Copa Band) d. Paulo</v>
      </c>
      <c r="N326" s="111" t="str">
        <f aca="false">G326&amp;" x "&amp;I326</f>
        <v>Ivan (Campeao Copa Band) x Paulo</v>
      </c>
      <c r="O326" s="111" t="str">
        <f aca="false">I326&amp;" x "&amp;G326</f>
        <v>Paulo x Ivan (Campeao Copa Band)</v>
      </c>
      <c r="P326" s="108" t="n">
        <f aca="false">MONTH(B326)</f>
        <v>3</v>
      </c>
      <c r="Q326" s="108" t="n">
        <f aca="false">QUOTIENT(B326-2,7)-6129</f>
        <v>245</v>
      </c>
    </row>
    <row r="327" customFormat="false" ht="12.8" hidden="false" customHeight="false" outlineLevel="0" collapsed="false">
      <c r="A327" s="108"/>
      <c r="B327" s="45"/>
      <c r="C327" s="44"/>
      <c r="D327" s="112" t="n">
        <v>6</v>
      </c>
      <c r="E327" s="112" t="n">
        <v>3</v>
      </c>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t="n">
        <v>44626</v>
      </c>
      <c r="C329" s="44" t="s">
        <v>40</v>
      </c>
      <c r="D329" s="110" t="n">
        <v>7</v>
      </c>
      <c r="E329" s="110" t="n">
        <v>5</v>
      </c>
      <c r="F329" s="44" t="s">
        <v>47</v>
      </c>
      <c r="G329" s="119" t="str">
        <f aca="false">C329</f>
        <v>Robertinho</v>
      </c>
      <c r="H329" s="118" t="n">
        <f aca="false">IF(AND(E329=0,E330=0),25,20)</f>
        <v>20</v>
      </c>
      <c r="I329" s="119" t="str">
        <f aca="false">F329</f>
        <v>Fabio Chuck</v>
      </c>
      <c r="J329" s="108" t="n">
        <f aca="false">IF(E329="WO40",-40,MAX(4,SUM(E329:E330)))</f>
        <v>11</v>
      </c>
      <c r="K329" s="118" t="n">
        <f aca="false">IF(D329&gt;E329,1,0)+IF(D330&gt;E330,1,0)+IF(D331&gt;E331,1,0)</f>
        <v>2</v>
      </c>
      <c r="L329" s="118" t="n">
        <f aca="false">IF(E329&gt;D329,1,0)+IF(E330&gt;D330,1,0)+IF(E331&gt;D331,1,0)</f>
        <v>1</v>
      </c>
      <c r="M329" s="111" t="str">
        <f aca="false">G329&amp;" d. "&amp;I329</f>
        <v>Robertinho d. Fabio Chuck</v>
      </c>
      <c r="N329" s="111" t="str">
        <f aca="false">G329&amp;" x "&amp;I329</f>
        <v>Robertinho x Fabio Chuck</v>
      </c>
      <c r="O329" s="111" t="str">
        <f aca="false">I329&amp;" x "&amp;G329</f>
        <v>Fabio Chuck x Robertinho</v>
      </c>
      <c r="P329" s="108" t="n">
        <f aca="false">MONTH(B329)</f>
        <v>3</v>
      </c>
      <c r="Q329" s="108" t="n">
        <f aca="false">QUOTIENT(B329-2,7)-6129</f>
        <v>245</v>
      </c>
    </row>
    <row r="330" customFormat="false" ht="12.8" hidden="false" customHeight="false" outlineLevel="0" collapsed="false">
      <c r="A330" s="108"/>
      <c r="B330" s="45"/>
      <c r="C330" s="44"/>
      <c r="D330" s="112" t="n">
        <v>2</v>
      </c>
      <c r="E330" s="112" t="n">
        <v>6</v>
      </c>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t="n">
        <v>10</v>
      </c>
      <c r="E331" s="116" t="n">
        <v>1</v>
      </c>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t="n">
        <v>44627</v>
      </c>
      <c r="C332" s="44" t="s">
        <v>27</v>
      </c>
      <c r="D332" s="110" t="n">
        <v>6</v>
      </c>
      <c r="E332" s="110" t="n">
        <v>0</v>
      </c>
      <c r="F332" s="44" t="s">
        <v>36</v>
      </c>
      <c r="G332" s="119" t="str">
        <f aca="false">C332</f>
        <v>Magritto</v>
      </c>
      <c r="H332" s="118" t="n">
        <f aca="false">IF(AND(E332=0,E333=0),25,20)</f>
        <v>20</v>
      </c>
      <c r="I332" s="119" t="str">
        <f aca="false">F332</f>
        <v>Pinga</v>
      </c>
      <c r="J332" s="108" t="n">
        <f aca="false">IF(E332="WO40",-40,MAX(4,SUM(E332:E333)))</f>
        <v>4</v>
      </c>
      <c r="K332" s="118" t="n">
        <f aca="false">IF(D332&gt;E332,1,0)+IF(D333&gt;E333,1,0)+IF(D334&gt;E334,1,0)</f>
        <v>2</v>
      </c>
      <c r="L332" s="118" t="n">
        <f aca="false">IF(E332&gt;D332,1,0)+IF(E333&gt;D333,1,0)+IF(E334&gt;D334,1,0)</f>
        <v>0</v>
      </c>
      <c r="M332" s="111" t="str">
        <f aca="false">G332&amp;" d. "&amp;I332</f>
        <v>Magritto d. Pinga</v>
      </c>
      <c r="N332" s="111" t="str">
        <f aca="false">G332&amp;" x "&amp;I332</f>
        <v>Magritto x Pinga</v>
      </c>
      <c r="O332" s="111" t="str">
        <f aca="false">I332&amp;" x "&amp;G332</f>
        <v>Pinga x Magritto</v>
      </c>
      <c r="P332" s="108" t="n">
        <f aca="false">MONTH(B332)</f>
        <v>3</v>
      </c>
      <c r="Q332" s="108" t="n">
        <f aca="false">QUOTIENT(B332-2,7)-6129</f>
        <v>246</v>
      </c>
    </row>
    <row r="333" customFormat="false" ht="12.8" hidden="false" customHeight="false" outlineLevel="0" collapsed="false">
      <c r="A333" s="108"/>
      <c r="B333" s="45"/>
      <c r="C333" s="44"/>
      <c r="D333" s="112" t="n">
        <v>6</v>
      </c>
      <c r="E333" s="112" t="n">
        <v>2</v>
      </c>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t="n">
        <v>44628</v>
      </c>
      <c r="C335" s="44" t="s">
        <v>10</v>
      </c>
      <c r="D335" s="110" t="n">
        <v>6</v>
      </c>
      <c r="E335" s="110" t="n">
        <v>4</v>
      </c>
      <c r="F335" s="44" t="s">
        <v>12</v>
      </c>
      <c r="G335" s="119" t="str">
        <f aca="false">C335</f>
        <v>Danilo</v>
      </c>
      <c r="H335" s="118" t="n">
        <f aca="false">IF(AND(E335=0,E336=0),25,20)</f>
        <v>20</v>
      </c>
      <c r="I335" s="119" t="str">
        <f aca="false">F335</f>
        <v>Duclerc</v>
      </c>
      <c r="J335" s="108" t="n">
        <f aca="false">IF(E335="WO40",-40,MAX(4,SUM(E335:E336)))</f>
        <v>8</v>
      </c>
      <c r="K335" s="118" t="n">
        <f aca="false">IF(D335&gt;E335,1,0)+IF(D336&gt;E336,1,0)+IF(D337&gt;E337,1,0)</f>
        <v>2</v>
      </c>
      <c r="L335" s="118" t="n">
        <f aca="false">IF(E335&gt;D335,1,0)+IF(E336&gt;D336,1,0)+IF(E337&gt;D337,1,0)</f>
        <v>0</v>
      </c>
      <c r="M335" s="111" t="str">
        <f aca="false">G335&amp;" d. "&amp;I335</f>
        <v>Danilo d. Duclerc</v>
      </c>
      <c r="N335" s="111" t="str">
        <f aca="false">G335&amp;" x "&amp;I335</f>
        <v>Danilo x Duclerc</v>
      </c>
      <c r="O335" s="111" t="str">
        <f aca="false">I335&amp;" x "&amp;G335</f>
        <v>Duclerc x Danilo</v>
      </c>
      <c r="P335" s="108" t="n">
        <f aca="false">MONTH(B335)</f>
        <v>3</v>
      </c>
      <c r="Q335" s="108" t="n">
        <f aca="false">QUOTIENT(B335-2,7)-6129</f>
        <v>246</v>
      </c>
    </row>
    <row r="336" customFormat="false" ht="12.8" hidden="false" customHeight="false" outlineLevel="0" collapsed="false">
      <c r="A336" s="108"/>
      <c r="B336" s="45"/>
      <c r="C336" s="44"/>
      <c r="D336" s="112" t="n">
        <v>6</v>
      </c>
      <c r="E336" s="112" t="n">
        <v>4</v>
      </c>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t="n">
        <v>44628</v>
      </c>
      <c r="C338" s="44" t="s">
        <v>40</v>
      </c>
      <c r="D338" s="110" t="n">
        <v>6</v>
      </c>
      <c r="E338" s="110" t="n">
        <v>2</v>
      </c>
      <c r="F338" s="44" t="s">
        <v>32</v>
      </c>
      <c r="G338" s="119" t="str">
        <f aca="false">C338</f>
        <v>Robertinho</v>
      </c>
      <c r="H338" s="118" t="n">
        <f aca="false">IF(AND(E338=0,E339=0),25,20)</f>
        <v>20</v>
      </c>
      <c r="I338" s="119" t="str">
        <f aca="false">F338</f>
        <v>Paulo</v>
      </c>
      <c r="J338" s="108" t="n">
        <f aca="false">IF(E338="WO40",-40,MAX(4,SUM(E338:E339)))</f>
        <v>5</v>
      </c>
      <c r="K338" s="118" t="n">
        <f aca="false">IF(D338&gt;E338,1,0)+IF(D339&gt;E339,1,0)+IF(D340&gt;E340,1,0)</f>
        <v>2</v>
      </c>
      <c r="L338" s="118" t="n">
        <f aca="false">IF(E338&gt;D338,1,0)+IF(E339&gt;D339,1,0)+IF(E340&gt;D340,1,0)</f>
        <v>0</v>
      </c>
      <c r="M338" s="111" t="str">
        <f aca="false">G338&amp;" d. "&amp;I338</f>
        <v>Robertinho d. Paulo</v>
      </c>
      <c r="N338" s="111" t="str">
        <f aca="false">G338&amp;" x "&amp;I338</f>
        <v>Robertinho x Paulo</v>
      </c>
      <c r="O338" s="111" t="str">
        <f aca="false">I338&amp;" x "&amp;G338</f>
        <v>Paulo x Robertinho</v>
      </c>
      <c r="P338" s="108" t="n">
        <f aca="false">MONTH(B338)</f>
        <v>3</v>
      </c>
      <c r="Q338" s="108" t="n">
        <f aca="false">QUOTIENT(B338-2,7)-6129</f>
        <v>246</v>
      </c>
    </row>
    <row r="339" customFormat="false" ht="12.8" hidden="false" customHeight="false" outlineLevel="0" collapsed="false">
      <c r="A339" s="108"/>
      <c r="B339" s="45"/>
      <c r="C339" s="44"/>
      <c r="D339" s="112" t="n">
        <v>6</v>
      </c>
      <c r="E339" s="112" t="n">
        <v>3</v>
      </c>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t="n">
        <v>44630</v>
      </c>
      <c r="C341" s="44" t="s">
        <v>40</v>
      </c>
      <c r="D341" s="110" t="n">
        <v>6</v>
      </c>
      <c r="E341" s="110" t="n">
        <v>1</v>
      </c>
      <c r="F341" s="44" t="s">
        <v>45</v>
      </c>
      <c r="G341" s="119" t="str">
        <f aca="false">C341</f>
        <v>Robertinho</v>
      </c>
      <c r="H341" s="118" t="n">
        <f aca="false">IF(AND(E341=0,E342=0),25,20)</f>
        <v>20</v>
      </c>
      <c r="I341" s="119" t="str">
        <f aca="false">F341</f>
        <v>Zanoni</v>
      </c>
      <c r="J341" s="108" t="n">
        <f aca="false">IF(E341="WO40",-40,MAX(4,SUM(E341:E342)))</f>
        <v>7</v>
      </c>
      <c r="K341" s="118" t="n">
        <f aca="false">IF(D341&gt;E341,1,0)+IF(D342&gt;E342,1,0)+IF(D343&gt;E343,1,0)</f>
        <v>2</v>
      </c>
      <c r="L341" s="118" t="n">
        <f aca="false">IF(E341&gt;D341,1,0)+IF(E342&gt;D342,1,0)+IF(E343&gt;D343,1,0)</f>
        <v>1</v>
      </c>
      <c r="M341" s="111" t="str">
        <f aca="false">G341&amp;" d. "&amp;I341</f>
        <v>Robertinho d. Zanoni</v>
      </c>
      <c r="N341" s="111" t="str">
        <f aca="false">G341&amp;" x "&amp;I341</f>
        <v>Robertinho x Zanoni</v>
      </c>
      <c r="O341" s="111" t="str">
        <f aca="false">I341&amp;" x "&amp;G341</f>
        <v>Zanoni x Robertinho</v>
      </c>
      <c r="P341" s="108" t="n">
        <f aca="false">MONTH(B341)</f>
        <v>3</v>
      </c>
      <c r="Q341" s="108" t="n">
        <f aca="false">QUOTIENT(B341-2,7)-6129</f>
        <v>246</v>
      </c>
    </row>
    <row r="342" customFormat="false" ht="12.8" hidden="false" customHeight="false" outlineLevel="0" collapsed="false">
      <c r="A342" s="108"/>
      <c r="B342" s="45"/>
      <c r="C342" s="44"/>
      <c r="D342" s="112" t="n">
        <v>2</v>
      </c>
      <c r="E342" s="112" t="n">
        <v>6</v>
      </c>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t="n">
        <v>6</v>
      </c>
      <c r="E343" s="116" t="n">
        <v>1</v>
      </c>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t="n">
        <v>44633</v>
      </c>
      <c r="C344" s="44" t="s">
        <v>8</v>
      </c>
      <c r="D344" s="110" t="n">
        <v>6</v>
      </c>
      <c r="E344" s="110" t="n">
        <v>3</v>
      </c>
      <c r="F344" s="44" t="s">
        <v>32</v>
      </c>
      <c r="G344" s="119" t="str">
        <f aca="false">C344</f>
        <v>Costinha Maradona</v>
      </c>
      <c r="H344" s="118" t="n">
        <f aca="false">IF(AND(E344=0,E345=0),25,20)</f>
        <v>20</v>
      </c>
      <c r="I344" s="119" t="str">
        <f aca="false">F344</f>
        <v>Paulo</v>
      </c>
      <c r="J344" s="108" t="n">
        <f aca="false">IF(E344="WO40",-40,MAX(4,SUM(E344:E345)))</f>
        <v>9</v>
      </c>
      <c r="K344" s="118" t="n">
        <f aca="false">IF(D344&gt;E344,1,0)+IF(D345&gt;E345,1,0)+IF(D346&gt;E346,1,0)</f>
        <v>2</v>
      </c>
      <c r="L344" s="118" t="n">
        <f aca="false">IF(E344&gt;D344,1,0)+IF(E345&gt;D345,1,0)+IF(E346&gt;D346,1,0)</f>
        <v>1</v>
      </c>
      <c r="M344" s="111" t="str">
        <f aca="false">G344&amp;" d. "&amp;I344</f>
        <v>Costinha Maradona d. Paulo</v>
      </c>
      <c r="N344" s="111" t="str">
        <f aca="false">G344&amp;" x "&amp;I344</f>
        <v>Costinha Maradona x Paulo</v>
      </c>
      <c r="O344" s="111" t="str">
        <f aca="false">I344&amp;" x "&amp;G344</f>
        <v>Paulo x Costinha Maradona</v>
      </c>
      <c r="P344" s="108" t="n">
        <f aca="false">MONTH(B344)</f>
        <v>3</v>
      </c>
      <c r="Q344" s="108" t="n">
        <f aca="false">QUOTIENT(B344-2,7)-6129</f>
        <v>246</v>
      </c>
    </row>
    <row r="345" customFormat="false" ht="12.8" hidden="false" customHeight="false" outlineLevel="0" collapsed="false">
      <c r="A345" s="108"/>
      <c r="B345" s="45"/>
      <c r="C345" s="44"/>
      <c r="D345" s="112" t="n">
        <v>1</v>
      </c>
      <c r="E345" s="112" t="n">
        <v>6</v>
      </c>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t="n">
        <v>10</v>
      </c>
      <c r="E346" s="116" t="n">
        <v>1</v>
      </c>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t="n">
        <v>44633</v>
      </c>
      <c r="C347" s="122" t="s">
        <v>27</v>
      </c>
      <c r="D347" s="123" t="n">
        <v>6</v>
      </c>
      <c r="E347" s="123" t="n">
        <v>2</v>
      </c>
      <c r="F347" s="122" t="s">
        <v>6</v>
      </c>
      <c r="G347" s="119" t="str">
        <f aca="false">C347</f>
        <v>Magritto</v>
      </c>
      <c r="H347" s="118" t="n">
        <f aca="false">IF(AND(E347=0,E348=0),25,20)</f>
        <v>20</v>
      </c>
      <c r="I347" s="119" t="str">
        <f aca="false">F347</f>
        <v>Caio</v>
      </c>
      <c r="J347" s="108" t="n">
        <f aca="false">IF(E347="WO40",-40,MAX(4,SUM(E347:E348)))</f>
        <v>4</v>
      </c>
      <c r="K347" s="118" t="n">
        <f aca="false">IF(D347&gt;E347,1,0)+IF(D348&gt;E348,1,0)+IF(D349&gt;E349,1,0)</f>
        <v>2</v>
      </c>
      <c r="L347" s="118" t="n">
        <f aca="false">IF(E347&gt;D347,1,0)+IF(E348&gt;D348,1,0)+IF(E349&gt;D349,1,0)</f>
        <v>0</v>
      </c>
      <c r="M347" s="111" t="str">
        <f aca="false">G347&amp;" d. "&amp;I347</f>
        <v>Magritto d. Caio</v>
      </c>
      <c r="N347" s="111" t="str">
        <f aca="false">G347&amp;" x "&amp;I347</f>
        <v>Magritto x Caio</v>
      </c>
      <c r="O347" s="111" t="str">
        <f aca="false">I347&amp;" x "&amp;G347</f>
        <v>Caio x Magritto</v>
      </c>
      <c r="P347" s="108" t="n">
        <f aca="false">MONTH(B347)</f>
        <v>3</v>
      </c>
      <c r="Q347" s="108" t="n">
        <f aca="false">QUOTIENT(B347-2,7)-6129</f>
        <v>246</v>
      </c>
    </row>
    <row r="348" customFormat="false" ht="12.8" hidden="false" customHeight="false" outlineLevel="0" collapsed="false">
      <c r="A348" s="108"/>
      <c r="B348" s="124"/>
      <c r="C348" s="122"/>
      <c r="D348" s="125" t="n">
        <v>6</v>
      </c>
      <c r="E348" s="125" t="n">
        <v>2</v>
      </c>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t="n">
        <v>44633</v>
      </c>
      <c r="C350" s="44" t="s">
        <v>44</v>
      </c>
      <c r="D350" s="110" t="n">
        <v>6</v>
      </c>
      <c r="E350" s="110" t="n">
        <v>1</v>
      </c>
      <c r="F350" s="44" t="s">
        <v>25</v>
      </c>
      <c r="G350" s="119" t="str">
        <f aca="false">C350</f>
        <v>Rubens</v>
      </c>
      <c r="H350" s="118" t="n">
        <f aca="false">IF(AND(E350=0,E351=0),25,20)</f>
        <v>20</v>
      </c>
      <c r="I350" s="119" t="str">
        <f aca="false">F350</f>
        <v>Carlao</v>
      </c>
      <c r="J350" s="108" t="n">
        <f aca="false">IF(E350="WO40",-40,MAX(4,SUM(E350:E351)))</f>
        <v>4</v>
      </c>
      <c r="K350" s="118" t="n">
        <f aca="false">IF(D350&gt;E350,1,0)+IF(D351&gt;E351,1,0)+IF(D352&gt;E352,1,0)</f>
        <v>2</v>
      </c>
      <c r="L350" s="118" t="n">
        <f aca="false">IF(E350&gt;D350,1,0)+IF(E351&gt;D351,1,0)+IF(E352&gt;D352,1,0)</f>
        <v>0</v>
      </c>
      <c r="M350" s="111" t="str">
        <f aca="false">G350&amp;" d. "&amp;I350</f>
        <v>Rubens d. Carlao</v>
      </c>
      <c r="N350" s="111" t="str">
        <f aca="false">G350&amp;" x "&amp;I350</f>
        <v>Rubens x Carlao</v>
      </c>
      <c r="O350" s="111" t="str">
        <f aca="false">I350&amp;" x "&amp;G350</f>
        <v>Carlao x Rubens</v>
      </c>
      <c r="P350" s="108" t="n">
        <f aca="false">MONTH(B350)</f>
        <v>3</v>
      </c>
      <c r="Q350" s="108" t="n">
        <f aca="false">QUOTIENT(B350-2,7)-6129</f>
        <v>246</v>
      </c>
    </row>
    <row r="351" customFormat="false" ht="12.8" hidden="false" customHeight="false" outlineLevel="0" collapsed="false">
      <c r="A351" s="108"/>
      <c r="B351" s="45"/>
      <c r="C351" s="44"/>
      <c r="D351" s="112" t="n">
        <v>6</v>
      </c>
      <c r="E351" s="112" t="n">
        <v>1</v>
      </c>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t="n">
        <v>44636</v>
      </c>
      <c r="C353" s="44" t="s">
        <v>27</v>
      </c>
      <c r="D353" s="110" t="n">
        <v>6</v>
      </c>
      <c r="E353" s="110" t="n">
        <v>1</v>
      </c>
      <c r="F353" s="44" t="s">
        <v>10</v>
      </c>
      <c r="G353" s="119" t="str">
        <f aca="false">C353</f>
        <v>Magritto</v>
      </c>
      <c r="H353" s="118" t="n">
        <f aca="false">IF(AND(E353=0,E354=0),25,20)</f>
        <v>20</v>
      </c>
      <c r="I353" s="119" t="str">
        <f aca="false">F353</f>
        <v>Danilo</v>
      </c>
      <c r="J353" s="108" t="n">
        <f aca="false">IF(E353="WO40",-40,MAX(4,SUM(E353:E354)))</f>
        <v>5</v>
      </c>
      <c r="K353" s="118" t="n">
        <f aca="false">IF(D353&gt;E353,1,0)+IF(D354&gt;E354,1,0)+IF(D355&gt;E355,1,0)</f>
        <v>2</v>
      </c>
      <c r="L353" s="118" t="n">
        <f aca="false">IF(E353&gt;D353,1,0)+IF(E354&gt;D354,1,0)+IF(E355&gt;D355,1,0)</f>
        <v>0</v>
      </c>
      <c r="M353" s="111" t="str">
        <f aca="false">G353&amp;" d. "&amp;I353</f>
        <v>Magritto d. Danilo</v>
      </c>
      <c r="N353" s="111" t="str">
        <f aca="false">G353&amp;" x "&amp;I353</f>
        <v>Magritto x Danilo</v>
      </c>
      <c r="O353" s="111" t="str">
        <f aca="false">I353&amp;" x "&amp;G353</f>
        <v>Danilo x Magritto</v>
      </c>
      <c r="P353" s="108" t="n">
        <f aca="false">MONTH(B353)</f>
        <v>3</v>
      </c>
      <c r="Q353" s="108" t="n">
        <f aca="false">QUOTIENT(B353-2,7)-6129</f>
        <v>247</v>
      </c>
    </row>
    <row r="354" customFormat="false" ht="12.8" hidden="false" customHeight="false" outlineLevel="0" collapsed="false">
      <c r="A354" s="108"/>
      <c r="B354" s="45"/>
      <c r="C354" s="44"/>
      <c r="D354" s="112" t="n">
        <v>6</v>
      </c>
      <c r="E354" s="112" t="n">
        <v>4</v>
      </c>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t="n">
        <v>44637</v>
      </c>
      <c r="C356" s="44" t="s">
        <v>7</v>
      </c>
      <c r="D356" s="110" t="n">
        <v>6</v>
      </c>
      <c r="E356" s="110" t="n">
        <v>1</v>
      </c>
      <c r="F356" s="44" t="s">
        <v>8</v>
      </c>
      <c r="G356" s="119" t="str">
        <f aca="false">C356</f>
        <v>Coimbra</v>
      </c>
      <c r="H356" s="118" t="n">
        <f aca="false">IF(AND(E356=0,E357=0),25,20)</f>
        <v>20</v>
      </c>
      <c r="I356" s="119" t="str">
        <f aca="false">F356</f>
        <v>Costinha Maradona</v>
      </c>
      <c r="J356" s="108" t="n">
        <f aca="false">IF(E356="WO40",-40,MAX(4,SUM(E356:E357)))</f>
        <v>7</v>
      </c>
      <c r="K356" s="118" t="n">
        <f aca="false">IF(D356&gt;E356,1,0)+IF(D357&gt;E357,1,0)+IF(D358&gt;E358,1,0)</f>
        <v>2</v>
      </c>
      <c r="L356" s="118" t="n">
        <f aca="false">IF(E356&gt;D356,1,0)+IF(E357&gt;D357,1,0)+IF(E358&gt;D358,1,0)</f>
        <v>0</v>
      </c>
      <c r="M356" s="111" t="str">
        <f aca="false">G356&amp;" d. "&amp;I356</f>
        <v>Coimbra d. Costinha Maradona</v>
      </c>
      <c r="N356" s="111" t="str">
        <f aca="false">G356&amp;" x "&amp;I356</f>
        <v>Coimbra x Costinha Maradona</v>
      </c>
      <c r="O356" s="111" t="str">
        <f aca="false">I356&amp;" x "&amp;G356</f>
        <v>Costinha Maradona x Coimbra</v>
      </c>
      <c r="P356" s="108" t="n">
        <f aca="false">MONTH(B356)</f>
        <v>3</v>
      </c>
      <c r="Q356" s="108" t="n">
        <f aca="false">QUOTIENT(B356-2,7)-6129</f>
        <v>247</v>
      </c>
    </row>
    <row r="357" customFormat="false" ht="12.8" hidden="false" customHeight="false" outlineLevel="0" collapsed="false">
      <c r="A357" s="108"/>
      <c r="B357" s="45"/>
      <c r="C357" s="44"/>
      <c r="D357" s="112" t="n">
        <v>7</v>
      </c>
      <c r="E357" s="112" t="n">
        <v>6</v>
      </c>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t="n">
        <v>44637</v>
      </c>
      <c r="C359" s="44" t="s">
        <v>25</v>
      </c>
      <c r="D359" s="110" t="n">
        <v>6</v>
      </c>
      <c r="E359" s="110" t="n">
        <v>2</v>
      </c>
      <c r="F359" s="44" t="s">
        <v>43</v>
      </c>
      <c r="G359" s="119" t="str">
        <f aca="false">C359</f>
        <v>Carlao</v>
      </c>
      <c r="H359" s="118" t="n">
        <f aca="false">IF(AND(E359=0,E360=0),25,20)</f>
        <v>20</v>
      </c>
      <c r="I359" s="119" t="str">
        <f aca="false">F359</f>
        <v>Sergiao</v>
      </c>
      <c r="J359" s="108" t="n">
        <f aca="false">IF(E359="WO40",-40,MAX(4,SUM(E359:E360)))</f>
        <v>8</v>
      </c>
      <c r="K359" s="118" t="n">
        <f aca="false">IF(D359&gt;E359,1,0)+IF(D360&gt;E360,1,0)+IF(D361&gt;E361,1,0)</f>
        <v>2</v>
      </c>
      <c r="L359" s="118" t="n">
        <f aca="false">IF(E359&gt;D359,1,0)+IF(E360&gt;D360,1,0)+IF(E361&gt;D361,1,0)</f>
        <v>1</v>
      </c>
      <c r="M359" s="111" t="str">
        <f aca="false">G359&amp;" d. "&amp;I359</f>
        <v>Carlao d. Sergiao</v>
      </c>
      <c r="N359" s="111" t="str">
        <f aca="false">G359&amp;" x "&amp;I359</f>
        <v>Carlao x Sergiao</v>
      </c>
      <c r="O359" s="111" t="str">
        <f aca="false">I359&amp;" x "&amp;G359</f>
        <v>Sergiao x Carlao</v>
      </c>
      <c r="P359" s="108" t="n">
        <f aca="false">MONTH(B359)</f>
        <v>3</v>
      </c>
      <c r="Q359" s="108" t="n">
        <f aca="false">QUOTIENT(B359-2,7)-6129</f>
        <v>247</v>
      </c>
    </row>
    <row r="360" customFormat="false" ht="12.8" hidden="false" customHeight="false" outlineLevel="0" collapsed="false">
      <c r="A360" s="108"/>
      <c r="B360" s="45"/>
      <c r="C360" s="44"/>
      <c r="D360" s="112" t="n">
        <v>4</v>
      </c>
      <c r="E360" s="112" t="n">
        <v>6</v>
      </c>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t="n">
        <v>10</v>
      </c>
      <c r="E361" s="116" t="n">
        <v>1</v>
      </c>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t="n">
        <v>44638</v>
      </c>
      <c r="C362" s="44" t="s">
        <v>15</v>
      </c>
      <c r="D362" s="110" t="n">
        <v>6</v>
      </c>
      <c r="E362" s="110" t="n">
        <v>1</v>
      </c>
      <c r="F362" s="44" t="s">
        <v>26</v>
      </c>
      <c r="G362" s="119" t="str">
        <f aca="false">C362</f>
        <v>Felipe</v>
      </c>
      <c r="H362" s="118" t="n">
        <f aca="false">IF(AND(E362=0,E363=0),25,20)</f>
        <v>20</v>
      </c>
      <c r="I362" s="119" t="str">
        <f aca="false">F362</f>
        <v>LH</v>
      </c>
      <c r="J362" s="108" t="n">
        <f aca="false">IF(E362="WO40",-40,MAX(4,SUM(E362:E363)))</f>
        <v>4</v>
      </c>
      <c r="K362" s="118" t="n">
        <f aca="false">IF(D362&gt;E362,1,0)+IF(D363&gt;E363,1,0)+IF(D364&gt;E364,1,0)</f>
        <v>2</v>
      </c>
      <c r="L362" s="118" t="n">
        <f aca="false">IF(E362&gt;D362,1,0)+IF(E363&gt;D363,1,0)+IF(E364&gt;D364,1,0)</f>
        <v>0</v>
      </c>
      <c r="M362" s="111" t="str">
        <f aca="false">G362&amp;" d. "&amp;I362</f>
        <v>Felipe d. LH</v>
      </c>
      <c r="N362" s="111" t="str">
        <f aca="false">G362&amp;" x "&amp;I362</f>
        <v>Felipe x LH</v>
      </c>
      <c r="O362" s="111" t="str">
        <f aca="false">I362&amp;" x "&amp;G362</f>
        <v>LH x Felipe</v>
      </c>
      <c r="P362" s="108" t="n">
        <f aca="false">MONTH(B362)</f>
        <v>3</v>
      </c>
      <c r="Q362" s="108" t="n">
        <f aca="false">QUOTIENT(B362-2,7)-6129</f>
        <v>247</v>
      </c>
    </row>
    <row r="363" customFormat="false" ht="12.8" hidden="false" customHeight="false" outlineLevel="0" collapsed="false">
      <c r="A363" s="108"/>
      <c r="B363" s="45"/>
      <c r="C363" s="44"/>
      <c r="D363" s="112" t="n">
        <v>6</v>
      </c>
      <c r="E363" s="112" t="n">
        <v>1</v>
      </c>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t="n">
        <v>44638</v>
      </c>
      <c r="C365" s="44" t="s">
        <v>27</v>
      </c>
      <c r="D365" s="110" t="n">
        <v>6</v>
      </c>
      <c r="E365" s="110" t="n">
        <v>3</v>
      </c>
      <c r="F365" s="44" t="s">
        <v>35</v>
      </c>
      <c r="G365" s="119" t="str">
        <f aca="false">C365</f>
        <v>Magritto</v>
      </c>
      <c r="H365" s="118" t="n">
        <f aca="false">IF(AND(E365=0,E366=0),25,20)</f>
        <v>20</v>
      </c>
      <c r="I365" s="119" t="str">
        <f aca="false">F365</f>
        <v>Persio (o Croata Paraguaio)</v>
      </c>
      <c r="J365" s="108" t="n">
        <f aca="false">IF(E365="WO40",-40,MAX(4,SUM(E365:E366)))</f>
        <v>10</v>
      </c>
      <c r="K365" s="118" t="n">
        <f aca="false">IF(D365&gt;E365,1,0)+IF(D366&gt;E366,1,0)+IF(D367&gt;E367,1,0)</f>
        <v>2</v>
      </c>
      <c r="L365" s="118" t="n">
        <f aca="false">IF(E365&gt;D365,1,0)+IF(E366&gt;D366,1,0)+IF(E367&gt;D367,1,0)</f>
        <v>1</v>
      </c>
      <c r="M365" s="111" t="str">
        <f aca="false">G365&amp;" d. "&amp;I365</f>
        <v>Magritto d. Persio (o Croata Paraguaio)</v>
      </c>
      <c r="N365" s="111" t="str">
        <f aca="false">G365&amp;" x "&amp;I365</f>
        <v>Magritto x Persio (o Croata Paraguaio)</v>
      </c>
      <c r="O365" s="111" t="str">
        <f aca="false">I365&amp;" x "&amp;G365</f>
        <v>Persio (o Croata Paraguaio) x Magritto</v>
      </c>
      <c r="P365" s="108" t="n">
        <f aca="false">MONTH(B365)</f>
        <v>3</v>
      </c>
      <c r="Q365" s="108" t="n">
        <f aca="false">QUOTIENT(B365-2,7)-6129</f>
        <v>247</v>
      </c>
    </row>
    <row r="366" customFormat="false" ht="12.8" hidden="false" customHeight="false" outlineLevel="0" collapsed="false">
      <c r="A366" s="108"/>
      <c r="B366" s="45"/>
      <c r="C366" s="44"/>
      <c r="D366" s="112" t="n">
        <v>6</v>
      </c>
      <c r="E366" s="112" t="n">
        <v>7</v>
      </c>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t="n">
        <v>10</v>
      </c>
      <c r="E367" s="116" t="n">
        <v>1</v>
      </c>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t="n">
        <v>44639</v>
      </c>
      <c r="C368" s="44" t="s">
        <v>47</v>
      </c>
      <c r="D368" s="110" t="n">
        <v>7</v>
      </c>
      <c r="E368" s="110" t="n">
        <v>5</v>
      </c>
      <c r="F368" s="44" t="s">
        <v>32</v>
      </c>
      <c r="G368" s="119" t="str">
        <f aca="false">C368</f>
        <v>Fabio Chuck</v>
      </c>
      <c r="H368" s="118" t="n">
        <f aca="false">IF(AND(E368=0,E369=0),25,20)</f>
        <v>20</v>
      </c>
      <c r="I368" s="119" t="str">
        <f aca="false">F368</f>
        <v>Paulo</v>
      </c>
      <c r="J368" s="108" t="n">
        <f aca="false">IF(E368="WO40",-40,MAX(4,SUM(E368:E369)))</f>
        <v>8</v>
      </c>
      <c r="K368" s="118" t="n">
        <f aca="false">IF(D368&gt;E368,1,0)+IF(D369&gt;E369,1,0)+IF(D370&gt;E370,1,0)</f>
        <v>2</v>
      </c>
      <c r="L368" s="118" t="n">
        <f aca="false">IF(E368&gt;D368,1,0)+IF(E369&gt;D369,1,0)+IF(E370&gt;D370,1,0)</f>
        <v>0</v>
      </c>
      <c r="M368" s="111" t="str">
        <f aca="false">G368&amp;" d. "&amp;I368</f>
        <v>Fabio Chuck d. Paulo</v>
      </c>
      <c r="N368" s="111" t="str">
        <f aca="false">G368&amp;" x "&amp;I368</f>
        <v>Fabio Chuck x Paulo</v>
      </c>
      <c r="O368" s="111" t="str">
        <f aca="false">I368&amp;" x "&amp;G368</f>
        <v>Paulo x Fabio Chuck</v>
      </c>
      <c r="P368" s="108" t="n">
        <f aca="false">MONTH(B368)</f>
        <v>3</v>
      </c>
      <c r="Q368" s="108" t="n">
        <f aca="false">QUOTIENT(B368-2,7)-6129</f>
        <v>247</v>
      </c>
    </row>
    <row r="369" customFormat="false" ht="12.8" hidden="false" customHeight="false" outlineLevel="0" collapsed="false">
      <c r="A369" s="108"/>
      <c r="B369" s="45"/>
      <c r="C369" s="44"/>
      <c r="D369" s="112" t="n">
        <v>6</v>
      </c>
      <c r="E369" s="112" t="n">
        <v>3</v>
      </c>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t="n">
        <v>44640</v>
      </c>
      <c r="C371" s="44" t="s">
        <v>35</v>
      </c>
      <c r="D371" s="110" t="n">
        <v>6</v>
      </c>
      <c r="E371" s="110" t="n">
        <v>1</v>
      </c>
      <c r="F371" s="44" t="s">
        <v>25</v>
      </c>
      <c r="G371" s="119" t="str">
        <f aca="false">C371</f>
        <v>Persio (o Croata Paraguaio)</v>
      </c>
      <c r="H371" s="118" t="n">
        <f aca="false">IF(AND(E371=0,E372=0),25,20)</f>
        <v>20</v>
      </c>
      <c r="I371" s="119" t="str">
        <f aca="false">F371</f>
        <v>Carlao</v>
      </c>
      <c r="J371" s="108" t="n">
        <f aca="false">IF(E371="WO40",-40,MAX(4,SUM(E371:E372)))</f>
        <v>4</v>
      </c>
      <c r="K371" s="118" t="n">
        <f aca="false">IF(D371&gt;E371,1,0)+IF(D372&gt;E372,1,0)+IF(D373&gt;E373,1,0)</f>
        <v>2</v>
      </c>
      <c r="L371" s="118" t="n">
        <f aca="false">IF(E371&gt;D371,1,0)+IF(E372&gt;D372,1,0)+IF(E373&gt;D373,1,0)</f>
        <v>0</v>
      </c>
      <c r="M371" s="111" t="str">
        <f aca="false">G371&amp;" d. "&amp;I371</f>
        <v>Persio (o Croata Paraguaio) d. Carlao</v>
      </c>
      <c r="N371" s="111" t="str">
        <f aca="false">G371&amp;" x "&amp;I371</f>
        <v>Persio (o Croata Paraguaio) x Carlao</v>
      </c>
      <c r="O371" s="111" t="str">
        <f aca="false">I371&amp;" x "&amp;G371</f>
        <v>Carlao x Persio (o Croata Paraguaio)</v>
      </c>
      <c r="P371" s="108" t="n">
        <f aca="false">MONTH(B371)</f>
        <v>3</v>
      </c>
      <c r="Q371" s="108" t="n">
        <f aca="false">QUOTIENT(B371-2,7)-6129</f>
        <v>247</v>
      </c>
    </row>
    <row r="372" customFormat="false" ht="12.8" hidden="false" customHeight="false" outlineLevel="0" collapsed="false">
      <c r="A372" s="108"/>
      <c r="B372" s="45"/>
      <c r="C372" s="44"/>
      <c r="D372" s="112" t="n">
        <v>6</v>
      </c>
      <c r="E372" s="112" t="n">
        <v>0</v>
      </c>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t="n">
        <v>44644</v>
      </c>
      <c r="C374" s="44" t="s">
        <v>47</v>
      </c>
      <c r="D374" s="110" t="n">
        <v>6</v>
      </c>
      <c r="E374" s="110" t="n">
        <v>1</v>
      </c>
      <c r="F374" s="44" t="s">
        <v>24</v>
      </c>
      <c r="G374" s="119" t="str">
        <f aca="false">C374</f>
        <v>Fabio Chuck</v>
      </c>
      <c r="H374" s="118" t="n">
        <f aca="false">IF(AND(E374=0,E375=0),25,20)</f>
        <v>20</v>
      </c>
      <c r="I374" s="119" t="str">
        <f aca="false">F374</f>
        <v>Juan</v>
      </c>
      <c r="J374" s="108" t="n">
        <f aca="false">IF(E374="WO40",-40,MAX(4,SUM(E374:E375)))</f>
        <v>4</v>
      </c>
      <c r="K374" s="118" t="n">
        <f aca="false">IF(D374&gt;E374,1,0)+IF(D375&gt;E375,1,0)+IF(D376&gt;E376,1,0)</f>
        <v>2</v>
      </c>
      <c r="L374" s="118" t="n">
        <f aca="false">IF(E374&gt;D374,1,0)+IF(E375&gt;D375,1,0)+IF(E376&gt;D376,1,0)</f>
        <v>0</v>
      </c>
      <c r="M374" s="111" t="str">
        <f aca="false">G374&amp;" d. "&amp;I374</f>
        <v>Fabio Chuck d. Juan</v>
      </c>
      <c r="N374" s="111" t="str">
        <f aca="false">G374&amp;" x "&amp;I374</f>
        <v>Fabio Chuck x Juan</v>
      </c>
      <c r="O374" s="111" t="str">
        <f aca="false">I374&amp;" x "&amp;G374</f>
        <v>Juan x Fabio Chuck</v>
      </c>
      <c r="P374" s="108" t="n">
        <f aca="false">MONTH(B374)</f>
        <v>3</v>
      </c>
      <c r="Q374" s="108" t="n">
        <f aca="false">QUOTIENT(B374-2,7)-6129</f>
        <v>248</v>
      </c>
    </row>
    <row r="375" customFormat="false" ht="12.8" hidden="false" customHeight="false" outlineLevel="0" collapsed="false">
      <c r="A375" s="108"/>
      <c r="B375" s="45"/>
      <c r="C375" s="44"/>
      <c r="D375" s="112" t="n">
        <v>6</v>
      </c>
      <c r="E375" s="112" t="n">
        <v>1</v>
      </c>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t="n">
        <v>44646</v>
      </c>
      <c r="C377" s="44" t="s">
        <v>7</v>
      </c>
      <c r="D377" s="110" t="n">
        <v>6</v>
      </c>
      <c r="E377" s="110" t="n">
        <v>1</v>
      </c>
      <c r="F377" s="44" t="s">
        <v>24</v>
      </c>
      <c r="G377" s="119" t="str">
        <f aca="false">C377</f>
        <v>Coimbra</v>
      </c>
      <c r="H377" s="118" t="n">
        <f aca="false">IF(AND(E377=0,E378=0),25,20)</f>
        <v>20</v>
      </c>
      <c r="I377" s="119" t="str">
        <f aca="false">F377</f>
        <v>Juan</v>
      </c>
      <c r="J377" s="108" t="n">
        <f aca="false">IF(E377="WO40",-40,MAX(4,SUM(E377:E378)))</f>
        <v>4</v>
      </c>
      <c r="K377" s="118" t="n">
        <f aca="false">IF(D377&gt;E377,1,0)+IF(D378&gt;E378,1,0)+IF(D379&gt;E379,1,0)</f>
        <v>2</v>
      </c>
      <c r="L377" s="118" t="n">
        <f aca="false">IF(E377&gt;D377,1,0)+IF(E378&gt;D378,1,0)+IF(E379&gt;D379,1,0)</f>
        <v>0</v>
      </c>
      <c r="M377" s="111" t="str">
        <f aca="false">G377&amp;" d. "&amp;I377</f>
        <v>Coimbra d. Juan</v>
      </c>
      <c r="N377" s="111" t="str">
        <f aca="false">G377&amp;" x "&amp;I377</f>
        <v>Coimbra x Juan</v>
      </c>
      <c r="O377" s="111" t="str">
        <f aca="false">I377&amp;" x "&amp;G377</f>
        <v>Juan x Coimbra</v>
      </c>
      <c r="P377" s="108" t="n">
        <f aca="false">MONTH(B377)</f>
        <v>3</v>
      </c>
      <c r="Q377" s="108" t="n">
        <f aca="false">QUOTIENT(B377-2,7)-6129</f>
        <v>248</v>
      </c>
    </row>
    <row r="378" customFormat="false" ht="12.8" hidden="false" customHeight="false" outlineLevel="0" collapsed="false">
      <c r="A378" s="108"/>
      <c r="B378" s="45"/>
      <c r="C378" s="44"/>
      <c r="D378" s="112" t="n">
        <v>6</v>
      </c>
      <c r="E378" s="112" t="n">
        <v>1</v>
      </c>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t="n">
        <v>44646</v>
      </c>
      <c r="C380" s="44" t="s">
        <v>23</v>
      </c>
      <c r="D380" s="110" t="n">
        <v>6</v>
      </c>
      <c r="E380" s="110" t="n">
        <v>4</v>
      </c>
      <c r="F380" s="44" t="s">
        <v>4</v>
      </c>
      <c r="G380" s="119" t="str">
        <f aca="false">C380</f>
        <v>Ivan (Campeao Copa Band)</v>
      </c>
      <c r="H380" s="118" t="n">
        <f aca="false">IF(AND(E380=0,E381=0),25,20)</f>
        <v>20</v>
      </c>
      <c r="I380" s="119" t="str">
        <f aca="false">F380</f>
        <v>Bernardo</v>
      </c>
      <c r="J380" s="108" t="n">
        <f aca="false">IF(E380="WO40",-40,MAX(4,SUM(E380:E381)))</f>
        <v>7</v>
      </c>
      <c r="K380" s="118" t="n">
        <f aca="false">IF(D380&gt;E380,1,0)+IF(D381&gt;E381,1,0)+IF(D382&gt;E382,1,0)</f>
        <v>2</v>
      </c>
      <c r="L380" s="118" t="n">
        <f aca="false">IF(E380&gt;D380,1,0)+IF(E381&gt;D381,1,0)+IF(E382&gt;D382,1,0)</f>
        <v>0</v>
      </c>
      <c r="M380" s="111" t="str">
        <f aca="false">G380&amp;" d. "&amp;I380</f>
        <v>Ivan (Campeao Copa Band) d. Bernardo</v>
      </c>
      <c r="N380" s="111" t="str">
        <f aca="false">G380&amp;" x "&amp;I380</f>
        <v>Ivan (Campeao Copa Band) x Bernardo</v>
      </c>
      <c r="O380" s="111" t="str">
        <f aca="false">I380&amp;" x "&amp;G380</f>
        <v>Bernardo x Ivan (Campeao Copa Band)</v>
      </c>
      <c r="P380" s="108" t="n">
        <f aca="false">MONTH(B380)</f>
        <v>3</v>
      </c>
      <c r="Q380" s="108" t="n">
        <f aca="false">QUOTIENT(B380-2,7)-6129</f>
        <v>248</v>
      </c>
    </row>
    <row r="381" customFormat="false" ht="12.8" hidden="false" customHeight="false" outlineLevel="0" collapsed="false">
      <c r="A381" s="108"/>
      <c r="B381" s="45"/>
      <c r="C381" s="44"/>
      <c r="D381" s="112" t="n">
        <v>6</v>
      </c>
      <c r="E381" s="112" t="n">
        <v>3</v>
      </c>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t="n">
        <v>44646</v>
      </c>
      <c r="C383" s="44" t="s">
        <v>35</v>
      </c>
      <c r="D383" s="110" t="n">
        <v>6</v>
      </c>
      <c r="E383" s="110" t="n">
        <v>3</v>
      </c>
      <c r="F383" s="44" t="s">
        <v>45</v>
      </c>
      <c r="G383" s="119" t="str">
        <f aca="false">C383</f>
        <v>Persio (o Croata Paraguaio)</v>
      </c>
      <c r="H383" s="118" t="n">
        <f aca="false">IF(AND(E383=0,E384=0),25,20)</f>
        <v>20</v>
      </c>
      <c r="I383" s="119" t="str">
        <f aca="false">F383</f>
        <v>Zanoni</v>
      </c>
      <c r="J383" s="108" t="n">
        <f aca="false">IF(E383="WO40",-40,MAX(4,SUM(E383:E384)))</f>
        <v>7</v>
      </c>
      <c r="K383" s="118" t="n">
        <f aca="false">IF(D383&gt;E383,1,0)+IF(D384&gt;E384,1,0)+IF(D385&gt;E385,1,0)</f>
        <v>2</v>
      </c>
      <c r="L383" s="118" t="n">
        <f aca="false">IF(E383&gt;D383,1,0)+IF(E384&gt;D384,1,0)+IF(E385&gt;D385,1,0)</f>
        <v>0</v>
      </c>
      <c r="M383" s="111" t="str">
        <f aca="false">G383&amp;" d. "&amp;I383</f>
        <v>Persio (o Croata Paraguaio) d. Zanoni</v>
      </c>
      <c r="N383" s="111" t="str">
        <f aca="false">G383&amp;" x "&amp;I383</f>
        <v>Persio (o Croata Paraguaio) x Zanoni</v>
      </c>
      <c r="O383" s="111" t="str">
        <f aca="false">I383&amp;" x "&amp;G383</f>
        <v>Zanoni x Persio (o Croata Paraguaio)</v>
      </c>
      <c r="P383" s="108" t="n">
        <f aca="false">MONTH(B383)</f>
        <v>3</v>
      </c>
      <c r="Q383" s="108" t="n">
        <f aca="false">QUOTIENT(B383-2,7)-6129</f>
        <v>248</v>
      </c>
    </row>
    <row r="384" customFormat="false" ht="12.8" hidden="false" customHeight="false" outlineLevel="0" collapsed="false">
      <c r="A384" s="108"/>
      <c r="B384" s="45"/>
      <c r="C384" s="44"/>
      <c r="D384" s="112" t="n">
        <v>6</v>
      </c>
      <c r="E384" s="112" t="n">
        <v>4</v>
      </c>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t="n">
        <v>44647</v>
      </c>
      <c r="C386" s="44" t="s">
        <v>44</v>
      </c>
      <c r="D386" s="110" t="n">
        <v>7</v>
      </c>
      <c r="E386" s="110" t="n">
        <v>5</v>
      </c>
      <c r="F386" s="44" t="s">
        <v>32</v>
      </c>
      <c r="G386" s="119" t="str">
        <f aca="false">C386</f>
        <v>Rubens</v>
      </c>
      <c r="H386" s="118" t="n">
        <f aca="false">IF(AND(E386=0,E387=0),25,20)</f>
        <v>20</v>
      </c>
      <c r="I386" s="119" t="str">
        <f aca="false">F386</f>
        <v>Paulo</v>
      </c>
      <c r="J386" s="108" t="n">
        <f aca="false">IF(E386="WO40",-40,MAX(4,SUM(E386:E387)))</f>
        <v>7</v>
      </c>
      <c r="K386" s="118" t="n">
        <f aca="false">IF(D386&gt;E386,1,0)+IF(D387&gt;E387,1,0)+IF(D388&gt;E388,1,0)</f>
        <v>2</v>
      </c>
      <c r="L386" s="118" t="n">
        <f aca="false">IF(E386&gt;D386,1,0)+IF(E387&gt;D387,1,0)+IF(E388&gt;D388,1,0)</f>
        <v>0</v>
      </c>
      <c r="M386" s="111" t="str">
        <f aca="false">G386&amp;" d. "&amp;I386</f>
        <v>Rubens d. Paulo</v>
      </c>
      <c r="N386" s="111" t="str">
        <f aca="false">G386&amp;" x "&amp;I386</f>
        <v>Rubens x Paulo</v>
      </c>
      <c r="O386" s="111" t="str">
        <f aca="false">I386&amp;" x "&amp;G386</f>
        <v>Paulo x Rubens</v>
      </c>
      <c r="P386" s="108" t="n">
        <f aca="false">MONTH(B386)</f>
        <v>3</v>
      </c>
      <c r="Q386" s="108" t="n">
        <f aca="false">QUOTIENT(B386-2,7)-6129</f>
        <v>248</v>
      </c>
    </row>
    <row r="387" customFormat="false" ht="12.8" hidden="false" customHeight="false" outlineLevel="0" collapsed="false">
      <c r="A387" s="108"/>
      <c r="B387" s="45"/>
      <c r="C387" s="44"/>
      <c r="D387" s="112" t="n">
        <v>6</v>
      </c>
      <c r="E387" s="112" t="n">
        <v>2</v>
      </c>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t="n">
        <v>44648</v>
      </c>
      <c r="C389" s="44" t="s">
        <v>13</v>
      </c>
      <c r="D389" s="110" t="n">
        <v>6</v>
      </c>
      <c r="E389" s="110" t="n">
        <v>0</v>
      </c>
      <c r="F389" s="44" t="s">
        <v>24</v>
      </c>
      <c r="G389" s="119" t="str">
        <f aca="false">C389</f>
        <v>Elias Xaropinho</v>
      </c>
      <c r="H389" s="118" t="n">
        <f aca="false">IF(AND(E389=0,E390=0),25,20)</f>
        <v>25</v>
      </c>
      <c r="I389" s="119" t="str">
        <f aca="false">F389</f>
        <v>Juan</v>
      </c>
      <c r="J389" s="108" t="n">
        <f aca="false">IF(E389="WO40",-40,MAX(4,SUM(E389:E390)))</f>
        <v>4</v>
      </c>
      <c r="K389" s="118" t="n">
        <f aca="false">IF(D389&gt;E389,1,0)+IF(D390&gt;E390,1,0)+IF(D391&gt;E391,1,0)</f>
        <v>2</v>
      </c>
      <c r="L389" s="118" t="n">
        <f aca="false">IF(E389&gt;D389,1,0)+IF(E390&gt;D390,1,0)+IF(E391&gt;D391,1,0)</f>
        <v>0</v>
      </c>
      <c r="M389" s="111" t="str">
        <f aca="false">G389&amp;" d. "&amp;I389</f>
        <v>Elias Xaropinho d. Juan</v>
      </c>
      <c r="N389" s="111" t="str">
        <f aca="false">G389&amp;" x "&amp;I389</f>
        <v>Elias Xaropinho x Juan</v>
      </c>
      <c r="O389" s="111" t="str">
        <f aca="false">I389&amp;" x "&amp;G389</f>
        <v>Juan x Elias Xaropinho</v>
      </c>
      <c r="P389" s="108" t="n">
        <f aca="false">MONTH(B389)</f>
        <v>3</v>
      </c>
      <c r="Q389" s="108" t="n">
        <f aca="false">QUOTIENT(B389-2,7)-6129</f>
        <v>249</v>
      </c>
    </row>
    <row r="390" customFormat="false" ht="12.8" hidden="false" customHeight="false" outlineLevel="0" collapsed="false">
      <c r="A390" s="108"/>
      <c r="B390" s="45"/>
      <c r="C390" s="44"/>
      <c r="D390" s="112" t="n">
        <v>6</v>
      </c>
      <c r="E390" s="112" t="n">
        <v>0</v>
      </c>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t="n">
        <v>44648</v>
      </c>
      <c r="C392" s="44" t="s">
        <v>40</v>
      </c>
      <c r="D392" s="110" t="n">
        <v>6</v>
      </c>
      <c r="E392" s="110" t="n">
        <v>4</v>
      </c>
      <c r="F392" s="44" t="s">
        <v>47</v>
      </c>
      <c r="G392" s="119" t="str">
        <f aca="false">C392</f>
        <v>Robertinho</v>
      </c>
      <c r="H392" s="118" t="n">
        <f aca="false">IF(AND(E392=0,E393=0),25,20)</f>
        <v>20</v>
      </c>
      <c r="I392" s="119" t="str">
        <f aca="false">F392</f>
        <v>Fabio Chuck</v>
      </c>
      <c r="J392" s="108" t="n">
        <f aca="false">IF(E392="WO40",-40,MAX(4,SUM(E392:E393)))</f>
        <v>6</v>
      </c>
      <c r="K392" s="118" t="n">
        <f aca="false">IF(D392&gt;E392,1,0)+IF(D393&gt;E393,1,0)+IF(D394&gt;E394,1,0)</f>
        <v>2</v>
      </c>
      <c r="L392" s="118" t="n">
        <f aca="false">IF(E392&gt;D392,1,0)+IF(E393&gt;D393,1,0)+IF(E394&gt;D394,1,0)</f>
        <v>0</v>
      </c>
      <c r="M392" s="111" t="str">
        <f aca="false">G392&amp;" d. "&amp;I392</f>
        <v>Robertinho d. Fabio Chuck</v>
      </c>
      <c r="N392" s="111" t="str">
        <f aca="false">G392&amp;" x "&amp;I392</f>
        <v>Robertinho x Fabio Chuck</v>
      </c>
      <c r="O392" s="111" t="str">
        <f aca="false">I392&amp;" x "&amp;G392</f>
        <v>Fabio Chuck x Robertinho</v>
      </c>
      <c r="P392" s="108" t="n">
        <f aca="false">MONTH(B392)</f>
        <v>3</v>
      </c>
      <c r="Q392" s="108" t="n">
        <f aca="false">QUOTIENT(B392-2,7)-6129</f>
        <v>249</v>
      </c>
    </row>
    <row r="393" customFormat="false" ht="12.8" hidden="false" customHeight="false" outlineLevel="0" collapsed="false">
      <c r="A393" s="108"/>
      <c r="B393" s="45"/>
      <c r="C393" s="44"/>
      <c r="D393" s="112" t="n">
        <v>6</v>
      </c>
      <c r="E393" s="112" t="n">
        <v>2</v>
      </c>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t="n">
        <v>44649</v>
      </c>
      <c r="C395" s="44" t="s">
        <v>10</v>
      </c>
      <c r="D395" s="110" t="n">
        <v>3</v>
      </c>
      <c r="E395" s="110" t="n">
        <v>6</v>
      </c>
      <c r="F395" s="44" t="s">
        <v>25</v>
      </c>
      <c r="G395" s="119" t="str">
        <f aca="false">C395</f>
        <v>Danilo</v>
      </c>
      <c r="H395" s="118" t="n">
        <f aca="false">IF(AND(E395=0,E396=0),25,20)</f>
        <v>20</v>
      </c>
      <c r="I395" s="119" t="str">
        <f aca="false">F395</f>
        <v>Carlao</v>
      </c>
      <c r="J395" s="108" t="n">
        <f aca="false">IF(E395="WO40",-40,MAX(4,SUM(E395:E396)))</f>
        <v>10</v>
      </c>
      <c r="K395" s="118" t="n">
        <f aca="false">IF(D395&gt;E395,1,0)+IF(D396&gt;E396,1,0)+IF(D397&gt;E397,1,0)</f>
        <v>2</v>
      </c>
      <c r="L395" s="118" t="n">
        <f aca="false">IF(E395&gt;D395,1,0)+IF(E396&gt;D396,1,0)+IF(E397&gt;D397,1,0)</f>
        <v>1</v>
      </c>
      <c r="M395" s="111" t="str">
        <f aca="false">G395&amp;" d. "&amp;I395</f>
        <v>Danilo d. Carlao</v>
      </c>
      <c r="N395" s="111" t="str">
        <f aca="false">G395&amp;" x "&amp;I395</f>
        <v>Danilo x Carlao</v>
      </c>
      <c r="O395" s="111" t="str">
        <f aca="false">I395&amp;" x "&amp;G395</f>
        <v>Carlao x Danilo</v>
      </c>
      <c r="P395" s="108" t="n">
        <f aca="false">MONTH(B395)</f>
        <v>3</v>
      </c>
      <c r="Q395" s="108" t="n">
        <f aca="false">QUOTIENT(B395-2,7)-6129</f>
        <v>249</v>
      </c>
    </row>
    <row r="396" customFormat="false" ht="12.8" hidden="false" customHeight="false" outlineLevel="0" collapsed="false">
      <c r="A396" s="108"/>
      <c r="B396" s="45"/>
      <c r="C396" s="44"/>
      <c r="D396" s="112" t="n">
        <v>6</v>
      </c>
      <c r="E396" s="112" t="n">
        <v>4</v>
      </c>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t="n">
        <v>6</v>
      </c>
      <c r="E397" s="116" t="n">
        <v>4</v>
      </c>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t="n">
        <v>44649</v>
      </c>
      <c r="C398" s="44" t="s">
        <v>27</v>
      </c>
      <c r="D398" s="110" t="n">
        <v>6</v>
      </c>
      <c r="E398" s="110" t="n">
        <v>1</v>
      </c>
      <c r="F398" s="44" t="s">
        <v>24</v>
      </c>
      <c r="G398" s="119" t="str">
        <f aca="false">C398</f>
        <v>Magritto</v>
      </c>
      <c r="H398" s="118" t="n">
        <f aca="false">IF(AND(E398=0,E399=0),25,20)</f>
        <v>20</v>
      </c>
      <c r="I398" s="119" t="str">
        <f aca="false">F398</f>
        <v>Juan</v>
      </c>
      <c r="J398" s="108" t="n">
        <f aca="false">IF(E398="WO40",-40,MAX(4,SUM(E398:E399)))</f>
        <v>4</v>
      </c>
      <c r="K398" s="118" t="n">
        <f aca="false">IF(D398&gt;E398,1,0)+IF(D399&gt;E399,1,0)+IF(D400&gt;E400,1,0)</f>
        <v>2</v>
      </c>
      <c r="L398" s="118" t="n">
        <f aca="false">IF(E398&gt;D398,1,0)+IF(E399&gt;D399,1,0)+IF(E400&gt;D400,1,0)</f>
        <v>0</v>
      </c>
      <c r="M398" s="111" t="str">
        <f aca="false">G398&amp;" d. "&amp;I398</f>
        <v>Magritto d. Juan</v>
      </c>
      <c r="N398" s="111" t="str">
        <f aca="false">G398&amp;" x "&amp;I398</f>
        <v>Magritto x Juan</v>
      </c>
      <c r="O398" s="111" t="str">
        <f aca="false">I398&amp;" x "&amp;G398</f>
        <v>Juan x Magritto</v>
      </c>
      <c r="P398" s="108" t="n">
        <f aca="false">MONTH(B398)</f>
        <v>3</v>
      </c>
      <c r="Q398" s="108" t="n">
        <f aca="false">QUOTIENT(B398-2,7)-6129</f>
        <v>249</v>
      </c>
    </row>
    <row r="399" customFormat="false" ht="12.8" hidden="false" customHeight="false" outlineLevel="0" collapsed="false">
      <c r="A399" s="108"/>
      <c r="B399" s="45"/>
      <c r="C399" s="44"/>
      <c r="D399" s="112" t="n">
        <v>6</v>
      </c>
      <c r="E399" s="112" t="n">
        <v>2</v>
      </c>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t="n">
        <v>44650</v>
      </c>
      <c r="C401" s="44" t="s">
        <v>27</v>
      </c>
      <c r="D401" s="110" t="n">
        <v>6</v>
      </c>
      <c r="E401" s="110" t="n">
        <v>2</v>
      </c>
      <c r="F401" s="44" t="s">
        <v>36</v>
      </c>
      <c r="G401" s="119" t="str">
        <f aca="false">C401</f>
        <v>Magritto</v>
      </c>
      <c r="H401" s="118" t="n">
        <f aca="false">IF(AND(E401=0,E402=0),25,20)</f>
        <v>20</v>
      </c>
      <c r="I401" s="119" t="str">
        <f aca="false">F401</f>
        <v>Pinga</v>
      </c>
      <c r="J401" s="108" t="n">
        <f aca="false">IF(E401="WO40",-40,MAX(4,SUM(E401:E402)))</f>
        <v>4</v>
      </c>
      <c r="K401" s="118" t="n">
        <f aca="false">IF(D401&gt;E401,1,0)+IF(D402&gt;E402,1,0)+IF(D403&gt;E403,1,0)</f>
        <v>2</v>
      </c>
      <c r="L401" s="118" t="n">
        <f aca="false">IF(E401&gt;D401,1,0)+IF(E402&gt;D402,1,0)+IF(E403&gt;D403,1,0)</f>
        <v>0</v>
      </c>
      <c r="M401" s="111" t="str">
        <f aca="false">G401&amp;" d. "&amp;I401</f>
        <v>Magritto d. Pinga</v>
      </c>
      <c r="N401" s="111" t="str">
        <f aca="false">G401&amp;" x "&amp;I401</f>
        <v>Magritto x Pinga</v>
      </c>
      <c r="O401" s="111" t="str">
        <f aca="false">I401&amp;" x "&amp;G401</f>
        <v>Pinga x Magritto</v>
      </c>
      <c r="P401" s="108" t="n">
        <f aca="false">MONTH(B401)</f>
        <v>3</v>
      </c>
      <c r="Q401" s="108" t="n">
        <f aca="false">QUOTIENT(B401-2,7)-6129</f>
        <v>249</v>
      </c>
    </row>
    <row r="402" customFormat="false" ht="12.8" hidden="false" customHeight="false" outlineLevel="0" collapsed="false">
      <c r="A402" s="108"/>
      <c r="B402" s="45"/>
      <c r="C402" s="44"/>
      <c r="D402" s="112" t="n">
        <v>6</v>
      </c>
      <c r="E402" s="112" t="n">
        <v>2</v>
      </c>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t="n">
        <v>44651</v>
      </c>
      <c r="C404" s="44" t="s">
        <v>47</v>
      </c>
      <c r="D404" s="110" t="n">
        <v>7</v>
      </c>
      <c r="E404" s="110" t="n">
        <v>5</v>
      </c>
      <c r="F404" s="44" t="s">
        <v>12</v>
      </c>
      <c r="G404" s="119" t="str">
        <f aca="false">C404</f>
        <v>Fabio Chuck</v>
      </c>
      <c r="H404" s="118" t="n">
        <f aca="false">IF(AND(E404=0,E405=0),25,20)</f>
        <v>20</v>
      </c>
      <c r="I404" s="119" t="str">
        <f aca="false">F404</f>
        <v>Duclerc</v>
      </c>
      <c r="J404" s="108" t="n">
        <f aca="false">IF(E404="WO40",-40,MAX(4,SUM(E404:E405)))</f>
        <v>8</v>
      </c>
      <c r="K404" s="118" t="n">
        <f aca="false">IF(D404&gt;E404,1,0)+IF(D405&gt;E405,1,0)+IF(D406&gt;E406,1,0)</f>
        <v>2</v>
      </c>
      <c r="L404" s="118" t="n">
        <f aca="false">IF(E404&gt;D404,1,0)+IF(E405&gt;D405,1,0)+IF(E406&gt;D406,1,0)</f>
        <v>0</v>
      </c>
      <c r="M404" s="111" t="str">
        <f aca="false">G404&amp;" d. "&amp;I404</f>
        <v>Fabio Chuck d. Duclerc</v>
      </c>
      <c r="N404" s="111" t="str">
        <f aca="false">G404&amp;" x "&amp;I404</f>
        <v>Fabio Chuck x Duclerc</v>
      </c>
      <c r="O404" s="111" t="str">
        <f aca="false">I404&amp;" x "&amp;G404</f>
        <v>Duclerc x Fabio Chuck</v>
      </c>
      <c r="P404" s="108" t="n">
        <f aca="false">MONTH(B404)</f>
        <v>3</v>
      </c>
      <c r="Q404" s="108" t="n">
        <f aca="false">QUOTIENT(B404-2,7)-6129</f>
        <v>249</v>
      </c>
    </row>
    <row r="405" customFormat="false" ht="12.8" hidden="false" customHeight="false" outlineLevel="0" collapsed="false">
      <c r="A405" s="108"/>
      <c r="B405" s="45"/>
      <c r="C405" s="44"/>
      <c r="D405" s="112" t="n">
        <v>6</v>
      </c>
      <c r="E405" s="112" t="n">
        <v>3</v>
      </c>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t="n">
        <v>44652</v>
      </c>
      <c r="C407" s="44" t="s">
        <v>27</v>
      </c>
      <c r="D407" s="110" t="n">
        <v>6</v>
      </c>
      <c r="E407" s="110" t="n">
        <v>2</v>
      </c>
      <c r="F407" s="44" t="s">
        <v>40</v>
      </c>
      <c r="G407" s="119" t="str">
        <f aca="false">C407</f>
        <v>Magritto</v>
      </c>
      <c r="H407" s="118" t="n">
        <f aca="false">IF(AND(E407=0,E408=0),25,20)</f>
        <v>20</v>
      </c>
      <c r="I407" s="119" t="str">
        <f aca="false">F407</f>
        <v>Robertinho</v>
      </c>
      <c r="J407" s="108" t="n">
        <f aca="false">IF(E407="WO40",-40,MAX(4,SUM(E407:E408)))</f>
        <v>5</v>
      </c>
      <c r="K407" s="118" t="n">
        <f aca="false">IF(D407&gt;E407,1,0)+IF(D408&gt;E408,1,0)+IF(D409&gt;E409,1,0)</f>
        <v>2</v>
      </c>
      <c r="L407" s="118" t="n">
        <f aca="false">IF(E407&gt;D407,1,0)+IF(E408&gt;D408,1,0)+IF(E409&gt;D409,1,0)</f>
        <v>0</v>
      </c>
      <c r="M407" s="111" t="str">
        <f aca="false">G407&amp;" d. "&amp;I407</f>
        <v>Magritto d. Robertinho</v>
      </c>
      <c r="N407" s="111" t="str">
        <f aca="false">G407&amp;" x "&amp;I407</f>
        <v>Magritto x Robertinho</v>
      </c>
      <c r="O407" s="111" t="str">
        <f aca="false">I407&amp;" x "&amp;G407</f>
        <v>Robertinho x Magritto</v>
      </c>
      <c r="P407" s="108" t="n">
        <f aca="false">MONTH(B407)</f>
        <v>4</v>
      </c>
      <c r="Q407" s="108" t="n">
        <f aca="false">QUOTIENT(B407-2,7)-6129</f>
        <v>249</v>
      </c>
    </row>
    <row r="408" customFormat="false" ht="12.8" hidden="false" customHeight="false" outlineLevel="0" collapsed="false">
      <c r="A408" s="108"/>
      <c r="B408" s="45"/>
      <c r="C408" s="44"/>
      <c r="D408" s="112" t="n">
        <v>6</v>
      </c>
      <c r="E408" s="112" t="n">
        <v>3</v>
      </c>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t="n">
        <v>44654</v>
      </c>
      <c r="C410" s="44" t="s">
        <v>27</v>
      </c>
      <c r="D410" s="110" t="n">
        <v>6</v>
      </c>
      <c r="E410" s="110" t="n">
        <v>3</v>
      </c>
      <c r="F410" s="44" t="s">
        <v>18</v>
      </c>
      <c r="G410" s="119" t="str">
        <f aca="false">C410</f>
        <v>Magritto</v>
      </c>
      <c r="H410" s="118" t="n">
        <f aca="false">IF(AND(E410=0,E411=0),25,20)</f>
        <v>20</v>
      </c>
      <c r="I410" s="119" t="str">
        <f aca="false">F410</f>
        <v>Flavio</v>
      </c>
      <c r="J410" s="108" t="n">
        <f aca="false">IF(E410="WO40",-40,MAX(4,SUM(E410:E411)))</f>
        <v>6</v>
      </c>
      <c r="K410" s="118" t="n">
        <f aca="false">IF(D410&gt;E410,1,0)+IF(D411&gt;E411,1,0)+IF(D412&gt;E412,1,0)</f>
        <v>2</v>
      </c>
      <c r="L410" s="118" t="n">
        <f aca="false">IF(E410&gt;D410,1,0)+IF(E411&gt;D411,1,0)+IF(E412&gt;D412,1,0)</f>
        <v>0</v>
      </c>
      <c r="M410" s="111" t="str">
        <f aca="false">G410&amp;" d. "&amp;I410</f>
        <v>Magritto d. Flavio</v>
      </c>
      <c r="N410" s="111" t="str">
        <f aca="false">G410&amp;" x "&amp;I410</f>
        <v>Magritto x Flavio</v>
      </c>
      <c r="O410" s="111" t="str">
        <f aca="false">I410&amp;" x "&amp;G410</f>
        <v>Flavio x Magritto</v>
      </c>
      <c r="P410" s="108" t="n">
        <f aca="false">MONTH(B410)</f>
        <v>4</v>
      </c>
      <c r="Q410" s="108" t="n">
        <f aca="false">QUOTIENT(B410-2,7)-6129</f>
        <v>249</v>
      </c>
    </row>
    <row r="411" customFormat="false" ht="12.8" hidden="false" customHeight="false" outlineLevel="0" collapsed="false">
      <c r="A411" s="108"/>
      <c r="B411" s="45"/>
      <c r="C411" s="44"/>
      <c r="D411" s="112" t="n">
        <v>6</v>
      </c>
      <c r="E411" s="112" t="n">
        <v>3</v>
      </c>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t="n">
        <v>44654</v>
      </c>
      <c r="C413" s="44" t="s">
        <v>40</v>
      </c>
      <c r="D413" s="110" t="n">
        <v>6</v>
      </c>
      <c r="E413" s="110" t="n">
        <v>0</v>
      </c>
      <c r="F413" s="44" t="s">
        <v>23</v>
      </c>
      <c r="G413" s="119" t="str">
        <f aca="false">C413</f>
        <v>Robertinho</v>
      </c>
      <c r="H413" s="118" t="n">
        <f aca="false">IF(AND(E413=0,E414=0),25,20)</f>
        <v>25</v>
      </c>
      <c r="I413" s="119" t="str">
        <f aca="false">F413</f>
        <v>Ivan (Campeao Copa Band)</v>
      </c>
      <c r="J413" s="108" t="n">
        <f aca="false">IF(E413="WO40",-40,MAX(4,SUM(E413:E414)))</f>
        <v>4</v>
      </c>
      <c r="K413" s="118" t="n">
        <f aca="false">IF(D413&gt;E413,1,0)+IF(D414&gt;E414,1,0)+IF(D415&gt;E415,1,0)</f>
        <v>2</v>
      </c>
      <c r="L413" s="118" t="n">
        <f aca="false">IF(E413&gt;D413,1,0)+IF(E414&gt;D414,1,0)+IF(E415&gt;D415,1,0)</f>
        <v>0</v>
      </c>
      <c r="M413" s="111" t="str">
        <f aca="false">G413&amp;" d. "&amp;I413</f>
        <v>Robertinho d. Ivan (Campeao Copa Band)</v>
      </c>
      <c r="N413" s="111" t="str">
        <f aca="false">G413&amp;" x "&amp;I413</f>
        <v>Robertinho x Ivan (Campeao Copa Band)</v>
      </c>
      <c r="O413" s="111" t="str">
        <f aca="false">I413&amp;" x "&amp;G413</f>
        <v>Ivan (Campeao Copa Band) x Robertinho</v>
      </c>
      <c r="P413" s="108" t="n">
        <f aca="false">MONTH(B413)</f>
        <v>4</v>
      </c>
      <c r="Q413" s="108" t="n">
        <f aca="false">QUOTIENT(B413-2,7)-6129</f>
        <v>249</v>
      </c>
    </row>
    <row r="414" customFormat="false" ht="12.8" hidden="false" customHeight="false" outlineLevel="0" collapsed="false">
      <c r="A414" s="108"/>
      <c r="B414" s="45"/>
      <c r="C414" s="44"/>
      <c r="D414" s="112" t="n">
        <v>6</v>
      </c>
      <c r="E414" s="112" t="n">
        <v>0</v>
      </c>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t="n">
        <v>44654</v>
      </c>
      <c r="C416" s="44" t="s">
        <v>44</v>
      </c>
      <c r="D416" s="110" t="n">
        <v>6</v>
      </c>
      <c r="E416" s="110" t="n">
        <v>3</v>
      </c>
      <c r="F416" s="44" t="s">
        <v>47</v>
      </c>
      <c r="G416" s="119" t="str">
        <f aca="false">C416</f>
        <v>Rubens</v>
      </c>
      <c r="H416" s="118" t="n">
        <f aca="false">IF(AND(E416=0,E417=0),25,20)</f>
        <v>20</v>
      </c>
      <c r="I416" s="119" t="str">
        <f aca="false">F416</f>
        <v>Fabio Chuck</v>
      </c>
      <c r="J416" s="108" t="n">
        <f aca="false">IF(E416="WO40",-40,MAX(4,SUM(E416:E417)))</f>
        <v>6</v>
      </c>
      <c r="K416" s="118" t="n">
        <f aca="false">IF(D416&gt;E416,1,0)+IF(D417&gt;E417,1,0)+IF(D418&gt;E418,1,0)</f>
        <v>2</v>
      </c>
      <c r="L416" s="118" t="n">
        <f aca="false">IF(E416&gt;D416,1,0)+IF(E417&gt;D417,1,0)+IF(E418&gt;D418,1,0)</f>
        <v>0</v>
      </c>
      <c r="M416" s="111" t="str">
        <f aca="false">G416&amp;" d. "&amp;I416</f>
        <v>Rubens d. Fabio Chuck</v>
      </c>
      <c r="N416" s="111" t="str">
        <f aca="false">G416&amp;" x "&amp;I416</f>
        <v>Rubens x Fabio Chuck</v>
      </c>
      <c r="O416" s="111" t="str">
        <f aca="false">I416&amp;" x "&amp;G416</f>
        <v>Fabio Chuck x Rubens</v>
      </c>
      <c r="P416" s="108" t="n">
        <f aca="false">MONTH(B416)</f>
        <v>4</v>
      </c>
      <c r="Q416" s="108" t="n">
        <f aca="false">QUOTIENT(B416-2,7)-6129</f>
        <v>249</v>
      </c>
    </row>
    <row r="417" customFormat="false" ht="12.8" hidden="false" customHeight="false" outlineLevel="0" collapsed="false">
      <c r="A417" s="108"/>
      <c r="B417" s="45"/>
      <c r="C417" s="44"/>
      <c r="D417" s="112" t="n">
        <v>6</v>
      </c>
      <c r="E417" s="112" t="n">
        <v>3</v>
      </c>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t="n">
        <v>44655</v>
      </c>
      <c r="C419" s="44" t="s">
        <v>35</v>
      </c>
      <c r="D419" s="110" t="n">
        <v>3</v>
      </c>
      <c r="E419" s="110" t="n">
        <v>6</v>
      </c>
      <c r="F419" s="44" t="s">
        <v>12</v>
      </c>
      <c r="G419" s="119" t="str">
        <f aca="false">C419</f>
        <v>Persio (o Croata Paraguaio)</v>
      </c>
      <c r="H419" s="118" t="n">
        <f aca="false">IF(AND(E419=0,E420=0),25,20)</f>
        <v>20</v>
      </c>
      <c r="I419" s="119" t="str">
        <f aca="false">F419</f>
        <v>Duclerc</v>
      </c>
      <c r="J419" s="108" t="n">
        <f aca="false">IF(E419="WO40",-40,MAX(4,SUM(E419:E420)))</f>
        <v>10</v>
      </c>
      <c r="K419" s="118" t="n">
        <f aca="false">IF(D419&gt;E419,1,0)+IF(D420&gt;E420,1,0)+IF(D421&gt;E421,1,0)</f>
        <v>2</v>
      </c>
      <c r="L419" s="118" t="n">
        <f aca="false">IF(E419&gt;D419,1,0)+IF(E420&gt;D420,1,0)+IF(E421&gt;D421,1,0)</f>
        <v>1</v>
      </c>
      <c r="M419" s="111" t="str">
        <f aca="false">G419&amp;" d. "&amp;I419</f>
        <v>Persio (o Croata Paraguaio) d. Duclerc</v>
      </c>
      <c r="N419" s="111" t="str">
        <f aca="false">G419&amp;" x "&amp;I419</f>
        <v>Persio (o Croata Paraguaio) x Duclerc</v>
      </c>
      <c r="O419" s="111" t="str">
        <f aca="false">I419&amp;" x "&amp;G419</f>
        <v>Duclerc x Persio (o Croata Paraguaio)</v>
      </c>
      <c r="P419" s="108" t="n">
        <f aca="false">MONTH(B419)</f>
        <v>4</v>
      </c>
      <c r="Q419" s="108" t="n">
        <f aca="false">QUOTIENT(B419-2,7)-6129</f>
        <v>250</v>
      </c>
    </row>
    <row r="420" customFormat="false" ht="12.8" hidden="false" customHeight="false" outlineLevel="0" collapsed="false">
      <c r="A420" s="108"/>
      <c r="B420" s="45"/>
      <c r="C420" s="44"/>
      <c r="D420" s="112" t="n">
        <v>6</v>
      </c>
      <c r="E420" s="112" t="n">
        <v>4</v>
      </c>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t="n">
        <v>10</v>
      </c>
      <c r="E421" s="116" t="n">
        <v>1</v>
      </c>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Carlao</v>
      </c>
      <c r="J5" s="108" t="n">
        <f aca="false">IF(E5="WO40",-40,MAX(4,SUM(E5:E6)))</f>
        <v>4</v>
      </c>
      <c r="K5" s="118" t="n">
        <f aca="false">IF(D5&gt;E5,1,0)+IF(D6&gt;E6,1,0)+IF(D7&gt;E7,1,0)</f>
        <v>1</v>
      </c>
      <c r="L5" s="118" t="n">
        <f aca="false">IF(E5&gt;D5,1,0)+IF(E6&gt;D6,1,0)+IF(E7&gt;D7,1,0)</f>
        <v>0</v>
      </c>
      <c r="M5" s="111" t="str">
        <f aca="false">G5&amp;" d. "&amp;I5</f>
        <v>Caio d. Carlao</v>
      </c>
      <c r="N5" s="111" t="str">
        <f aca="false">G5&amp;" x "&amp;I5</f>
        <v>Caio x Carlao</v>
      </c>
      <c r="O5" s="111" t="str">
        <f aca="false">I5&amp;" x "&amp;G5</f>
        <v>Carlao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LH</v>
      </c>
      <c r="J8" s="108" t="n">
        <f aca="false">IF(E8="WO40",-40,MAX(4,SUM(E8:E9)))</f>
        <v>4</v>
      </c>
      <c r="K8" s="118" t="n">
        <f aca="false">IF(D8&gt;E8,1,0)+IF(D9&gt;E9,1,0)+IF(D10&gt;E10,1,0)</f>
        <v>1</v>
      </c>
      <c r="L8" s="118" t="n">
        <f aca="false">IF(E8&gt;D8,1,0)+IF(E9&gt;D9,1,0)+IF(E10&gt;D10,1,0)</f>
        <v>0</v>
      </c>
      <c r="M8" s="111" t="str">
        <f aca="false">G8&amp;" d. "&amp;I8</f>
        <v>Magritto d. LH</v>
      </c>
      <c r="N8" s="111" t="str">
        <f aca="false">G8&amp;" x "&amp;I8</f>
        <v>Magritto x LH</v>
      </c>
      <c r="O8" s="111" t="str">
        <f aca="false">I8&amp;" x "&amp;G8</f>
        <v>LH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 (o Croata Paraguaio)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(o Croata Paraguaio) d. Bruno</v>
      </c>
      <c r="N14" s="111" t="str">
        <f aca="false">G14&amp;" x "&amp;I14</f>
        <v>Persio (o Croata Paraguaio) x Bruno</v>
      </c>
      <c r="O14" s="111" t="str">
        <f aca="false">I14&amp;" x "&amp;G14</f>
        <v>Bruno x Persio (o Croata Paraguaio)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 (o Croata Paraguaio)</v>
      </c>
      <c r="J17" s="108" t="n">
        <f aca="false">IF(E17="WO40",-40,MAX(4,SUM(E17:E18)))</f>
        <v>6</v>
      </c>
      <c r="K17" s="118" t="n">
        <f aca="false">IF(D17&gt;E17,1,0)+IF(D18&gt;E18,1,0)+IF(D19&gt;E19,1,0)</f>
        <v>1</v>
      </c>
      <c r="L17" s="118" t="n">
        <f aca="false">IF(E17&gt;D17,1,0)+IF(E18&gt;D18,1,0)+IF(E19&gt;D19,1,0)</f>
        <v>0</v>
      </c>
      <c r="M17" s="111" t="str">
        <f aca="false">G17&amp;" d. "&amp;I17</f>
        <v>Caio d. Persio (o Croata Paraguaio)</v>
      </c>
      <c r="N17" s="111" t="str">
        <f aca="false">G17&amp;" x "&amp;I17</f>
        <v>Caio x Persio (o Croata Paraguaio)</v>
      </c>
      <c r="O17" s="111" t="str">
        <f aca="false">I17&amp;" x "&amp;G17</f>
        <v>Persio (o Croata Paraguaio)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44655</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2022-04-04T15:29:41Z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