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 vbProcedure="false">CLASSIF!$A$2:$AN$102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<sst xmlns="http://schemas.openxmlformats.org/spreadsheetml/2006/main" count="335" uniqueCount="100">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</sst>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35"/>
                <c:pt idx="0">
                  <c:v>Magritto</c:v>
                </c:pt>
                <c:pt idx="1">
                  <c:v>Caio</c:v>
                </c:pt>
                <c:pt idx="2">
                  <c:v>Bruno</c:v>
                </c:pt>
                <c:pt idx="3">
                  <c:v>Persio</c:v>
                </c:pt>
                <c:pt idx="4">
                  <c:v>Duclerc</c:v>
                </c:pt>
                <c:pt idx="5">
                  <c:v>Juan</c:v>
                </c:pt>
                <c:pt idx="6">
                  <c:v>Luis Carlos</c:v>
                </c:pt>
                <c:pt idx="7">
                  <c:v>Luiz Henrique</c:v>
                </c:pt>
                <c:pt idx="8">
                  <c:v>Guto</c:v>
                </c:pt>
                <c:pt idx="9">
                  <c:v>Arthur Fontalvinho</c:v>
                </c:pt>
                <c:pt idx="10">
                  <c:v>Bérgamo</c:v>
                </c:pt>
                <c:pt idx="11">
                  <c:v>Bernardo</c:v>
                </c:pt>
                <c:pt idx="12">
                  <c:v>Carlos Coimbra</c:v>
                </c:pt>
                <c:pt idx="13">
                  <c:v>Costinha</c:v>
                </c:pt>
                <c:pt idx="14">
                  <c:v>Daniel Borges</c:v>
                </c:pt>
                <c:pt idx="15">
                  <c:v>Danilo</c:v>
                </c:pt>
                <c:pt idx="16">
                  <c:v>Walderi</c:v>
                </c:pt>
                <c:pt idx="17">
                  <c:v>Elias</c:v>
                </c:pt>
                <c:pt idx="18">
                  <c:v>Fabinho</c:v>
                </c:pt>
                <c:pt idx="19">
                  <c:v>Felipe</c:v>
                </c:pt>
                <c:pt idx="20">
                  <c:v>Fernando Bio</c:v>
                </c:pt>
                <c:pt idx="21">
                  <c:v>Fiorito</c:v>
                </c:pt>
                <c:pt idx="22">
                  <c:v>Flavio</c:v>
                </c:pt>
                <c:pt idx="23">
                  <c:v>Fontalvo</c:v>
                </c:pt>
                <c:pt idx="24">
                  <c:v>Grilovic</c:v>
                </c:pt>
                <c:pt idx="25">
                  <c:v>Guedes</c:v>
                </c:pt>
                <c:pt idx="26">
                  <c:v>Gus</c:v>
                </c:pt>
                <c:pt idx="27">
                  <c:v>Ivan</c:v>
                </c:pt>
                <c:pt idx="28">
                  <c:v>Marcelo</c:v>
                </c:pt>
                <c:pt idx="29">
                  <c:v>Odair</c:v>
                </c:pt>
                <c:pt idx="30">
                  <c:v>Oswald</c:v>
                </c:pt>
                <c:pt idx="31">
                  <c:v>Palazzo</c:v>
                </c:pt>
                <c:pt idx="32">
                  <c:v>Paulo</c:v>
                </c:pt>
                <c:pt idx="33">
                  <c:v>Pedrão</c:v>
                </c:pt>
                <c:pt idx="34">
                  <c:v>Pedrinho</c:v>
                </c:pt>
              </c:strCache>
            </c:strRef>
          </c:cat>
          <c:val>
            <c:numRef>
              <c:f>CLASSIF!$I$3:$I$51</c:f>
              <c:numCache>
                <c:formatCode>General</c:formatCode>
                <c:ptCount val="35"/>
                <c:pt idx="0">
                  <c:v>85.000000074</c:v>
                </c:pt>
                <c:pt idx="1">
                  <c:v>64.000000095</c:v>
                </c:pt>
                <c:pt idx="2">
                  <c:v>49.000000096</c:v>
                </c:pt>
                <c:pt idx="3">
                  <c:v>46.000000066</c:v>
                </c:pt>
                <c:pt idx="4">
                  <c:v>44.000000089</c:v>
                </c:pt>
                <c:pt idx="5">
                  <c:v>24.000000077</c:v>
                </c:pt>
                <c:pt idx="6">
                  <c:v>24.000000076</c:v>
                </c:pt>
                <c:pt idx="7">
                  <c:v>24.000000075</c:v>
                </c:pt>
                <c:pt idx="8">
                  <c:v>24.000000053</c:v>
                </c:pt>
                <c:pt idx="9">
                  <c:v>9.9E-008</c:v>
                </c:pt>
                <c:pt idx="10">
                  <c:v>9.8E-008</c:v>
                </c:pt>
                <c:pt idx="11">
                  <c:v>9.7E-008</c:v>
                </c:pt>
                <c:pt idx="12">
                  <c:v>9.4E-008</c:v>
                </c:pt>
                <c:pt idx="13">
                  <c:v>9.3E-008</c:v>
                </c:pt>
                <c:pt idx="14">
                  <c:v>9.2E-008</c:v>
                </c:pt>
                <c:pt idx="15">
                  <c:v>9.1E-008</c:v>
                </c:pt>
                <c:pt idx="16">
                  <c:v>9E-008</c:v>
                </c:pt>
                <c:pt idx="17">
                  <c:v>8.8E-008</c:v>
                </c:pt>
                <c:pt idx="18">
                  <c:v>8.7E-008</c:v>
                </c:pt>
                <c:pt idx="19">
                  <c:v>8.6E-008</c:v>
                </c:pt>
                <c:pt idx="20">
                  <c:v>8.5E-008</c:v>
                </c:pt>
                <c:pt idx="21">
                  <c:v>8.4E-008</c:v>
                </c:pt>
                <c:pt idx="22">
                  <c:v>8.3E-008</c:v>
                </c:pt>
                <c:pt idx="23">
                  <c:v>8.2E-008</c:v>
                </c:pt>
                <c:pt idx="24">
                  <c:v>8.1E-008</c:v>
                </c:pt>
                <c:pt idx="25">
                  <c:v>8E-008</c:v>
                </c:pt>
                <c:pt idx="26">
                  <c:v>7.9E-008</c:v>
                </c:pt>
                <c:pt idx="27">
                  <c:v>7.8E-008</c:v>
                </c:pt>
                <c:pt idx="28">
                  <c:v>7.3E-008</c:v>
                </c:pt>
                <c:pt idx="29">
                  <c:v>7.2E-008</c:v>
                </c:pt>
                <c:pt idx="30">
                  <c:v>7.1E-008</c:v>
                </c:pt>
                <c:pt idx="31">
                  <c:v>7E-008</c:v>
                </c:pt>
                <c:pt idx="32">
                  <c:v>6.9E-008</c:v>
                </c:pt>
                <c:pt idx="33">
                  <c:v>6.8E-008</c:v>
                </c:pt>
                <c:pt idx="34">
                  <c:v>6.7E-008</c:v>
                </c:pt>
              </c:numCache>
            </c:numRef>
          </c:val>
        </c:ser>
        <c:gapWidth val="100"/>
        <c:overlap val="-24"/>
        <c:axId val="36253067"/>
        <c:axId val="19934476"/>
      </c:barChart>
      <c:catAx>
        <c:axId val="36253067"/>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19934476"/>
        <c:crosses val="autoZero"/>
        <c:auto val="1"/>
        <c:lblAlgn val="ctr"/>
        <c:lblOffset val="100"/>
      </c:catAx>
      <c:valAx>
        <c:axId val="19934476"/>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6253067"/>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272520</xdr:colOff>
      <xdr:row>42</xdr:row>
      <xdr:rowOff>140040</xdr:rowOff>
    </xdr:to>
    <xdr:graphicFrame>
      <xdr:nvGraphicFramePr>
        <xdr:cNvPr id="0" name="Chart 1"/>
        <xdr:cNvGraphicFramePr/>
      </xdr:nvGraphicFramePr>
      <xdr:xfrm>
        <a:off x="0" y="0"/>
        <a:ext cx="10112400" cy="696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O1" activeCellId="0" sqref="AO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Magritto</v>
      </c>
      <c r="C3" s="20" t="n">
        <f aca="false">VLOOKUP($A3,$N:$Z,Q$1,0)</f>
        <v>0</v>
      </c>
      <c r="D3" s="22" t="str">
        <f aca="false">VLOOKUP($A3,$N:$Z,R$1,0)&amp;"-"&amp;VLOOKUP($A3,$N:$Z,S$1,0)</f>
        <v>0-0</v>
      </c>
      <c r="E3" s="20" t="n">
        <f aca="false">VLOOKUP($A3,$N:$Z,X$1,0)</f>
        <v>0</v>
      </c>
      <c r="F3" s="20" t="n">
        <f aca="false">VLOOKUP($A3,$N:$Z,V$1,0)</f>
        <v>0</v>
      </c>
      <c r="G3" s="20" t="n">
        <f aca="false">VLOOKUP($A3,$N:$Z,W$1,0)</f>
        <v>85</v>
      </c>
      <c r="H3" s="20" t="n">
        <f aca="false">VLOOKUP($A3,$N:$Z,Y$1,0)</f>
        <v>0</v>
      </c>
      <c r="I3" s="23" t="n">
        <f aca="false">VLOOKUP($A3,$N:$Z,13,0)</f>
        <v>85.000000074</v>
      </c>
      <c r="J3" s="24" t="s">
        <v>75</v>
      </c>
      <c r="K3" s="25" t="n">
        <f aca="false">VLOOKUP($A3,$N:$Z,R$1,0)</f>
        <v>0</v>
      </c>
      <c r="L3" s="25" t="n">
        <f aca="false">VLOOKUP($A3,$N:$Z,S$1,0)</f>
        <v>0</v>
      </c>
      <c r="M3" s="25"/>
      <c r="N3" s="26" t="n">
        <f aca="false">RANK(Z3,Z:Z)</f>
        <v>10</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1610</v>
      </c>
      <c r="AE3" s="2" t="n">
        <f aca="false">AC3-AB3</f>
        <v>150</v>
      </c>
      <c r="AF3" s="2" t="n">
        <f aca="false">AD3/AE3</f>
        <v>10.7333333333333</v>
      </c>
      <c r="AG3" s="30" t="n">
        <f aca="false">E3/$AF$3</f>
        <v>0</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Caio</v>
      </c>
      <c r="C4" s="31" t="n">
        <f aca="false">VLOOKUP($A4,$N:$Z,Q$1,0)</f>
        <v>0</v>
      </c>
      <c r="D4" s="33" t="str">
        <f aca="false">VLOOKUP($A4,$N:$Z,R$1,0)&amp;"-"&amp;VLOOKUP($A4,$N:$Z,S$1,0)</f>
        <v>0-0</v>
      </c>
      <c r="E4" s="31" t="n">
        <f aca="false">VLOOKUP($A4,$N:$Z,X$1,0)</f>
        <v>0</v>
      </c>
      <c r="F4" s="31" t="n">
        <f aca="false">VLOOKUP($A4,$N:$Z,V$1,0)</f>
        <v>0</v>
      </c>
      <c r="G4" s="31" t="n">
        <f aca="false">VLOOKUP($A4,$N:$Z,W$1,0)</f>
        <v>64</v>
      </c>
      <c r="H4" s="31" t="n">
        <f aca="false">VLOOKUP($A4,$N:$Z,Y$1,0)</f>
        <v>0</v>
      </c>
      <c r="I4" s="34" t="n">
        <f aca="false">VLOOKUP($A4,$N:$Z,13,0)</f>
        <v>64.000000095</v>
      </c>
      <c r="J4" s="24"/>
      <c r="K4" s="35" t="n">
        <f aca="false">VLOOKUP($A4,$N:$Z,R$1,0)</f>
        <v>0</v>
      </c>
      <c r="L4" s="35" t="n">
        <f aca="false">VLOOKUP($A4,$N:$Z,S$1,0)</f>
        <v>0</v>
      </c>
      <c r="M4" s="35"/>
      <c r="N4" s="36" t="n">
        <f aca="false">RANK(Z4,Z:Z)</f>
        <v>11</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0</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Bruno</v>
      </c>
      <c r="C5" s="31" t="n">
        <f aca="false">VLOOKUP($A5,$N:$Z,Q$1,0)</f>
        <v>0</v>
      </c>
      <c r="D5" s="33" t="str">
        <f aca="false">VLOOKUP($A5,$N:$Z,R$1,0)&amp;"-"&amp;VLOOKUP($A5,$N:$Z,S$1,0)</f>
        <v>0-0</v>
      </c>
      <c r="E5" s="31" t="n">
        <f aca="false">VLOOKUP($A5,$N:$Z,X$1,0)</f>
        <v>0</v>
      </c>
      <c r="F5" s="31" t="n">
        <f aca="false">VLOOKUP($A5,$N:$Z,V$1,0)</f>
        <v>0</v>
      </c>
      <c r="G5" s="31" t="n">
        <f aca="false">VLOOKUP($A5,$N:$Z,W$1,0)</f>
        <v>49</v>
      </c>
      <c r="H5" s="31" t="n">
        <f aca="false">VLOOKUP($A5,$N:$Z,Y$1,0)</f>
        <v>0</v>
      </c>
      <c r="I5" s="34" t="n">
        <f aca="false">VLOOKUP($A5,$N:$Z,13,0)</f>
        <v>49.000000096</v>
      </c>
      <c r="J5" s="24"/>
      <c r="K5" s="35" t="n">
        <f aca="false">VLOOKUP($A5,$N:$Z,R$1,0)</f>
        <v>0</v>
      </c>
      <c r="L5" s="35" t="n">
        <f aca="false">VLOOKUP($A5,$N:$Z,S$1,0)</f>
        <v>0</v>
      </c>
      <c r="M5" s="35"/>
      <c r="N5" s="36" t="n">
        <f aca="false">RANK(Z5,Z:Z)</f>
        <v>12</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0</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Persio</v>
      </c>
      <c r="C6" s="31" t="n">
        <f aca="false">VLOOKUP($A6,$N:$Z,Q$1,0)</f>
        <v>0</v>
      </c>
      <c r="D6" s="33" t="str">
        <f aca="false">VLOOKUP($A6,$N:$Z,R$1,0)&amp;"-"&amp;VLOOKUP($A6,$N:$Z,S$1,0)</f>
        <v>0-0</v>
      </c>
      <c r="E6" s="31" t="n">
        <f aca="false">VLOOKUP($A6,$N:$Z,X$1,0)</f>
        <v>0</v>
      </c>
      <c r="F6" s="31" t="n">
        <f aca="false">VLOOKUP($A6,$N:$Z,V$1,0)</f>
        <v>0</v>
      </c>
      <c r="G6" s="31" t="n">
        <f aca="false">VLOOKUP($A6,$N:$Z,W$1,0)</f>
        <v>46</v>
      </c>
      <c r="H6" s="31" t="n">
        <f aca="false">VLOOKUP($A6,$N:$Z,Y$1,0)</f>
        <v>0</v>
      </c>
      <c r="I6" s="34" t="n">
        <f aca="false">VLOOKUP($A6,$N:$Z,13,0)</f>
        <v>46.000000066</v>
      </c>
      <c r="J6" s="24"/>
      <c r="K6" s="35" t="n">
        <f aca="false">VLOOKUP($A6,$N:$Z,R$1,0)</f>
        <v>0</v>
      </c>
      <c r="L6" s="35" t="n">
        <f aca="false">VLOOKUP($A6,$N:$Z,S$1,0)</f>
        <v>0</v>
      </c>
      <c r="M6" s="35"/>
      <c r="N6" s="36" t="n">
        <f aca="false">RANK(Z6,Z:Z)</f>
        <v>3</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49</v>
      </c>
      <c r="X6" s="36" t="n">
        <f aca="false">SUM(U6:V6)</f>
        <v>0</v>
      </c>
      <c r="Y6" s="36" t="n">
        <f aca="false">VLOOKUP(P6,STATS!$B$2:$DF$52,109,0)</f>
        <v>0</v>
      </c>
      <c r="Z6" s="38" t="n">
        <f aca="false">SUM(W6:Y6)+T6/1000+(100-O6)/1000000000</f>
        <v>49.000000096</v>
      </c>
      <c r="AA6" s="36"/>
      <c r="AG6" s="30" t="n">
        <f aca="false">E6/$AF$3</f>
        <v>0</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0</v>
      </c>
      <c r="D7" s="33" t="str">
        <f aca="false">VLOOKUP($A7,$N:$Z,R$1,0)&amp;"-"&amp;VLOOKUP($A7,$N:$Z,S$1,0)</f>
        <v>0-0</v>
      </c>
      <c r="E7" s="31" t="n">
        <f aca="false">VLOOKUP($A7,$N:$Z,X$1,0)</f>
        <v>0</v>
      </c>
      <c r="F7" s="31" t="n">
        <f aca="false">VLOOKUP($A7,$N:$Z,V$1,0)</f>
        <v>0</v>
      </c>
      <c r="G7" s="31" t="n">
        <f aca="false">VLOOKUP($A7,$N:$Z,W$1,0)</f>
        <v>44</v>
      </c>
      <c r="H7" s="31" t="n">
        <f aca="false">VLOOKUP($A7,$N:$Z,Y$1,0)</f>
        <v>0</v>
      </c>
      <c r="I7" s="34" t="n">
        <f aca="false">VLOOKUP($A7,$N:$Z,13,0)</f>
        <v>44.000000089</v>
      </c>
      <c r="J7" s="24"/>
      <c r="K7" s="35" t="n">
        <f aca="false">VLOOKUP($A7,$N:$Z,R$1,0)</f>
        <v>0</v>
      </c>
      <c r="L7" s="35" t="n">
        <f aca="false">VLOOKUP($A7,$N:$Z,S$1,0)</f>
        <v>0</v>
      </c>
      <c r="M7" s="35"/>
      <c r="N7" s="36" t="n">
        <f aca="false">RANK(Z7,Z:Z)</f>
        <v>2</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0</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Juan</v>
      </c>
      <c r="C8" s="31" t="n">
        <f aca="false">VLOOKUP($A8,$N:$Z,Q$1,0)</f>
        <v>0</v>
      </c>
      <c r="D8" s="33" t="str">
        <f aca="false">VLOOKUP($A8,$N:$Z,R$1,0)&amp;"-"&amp;VLOOKUP($A8,$N:$Z,S$1,0)</f>
        <v>0-0</v>
      </c>
      <c r="E8" s="31" t="n">
        <f aca="false">VLOOKUP($A8,$N:$Z,X$1,0)</f>
        <v>0</v>
      </c>
      <c r="F8" s="31" t="n">
        <f aca="false">VLOOKUP($A8,$N:$Z,V$1,0)</f>
        <v>0</v>
      </c>
      <c r="G8" s="31" t="n">
        <f aca="false">VLOOKUP($A8,$N:$Z,W$1,0)</f>
        <v>24</v>
      </c>
      <c r="H8" s="31" t="n">
        <f aca="false">VLOOKUP($A8,$N:$Z,Y$1,0)</f>
        <v>0</v>
      </c>
      <c r="I8" s="34" t="n">
        <f aca="false">VLOOKUP($A8,$N:$Z,13,0)</f>
        <v>24.000000077</v>
      </c>
      <c r="J8" s="24"/>
      <c r="K8" s="35" t="n">
        <f aca="false">VLOOKUP($A8,$N:$Z,R$1,0)</f>
        <v>0</v>
      </c>
      <c r="L8" s="35" t="n">
        <f aca="false">VLOOKUP($A8,$N:$Z,S$1,0)</f>
        <v>0</v>
      </c>
      <c r="M8" s="35"/>
      <c r="N8" s="36" t="n">
        <f aca="false">RANK(Z8,Z:Z)</f>
        <v>13</v>
      </c>
      <c r="O8" s="35" t="n">
        <v>6</v>
      </c>
      <c r="P8" s="36" t="s">
        <v>7</v>
      </c>
      <c r="Q8" s="36" t="n">
        <f aca="false">COUNTIF(CORRIDA!G:G,CLASSIF!P8)+COUNTIF(CORRIDA!I:I,CLASSIF!P8)</f>
        <v>0</v>
      </c>
      <c r="R8" s="36" t="n">
        <f aca="false">COUNTIF(CORRIDA!G:G,CLASSIF!$P8)</f>
        <v>0</v>
      </c>
      <c r="S8" s="36" t="n">
        <f aca="false">COUNTIF(CORRIDA!I:I,CLASSIF!P8)</f>
        <v>0</v>
      </c>
      <c r="T8" s="37" t="n">
        <f aca="false">IF(Q8=0,0,U8/(Q8*20))</f>
        <v>0</v>
      </c>
      <c r="U8" s="36" t="n">
        <f aca="false">SUMIF(CORRIDA!G:G,CLASSIF!P8,CORRIDA!H:H)+SUMIF(CORRIDA!I:I,CLASSIF!P8,CORRIDA!J:J)</f>
        <v>0</v>
      </c>
      <c r="V8" s="36" t="n">
        <f aca="false">SUMIF(WOs!G:G,CLASSIF!P8,WOs!H:H)+SUMIF(WOs!I:I,CLASSIF!P8,WOs!J:J)</f>
        <v>0</v>
      </c>
      <c r="W8" s="36" t="n">
        <f aca="false">SUMIF(TORNEIO!G:G,CLASSIF!P8,TORNEIO!H:H)+SUMIF(TORNEIO!I:I,CLASSIF!P8,TORNEIO!J:J)+SUMIF(TORNEIO!S:S,CLASSIF!P8,TORNEIO!T:T)</f>
        <v>0</v>
      </c>
      <c r="X8" s="36" t="n">
        <f aca="false">SUM(U8:V8)</f>
        <v>0</v>
      </c>
      <c r="Y8" s="36" t="n">
        <f aca="false">VLOOKUP(P8,STATS!$B$2:$DF$52,109,0)</f>
        <v>0</v>
      </c>
      <c r="Z8" s="38" t="n">
        <f aca="false">SUM(W8:Y8)+T8/1000+(100-O8)/1000000000</f>
        <v>9.4E-008</v>
      </c>
      <c r="AA8" s="36"/>
      <c r="AG8" s="30" t="n">
        <f aca="false">E8/$AF$3</f>
        <v>0</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Luis Carlos</v>
      </c>
      <c r="C9" s="31" t="n">
        <f aca="false">VLOOKUP($A9,$N:$Z,Q$1,0)</f>
        <v>0</v>
      </c>
      <c r="D9" s="33" t="str">
        <f aca="false">VLOOKUP($A9,$N:$Z,R$1,0)&amp;"-"&amp;VLOOKUP($A9,$N:$Z,S$1,0)</f>
        <v>0-0</v>
      </c>
      <c r="E9" s="31" t="n">
        <f aca="false">VLOOKUP($A9,$N:$Z,X$1,0)</f>
        <v>0</v>
      </c>
      <c r="F9" s="31" t="n">
        <f aca="false">VLOOKUP($A9,$N:$Z,V$1,0)</f>
        <v>0</v>
      </c>
      <c r="G9" s="31" t="n">
        <f aca="false">VLOOKUP($A9,$N:$Z,W$1,0)</f>
        <v>24</v>
      </c>
      <c r="H9" s="31" t="n">
        <f aca="false">VLOOKUP($A9,$N:$Z,Y$1,0)</f>
        <v>0</v>
      </c>
      <c r="I9" s="34" t="n">
        <f aca="false">VLOOKUP($A9,$N:$Z,13,0)</f>
        <v>24.000000076</v>
      </c>
      <c r="J9" s="24"/>
      <c r="K9" s="35" t="n">
        <f aca="false">VLOOKUP($A9,$N:$Z,R$1,0)</f>
        <v>0</v>
      </c>
      <c r="L9" s="35" t="n">
        <f aca="false">VLOOKUP($A9,$N:$Z,S$1,0)</f>
        <v>0</v>
      </c>
      <c r="M9" s="35"/>
      <c r="N9" s="36" t="n">
        <f aca="false">RANK(Z9,Z:Z)</f>
        <v>14</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0</v>
      </c>
      <c r="X9" s="36" t="n">
        <f aca="false">SUM(U9:V9)</f>
        <v>0</v>
      </c>
      <c r="Y9" s="36" t="n">
        <f aca="false">VLOOKUP(P9,STATS!$B$2:$DF$52,109,0)</f>
        <v>0</v>
      </c>
      <c r="Z9" s="38" t="n">
        <f aca="false">SUM(W9:Y9)+T9/1000+(100-O9)/1000000000</f>
        <v>9.3E-008</v>
      </c>
      <c r="AA9" s="36"/>
      <c r="AG9" s="30" t="n">
        <f aca="false">E9/$AF$3</f>
        <v>0</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Luiz Henrique</v>
      </c>
      <c r="C10" s="31" t="n">
        <f aca="false">VLOOKUP($A10,$N:$Z,Q$1,0)</f>
        <v>0</v>
      </c>
      <c r="D10" s="33" t="str">
        <f aca="false">VLOOKUP($A10,$N:$Z,R$1,0)&amp;"-"&amp;VLOOKUP($A10,$N:$Z,S$1,0)</f>
        <v>0-0</v>
      </c>
      <c r="E10" s="31" t="n">
        <f aca="false">VLOOKUP($A10,$N:$Z,X$1,0)</f>
        <v>0</v>
      </c>
      <c r="F10" s="31" t="n">
        <f aca="false">VLOOKUP($A10,$N:$Z,V$1,0)</f>
        <v>0</v>
      </c>
      <c r="G10" s="31" t="n">
        <f aca="false">VLOOKUP($A10,$N:$Z,W$1,0)</f>
        <v>24</v>
      </c>
      <c r="H10" s="31" t="n">
        <f aca="false">VLOOKUP($A10,$N:$Z,Y$1,0)</f>
        <v>0</v>
      </c>
      <c r="I10" s="34" t="n">
        <f aca="false">VLOOKUP($A10,$N:$Z,13,0)</f>
        <v>24.000000075</v>
      </c>
      <c r="J10" s="24"/>
      <c r="K10" s="35" t="n">
        <f aca="false">VLOOKUP($A10,$N:$Z,R$1,0)</f>
        <v>0</v>
      </c>
      <c r="L10" s="35" t="n">
        <f aca="false">VLOOKUP($A10,$N:$Z,S$1,0)</f>
        <v>0</v>
      </c>
      <c r="M10" s="35"/>
      <c r="N10" s="36" t="n">
        <f aca="false">RANK(Z10,Z:Z)</f>
        <v>15</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0</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Guto</v>
      </c>
      <c r="C11" s="39" t="n">
        <f aca="false">VLOOKUP($A11,$N:$Z,Q$1,0)</f>
        <v>0</v>
      </c>
      <c r="D11" s="41" t="str">
        <f aca="false">VLOOKUP($A11,$N:$Z,R$1,0)&amp;"-"&amp;VLOOKUP($A11,$N:$Z,S$1,0)</f>
        <v>0-0</v>
      </c>
      <c r="E11" s="39" t="n">
        <f aca="false">VLOOKUP($A11,$N:$Z,X$1,0)</f>
        <v>0</v>
      </c>
      <c r="F11" s="39" t="n">
        <f aca="false">VLOOKUP($A11,$N:$Z,V$1,0)</f>
        <v>0</v>
      </c>
      <c r="G11" s="39" t="n">
        <f aca="false">VLOOKUP($A11,$N:$Z,W$1,0)</f>
        <v>24</v>
      </c>
      <c r="H11" s="39" t="n">
        <f aca="false">VLOOKUP($A11,$N:$Z,Y$1,0)</f>
        <v>0</v>
      </c>
      <c r="I11" s="42" t="n">
        <f aca="false">VLOOKUP($A11,$N:$Z,13,0)</f>
        <v>24.000000053</v>
      </c>
      <c r="J11" s="43" t="s">
        <v>76</v>
      </c>
      <c r="K11" s="35" t="n">
        <f aca="false">VLOOKUP($A11,$N:$Z,R$1,0)</f>
        <v>0</v>
      </c>
      <c r="L11" s="35" t="n">
        <f aca="false">VLOOKUP($A11,$N:$Z,S$1,0)</f>
        <v>0</v>
      </c>
      <c r="M11" s="35"/>
      <c r="N11" s="36" t="n">
        <f aca="false">RANK(Z11,Z:Z)</f>
        <v>16</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0</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Arthur Fontalvinho</v>
      </c>
      <c r="C12" s="39" t="n">
        <f aca="false">VLOOKUP($A12,$N:$Z,Q$1,0)</f>
        <v>0</v>
      </c>
      <c r="D12" s="41" t="str">
        <f aca="false">VLOOKUP($A12,$N:$Z,R$1,0)&amp;"-"&amp;VLOOKUP($A12,$N:$Z,S$1,0)</f>
        <v>0-0</v>
      </c>
      <c r="E12" s="39" t="n">
        <f aca="false">VLOOKUP($A12,$N:$Z,X$1,0)</f>
        <v>0</v>
      </c>
      <c r="F12" s="39" t="n">
        <f aca="false">VLOOKUP($A12,$N:$Z,V$1,0)</f>
        <v>0</v>
      </c>
      <c r="G12" s="39" t="n">
        <f aca="false">VLOOKUP($A12,$N:$Z,W$1,0)</f>
        <v>0</v>
      </c>
      <c r="H12" s="39" t="n">
        <f aca="false">VLOOKUP($A12,$N:$Z,Y$1,0)</f>
        <v>0</v>
      </c>
      <c r="I12" s="42" t="n">
        <f aca="false">VLOOKUP($A12,$N:$Z,13,0)</f>
        <v>9.9E-008</v>
      </c>
      <c r="J12" s="43"/>
      <c r="K12" s="35" t="n">
        <f aca="false">VLOOKUP($A12,$N:$Z,R$1,0)</f>
        <v>0</v>
      </c>
      <c r="L12" s="35" t="n">
        <f aca="false">VLOOKUP($A12,$N:$Z,S$1,0)</f>
        <v>0</v>
      </c>
      <c r="M12" s="35"/>
      <c r="N12" s="36" t="n">
        <f aca="false">RANK(Z12,Z:Z)</f>
        <v>17</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0</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Bérgamo</v>
      </c>
      <c r="C13" s="39" t="n">
        <f aca="false">VLOOKUP($A13,$N:$Z,Q$1,0)</f>
        <v>0</v>
      </c>
      <c r="D13" s="41" t="str">
        <f aca="false">VLOOKUP($A13,$N:$Z,R$1,0)&amp;"-"&amp;VLOOKUP($A13,$N:$Z,S$1,0)</f>
        <v>0-0</v>
      </c>
      <c r="E13" s="39" t="n">
        <f aca="false">VLOOKUP($A13,$N:$Z,X$1,0)</f>
        <v>0</v>
      </c>
      <c r="F13" s="39" t="n">
        <f aca="false">VLOOKUP($A13,$N:$Z,V$1,0)</f>
        <v>0</v>
      </c>
      <c r="G13" s="39" t="n">
        <f aca="false">VLOOKUP($A13,$N:$Z,W$1,0)</f>
        <v>0</v>
      </c>
      <c r="H13" s="39" t="n">
        <f aca="false">VLOOKUP($A13,$N:$Z,Y$1,0)</f>
        <v>0</v>
      </c>
      <c r="I13" s="42" t="n">
        <f aca="false">VLOOKUP($A13,$N:$Z,13,0)</f>
        <v>9.8E-008</v>
      </c>
      <c r="J13" s="43"/>
      <c r="K13" s="35" t="n">
        <f aca="false">VLOOKUP($A13,$N:$Z,R$1,0)</f>
        <v>0</v>
      </c>
      <c r="L13" s="35" t="n">
        <f aca="false">VLOOKUP($A13,$N:$Z,S$1,0)</f>
        <v>0</v>
      </c>
      <c r="M13" s="35"/>
      <c r="N13" s="36" t="n">
        <f aca="false">RANK(Z13,Z:Z)</f>
        <v>5</v>
      </c>
      <c r="O13" s="35" t="n">
        <v>11</v>
      </c>
      <c r="P13" s="36" t="s">
        <v>12</v>
      </c>
      <c r="Q13" s="36" t="n">
        <f aca="false">COUNTIF(CORRIDA!G:G,CLASSIF!P13)+COUNTIF(CORRIDA!I:I,CLASSIF!P13)</f>
        <v>0</v>
      </c>
      <c r="R13" s="36" t="n">
        <f aca="false">COUNTIF(CORRIDA!G:G,CLASSIF!$P13)</f>
        <v>0</v>
      </c>
      <c r="S13" s="36" t="n">
        <f aca="false">COUNTIF(CORRIDA!I:I,CLASSIF!P13)</f>
        <v>0</v>
      </c>
      <c r="T13" s="37" t="n">
        <f aca="false">IF(Q13=0,0,U13/(Q13*20))</f>
        <v>0</v>
      </c>
      <c r="U13" s="36" t="n">
        <f aca="false">SUMIF(CORRIDA!G:G,CLASSIF!P13,CORRIDA!H:H)+SUMIF(CORRIDA!I:I,CLASSIF!P13,CORRIDA!J:J)</f>
        <v>0</v>
      </c>
      <c r="V13" s="36" t="n">
        <f aca="false">SUMIF(WOs!G:G,CLASSIF!P13,WOs!H:H)+SUMIF(WOs!I:I,CLASSIF!P13,WOs!J:J)</f>
        <v>0</v>
      </c>
      <c r="W13" s="36" t="n">
        <f aca="false">SUMIF(TORNEIO!G:G,CLASSIF!P13,TORNEIO!H:H)+SUMIF(TORNEIO!I:I,CLASSIF!P13,TORNEIO!J:J)+SUMIF(TORNEIO!S:S,CLASSIF!P13,TORNEIO!T:T)</f>
        <v>44</v>
      </c>
      <c r="X13" s="36" t="n">
        <f aca="false">SUM(U13:V13)</f>
        <v>0</v>
      </c>
      <c r="Y13" s="36" t="n">
        <f aca="false">VLOOKUP(P13,STATS!$B$2:$DF$52,109,0)</f>
        <v>0</v>
      </c>
      <c r="Z13" s="38" t="n">
        <f aca="false">SUM(W13:Y13)+T13/1000+(100-O13)/1000000000</f>
        <v>44.000000089</v>
      </c>
      <c r="AA13" s="36"/>
      <c r="AG13" s="30" t="n">
        <f aca="false">E13/$AF$3</f>
        <v>0</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Bernardo</v>
      </c>
      <c r="C14" s="39" t="n">
        <f aca="false">VLOOKUP($A14,$N:$Z,Q$1,0)</f>
        <v>0</v>
      </c>
      <c r="D14" s="41" t="str">
        <f aca="false">VLOOKUP($A14,$N:$Z,R$1,0)&amp;"-"&amp;VLOOKUP($A14,$N:$Z,S$1,0)</f>
        <v>0-0</v>
      </c>
      <c r="E14" s="39" t="n">
        <f aca="false">VLOOKUP($A14,$N:$Z,X$1,0)</f>
        <v>0</v>
      </c>
      <c r="F14" s="39" t="n">
        <f aca="false">VLOOKUP($A14,$N:$Z,V$1,0)</f>
        <v>0</v>
      </c>
      <c r="G14" s="39" t="n">
        <f aca="false">VLOOKUP($A14,$N:$Z,W$1,0)</f>
        <v>0</v>
      </c>
      <c r="H14" s="39" t="n">
        <f aca="false">VLOOKUP($A14,$N:$Z,Y$1,0)</f>
        <v>0</v>
      </c>
      <c r="I14" s="42" t="n">
        <f aca="false">VLOOKUP($A14,$N:$Z,13,0)</f>
        <v>9.7E-008</v>
      </c>
      <c r="J14" s="43"/>
      <c r="K14" s="35" t="n">
        <f aca="false">VLOOKUP($A14,$N:$Z,R$1,0)</f>
        <v>0</v>
      </c>
      <c r="L14" s="35" t="n">
        <f aca="false">VLOOKUP($A14,$N:$Z,S$1,0)</f>
        <v>0</v>
      </c>
      <c r="M14" s="35"/>
      <c r="N14" s="36" t="n">
        <f aca="false">RANK(Z14,Z:Z)</f>
        <v>18</v>
      </c>
      <c r="O14" s="35" t="n">
        <v>12</v>
      </c>
      <c r="P14" s="36" t="s">
        <v>13</v>
      </c>
      <c r="Q14" s="36" t="n">
        <f aca="false">COUNTIF(CORRIDA!G:G,CLASSIF!P14)+COUNTIF(CORRIDA!I:I,CLASSIF!P14)</f>
        <v>0</v>
      </c>
      <c r="R14" s="36" t="n">
        <f aca="false">COUNTIF(CORRIDA!G:G,CLASSIF!$P14)</f>
        <v>0</v>
      </c>
      <c r="S14" s="36" t="n">
        <f aca="false">COUNTIF(CORRIDA!I:I,CLASSIF!P14)</f>
        <v>0</v>
      </c>
      <c r="T14" s="37" t="n">
        <f aca="false">IF(Q14=0,0,U14/(Q14*20))</f>
        <v>0</v>
      </c>
      <c r="U14" s="36" t="n">
        <f aca="false">SUMIF(CORRIDA!G:G,CLASSIF!P14,CORRIDA!H:H)+SUMIF(CORRIDA!I:I,CLASSIF!P14,CORRIDA!J:J)</f>
        <v>0</v>
      </c>
      <c r="V14" s="36" t="n">
        <f aca="false">SUMIF(WOs!G:G,CLASSIF!P14,WOs!H:H)+SUMIF(WOs!I:I,CLASSIF!P14,WOs!J:J)</f>
        <v>0</v>
      </c>
      <c r="W14" s="36" t="n">
        <f aca="false">SUMIF(TORNEIO!G:G,CLASSIF!P14,TORNEIO!H:H)+SUMIF(TORNEIO!I:I,CLASSIF!P14,TORNEIO!J:J)+SUMIF(TORNEIO!S:S,CLASSIF!P14,TORNEIO!T:T)</f>
        <v>0</v>
      </c>
      <c r="X14" s="36" t="n">
        <f aca="false">SUM(U14:V14)</f>
        <v>0</v>
      </c>
      <c r="Y14" s="36" t="n">
        <f aca="false">VLOOKUP(P14,STATS!$B$2:$DF$52,109,0)</f>
        <v>0</v>
      </c>
      <c r="Z14" s="38" t="n">
        <f aca="false">SUM(W14:Y14)+T14/1000+(100-O14)/1000000000</f>
        <v>8.8E-008</v>
      </c>
      <c r="AA14" s="36"/>
      <c r="AG14" s="30" t="n">
        <f aca="false">E14/$AF$3</f>
        <v>0</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Carlos Coimbra</v>
      </c>
      <c r="C15" s="39" t="n">
        <f aca="false">VLOOKUP($A15,$N:$Z,Q$1,0)</f>
        <v>0</v>
      </c>
      <c r="D15" s="41" t="str">
        <f aca="false">VLOOKUP($A15,$N:$Z,R$1,0)&amp;"-"&amp;VLOOKUP($A15,$N:$Z,S$1,0)</f>
        <v>0-0</v>
      </c>
      <c r="E15" s="39" t="n">
        <f aca="false">VLOOKUP($A15,$N:$Z,X$1,0)</f>
        <v>0</v>
      </c>
      <c r="F15" s="39" t="n">
        <f aca="false">VLOOKUP($A15,$N:$Z,V$1,0)</f>
        <v>0</v>
      </c>
      <c r="G15" s="39" t="n">
        <f aca="false">VLOOKUP($A15,$N:$Z,W$1,0)</f>
        <v>0</v>
      </c>
      <c r="H15" s="39" t="n">
        <f aca="false">VLOOKUP($A15,$N:$Z,Y$1,0)</f>
        <v>0</v>
      </c>
      <c r="I15" s="42" t="n">
        <f aca="false">VLOOKUP($A15,$N:$Z,13,0)</f>
        <v>9.4E-008</v>
      </c>
      <c r="J15" s="43"/>
      <c r="K15" s="35" t="n">
        <f aca="false">VLOOKUP($A15,$N:$Z,R$1,0)</f>
        <v>0</v>
      </c>
      <c r="L15" s="35" t="n">
        <f aca="false">VLOOKUP($A15,$N:$Z,S$1,0)</f>
        <v>0</v>
      </c>
      <c r="M15" s="35"/>
      <c r="N15" s="36" t="n">
        <f aca="false">RANK(Z15,Z:Z)</f>
        <v>19</v>
      </c>
      <c r="O15" s="35" t="n">
        <v>13</v>
      </c>
      <c r="P15" s="36" t="s">
        <v>14</v>
      </c>
      <c r="Q15" s="36" t="n">
        <f aca="false">COUNTIF(CORRIDA!G:G,CLASSIF!P15)+COUNTIF(CORRIDA!I:I,CLASSIF!P15)</f>
        <v>0</v>
      </c>
      <c r="R15" s="36" t="n">
        <f aca="false">COUNTIF(CORRIDA!G:G,CLASSIF!$P15)</f>
        <v>0</v>
      </c>
      <c r="S15" s="36" t="n">
        <f aca="false">COUNTIF(CORRIDA!I:I,CLASSIF!P15)</f>
        <v>0</v>
      </c>
      <c r="T15" s="37" t="n">
        <f aca="false">IF(Q15=0,0,U15/(Q15*20))</f>
        <v>0</v>
      </c>
      <c r="U15" s="36" t="n">
        <f aca="false">SUMIF(CORRIDA!G:G,CLASSIF!P15,CORRIDA!H:H)+SUMIF(CORRIDA!I:I,CLASSIF!P15,CORRIDA!J:J)</f>
        <v>0</v>
      </c>
      <c r="V15" s="36" t="n">
        <f aca="false">SUMIF(WOs!G:G,CLASSIF!P15,WOs!H:H)+SUMIF(WOs!I:I,CLASSIF!P15,WOs!J:J)</f>
        <v>0</v>
      </c>
      <c r="W15" s="36" t="n">
        <f aca="false">SUMIF(TORNEIO!G:G,CLASSIF!P15,TORNEIO!H:H)+SUMIF(TORNEIO!I:I,CLASSIF!P15,TORNEIO!J:J)+SUMIF(TORNEIO!S:S,CLASSIF!P15,TORNEIO!T:T)</f>
        <v>0</v>
      </c>
      <c r="X15" s="36" t="n">
        <f aca="false">SUM(U15:V15)</f>
        <v>0</v>
      </c>
      <c r="Y15" s="36" t="n">
        <f aca="false">VLOOKUP(P15,STATS!$B$2:$DF$52,109,0)</f>
        <v>0</v>
      </c>
      <c r="Z15" s="38" t="n">
        <f aca="false">SUM(W15:Y15)+T15/1000+(100-O15)/1000000000</f>
        <v>8.7E-008</v>
      </c>
      <c r="AA15" s="36"/>
      <c r="AG15" s="30" t="n">
        <f aca="false">E15/$AF$3</f>
        <v>0</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0</v>
      </c>
      <c r="D16" s="41" t="str">
        <f aca="false">VLOOKUP($A16,$N:$Z,R$1,0)&amp;"-"&amp;VLOOKUP($A16,$N:$Z,S$1,0)</f>
        <v>0-0</v>
      </c>
      <c r="E16" s="39" t="n">
        <f aca="false">VLOOKUP($A16,$N:$Z,X$1,0)</f>
        <v>0</v>
      </c>
      <c r="F16" s="39" t="n">
        <f aca="false">VLOOKUP($A16,$N:$Z,V$1,0)</f>
        <v>0</v>
      </c>
      <c r="G16" s="39" t="n">
        <f aca="false">VLOOKUP($A16,$N:$Z,W$1,0)</f>
        <v>0</v>
      </c>
      <c r="H16" s="39" t="n">
        <f aca="false">VLOOKUP($A16,$N:$Z,Y$1,0)</f>
        <v>0</v>
      </c>
      <c r="I16" s="42" t="n">
        <f aca="false">VLOOKUP($A16,$N:$Z,13,0)</f>
        <v>9.3E-008</v>
      </c>
      <c r="J16" s="43"/>
      <c r="K16" s="35" t="n">
        <f aca="false">VLOOKUP($A16,$N:$Z,R$1,0)</f>
        <v>0</v>
      </c>
      <c r="L16" s="35" t="n">
        <f aca="false">VLOOKUP($A16,$N:$Z,S$1,0)</f>
        <v>0</v>
      </c>
      <c r="M16" s="36"/>
      <c r="N16" s="36" t="n">
        <f aca="false">RANK(Z16,Z:Z)</f>
        <v>20</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0</v>
      </c>
      <c r="X16" s="36" t="n">
        <f aca="false">SUM(U16:V16)</f>
        <v>0</v>
      </c>
      <c r="Y16" s="36" t="n">
        <f aca="false">VLOOKUP(P16,STATS!$B$2:$DF$52,109,0)</f>
        <v>0</v>
      </c>
      <c r="Z16" s="38" t="n">
        <f aca="false">SUM(W16:Y16)+T16/1000+(100-O16)/1000000000</f>
        <v>8.6E-008</v>
      </c>
      <c r="AA16" s="36"/>
      <c r="AG16" s="30" t="n">
        <f aca="false">E16/$AF$3</f>
        <v>0</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Daniel Borges</v>
      </c>
      <c r="C17" s="39" t="n">
        <f aca="false">VLOOKUP($A17,$N:$Z,Q$1,0)</f>
        <v>0</v>
      </c>
      <c r="D17" s="41" t="str">
        <f aca="false">VLOOKUP($A17,$N:$Z,R$1,0)&amp;"-"&amp;VLOOKUP($A17,$N:$Z,S$1,0)</f>
        <v>0-0</v>
      </c>
      <c r="E17" s="39" t="n">
        <f aca="false">VLOOKUP($A17,$N:$Z,X$1,0)</f>
        <v>0</v>
      </c>
      <c r="F17" s="39" t="n">
        <f aca="false">VLOOKUP($A17,$N:$Z,V$1,0)</f>
        <v>0</v>
      </c>
      <c r="G17" s="39" t="n">
        <f aca="false">VLOOKUP($A17,$N:$Z,W$1,0)</f>
        <v>0</v>
      </c>
      <c r="H17" s="39" t="n">
        <f aca="false">VLOOKUP($A17,$N:$Z,Y$1,0)</f>
        <v>0</v>
      </c>
      <c r="I17" s="42" t="n">
        <f aca="false">VLOOKUP($A17,$N:$Z,13,0)</f>
        <v>9.2E-008</v>
      </c>
      <c r="J17" s="43"/>
      <c r="K17" s="35" t="n">
        <f aca="false">VLOOKUP($A17,$N:$Z,R$1,0)</f>
        <v>0</v>
      </c>
      <c r="L17" s="35" t="n">
        <f aca="false">VLOOKUP($A17,$N:$Z,S$1,0)</f>
        <v>0</v>
      </c>
      <c r="M17" s="36"/>
      <c r="N17" s="36" t="n">
        <f aca="false">RANK(Z17,Z:Z)</f>
        <v>21</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0</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Danilo</v>
      </c>
      <c r="C18" s="39" t="n">
        <f aca="false">VLOOKUP($A18,$N:$Z,Q$1,0)</f>
        <v>0</v>
      </c>
      <c r="D18" s="41" t="str">
        <f aca="false">VLOOKUP($A18,$N:$Z,R$1,0)&amp;"-"&amp;VLOOKUP($A18,$N:$Z,S$1,0)</f>
        <v>0-0</v>
      </c>
      <c r="E18" s="39" t="n">
        <f aca="false">VLOOKUP($A18,$N:$Z,X$1,0)</f>
        <v>0</v>
      </c>
      <c r="F18" s="39" t="n">
        <f aca="false">VLOOKUP($A18,$N:$Z,V$1,0)</f>
        <v>0</v>
      </c>
      <c r="G18" s="39" t="n">
        <f aca="false">VLOOKUP($A18,$N:$Z,W$1,0)</f>
        <v>0</v>
      </c>
      <c r="H18" s="39" t="n">
        <f aca="false">VLOOKUP($A18,$N:$Z,Y$1,0)</f>
        <v>0</v>
      </c>
      <c r="I18" s="42" t="n">
        <f aca="false">VLOOKUP($A18,$N:$Z,13,0)</f>
        <v>9.1E-008</v>
      </c>
      <c r="J18" s="43"/>
      <c r="K18" s="35" t="n">
        <f aca="false">VLOOKUP($A18,$N:$Z,R$1,0)</f>
        <v>0</v>
      </c>
      <c r="L18" s="35" t="n">
        <f aca="false">VLOOKUP($A18,$N:$Z,S$1,0)</f>
        <v>0</v>
      </c>
      <c r="M18" s="36"/>
      <c r="N18" s="36" t="n">
        <f aca="false">RANK(Z18,Z:Z)</f>
        <v>22</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0</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Walderi</v>
      </c>
      <c r="C19" s="44" t="n">
        <f aca="false">VLOOKUP($A19,$N:$Z,Q$1,0)</f>
        <v>0</v>
      </c>
      <c r="D19" s="46" t="str">
        <f aca="false">VLOOKUP($A19,$N:$Z,R$1,0)&amp;"-"&amp;VLOOKUP($A19,$N:$Z,S$1,0)</f>
        <v>0-0</v>
      </c>
      <c r="E19" s="44" t="n">
        <f aca="false">VLOOKUP($A19,$N:$Z,X$1,0)</f>
        <v>0</v>
      </c>
      <c r="F19" s="44" t="n">
        <f aca="false">VLOOKUP($A19,$N:$Z,V$1,0)</f>
        <v>0</v>
      </c>
      <c r="G19" s="44" t="n">
        <f aca="false">VLOOKUP($A19,$N:$Z,W$1,0)</f>
        <v>0</v>
      </c>
      <c r="H19" s="44" t="n">
        <f aca="false">VLOOKUP($A19,$N:$Z,Y$1,0)</f>
        <v>0</v>
      </c>
      <c r="I19" s="47" t="n">
        <f aca="false">VLOOKUP($A19,$N:$Z,13,0)</f>
        <v>9E-008</v>
      </c>
      <c r="J19" s="48" t="s">
        <v>77</v>
      </c>
      <c r="K19" s="35" t="n">
        <f aca="false">VLOOKUP($A19,$N:$Z,R$1,0)</f>
        <v>0</v>
      </c>
      <c r="L19" s="35" t="n">
        <f aca="false">VLOOKUP($A19,$N:$Z,S$1,0)</f>
        <v>0</v>
      </c>
      <c r="M19" s="36"/>
      <c r="N19" s="36" t="n">
        <f aca="false">RANK(Z19,Z:Z)</f>
        <v>23</v>
      </c>
      <c r="O19" s="35" t="n">
        <v>17</v>
      </c>
      <c r="P19" s="36" t="s">
        <v>18</v>
      </c>
      <c r="Q19" s="36" t="n">
        <f aca="false">COUNTIF(CORRIDA!G:G,CLASSIF!P19)+COUNTIF(CORRIDA!I:I,CLASSIF!P19)</f>
        <v>0</v>
      </c>
      <c r="R19" s="36" t="n">
        <f aca="false">COUNTIF(CORRIDA!G:G,CLASSIF!$P19)</f>
        <v>0</v>
      </c>
      <c r="S19" s="36" t="n">
        <f aca="false">COUNTIF(CORRIDA!I:I,CLASSIF!P19)</f>
        <v>0</v>
      </c>
      <c r="T19" s="37" t="n">
        <f aca="false">IF(Q19=0,0,U19/(Q19*20))</f>
        <v>0</v>
      </c>
      <c r="U19" s="36" t="n">
        <f aca="false">SUMIF(CORRIDA!G:G,CLASSIF!P19,CORRIDA!H:H)+SUMIF(CORRIDA!I:I,CLASSIF!P19,CORRIDA!J:J)</f>
        <v>0</v>
      </c>
      <c r="V19" s="36" t="n">
        <f aca="false">SUMIF(WOs!G:G,CLASSIF!P19,WOs!H:H)+SUMIF(WOs!I:I,CLASSIF!P19,WOs!J:J)</f>
        <v>0</v>
      </c>
      <c r="W19" s="36" t="n">
        <f aca="false">SUMIF(TORNEIO!G:G,CLASSIF!P19,TORNEIO!H:H)+SUMIF(TORNEIO!I:I,CLASSIF!P19,TORNEIO!J:J)+SUMIF(TORNEIO!S:S,CLASSIF!P19,TORNEIO!T:T)</f>
        <v>0</v>
      </c>
      <c r="X19" s="36" t="n">
        <f aca="false">SUM(U19:V19)</f>
        <v>0</v>
      </c>
      <c r="Y19" s="36" t="n">
        <f aca="false">VLOOKUP(P19,STATS!$B$2:$DF$52,109,0)</f>
        <v>0</v>
      </c>
      <c r="Z19" s="38" t="n">
        <f aca="false">SUM(W19:Y19)+T19/1000+(100-O19)/1000000000</f>
        <v>8.3E-008</v>
      </c>
      <c r="AA19" s="36"/>
      <c r="AG19" s="30" t="n">
        <f aca="false">E19/$AF$3</f>
        <v>0</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Elias</v>
      </c>
      <c r="C20" s="44" t="n">
        <f aca="false">VLOOKUP($A20,$N:$Z,Q$1,0)</f>
        <v>0</v>
      </c>
      <c r="D20" s="46" t="str">
        <f aca="false">VLOOKUP($A20,$N:$Z,R$1,0)&amp;"-"&amp;VLOOKUP($A20,$N:$Z,S$1,0)</f>
        <v>0-0</v>
      </c>
      <c r="E20" s="44" t="n">
        <f aca="false">VLOOKUP($A20,$N:$Z,X$1,0)</f>
        <v>0</v>
      </c>
      <c r="F20" s="44" t="n">
        <f aca="false">VLOOKUP($A20,$N:$Z,V$1,0)</f>
        <v>0</v>
      </c>
      <c r="G20" s="44" t="n">
        <f aca="false">VLOOKUP($A20,$N:$Z,W$1,0)</f>
        <v>0</v>
      </c>
      <c r="H20" s="44" t="n">
        <f aca="false">VLOOKUP($A20,$N:$Z,Y$1,0)</f>
        <v>0</v>
      </c>
      <c r="I20" s="47" t="n">
        <f aca="false">VLOOKUP($A20,$N:$Z,13,0)</f>
        <v>8.8E-008</v>
      </c>
      <c r="J20" s="48"/>
      <c r="K20" s="35" t="n">
        <f aca="false">VLOOKUP($A20,$N:$Z,R$1,0)</f>
        <v>0</v>
      </c>
      <c r="L20" s="35" t="n">
        <f aca="false">VLOOKUP($A20,$N:$Z,S$1,0)</f>
        <v>0</v>
      </c>
      <c r="M20" s="36"/>
      <c r="N20" s="36" t="n">
        <f aca="false">RANK(Z20,Z:Z)</f>
        <v>24</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0</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Fabinho</v>
      </c>
      <c r="C21" s="44" t="n">
        <f aca="false">VLOOKUP($A21,$N:$Z,Q$1,0)</f>
        <v>0</v>
      </c>
      <c r="D21" s="46" t="str">
        <f aca="false">VLOOKUP($A21,$N:$Z,R$1,0)&amp;"-"&amp;VLOOKUP($A21,$N:$Z,S$1,0)</f>
        <v>0-0</v>
      </c>
      <c r="E21" s="44" t="n">
        <f aca="false">VLOOKUP($A21,$N:$Z,X$1,0)</f>
        <v>0</v>
      </c>
      <c r="F21" s="44" t="n">
        <f aca="false">VLOOKUP($A21,$N:$Z,V$1,0)</f>
        <v>0</v>
      </c>
      <c r="G21" s="44" t="n">
        <f aca="false">VLOOKUP($A21,$N:$Z,W$1,0)</f>
        <v>0</v>
      </c>
      <c r="H21" s="44" t="n">
        <f aca="false">VLOOKUP($A21,$N:$Z,Y$1,0)</f>
        <v>0</v>
      </c>
      <c r="I21" s="47" t="n">
        <f aca="false">VLOOKUP($A21,$N:$Z,13,0)</f>
        <v>8.7E-008</v>
      </c>
      <c r="J21" s="48"/>
      <c r="K21" s="35" t="n">
        <f aca="false">VLOOKUP($A21,$N:$Z,R$1,0)</f>
        <v>0</v>
      </c>
      <c r="L21" s="35" t="n">
        <f aca="false">VLOOKUP($A21,$N:$Z,S$1,0)</f>
        <v>0</v>
      </c>
      <c r="M21" s="36"/>
      <c r="N21" s="36" t="n">
        <f aca="false">RANK(Z21,Z:Z)</f>
        <v>25</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0</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Felipe</v>
      </c>
      <c r="C22" s="44" t="n">
        <f aca="false">VLOOKUP($A22,$N:$Z,Q$1,0)</f>
        <v>0</v>
      </c>
      <c r="D22" s="46" t="str">
        <f aca="false">VLOOKUP($A22,$N:$Z,R$1,0)&amp;"-"&amp;VLOOKUP($A22,$N:$Z,S$1,0)</f>
        <v>0-0</v>
      </c>
      <c r="E22" s="44" t="n">
        <f aca="false">VLOOKUP($A22,$N:$Z,X$1,0)</f>
        <v>0</v>
      </c>
      <c r="F22" s="44" t="n">
        <f aca="false">VLOOKUP($A22,$N:$Z,V$1,0)</f>
        <v>0</v>
      </c>
      <c r="G22" s="44" t="n">
        <f aca="false">VLOOKUP($A22,$N:$Z,W$1,0)</f>
        <v>0</v>
      </c>
      <c r="H22" s="44" t="n">
        <f aca="false">VLOOKUP($A22,$N:$Z,Y$1,0)</f>
        <v>0</v>
      </c>
      <c r="I22" s="47" t="n">
        <f aca="false">VLOOKUP($A22,$N:$Z,13,0)</f>
        <v>8.6E-008</v>
      </c>
      <c r="J22" s="48"/>
      <c r="K22" s="35" t="n">
        <f aca="false">VLOOKUP($A22,$N:$Z,R$1,0)</f>
        <v>0</v>
      </c>
      <c r="L22" s="35" t="n">
        <f aca="false">VLOOKUP($A22,$N:$Z,S$1,0)</f>
        <v>0</v>
      </c>
      <c r="M22" s="36"/>
      <c r="N22" s="36" t="n">
        <f aca="false">RANK(Z22,Z:Z)</f>
        <v>26</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0</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Fernando Bio</v>
      </c>
      <c r="C23" s="44" t="n">
        <f aca="false">VLOOKUP($A23,$N:$Z,Q$1,0)</f>
        <v>0</v>
      </c>
      <c r="D23" s="46" t="str">
        <f aca="false">VLOOKUP($A23,$N:$Z,R$1,0)&amp;"-"&amp;VLOOKUP($A23,$N:$Z,S$1,0)</f>
        <v>0-0</v>
      </c>
      <c r="E23" s="44" t="n">
        <f aca="false">VLOOKUP($A23,$N:$Z,X$1,0)</f>
        <v>0</v>
      </c>
      <c r="F23" s="44" t="n">
        <f aca="false">VLOOKUP($A23,$N:$Z,V$1,0)</f>
        <v>0</v>
      </c>
      <c r="G23" s="44" t="n">
        <f aca="false">VLOOKUP($A23,$N:$Z,W$1,0)</f>
        <v>0</v>
      </c>
      <c r="H23" s="44" t="n">
        <f aca="false">VLOOKUP($A23,$N:$Z,Y$1,0)</f>
        <v>0</v>
      </c>
      <c r="I23" s="47" t="n">
        <f aca="false">VLOOKUP($A23,$N:$Z,13,0)</f>
        <v>8.5E-008</v>
      </c>
      <c r="J23" s="48"/>
      <c r="K23" s="35" t="n">
        <f aca="false">VLOOKUP($A23,$N:$Z,R$1,0)</f>
        <v>0</v>
      </c>
      <c r="L23" s="35" t="n">
        <f aca="false">VLOOKUP($A23,$N:$Z,S$1,0)</f>
        <v>0</v>
      </c>
      <c r="M23" s="36"/>
      <c r="N23" s="36" t="n">
        <f aca="false">RANK(Z23,Z:Z)</f>
        <v>27</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0</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Fiorito</v>
      </c>
      <c r="C24" s="44" t="n">
        <f aca="false">VLOOKUP($A24,$N:$Z,Q$1,0)</f>
        <v>0</v>
      </c>
      <c r="D24" s="46" t="str">
        <f aca="false">VLOOKUP($A24,$N:$Z,R$1,0)&amp;"-"&amp;VLOOKUP($A24,$N:$Z,S$1,0)</f>
        <v>0-0</v>
      </c>
      <c r="E24" s="44" t="n">
        <f aca="false">VLOOKUP($A24,$N:$Z,X$1,0)</f>
        <v>0</v>
      </c>
      <c r="F24" s="44" t="n">
        <f aca="false">VLOOKUP($A24,$N:$Z,V$1,0)</f>
        <v>0</v>
      </c>
      <c r="G24" s="44" t="n">
        <f aca="false">VLOOKUP($A24,$N:$Z,W$1,0)</f>
        <v>0</v>
      </c>
      <c r="H24" s="44" t="n">
        <f aca="false">VLOOKUP($A24,$N:$Z,Y$1,0)</f>
        <v>0</v>
      </c>
      <c r="I24" s="47" t="n">
        <f aca="false">VLOOKUP($A24,$N:$Z,13,0)</f>
        <v>8.4E-008</v>
      </c>
      <c r="J24" s="48"/>
      <c r="K24" s="35" t="n">
        <f aca="false">VLOOKUP($A24,$N:$Z,R$1,0)</f>
        <v>0</v>
      </c>
      <c r="L24" s="35" t="n">
        <f aca="false">VLOOKUP($A24,$N:$Z,S$1,0)</f>
        <v>0</v>
      </c>
      <c r="M24" s="36"/>
      <c r="N24" s="36" t="n">
        <f aca="false">RANK(Z24,Z:Z)</f>
        <v>28</v>
      </c>
      <c r="O24" s="35" t="n">
        <v>22</v>
      </c>
      <c r="P24" s="36" t="s">
        <v>23</v>
      </c>
      <c r="Q24" s="36" t="n">
        <f aca="false">COUNTIF(CORRIDA!G:G,CLASSIF!P24)+COUNTIF(CORRIDA!I:I,CLASSIF!P24)</f>
        <v>0</v>
      </c>
      <c r="R24" s="36" t="n">
        <f aca="false">COUNTIF(CORRIDA!G:G,CLASSIF!$P24)</f>
        <v>0</v>
      </c>
      <c r="S24" s="36" t="n">
        <f aca="false">COUNTIF(CORRIDA!I:I,CLASSIF!P24)</f>
        <v>0</v>
      </c>
      <c r="T24" s="37" t="n">
        <f aca="false">IF(Q24=0,0,U24/(Q24*20))</f>
        <v>0</v>
      </c>
      <c r="U24" s="36" t="n">
        <f aca="false">SUMIF(CORRIDA!G:G,CLASSIF!P24,CORRIDA!H:H)+SUMIF(CORRIDA!I:I,CLASSIF!P24,CORRIDA!J:J)</f>
        <v>0</v>
      </c>
      <c r="V24" s="36" t="n">
        <f aca="false">SUMIF(WOs!G:G,CLASSIF!P24,WOs!H:H)+SUMIF(WOs!I:I,CLASSIF!P24,WOs!J:J)</f>
        <v>0</v>
      </c>
      <c r="W24" s="36" t="n">
        <f aca="false">SUMIF(TORNEIO!G:G,CLASSIF!P24,TORNEIO!H:H)+SUMIF(TORNEIO!I:I,CLASSIF!P24,TORNEIO!J:J)+SUMIF(TORNEIO!S:S,CLASSIF!P24,TORNEIO!T:T)</f>
        <v>0</v>
      </c>
      <c r="X24" s="36" t="n">
        <f aca="false">SUM(U24:V24)</f>
        <v>0</v>
      </c>
      <c r="Y24" s="36" t="n">
        <f aca="false">VLOOKUP(P24,STATS!$B$2:$DF$52,109,0)</f>
        <v>0</v>
      </c>
      <c r="Z24" s="38" t="n">
        <f aca="false">SUM(W24:Y24)+T24/1000+(100-O24)/1000000000</f>
        <v>7.8E-008</v>
      </c>
      <c r="AA24" s="36"/>
      <c r="AG24" s="30" t="n">
        <f aca="false">E24/$AF$3</f>
        <v>0</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Flavio</v>
      </c>
      <c r="C25" s="44" t="n">
        <f aca="false">VLOOKUP($A25,$N:$Z,Q$1,0)</f>
        <v>0</v>
      </c>
      <c r="D25" s="46" t="str">
        <f aca="false">VLOOKUP($A25,$N:$Z,R$1,0)&amp;"-"&amp;VLOOKUP($A25,$N:$Z,S$1,0)</f>
        <v>0-0</v>
      </c>
      <c r="E25" s="44" t="n">
        <f aca="false">VLOOKUP($A25,$N:$Z,X$1,0)</f>
        <v>0</v>
      </c>
      <c r="F25" s="44" t="n">
        <f aca="false">VLOOKUP($A25,$N:$Z,V$1,0)</f>
        <v>0</v>
      </c>
      <c r="G25" s="44" t="n">
        <f aca="false">VLOOKUP($A25,$N:$Z,W$1,0)</f>
        <v>0</v>
      </c>
      <c r="H25" s="44" t="n">
        <f aca="false">VLOOKUP($A25,$N:$Z,Y$1,0)</f>
        <v>0</v>
      </c>
      <c r="I25" s="47" t="n">
        <f aca="false">VLOOKUP($A25,$N:$Z,13,0)</f>
        <v>8.3E-008</v>
      </c>
      <c r="J25" s="48"/>
      <c r="K25" s="35" t="n">
        <f aca="false">VLOOKUP($A25,$N:$Z,R$1,0)</f>
        <v>0</v>
      </c>
      <c r="L25" s="35" t="n">
        <f aca="false">VLOOKUP($A25,$N:$Z,S$1,0)</f>
        <v>0</v>
      </c>
      <c r="M25" s="36"/>
      <c r="N25" s="36" t="n">
        <f aca="false">RANK(Z25,Z:Z)</f>
        <v>6</v>
      </c>
      <c r="O25" s="35" t="n">
        <v>23</v>
      </c>
      <c r="P25" s="36" t="s">
        <v>24</v>
      </c>
      <c r="Q25" s="36" t="n">
        <f aca="false">COUNTIF(CORRIDA!G:G,CLASSIF!P25)+COUNTIF(CORRIDA!I:I,CLASSIF!P25)</f>
        <v>0</v>
      </c>
      <c r="R25" s="36" t="n">
        <f aca="false">COUNTIF(CORRIDA!G:G,CLASSIF!$P25)</f>
        <v>0</v>
      </c>
      <c r="S25" s="36" t="n">
        <f aca="false">COUNTIF(CORRIDA!I:I,CLASSIF!P25)</f>
        <v>0</v>
      </c>
      <c r="T25" s="37" t="n">
        <f aca="false">IF(Q25=0,0,U25/(Q25*20))</f>
        <v>0</v>
      </c>
      <c r="U25" s="36" t="n">
        <f aca="false">SUMIF(CORRIDA!G:G,CLASSIF!P25,CORRIDA!H:H)+SUMIF(CORRIDA!I:I,CLASSIF!P25,CORRIDA!J:J)</f>
        <v>0</v>
      </c>
      <c r="V25" s="36" t="n">
        <f aca="false">SUMIF(WOs!G:G,CLASSIF!P25,WOs!H:H)+SUMIF(WOs!I:I,CLASSIF!P25,WOs!J:J)</f>
        <v>0</v>
      </c>
      <c r="W25" s="36" t="n">
        <f aca="false">SUMIF(TORNEIO!G:G,CLASSIF!P25,TORNEIO!H:H)+SUMIF(TORNEIO!I:I,CLASSIF!P25,TORNEIO!J:J)+SUMIF(TORNEIO!S:S,CLASSIF!P25,TORNEIO!T:T)</f>
        <v>24</v>
      </c>
      <c r="X25" s="36" t="n">
        <f aca="false">SUM(U25:V25)</f>
        <v>0</v>
      </c>
      <c r="Y25" s="36" t="n">
        <f aca="false">VLOOKUP(P25,STATS!$B$2:$DF$52,109,0)</f>
        <v>0</v>
      </c>
      <c r="Z25" s="38" t="n">
        <f aca="false">SUM(W25:Y25)+T25/1000+(100-O25)/1000000000</f>
        <v>24.000000077</v>
      </c>
      <c r="AA25" s="36"/>
      <c r="AG25" s="30" t="n">
        <f aca="false">E25/$AF$3</f>
        <v>0</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Fontalvo</v>
      </c>
      <c r="C26" s="44" t="n">
        <f aca="false">VLOOKUP($A26,$N:$Z,Q$1,0)</f>
        <v>0</v>
      </c>
      <c r="D26" s="46" t="str">
        <f aca="false">VLOOKUP($A26,$N:$Z,R$1,0)&amp;"-"&amp;VLOOKUP($A26,$N:$Z,S$1,0)</f>
        <v>0-0</v>
      </c>
      <c r="E26" s="44" t="n">
        <f aca="false">VLOOKUP($A26,$N:$Z,X$1,0)</f>
        <v>0</v>
      </c>
      <c r="F26" s="44" t="n">
        <f aca="false">VLOOKUP($A26,$N:$Z,V$1,0)</f>
        <v>0</v>
      </c>
      <c r="G26" s="44" t="n">
        <f aca="false">VLOOKUP($A26,$N:$Z,W$1,0)</f>
        <v>0</v>
      </c>
      <c r="H26" s="44" t="n">
        <f aca="false">VLOOKUP($A26,$N:$Z,Y$1,0)</f>
        <v>0</v>
      </c>
      <c r="I26" s="47" t="n">
        <f aca="false">VLOOKUP($A26,$N:$Z,13,0)</f>
        <v>8.2E-008</v>
      </c>
      <c r="J26" s="48"/>
      <c r="K26" s="35" t="n">
        <f aca="false">VLOOKUP($A26,$N:$Z,R$1,0)</f>
        <v>0</v>
      </c>
      <c r="L26" s="35" t="n">
        <f aca="false">VLOOKUP($A26,$N:$Z,S$1,0)</f>
        <v>0</v>
      </c>
      <c r="M26" s="36"/>
      <c r="N26" s="36" t="n">
        <f aca="false">RANK(Z26,Z:Z)</f>
        <v>7</v>
      </c>
      <c r="O26" s="35" t="n">
        <v>24</v>
      </c>
      <c r="P26" s="36" t="s">
        <v>25</v>
      </c>
      <c r="Q26" s="36" t="n">
        <f aca="false">COUNTIF(CORRIDA!G:G,CLASSIF!P26)+COUNTIF(CORRIDA!I:I,CLASSIF!P26)</f>
        <v>0</v>
      </c>
      <c r="R26" s="36" t="n">
        <f aca="false">COUNTIF(CORRIDA!G:G,CLASSIF!$P26)</f>
        <v>0</v>
      </c>
      <c r="S26" s="36" t="n">
        <f aca="false">COUNTIF(CORRIDA!I:I,CLASSIF!P26)</f>
        <v>0</v>
      </c>
      <c r="T26" s="37" t="n">
        <f aca="false">IF(Q26=0,0,U26/(Q26*20))</f>
        <v>0</v>
      </c>
      <c r="U26" s="36" t="n">
        <f aca="false">SUMIF(CORRIDA!G:G,CLASSIF!P26,CORRIDA!H:H)+SUMIF(CORRIDA!I:I,CLASSIF!P26,CORRIDA!J:J)</f>
        <v>0</v>
      </c>
      <c r="V26" s="36" t="n">
        <f aca="false">SUMIF(WOs!G:G,CLASSIF!P26,WOs!H:H)+SUMIF(WOs!I:I,CLASSIF!P26,WOs!J:J)</f>
        <v>0</v>
      </c>
      <c r="W26" s="36" t="n">
        <f aca="false">SUMIF(TORNEIO!G:G,CLASSIF!P26,TORNEIO!H:H)+SUMIF(TORNEIO!I:I,CLASSIF!P26,TORNEIO!J:J)+SUMIF(TORNEIO!S:S,CLASSIF!P26,TORNEIO!T:T)</f>
        <v>24</v>
      </c>
      <c r="X26" s="36" t="n">
        <f aca="false">SUM(U26:V26)</f>
        <v>0</v>
      </c>
      <c r="Y26" s="36" t="n">
        <f aca="false">VLOOKUP(P26,STATS!$B$2:$DF$52,109,0)</f>
        <v>0</v>
      </c>
      <c r="Z26" s="38" t="n">
        <f aca="false">SUM(W26:Y26)+T26/1000+(100-O26)/1000000000</f>
        <v>24.000000076</v>
      </c>
      <c r="AA26" s="36"/>
      <c r="AG26" s="30" t="n">
        <f aca="false">E26/$AF$3</f>
        <v>0</v>
      </c>
      <c r="AH26" s="30" t="e">
        <f aca="true">E26+AH$2*20*D26*(($AC$3-TODAY())/7)</f>
        <v>#VALUE!</v>
      </c>
      <c r="AJ26" s="1"/>
      <c r="AL26" s="1"/>
    </row>
    <row r="27" customFormat="false" ht="12.75" hidden="false" customHeight="false" outlineLevel="0" collapsed="false">
      <c r="A27" s="49" t="n">
        <v>25</v>
      </c>
      <c r="B27" s="50" t="str">
        <f aca="false">VLOOKUP($A27,$N:$Z,P$1,0)</f>
        <v>Grilovic</v>
      </c>
      <c r="C27" s="49" t="n">
        <f aca="false">VLOOKUP($A27,$N:$Z,Q$1,0)</f>
        <v>0</v>
      </c>
      <c r="D27" s="51" t="str">
        <f aca="false">VLOOKUP($A27,$N:$Z,R$1,0)&amp;"-"&amp;VLOOKUP($A27,$N:$Z,S$1,0)</f>
        <v>0-0</v>
      </c>
      <c r="E27" s="49" t="n">
        <f aca="false">VLOOKUP($A27,$N:$Z,X$1,0)</f>
        <v>0</v>
      </c>
      <c r="F27" s="49" t="n">
        <f aca="false">VLOOKUP($A27,$N:$Z,V$1,0)</f>
        <v>0</v>
      </c>
      <c r="G27" s="49" t="n">
        <f aca="false">VLOOKUP($A27,$N:$Z,W$1,0)</f>
        <v>0</v>
      </c>
      <c r="H27" s="49" t="n">
        <f aca="false">VLOOKUP($A27,$N:$Z,Y$1,0)</f>
        <v>0</v>
      </c>
      <c r="I27" s="52" t="n">
        <f aca="false">VLOOKUP($A27,$N:$Z,13,0)</f>
        <v>8.1E-008</v>
      </c>
      <c r="J27" s="53"/>
      <c r="K27" s="35" t="n">
        <f aca="false">VLOOKUP($A27,$N:$Z,R$1,0)</f>
        <v>0</v>
      </c>
      <c r="L27" s="35" t="n">
        <f aca="false">VLOOKUP($A27,$N:$Z,S$1,0)</f>
        <v>0</v>
      </c>
      <c r="M27" s="36"/>
      <c r="N27" s="36" t="n">
        <f aca="false">RANK(Z27,Z:Z)</f>
        <v>8</v>
      </c>
      <c r="O27" s="35" t="n">
        <v>25</v>
      </c>
      <c r="P27" s="36" t="s">
        <v>26</v>
      </c>
      <c r="Q27" s="36" t="n">
        <f aca="false">COUNTIF(CORRIDA!G:G,CLASSIF!P27)+COUNTIF(CORRIDA!I:I,CLASSIF!P27)</f>
        <v>0</v>
      </c>
      <c r="R27" s="36" t="n">
        <f aca="false">COUNTIF(CORRIDA!G:G,CLASSIF!$P27)</f>
        <v>0</v>
      </c>
      <c r="S27" s="36" t="n">
        <f aca="false">COUNTIF(CORRIDA!I:I,CLASSIF!P27)</f>
        <v>0</v>
      </c>
      <c r="T27" s="37" t="n">
        <f aca="false">IF(Q27=0,0,U27/(Q27*20))</f>
        <v>0</v>
      </c>
      <c r="U27" s="36" t="n">
        <f aca="false">SUMIF(CORRIDA!G:G,CLASSIF!P27,CORRIDA!H:H)+SUMIF(CORRIDA!I:I,CLASSIF!P27,CORRIDA!J:J)</f>
        <v>0</v>
      </c>
      <c r="V27" s="36" t="n">
        <f aca="false">SUMIF(WOs!G:G,CLASSIF!P27,WOs!H:H)+SUMIF(WOs!I:I,CLASSIF!P27,WOs!J:J)</f>
        <v>0</v>
      </c>
      <c r="W27" s="36" t="n">
        <f aca="false">SUMIF(TORNEIO!G:G,CLASSIF!P27,TORNEIO!H:H)+SUMIF(TORNEIO!I:I,CLASSIF!P27,TORNEIO!J:J)+SUMIF(TORNEIO!S:S,CLASSIF!P27,TORNEIO!T:T)</f>
        <v>24</v>
      </c>
      <c r="X27" s="36" t="n">
        <f aca="false">SUM(U27:V27)</f>
        <v>0</v>
      </c>
      <c r="Y27" s="36" t="n">
        <f aca="false">VLOOKUP(P27,STATS!$B$2:$DF$52,109,0)</f>
        <v>0</v>
      </c>
      <c r="Z27" s="38" t="n">
        <f aca="false">SUM(W27:Y27)+T27/1000+(100-O27)/1000000000</f>
        <v>24.000000075</v>
      </c>
      <c r="AA27" s="36"/>
      <c r="AG27" s="30" t="n">
        <f aca="false">E27/$AF$3</f>
        <v>0</v>
      </c>
      <c r="AH27" s="30" t="e">
        <f aca="true">E27+AH$2*20*D27*(($AC$3-TODAY())/7)</f>
        <v>#VALUE!</v>
      </c>
      <c r="AJ27" s="1"/>
      <c r="AL27" s="1"/>
    </row>
    <row r="28" customFormat="false" ht="12.75" hidden="false" customHeight="false" outlineLevel="0" collapsed="false">
      <c r="A28" s="49" t="n">
        <v>26</v>
      </c>
      <c r="B28" s="50" t="str">
        <f aca="false">VLOOKUP($A28,$N:$Z,P$1,0)</f>
        <v>Guedes</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8E-008</v>
      </c>
      <c r="J28" s="53"/>
      <c r="K28" s="35" t="n">
        <f aca="false">VLOOKUP($A28,$N:$Z,R$1,0)</f>
        <v>0</v>
      </c>
      <c r="L28" s="35" t="n">
        <f aca="false">VLOOKUP($A28,$N:$Z,S$1,0)</f>
        <v>0</v>
      </c>
      <c r="M28" s="36"/>
      <c r="N28" s="36" t="n">
        <f aca="false">RANK(Z28,Z:Z)</f>
        <v>1</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85</v>
      </c>
      <c r="X28" s="36" t="n">
        <f aca="false">SUM(U28:V28)</f>
        <v>0</v>
      </c>
      <c r="Y28" s="36" t="n">
        <f aca="false">VLOOKUP(P28,STATS!$B$2:$DF$52,109,0)</f>
        <v>0</v>
      </c>
      <c r="Z28" s="38" t="n">
        <f aca="false">SUM(W28:Y28)+T28/1000+(100-O28)/1000000000</f>
        <v>85.000000074</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Gus</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7.9E-008</v>
      </c>
      <c r="J29" s="53"/>
      <c r="K29" s="35" t="n">
        <f aca="false">VLOOKUP($A29,$N:$Z,R$1,0)</f>
        <v>0</v>
      </c>
      <c r="L29" s="35" t="n">
        <f aca="false">VLOOKUP($A29,$N:$Z,S$1,0)</f>
        <v>0</v>
      </c>
      <c r="M29" s="36"/>
      <c r="N29" s="36" t="n">
        <f aca="false">RANK(Z29,Z:Z)</f>
        <v>29</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Ivan</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7.8E-008</v>
      </c>
      <c r="J30" s="53"/>
      <c r="K30" s="35" t="n">
        <f aca="false">VLOOKUP($A30,$N:$Z,R$1,0)</f>
        <v>0</v>
      </c>
      <c r="L30" s="35" t="n">
        <f aca="false">VLOOKUP($A30,$N:$Z,S$1,0)</f>
        <v>0</v>
      </c>
      <c r="M30" s="36"/>
      <c r="N30" s="36" t="n">
        <f aca="false">RANK(Z30,Z:Z)</f>
        <v>30</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Marcelo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7.3E-008</v>
      </c>
      <c r="J31" s="53"/>
      <c r="K31" s="35" t="n">
        <f aca="false">VLOOKUP($A31,$N:$Z,R$1,0)</f>
        <v>0</v>
      </c>
      <c r="L31" s="35" t="n">
        <f aca="false">VLOOKUP($A31,$N:$Z,S$1,0)</f>
        <v>0</v>
      </c>
      <c r="M31" s="36"/>
      <c r="N31" s="36" t="n">
        <f aca="false">RANK(Z31,Z:Z)</f>
        <v>31</v>
      </c>
      <c r="O31" s="35" t="n">
        <v>29</v>
      </c>
      <c r="P31" s="36" t="s">
        <v>30</v>
      </c>
      <c r="Q31" s="36" t="n">
        <f aca="false">COUNTIF(CORRIDA!G:G,CLASSIF!P31)+COUNTIF(CORRIDA!I:I,CLASSIF!P31)</f>
        <v>0</v>
      </c>
      <c r="R31" s="36" t="n">
        <f aca="false">COUNTIF(CORRIDA!G:G,CLASSIF!$P31)</f>
        <v>0</v>
      </c>
      <c r="S31" s="36" t="n">
        <f aca="false">COUNTIF(CORRIDA!I:I,CLASSIF!P31)</f>
        <v>0</v>
      </c>
      <c r="T31" s="37" t="n">
        <f aca="false">IF(Q31=0,0,U31/(Q31*20))</f>
        <v>0</v>
      </c>
      <c r="U31" s="36" t="n">
        <f aca="false">SUMIF(CORRIDA!G:G,CLASSIF!P31,CORRIDA!H:H)+SUMIF(CORRIDA!I:I,CLASSIF!P31,CORRIDA!J:J)</f>
        <v>0</v>
      </c>
      <c r="V31" s="36" t="n">
        <f aca="false">SUMIF(WOs!G:G,CLASSIF!P31,WOs!H:H)+SUMIF(WOs!I:I,CLASSIF!P31,WOs!J:J)</f>
        <v>0</v>
      </c>
      <c r="W31" s="36" t="n">
        <f aca="false">SUMIF(TORNEIO!G:G,CLASSIF!P31,TORNEIO!H:H)+SUMIF(TORNEIO!I:I,CLASSIF!P31,TORNEIO!J:J)+SUMIF(TORNEIO!S:S,CLASSIF!P31,TORNEIO!T:T)</f>
        <v>0</v>
      </c>
      <c r="X31" s="36" t="n">
        <f aca="false">SUM(U31:V31)</f>
        <v>0</v>
      </c>
      <c r="Y31" s="36" t="n">
        <f aca="false">VLOOKUP(P31,STATS!$B$2:$DF$52,109,0)</f>
        <v>0</v>
      </c>
      <c r="Z31" s="38" t="n">
        <f aca="false">SUM(W31:Y31)+T31/1000+(100-O31)/1000000000</f>
        <v>7.1E-008</v>
      </c>
      <c r="AA31" s="36"/>
    </row>
    <row r="32" customFormat="false" ht="12.75" hidden="false" customHeight="false" outlineLevel="0" collapsed="false">
      <c r="A32" s="49" t="n">
        <v>30</v>
      </c>
      <c r="B32" s="50" t="str">
        <f aca="false">VLOOKUP($A32,$N:$Z,P$1,0)</f>
        <v>Odair</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7.2E-008</v>
      </c>
      <c r="J32" s="53"/>
      <c r="K32" s="35" t="n">
        <f aca="false">VLOOKUP($A32,$N:$Z,R$1,0)</f>
        <v>0</v>
      </c>
      <c r="L32" s="35" t="n">
        <f aca="false">VLOOKUP($A32,$N:$Z,S$1,0)</f>
        <v>0</v>
      </c>
      <c r="M32" s="36"/>
      <c r="N32" s="36" t="n">
        <f aca="false">RANK(Z32,Z:Z)</f>
        <v>32</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Oswald</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7.1E-008</v>
      </c>
      <c r="J33" s="53"/>
      <c r="K33" s="35" t="n">
        <f aca="false">VLOOKUP($A33,$N:$Z,R$1,0)</f>
        <v>0</v>
      </c>
      <c r="L33" s="35" t="n">
        <f aca="false">VLOOKUP($A33,$N:$Z,S$1,0)</f>
        <v>0</v>
      </c>
      <c r="M33" s="36"/>
      <c r="N33" s="36" t="n">
        <f aca="false">RANK(Z33,Z:Z)</f>
        <v>33</v>
      </c>
      <c r="O33" s="35" t="n">
        <v>31</v>
      </c>
      <c r="P33" s="36" t="s">
        <v>32</v>
      </c>
      <c r="Q33" s="36" t="n">
        <f aca="false">COUNTIF(CORRIDA!G:G,CLASSIF!P33)+COUNTIF(CORRIDA!I:I,CLASSIF!P33)</f>
        <v>0</v>
      </c>
      <c r="R33" s="36" t="n">
        <f aca="false">COUNTIF(CORRIDA!G:G,CLASSIF!$P33)</f>
        <v>0</v>
      </c>
      <c r="S33" s="36" t="n">
        <f aca="false">COUNTIF(CORRIDA!I:I,CLASSIF!P33)</f>
        <v>0</v>
      </c>
      <c r="T33" s="37" t="n">
        <f aca="false">IF(Q33=0,0,U33/(Q33*20))</f>
        <v>0</v>
      </c>
      <c r="U33" s="36" t="n">
        <f aca="false">SUMIF(CORRIDA!G:G,CLASSIF!P33,CORRIDA!H:H)+SUMIF(CORRIDA!I:I,CLASSIF!P33,CORRIDA!J:J)</f>
        <v>0</v>
      </c>
      <c r="V33" s="36" t="n">
        <f aca="false">SUMIF(WOs!G:G,CLASSIF!P33,WOs!H:H)+SUMIF(WOs!I:I,CLASSIF!P33,WOs!J:J)</f>
        <v>0</v>
      </c>
      <c r="W33" s="36" t="n">
        <f aca="false">SUMIF(TORNEIO!G:G,CLASSIF!P33,TORNEIO!H:H)+SUMIF(TORNEIO!I:I,CLASSIF!P33,TORNEIO!J:J)+SUMIF(TORNEIO!S:S,CLASSIF!P33,TORNEIO!T:T)</f>
        <v>0</v>
      </c>
      <c r="X33" s="36" t="n">
        <f aca="false">SUM(U33:V33)</f>
        <v>0</v>
      </c>
      <c r="Y33" s="36" t="n">
        <f aca="false">VLOOKUP(P33,STATS!$B$2:$DF$52,109,0)</f>
        <v>0</v>
      </c>
      <c r="Z33" s="38" t="n">
        <f aca="false">SUM(W33:Y33)+T33/1000+(100-O33)/1000000000</f>
        <v>6.9E-008</v>
      </c>
      <c r="AA33" s="36"/>
    </row>
    <row r="34" customFormat="false" ht="12.75" hidden="false" customHeight="false" outlineLevel="0" collapsed="false">
      <c r="A34" s="49" t="n">
        <v>32</v>
      </c>
      <c r="B34" s="50" t="str">
        <f aca="false">VLOOKUP($A34,$N:$Z,P$1,0)</f>
        <v>Palazzo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7E-008</v>
      </c>
      <c r="J34" s="53"/>
      <c r="K34" s="35" t="n">
        <f aca="false">VLOOKUP($A34,$N:$Z,R$1,0)</f>
        <v>0</v>
      </c>
      <c r="L34" s="35" t="n">
        <f aca="false">VLOOKUP($A34,$N:$Z,S$1,0)</f>
        <v>0</v>
      </c>
      <c r="M34" s="36"/>
      <c r="N34" s="36" t="n">
        <f aca="false">RANK(Z34,Z:Z)</f>
        <v>34</v>
      </c>
      <c r="O34" s="35" t="n">
        <v>32</v>
      </c>
      <c r="P34" s="36" t="s">
        <v>33</v>
      </c>
      <c r="Q34" s="36" t="n">
        <f aca="false">COUNTIF(CORRIDA!G:G,CLASSIF!P34)+COUNTIF(CORRIDA!I:I,CLASSIF!P34)</f>
        <v>0</v>
      </c>
      <c r="R34" s="36" t="n">
        <f aca="false">COUNTIF(CORRIDA!G:G,CLASSIF!$P34)</f>
        <v>0</v>
      </c>
      <c r="S34" s="36" t="n">
        <f aca="false">COUNTIF(CORRIDA!I:I,CLASSIF!P34)</f>
        <v>0</v>
      </c>
      <c r="T34" s="37" t="n">
        <f aca="false">IF(Q34=0,0,U34/(Q34*20))</f>
        <v>0</v>
      </c>
      <c r="U34" s="36" t="n">
        <f aca="false">SUMIF(CORRIDA!G:G,CLASSIF!P34,CORRIDA!H:H)+SUMIF(CORRIDA!I:I,CLASSIF!P34,CORRIDA!J:J)</f>
        <v>0</v>
      </c>
      <c r="V34" s="36" t="n">
        <f aca="false">SUMIF(WOs!G:G,CLASSIF!P34,WOs!H:H)+SUMIF(WOs!I:I,CLASSIF!P34,WOs!J:J)</f>
        <v>0</v>
      </c>
      <c r="W34" s="36" t="n">
        <f aca="false">SUMIF(TORNEIO!G:G,CLASSIF!P34,TORNEIO!H:H)+SUMIF(TORNEIO!I:I,CLASSIF!P34,TORNEIO!J:J)+SUMIF(TORNEIO!S:S,CLASSIF!P34,TORNEIO!T:T)</f>
        <v>0</v>
      </c>
      <c r="X34" s="36" t="n">
        <f aca="false">SUM(U34:V34)</f>
        <v>0</v>
      </c>
      <c r="Y34" s="36" t="n">
        <f aca="false">VLOOKUP(P34,STATS!$B$2:$DF$52,109,0)</f>
        <v>0</v>
      </c>
      <c r="Z34" s="38" t="n">
        <f aca="false">SUM(W34:Y34)+T34/1000+(100-O34)/1000000000</f>
        <v>6.8E-008</v>
      </c>
      <c r="AA34" s="36"/>
    </row>
    <row r="35" customFormat="false" ht="12.75" hidden="false" customHeight="false" outlineLevel="0" collapsed="false">
      <c r="A35" s="49" t="n">
        <v>33</v>
      </c>
      <c r="B35" s="50" t="str">
        <f aca="false">VLOOKUP($A35,$N:$Z,P$1,0)</f>
        <v>Paulo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6.9E-008</v>
      </c>
      <c r="J35" s="53"/>
      <c r="K35" s="35" t="n">
        <f aca="false">VLOOKUP($A35,$N:$Z,R$1,0)</f>
        <v>0</v>
      </c>
      <c r="L35" s="35" t="n">
        <f aca="false">VLOOKUP($A35,$N:$Z,S$1,0)</f>
        <v>0</v>
      </c>
      <c r="M35" s="36"/>
      <c r="N35" s="36" t="n">
        <f aca="false">RANK(Z35,Z:Z)</f>
        <v>35</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Pedrão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6.8E-008</v>
      </c>
      <c r="J36" s="53"/>
      <c r="K36" s="35" t="n">
        <f aca="false">VLOOKUP($A36,$N:$Z,R$1,0)</f>
        <v>0</v>
      </c>
      <c r="L36" s="35" t="n">
        <f aca="false">VLOOKUP($A36,$N:$Z,S$1,0)</f>
        <v>0</v>
      </c>
      <c r="M36" s="36"/>
      <c r="N36" s="36" t="n">
        <f aca="false">RANK(Z36,Z:Z)</f>
        <v>4</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46</v>
      </c>
      <c r="X36" s="36" t="n">
        <f aca="false">SUM(U36:V36)</f>
        <v>0</v>
      </c>
      <c r="Y36" s="36" t="n">
        <f aca="false">VLOOKUP(P36,STATS!$B$2:$DF$52,109,0)</f>
        <v>0</v>
      </c>
      <c r="Z36" s="38" t="n">
        <f aca="false">SUM(W36:Y36)+T36/1000+(100-O36)/1000000000</f>
        <v>46.000000066</v>
      </c>
      <c r="AA36" s="36"/>
    </row>
    <row r="37" customFormat="false" ht="12.75" hidden="false" customHeight="false" outlineLevel="0" collapsed="false">
      <c r="A37" s="49" t="n">
        <v>35</v>
      </c>
      <c r="B37" s="50" t="str">
        <f aca="false">VLOOKUP($A37,$N:$Z,P$1,0)</f>
        <v>Pedrinho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6.7E-008</v>
      </c>
      <c r="J37" s="53"/>
      <c r="K37" s="35" t="n">
        <f aca="false">VLOOKUP($A37,$N:$Z,R$1,0)</f>
        <v>0</v>
      </c>
      <c r="L37" s="35" t="n">
        <f aca="false">VLOOKUP($A37,$N:$Z,S$1,0)</f>
        <v>0</v>
      </c>
      <c r="M37" s="36"/>
      <c r="N37" s="36" t="n">
        <f aca="false">RANK(Z37,Z:Z)</f>
        <v>36</v>
      </c>
      <c r="O37" s="35" t="n">
        <v>35</v>
      </c>
      <c r="P37" s="36" t="s">
        <v>36</v>
      </c>
      <c r="Q37" s="36" t="n">
        <f aca="false">COUNTIF(CORRIDA!G:G,CLASSIF!P37)+COUNTIF(CORRIDA!I:I,CLASSIF!P37)</f>
        <v>0</v>
      </c>
      <c r="R37" s="36" t="n">
        <f aca="false">COUNTIF(CORRIDA!G:G,CLASSIF!$P37)</f>
        <v>0</v>
      </c>
      <c r="S37" s="36" t="n">
        <f aca="false">COUNTIF(CORRIDA!I:I,CLASSIF!P37)</f>
        <v>0</v>
      </c>
      <c r="T37" s="37" t="n">
        <f aca="false">IF(Q37=0,0,U37/(Q37*20))</f>
        <v>0</v>
      </c>
      <c r="U37" s="36" t="n">
        <f aca="false">SUMIF(CORRIDA!G:G,CLASSIF!P37,CORRIDA!H:H)+SUMIF(CORRIDA!I:I,CLASSIF!P37,CORRIDA!J:J)</f>
        <v>0</v>
      </c>
      <c r="V37" s="36" t="n">
        <f aca="false">SUMIF(WOs!G:G,CLASSIF!P37,WOs!H:H)+SUMIF(WOs!I:I,CLASSIF!P37,WOs!J:J)</f>
        <v>0</v>
      </c>
      <c r="W37" s="36" t="n">
        <f aca="false">SUMIF(TORNEIO!G:G,CLASSIF!P37,TORNEIO!H:H)+SUMIF(TORNEIO!I:I,CLASSIF!P37,TORNEIO!J:J)+SUMIF(TORNEIO!S:S,CLASSIF!P37,TORNEIO!T:T)</f>
        <v>0</v>
      </c>
      <c r="X37" s="36" t="n">
        <f aca="false">SUM(U37:V37)</f>
        <v>0</v>
      </c>
      <c r="Y37" s="36" t="n">
        <f aca="false">VLOOKUP(P37,STATS!$B$2:$DF$52,109,0)</f>
        <v>0</v>
      </c>
      <c r="Z37" s="38" t="n">
        <f aca="false">SUM(W37:Y37)+T37/1000+(100-O37)/1000000000</f>
        <v>6.5E-008</v>
      </c>
      <c r="AA37" s="36"/>
    </row>
    <row r="38" customFormat="false" ht="12.75" hidden="true" customHeight="false" outlineLevel="0" collapsed="false">
      <c r="A38" s="49" t="n">
        <v>36</v>
      </c>
      <c r="B38" s="50" t="str">
        <f aca="false">VLOOKUP($A38,$N:$Z,P$1,0)</f>
        <v>Pinga</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6.5E-008</v>
      </c>
      <c r="J38" s="53"/>
      <c r="K38" s="35" t="n">
        <f aca="false">VLOOKUP($A38,$N:$Z,R$1,0)</f>
        <v>0</v>
      </c>
      <c r="L38" s="35" t="n">
        <f aca="false">VLOOKUP($A38,$N:$Z,S$1,0)</f>
        <v>0</v>
      </c>
      <c r="M38" s="36"/>
      <c r="N38" s="36" t="n">
        <f aca="false">RANK(Z38,Z:Z)</f>
        <v>37</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0</v>
      </c>
      <c r="X38" s="36" t="n">
        <f aca="false">SUM(U38:V38)</f>
        <v>0</v>
      </c>
      <c r="Y38" s="36" t="n">
        <f aca="false">VLOOKUP(P38,STATS!$B$2:$DF$52,109,0)</f>
        <v>0</v>
      </c>
      <c r="Z38" s="38" t="n">
        <f aca="false">SUM(W38:Y38)+T38/1000+(100-O38)/1000000000</f>
        <v>6.4E-008</v>
      </c>
      <c r="AA38" s="36"/>
    </row>
    <row r="39" customFormat="false" ht="12.75" hidden="true" customHeight="false" outlineLevel="0" collapsed="false">
      <c r="A39" s="49" t="n">
        <v>37</v>
      </c>
      <c r="B39" s="50" t="str">
        <f aca="false">VLOOKUP($A39,$N:$Z,P$1,0)</f>
        <v>Pitch</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6.4E-008</v>
      </c>
      <c r="J39" s="53"/>
      <c r="K39" s="35" t="n">
        <f aca="false">VLOOKUP($A39,$N:$Z,R$1,0)</f>
        <v>0</v>
      </c>
      <c r="L39" s="35" t="n">
        <f aca="false">VLOOKUP($A39,$N:$Z,S$1,0)</f>
        <v>0</v>
      </c>
      <c r="M39" s="36"/>
      <c r="N39" s="36" t="n">
        <f aca="false">RANK(Z39,Z:Z)</f>
        <v>38</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true" customHeight="false" outlineLevel="0" collapsed="false">
      <c r="A40" s="49" t="n">
        <v>38</v>
      </c>
      <c r="B40" s="50" t="str">
        <f aca="false">VLOOKUP($A40,$N:$Z,P$1,0)</f>
        <v>Reinaldo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6.3E-008</v>
      </c>
      <c r="J40" s="53"/>
      <c r="K40" s="35" t="n">
        <f aca="false">VLOOKUP($A40,$N:$Z,R$1,0)</f>
        <v>0</v>
      </c>
      <c r="L40" s="35" t="n">
        <f aca="false">VLOOKUP($A40,$N:$Z,S$1,0)</f>
        <v>0</v>
      </c>
      <c r="M40" s="36"/>
      <c r="N40" s="36" t="n">
        <f aca="false">RANK(Z40,Z:Z)</f>
        <v>39</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true" customHeight="false" outlineLevel="0" collapsed="false">
      <c r="A41" s="49" t="n">
        <v>39</v>
      </c>
      <c r="B41" s="50" t="str">
        <f aca="false">VLOOKUP($A41,$N:$Z,P$1,0)</f>
        <v>Renato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6.2E-008</v>
      </c>
      <c r="J41" s="53"/>
      <c r="K41" s="35" t="n">
        <f aca="false">VLOOKUP($A41,$N:$Z,R$1,0)</f>
        <v>0</v>
      </c>
      <c r="L41" s="35" t="n">
        <f aca="false">VLOOKUP($A41,$N:$Z,S$1,0)</f>
        <v>0</v>
      </c>
      <c r="M41" s="36"/>
      <c r="N41" s="36" t="n">
        <f aca="false">RANK(Z41,Z:Z)</f>
        <v>40</v>
      </c>
      <c r="O41" s="35" t="n">
        <v>39</v>
      </c>
      <c r="P41" s="36" t="s">
        <v>40</v>
      </c>
      <c r="Q41" s="36" t="n">
        <f aca="false">COUNTIF(CORRIDA!G:G,CLASSIF!P41)+COUNTIF(CORRIDA!I:I,CLASSIF!P41)</f>
        <v>0</v>
      </c>
      <c r="R41" s="36" t="n">
        <f aca="false">COUNTIF(CORRIDA!G:G,CLASSIF!$P41)</f>
        <v>0</v>
      </c>
      <c r="S41" s="36" t="n">
        <f aca="false">COUNTIF(CORRIDA!I:I,CLASSIF!P41)</f>
        <v>0</v>
      </c>
      <c r="T41" s="37" t="n">
        <f aca="false">IF(Q41=0,0,U41/(Q41*20))</f>
        <v>0</v>
      </c>
      <c r="U41" s="36" t="n">
        <f aca="false">SUMIF(CORRIDA!G:G,CLASSIF!P41,CORRIDA!H:H)+SUMIF(CORRIDA!I:I,CLASSIF!P41,CORRIDA!J:J)</f>
        <v>0</v>
      </c>
      <c r="V41" s="36" t="n">
        <f aca="false">SUMIF(WOs!G:G,CLASSIF!P41,WOs!H:H)+SUMIF(WOs!I:I,CLASSIF!P41,WOs!J:J)</f>
        <v>0</v>
      </c>
      <c r="W41" s="36" t="n">
        <f aca="false">SUMIF(TORNEIO!G:G,CLASSIF!P41,TORNEIO!H:H)+SUMIF(TORNEIO!I:I,CLASSIF!P41,TORNEIO!J:J)+SUMIF(TORNEIO!S:S,CLASSIF!P41,TORNEIO!T:T)</f>
        <v>0</v>
      </c>
      <c r="X41" s="36" t="n">
        <f aca="false">SUM(U41:V41)</f>
        <v>0</v>
      </c>
      <c r="Y41" s="36" t="n">
        <f aca="false">VLOOKUP(P41,STATS!$B$2:$DF$52,109,0)</f>
        <v>0</v>
      </c>
      <c r="Z41" s="38" t="n">
        <f aca="false">SUM(W41:Y41)+T41/1000+(100-O41)/1000000000</f>
        <v>6.1E-008</v>
      </c>
      <c r="AA41" s="36"/>
    </row>
    <row r="42" customFormat="false" ht="12.75" hidden="true" customHeight="false" outlineLevel="0" collapsed="false">
      <c r="A42" s="49" t="n">
        <v>40</v>
      </c>
      <c r="B42" s="50" t="str">
        <f aca="false">VLOOKUP($A42,$N:$Z,P$1,0)</f>
        <v>Robertinho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6.1E-008</v>
      </c>
      <c r="J42" s="53"/>
      <c r="K42" s="35" t="n">
        <f aca="false">VLOOKUP($A42,$N:$Z,R$1,0)</f>
        <v>0</v>
      </c>
      <c r="L42" s="35" t="n">
        <f aca="false">VLOOKUP($A42,$N:$Z,S$1,0)</f>
        <v>0</v>
      </c>
      <c r="M42" s="36"/>
      <c r="N42" s="36" t="n">
        <f aca="false">RANK(Z42,Z:Z)</f>
        <v>41</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true" customHeight="false" outlineLevel="0" collapsed="false">
      <c r="A43" s="35" t="n">
        <v>41</v>
      </c>
      <c r="B43" s="50" t="str">
        <f aca="false">VLOOKUP($A43,$N:$Z,P$1,0)</f>
        <v>Rogerio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6E-008</v>
      </c>
      <c r="J43" s="53"/>
      <c r="K43" s="35" t="n">
        <f aca="false">VLOOKUP($A43,$N:$Z,R$1,0)</f>
        <v>0</v>
      </c>
      <c r="L43" s="35" t="n">
        <f aca="false">VLOOKUP($A43,$N:$Z,S$1,0)</f>
        <v>0</v>
      </c>
      <c r="M43" s="36"/>
      <c r="N43" s="36" t="n">
        <f aca="false">RANK(Z43,Z:Z)</f>
        <v>42</v>
      </c>
      <c r="O43" s="35" t="n">
        <v>41</v>
      </c>
      <c r="P43" s="36" t="s">
        <v>42</v>
      </c>
      <c r="Q43" s="36" t="n">
        <f aca="false">COUNTIF(CORRIDA!G:G,CLASSIF!P43)+COUNTIF(CORRIDA!I:I,CLASSIF!P43)</f>
        <v>0</v>
      </c>
      <c r="R43" s="36" t="n">
        <f aca="false">COUNTIF(CORRIDA!G:G,CLASSIF!$P43)</f>
        <v>0</v>
      </c>
      <c r="S43" s="36" t="n">
        <f aca="false">COUNTIF(CORRIDA!I:I,CLASSIF!P43)</f>
        <v>0</v>
      </c>
      <c r="T43" s="37" t="n">
        <f aca="false">IF(Q43=0,0,U43/(Q43*20))</f>
        <v>0</v>
      </c>
      <c r="U43" s="36" t="n">
        <f aca="false">SUMIF(CORRIDA!G:G,CLASSIF!P43,CORRIDA!H:H)+SUMIF(CORRIDA!I:I,CLASSIF!P43,CORRIDA!J:J)</f>
        <v>0</v>
      </c>
      <c r="V43" s="36" t="n">
        <f aca="false">SUMIF(WOs!G:G,CLASSIF!P43,WOs!H:H)+SUMIF(WOs!I:I,CLASSIF!P43,WOs!J:J)</f>
        <v>0</v>
      </c>
      <c r="W43" s="36" t="n">
        <f aca="false">SUMIF(TORNEIO!G:G,CLASSIF!P43,TORNEIO!H:H)+SUMIF(TORNEIO!I:I,CLASSIF!P43,TORNEIO!J:J)+SUMIF(TORNEIO!S:S,CLASSIF!P43,TORNEIO!T:T)</f>
        <v>0</v>
      </c>
      <c r="X43" s="36" t="n">
        <f aca="false">SUM(U43:V43)</f>
        <v>0</v>
      </c>
      <c r="Y43" s="36" t="n">
        <f aca="false">VLOOKUP(P43,STATS!$B$2:$DF$52,109,0)</f>
        <v>0</v>
      </c>
      <c r="Z43" s="38" t="n">
        <f aca="false">SUM(W43:Y43)+T43/1000+(100-O43)/1000000000</f>
        <v>5.9E-008</v>
      </c>
      <c r="AA43" s="36"/>
    </row>
    <row r="44" customFormat="false" ht="12.75" hidden="true" customHeight="false" outlineLevel="0" collapsed="false">
      <c r="A44" s="49" t="n">
        <v>42</v>
      </c>
      <c r="B44" s="50" t="str">
        <f aca="false">VLOOKUP($A44,$N:$Z,P$1,0)</f>
        <v>Salgado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5.9E-008</v>
      </c>
      <c r="J44" s="53"/>
      <c r="K44" s="35" t="n">
        <f aca="false">VLOOKUP($A44,$N:$Z,R$1,0)</f>
        <v>0</v>
      </c>
      <c r="L44" s="35" t="n">
        <f aca="false">VLOOKUP($A44,$N:$Z,S$1,0)</f>
        <v>0</v>
      </c>
      <c r="M44" s="36"/>
      <c r="N44" s="36" t="n">
        <f aca="false">RANK(Z44,Z:Z)</f>
        <v>43</v>
      </c>
      <c r="O44" s="35" t="n">
        <v>42</v>
      </c>
      <c r="P44" s="36" t="s">
        <v>43</v>
      </c>
      <c r="Q44" s="36" t="n">
        <f aca="false">COUNTIF(CORRIDA!G:G,CLASSIF!P44)+COUNTIF(CORRIDA!I:I,CLASSIF!P44)</f>
        <v>0</v>
      </c>
      <c r="R44" s="36" t="n">
        <f aca="false">COUNTIF(CORRIDA!G:G,CLASSIF!$P44)</f>
        <v>0</v>
      </c>
      <c r="S44" s="36" t="n">
        <f aca="false">COUNTIF(CORRIDA!I:I,CLASSIF!P44)</f>
        <v>0</v>
      </c>
      <c r="T44" s="37" t="n">
        <f aca="false">IF(Q44=0,0,U44/(Q44*20))</f>
        <v>0</v>
      </c>
      <c r="U44" s="36" t="n">
        <f aca="false">SUMIF(CORRIDA!G:G,CLASSIF!P44,CORRIDA!H:H)+SUMIF(CORRIDA!I:I,CLASSIF!P44,CORRIDA!J:J)</f>
        <v>0</v>
      </c>
      <c r="V44" s="36" t="n">
        <f aca="false">SUMIF(WOs!G:G,CLASSIF!P44,WOs!H:H)+SUMIF(WOs!I:I,CLASSIF!P44,WOs!J:J)</f>
        <v>0</v>
      </c>
      <c r="W44" s="36" t="n">
        <f aca="false">SUMIF(TORNEIO!G:G,CLASSIF!P44,TORNEIO!H:H)+SUMIF(TORNEIO!I:I,CLASSIF!P44,TORNEIO!J:J)+SUMIF(TORNEIO!S:S,CLASSIF!P44,TORNEIO!T:T)</f>
        <v>0</v>
      </c>
      <c r="X44" s="36" t="n">
        <f aca="false">SUM(U44:V44)</f>
        <v>0</v>
      </c>
      <c r="Y44" s="36" t="n">
        <f aca="false">VLOOKUP(P44,STATS!$B$2:$DF$52,109,0)</f>
        <v>0</v>
      </c>
      <c r="Z44" s="38" t="n">
        <f aca="false">SUM(W44:Y44)+T44/1000+(100-O44)/1000000000</f>
        <v>5.8E-008</v>
      </c>
      <c r="AA44" s="36"/>
    </row>
    <row r="45" customFormat="false" ht="12.75" hidden="true" customHeight="false" outlineLevel="0" collapsed="false">
      <c r="A45" s="49" t="n">
        <v>43</v>
      </c>
      <c r="B45" s="50" t="str">
        <f aca="false">VLOOKUP($A45,$N:$Z,P$1,0)</f>
        <v>Sérgio Nacif</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5.8E-008</v>
      </c>
      <c r="J45" s="53"/>
      <c r="K45" s="35" t="n">
        <f aca="false">VLOOKUP($A45,$N:$Z,R$1,0)</f>
        <v>0</v>
      </c>
      <c r="L45" s="35" t="n">
        <f aca="false">VLOOKUP($A45,$N:$Z,S$1,0)</f>
        <v>0</v>
      </c>
      <c r="M45" s="36"/>
      <c r="N45" s="36" t="n">
        <f aca="false">RANK(Z45,Z:Z)</f>
        <v>44</v>
      </c>
      <c r="O45" s="35" t="n">
        <v>43</v>
      </c>
      <c r="P45" s="36" t="s">
        <v>44</v>
      </c>
      <c r="Q45" s="36" t="n">
        <f aca="false">COUNTIF(CORRIDA!G:G,CLASSIF!P45)+COUNTIF(CORRIDA!I:I,CLASSIF!P45)</f>
        <v>0</v>
      </c>
      <c r="R45" s="36" t="n">
        <f aca="false">COUNTIF(CORRIDA!G:G,CLASSIF!$P45)</f>
        <v>0</v>
      </c>
      <c r="S45" s="36" t="n">
        <f aca="false">COUNTIF(CORRIDA!I:I,CLASSIF!P45)</f>
        <v>0</v>
      </c>
      <c r="T45" s="37" t="n">
        <f aca="false">IF(Q45=0,0,U45/(Q45*20))</f>
        <v>0</v>
      </c>
      <c r="U45" s="36" t="n">
        <f aca="false">SUMIF(CORRIDA!G:G,CLASSIF!P45,CORRIDA!H:H)+SUMIF(CORRIDA!I:I,CLASSIF!P45,CORRIDA!J:J)</f>
        <v>0</v>
      </c>
      <c r="V45" s="36" t="n">
        <f aca="false">SUMIF(WOs!G:G,CLASSIF!P45,WOs!H:H)+SUMIF(WOs!I:I,CLASSIF!P45,WOs!J:J)</f>
        <v>0</v>
      </c>
      <c r="W45" s="36" t="n">
        <f aca="false">SUMIF(TORNEIO!G:G,CLASSIF!P45,TORNEIO!H:H)+SUMIF(TORNEIO!I:I,CLASSIF!P45,TORNEIO!J:J)+SUMIF(TORNEIO!S:S,CLASSIF!P45,TORNEIO!T:T)</f>
        <v>0</v>
      </c>
      <c r="X45" s="36" t="n">
        <f aca="false">SUM(U45:V45)</f>
        <v>0</v>
      </c>
      <c r="Y45" s="36" t="n">
        <f aca="false">VLOOKUP(P45,STATS!$B$2:$DF$52,109,0)</f>
        <v>0</v>
      </c>
      <c r="Z45" s="38" t="n">
        <f aca="false">SUM(W45:Y45)+T45/1000+(100-O45)/1000000000</f>
        <v>5.7E-008</v>
      </c>
      <c r="AA45" s="36"/>
    </row>
    <row r="46" customFormat="false" ht="12.75" hidden="true" customHeight="false" outlineLevel="0" collapsed="false">
      <c r="A46" s="49" t="n">
        <v>44</v>
      </c>
      <c r="B46" s="50" t="str">
        <f aca="false">VLOOKUP($A46,$N:$Z,P$1,0)</f>
        <v>Rubens</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5.7E-008</v>
      </c>
      <c r="J46" s="53"/>
      <c r="K46" s="35" t="n">
        <f aca="false">VLOOKUP($A46,$N:$Z,R$1,0)</f>
        <v>0</v>
      </c>
      <c r="L46" s="35" t="n">
        <f aca="false">VLOOKUP($A46,$N:$Z,S$1,0)</f>
        <v>0</v>
      </c>
      <c r="M46" s="36"/>
      <c r="N46" s="36" t="n">
        <f aca="false">RANK(Z46,Z:Z)</f>
        <v>45</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true" customHeight="false" outlineLevel="0" collapsed="false">
      <c r="A47" s="49" t="n">
        <v>45</v>
      </c>
      <c r="B47" s="50" t="str">
        <f aca="false">VLOOKUP($A47,$N:$Z,P$1,0)</f>
        <v>Vinicius</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5.6E-008</v>
      </c>
      <c r="J47" s="53"/>
      <c r="K47" s="35" t="n">
        <f aca="false">VLOOKUP($A47,$N:$Z,R$1,0)</f>
        <v>0</v>
      </c>
      <c r="L47" s="35" t="n">
        <f aca="false">VLOOKUP($A47,$N:$Z,S$1,0)</f>
        <v>0</v>
      </c>
      <c r="M47" s="36"/>
      <c r="N47" s="36" t="n">
        <f aca="false">RANK(Z47,Z:Z)</f>
        <v>46</v>
      </c>
      <c r="O47" s="35" t="n">
        <v>45</v>
      </c>
      <c r="P47" s="36" t="s">
        <v>46</v>
      </c>
      <c r="Q47" s="36" t="n">
        <f aca="false">COUNTIF(CORRIDA!G:G,CLASSIF!P47)+COUNTIF(CORRIDA!I:I,CLASSIF!P47)</f>
        <v>0</v>
      </c>
      <c r="R47" s="36" t="n">
        <f aca="false">COUNTIF(CORRIDA!G:G,CLASSIF!$P47)</f>
        <v>0</v>
      </c>
      <c r="S47" s="36" t="n">
        <f aca="false">COUNTIF(CORRIDA!I:I,CLASSIF!P47)</f>
        <v>0</v>
      </c>
      <c r="T47" s="37" t="n">
        <f aca="false">IF(Q47=0,0,U47/(Q47*20))</f>
        <v>0</v>
      </c>
      <c r="U47" s="36" t="n">
        <f aca="false">SUMIF(CORRIDA!G:G,CLASSIF!P47,CORRIDA!H:H)+SUMIF(CORRIDA!I:I,CLASSIF!P47,CORRIDA!J:J)</f>
        <v>0</v>
      </c>
      <c r="V47" s="36" t="n">
        <f aca="false">SUMIF(WOs!G:G,CLASSIF!P47,WOs!H:H)+SUMIF(WOs!I:I,CLASSIF!P47,WOs!J:J)</f>
        <v>0</v>
      </c>
      <c r="W47" s="36" t="n">
        <f aca="false">SUMIF(TORNEIO!G:G,CLASSIF!P47,TORNEIO!H:H)+SUMIF(TORNEIO!I:I,CLASSIF!P47,TORNEIO!J:J)+SUMIF(TORNEIO!S:S,CLASSIF!P47,TORNEIO!T:T)</f>
        <v>0</v>
      </c>
      <c r="X47" s="36" t="n">
        <f aca="false">SUM(U47:V47)</f>
        <v>0</v>
      </c>
      <c r="Y47" s="36" t="n">
        <f aca="false">VLOOKUP(P47,STATS!$B$2:$DF$52,109,0)</f>
        <v>0</v>
      </c>
      <c r="Z47" s="38" t="n">
        <f aca="false">SUM(W47:Y47)+T47/1000+(100-O47)/1000000000</f>
        <v>5.5E-008</v>
      </c>
      <c r="AA47" s="36"/>
    </row>
    <row r="48" customFormat="false" ht="12.75" hidden="true" customHeight="false" outlineLevel="0" collapsed="false">
      <c r="A48" s="49" t="n">
        <v>46</v>
      </c>
      <c r="B48" s="50" t="str">
        <f aca="false">VLOOKUP($A48,$N:$Z,P$1,0)</f>
        <v>Andre Bruni</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5.5E-008</v>
      </c>
      <c r="J48" s="53"/>
      <c r="K48" s="35" t="n">
        <f aca="false">VLOOKUP($A48,$N:$Z,R$1,0)</f>
        <v>0</v>
      </c>
      <c r="L48" s="35" t="n">
        <f aca="false">VLOOKUP($A48,$N:$Z,S$1,0)</f>
        <v>0</v>
      </c>
      <c r="M48" s="36"/>
      <c r="N48" s="36" t="n">
        <f aca="false">RANK(Z48,Z:Z)</f>
        <v>47</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true" customHeight="false" outlineLevel="0" collapsed="false">
      <c r="A49" s="49" t="n">
        <v>47</v>
      </c>
      <c r="B49" s="50" t="str">
        <f aca="false">VLOOKUP($A49,$N:$Z,P$1,0)</f>
        <v>Vitor 100%</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5.4E-008</v>
      </c>
      <c r="J49" s="53"/>
      <c r="K49" s="35" t="n">
        <f aca="false">VLOOKUP($A49,$N:$Z,R$1,0)</f>
        <v>0</v>
      </c>
      <c r="L49" s="35" t="n">
        <f aca="false">VLOOKUP($A49,$N:$Z,S$1,0)</f>
        <v>0</v>
      </c>
      <c r="M49" s="36"/>
      <c r="N49" s="36" t="n">
        <f aca="false">RANK(Z49,Z:Z)</f>
        <v>9</v>
      </c>
      <c r="O49" s="35" t="n">
        <v>47</v>
      </c>
      <c r="P49" s="36" t="s">
        <v>48</v>
      </c>
      <c r="Q49" s="36" t="n">
        <f aca="false">COUNTIF(CORRIDA!G:G,CLASSIF!P49)+COUNTIF(CORRIDA!I:I,CLASSIF!P49)</f>
        <v>0</v>
      </c>
      <c r="R49" s="36" t="n">
        <f aca="false">COUNTIF(CORRIDA!G:G,CLASSIF!$P49)</f>
        <v>0</v>
      </c>
      <c r="S49" s="36" t="n">
        <f aca="false">COUNTIF(CORRIDA!I:I,CLASSIF!P49)</f>
        <v>0</v>
      </c>
      <c r="T49" s="37" t="n">
        <f aca="false">IF(Q49=0,0,U49/(Q49*20))</f>
        <v>0</v>
      </c>
      <c r="U49" s="36" t="n">
        <f aca="false">SUMIF(CORRIDA!G:G,CLASSIF!P49,CORRIDA!H:H)+SUMIF(CORRIDA!I:I,CLASSIF!P49,CORRIDA!J:J)</f>
        <v>0</v>
      </c>
      <c r="V49" s="36" t="n">
        <f aca="false">SUMIF(WOs!G:G,CLASSIF!P49,WOs!H:H)+SUMIF(WOs!I:I,CLASSIF!P49,WOs!J:J)</f>
        <v>0</v>
      </c>
      <c r="W49" s="36" t="n">
        <f aca="false">SUMIF(TORNEIO!G:G,CLASSIF!P49,TORNEIO!H:H)+SUMIF(TORNEIO!I:I,CLASSIF!P49,TORNEIO!J:J)+SUMIF(TORNEIO!S:S,CLASSIF!P49,TORNEIO!T:T)</f>
        <v>24</v>
      </c>
      <c r="X49" s="36" t="n">
        <f aca="false">SUM(U49:V49)</f>
        <v>0</v>
      </c>
      <c r="Y49" s="36" t="n">
        <f aca="false">VLOOKUP(P49,STATS!$B$2:$DF$52,109,0)</f>
        <v>0</v>
      </c>
      <c r="Z49" s="38" t="n">
        <f aca="false">SUM(W49:Y49)+T49/1000+(100-O49)/1000000000</f>
        <v>24.000000053</v>
      </c>
      <c r="AA49" s="36"/>
    </row>
    <row r="50" customFormat="false" ht="12.75" hidden="true" customHeight="false" outlineLevel="0" collapsed="false">
      <c r="A50" s="49" t="n">
        <v>48</v>
      </c>
      <c r="B50" s="50" t="str">
        <f aca="false">VLOOKUP($A50,$N:$Z,P$1,0)</f>
        <v>Xuru</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5.2E-008</v>
      </c>
      <c r="J50" s="53"/>
      <c r="K50" s="35" t="n">
        <f aca="false">VLOOKUP($A50,$N:$Z,R$1,0)</f>
        <v>0</v>
      </c>
      <c r="L50" s="35" t="n">
        <f aca="false">VLOOKUP($A50,$N:$Z,S$1,0)</f>
        <v>0</v>
      </c>
      <c r="M50" s="36"/>
      <c r="N50" s="36" t="n">
        <f aca="false">RANK(Z50,Z:Z)</f>
        <v>48</v>
      </c>
      <c r="O50" s="35" t="n">
        <v>48</v>
      </c>
      <c r="P50" s="36" t="s">
        <v>49</v>
      </c>
      <c r="Q50" s="36" t="n">
        <f aca="false">COUNTIF(CORRIDA!G:G,CLASSIF!P50)+COUNTIF(CORRIDA!I:I,CLASSIF!P50)</f>
        <v>0</v>
      </c>
      <c r="R50" s="36" t="n">
        <f aca="false">COUNTIF(CORRIDA!G:G,CLASSIF!$P50)</f>
        <v>0</v>
      </c>
      <c r="S50" s="36" t="n">
        <f aca="false">COUNTIF(CORRIDA!I:I,CLASSIF!P50)</f>
        <v>0</v>
      </c>
      <c r="T50" s="37" t="n">
        <f aca="false">IF(Q50=0,0,U50/(Q50*20))</f>
        <v>0</v>
      </c>
      <c r="U50" s="36" t="n">
        <f aca="false">SUMIF(CORRIDA!G:G,CLASSIF!P50,CORRIDA!H:H)+SUMIF(CORRIDA!I:I,CLASSIF!P50,CORRIDA!J:J)</f>
        <v>0</v>
      </c>
      <c r="V50" s="36" t="n">
        <f aca="false">SUMIF(WOs!G:G,CLASSIF!P50,WOs!H:H)+SUMIF(WOs!I:I,CLASSIF!P50,WOs!J:J)</f>
        <v>0</v>
      </c>
      <c r="W50" s="36" t="n">
        <f aca="false">SUMIF(TORNEIO!G:G,CLASSIF!P50,TORNEIO!H:H)+SUMIF(TORNEIO!I:I,CLASSIF!P50,TORNEIO!J:J)+SUMIF(TORNEIO!S:S,CLASSIF!P50,TORNEIO!T:T)</f>
        <v>0</v>
      </c>
      <c r="X50" s="36" t="n">
        <f aca="false">SUM(U50:V50)</f>
        <v>0</v>
      </c>
      <c r="Y50" s="36" t="n">
        <f aca="false">VLOOKUP(P50,STATS!$B$2:$DF$52,109,0)</f>
        <v>0</v>
      </c>
      <c r="Z50" s="38" t="n">
        <f aca="false">SUM(W50:Y50)+T50/1000+(100-O50)/1000000000</f>
        <v>5.2E-008</v>
      </c>
      <c r="AA50" s="36"/>
    </row>
    <row r="51" customFormat="false" ht="12.75" hidden="true" customHeight="false" outlineLevel="0" collapsed="false">
      <c r="A51" s="49" t="n">
        <v>49</v>
      </c>
      <c r="B51" s="50" t="str">
        <f aca="false">VLOOKUP($A51,$N:$Z,P$1,0)</f>
        <v>Yokota</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5.1E-008</v>
      </c>
      <c r="J51" s="53"/>
      <c r="K51" s="35" t="n">
        <f aca="false">VLOOKUP($A51,$N:$Z,R$1,0)</f>
        <v>0</v>
      </c>
      <c r="L51" s="35" t="n">
        <f aca="false">VLOOKUP($A51,$N:$Z,S$1,0)</f>
        <v>0</v>
      </c>
      <c r="M51" s="36"/>
      <c r="N51" s="36" t="n">
        <f aca="false">RANK(Z51,Z:Z)</f>
        <v>49</v>
      </c>
      <c r="O51" s="35" t="n">
        <v>49</v>
      </c>
      <c r="P51" s="36" t="s">
        <v>50</v>
      </c>
      <c r="Q51" s="36" t="n">
        <f aca="false">COUNTIF(CORRIDA!G:G,CLASSIF!P51)+COUNTIF(CORRIDA!I:I,CLASSIF!P51)</f>
        <v>0</v>
      </c>
      <c r="R51" s="36" t="n">
        <f aca="false">COUNTIF(CORRIDA!G:G,CLASSIF!$P51)</f>
        <v>0</v>
      </c>
      <c r="S51" s="36" t="n">
        <f aca="false">COUNTIF(CORRIDA!I:I,CLASSIF!P51)</f>
        <v>0</v>
      </c>
      <c r="T51" s="37" t="n">
        <f aca="false">IF(Q51=0,0,U51/(Q51*20))</f>
        <v>0</v>
      </c>
      <c r="U51" s="36" t="n">
        <f aca="false">SUMIF(CORRIDA!G:G,CLASSIF!P51,CORRIDA!H:H)+SUMIF(CORRIDA!I:I,CLASSIF!P51,CORRIDA!J:J)</f>
        <v>0</v>
      </c>
      <c r="V51" s="36" t="n">
        <f aca="false">SUMIF(WOs!G:G,CLASSIF!P51,WOs!H:H)+SUMIF(WOs!I:I,CLASSIF!P51,WOs!J:J)</f>
        <v>0</v>
      </c>
      <c r="W51" s="36" t="n">
        <f aca="false">SUMIF(TORNEIO!G:G,CLASSIF!P51,TORNEIO!H:H)+SUMIF(TORNEIO!I:I,CLASSIF!P51,TORNEIO!J:J)+SUMIF(TORNEIO!S:S,CLASSIF!P51,TORNEIO!T:T)</f>
        <v>0</v>
      </c>
      <c r="X51" s="36" t="n">
        <f aca="false">SUM(U51:V51)</f>
        <v>0</v>
      </c>
      <c r="Y51" s="36" t="n">
        <f aca="false">VLOOKUP(P51,STATS!$B$2:$DF$52,109,0)</f>
        <v>0</v>
      </c>
      <c r="Z51" s="38" t="n">
        <f aca="false">SUM(W51:Y51)+T51/1000+(100-O51)/1000000000</f>
        <v>5.1E-008</v>
      </c>
      <c r="AA51" s="36"/>
    </row>
    <row r="52" customFormat="false" ht="12.75" hidden="tru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tru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tru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tru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tru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tru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tru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tru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tru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tru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tru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tru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tru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tru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tru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tru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tru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tru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tru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tru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tru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tru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tru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tru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tru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tru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tru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tru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tru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tru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tru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tru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tru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tru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tru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tru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tru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tru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tru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tru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tru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tru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tru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tru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tru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tru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tru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tru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tru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tru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tru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str">
        <f aca="false">IF($B8=X$2,"-",IF(COUNTIF(CORRIDA!$M:$M,$B8&amp;" d. "&amp;X$2)=0,"",COUNTIF(CORRIDA!$M:$M,$B8&amp;" d. "&amp;X$2)))</f>
        <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str">
        <f aca="false">IF($B8=AS$2,"-",IF(COUNTIF(CORRIDA!$M:$M,$B8&amp;" d. "&amp;AS$2)=0,"",COUNTIF(CORRIDA!$M:$M,$B8&amp;" d. "&amp;AS$2)))</f>
        <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0</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str">
        <f aca="false">IF($B8=CA$2,"-",IF(COUNTIF(CORRIDA!$M:$M,$B8&amp;" d. "&amp;CA$2)+COUNTIF(CORRIDA!$M:$M,CA$2&amp;" d. "&amp;$B8)=0,"",COUNTIF(CORRIDA!$M:$M,$B8&amp;" d. "&amp;CA$2)+COUNTIF(CORRIDA!$M:$M,CA$2&amp;" d. "&amp;$B8)))</f>
        <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str">
        <f aca="false">IF($B8=CV$2,"-",IF(COUNTIF(CORRIDA!$M:$M,$B8&amp;" d. "&amp;CV$2)+COUNTIF(CORRIDA!$M:$M,CV$2&amp;" d. "&amp;$B8)=0,"",COUNTIF(CORRIDA!$M:$M,$B8&amp;" d. "&amp;CV$2)+COUNTIF(CORRIDA!$M:$M,CV$2&amp;" d. "&amp;$B8)))</f>
        <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0</v>
      </c>
      <c r="DE8" s="77" t="n">
        <f aca="false">COUNTIF(BF8:DC8,"&gt;0")</f>
        <v>0</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0</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0</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0</v>
      </c>
      <c r="FH8" s="80"/>
      <c r="FI8" s="73" t="str">
        <f aca="false">BE8</f>
        <v>Carlos Coimbra</v>
      </c>
      <c r="FJ8" s="81" t="n">
        <f aca="false">COUNTIF(BF8:DC8,"&gt;0")</f>
        <v>0</v>
      </c>
      <c r="FK8" s="81" t="e">
        <f aca="false">AVERAGE(BF8:DC8)</f>
        <v>#DIV/0!</v>
      </c>
      <c r="FL8" s="81" t="e">
        <f aca="false">_xlfn.STDEV.P(BF8:DC8)</f>
        <v>#DIV/0!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Walderi</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str">
        <f aca="false">IF($B13=AK$2,"-",IF(COUNTIF(CORRIDA!$M:$M,$B13&amp;" d. "&amp;AK$2)=0,"",COUNTIF(CORRIDA!$M:$M,$B13&amp;" d. "&amp;AK$2)))</f>
        <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0</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str">
        <f aca="false">IF($B13=CN$2,"-",IF(COUNTIF(CORRIDA!$M:$M,$B13&amp;" d. "&amp;CN$2)+COUNTIF(CORRIDA!$M:$M,CN$2&amp;" d. "&amp;$B13)=0,"",COUNTIF(CORRIDA!$M:$M,$B13&amp;" d. "&amp;CN$2)+COUNTIF(CORRIDA!$M:$M,CN$2&amp;" d. "&amp;$B13)))</f>
        <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0</v>
      </c>
      <c r="DE13" s="77" t="n">
        <f aca="false">COUNTIF(BF13:DC13,"&gt;0")</f>
        <v>0</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0</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0</v>
      </c>
      <c r="FH13" s="80"/>
      <c r="FI13" s="73" t="str">
        <f aca="false">BE13</f>
        <v>Duclerc</v>
      </c>
      <c r="FJ13" s="81" t="n">
        <f aca="false">COUNTIF(BF13:DC13,"&gt;0")</f>
        <v>0</v>
      </c>
      <c r="FK13" s="81" t="e">
        <f aca="false">AVERAGE(BF13:DC13)</f>
        <v>#DIV/0!</v>
      </c>
      <c r="FL13" s="81" t="e">
        <f aca="false">_xlfn.STDEV.P(BF13:DC13)</f>
        <v>#DIV/0!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str">
        <f aca="false">IF($B14=S$2,"-",IF(COUNTIF(CORRIDA!$M:$M,$B14&amp;" d. "&amp;S$2)=0,"",COUNTIF(CORRIDA!$M:$M,$B14&amp;" d. "&amp;S$2)))</f>
        <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str">
        <f aca="false">IF($B14=Y$2,"-",IF(COUNTIF(CORRIDA!$M:$M,$B14&amp;" d. "&amp;Y$2)=0,"",COUNTIF(CORRIDA!$M:$M,$B14&amp;" d. "&amp;Y$2)))</f>
        <v/>
      </c>
      <c r="Z14" s="82" t="str">
        <f aca="false">IF($B14=Z$2,"-",IF(COUNTIF(CORRIDA!$M:$M,$B14&amp;" d. "&amp;Z$2)=0,"",COUNTIF(CORRIDA!$M:$M,$B14&amp;" d. "&amp;Z$2)))</f>
        <v/>
      </c>
      <c r="AA14" s="82" t="str">
        <f aca="false">IF($B14=AA$2,"-",IF(COUNTIF(CORRIDA!$M:$M,$B14&amp;" d. "&amp;AA$2)=0,"",COUNTIF(CORRIDA!$M:$M,$B14&amp;" d. "&amp;AA$2)))</f>
        <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str">
        <f aca="false">IF($B14=AE$2,"-",IF(COUNTIF(CORRIDA!$M:$M,$B14&amp;" d. "&amp;AE$2)=0,"",COUNTIF(CORRIDA!$M:$M,$B14&amp;" d. "&amp;AE$2)))</f>
        <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str">
        <f aca="false">IF($B14=AK$2,"-",IF(COUNTIF(CORRIDA!$M:$M,$B14&amp;" d. "&amp;AK$2)=0,"",COUNTIF(CORRIDA!$M:$M,$B14&amp;" d. "&amp;AK$2)))</f>
        <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str">
        <f aca="false">IF($B14=AW$2,"-",IF(COUNTIF(CORRIDA!$M:$M,$B14&amp;" d. "&amp;AW$2)=0,"",COUNTIF(CORRIDA!$M:$M,$B14&amp;" d. "&amp;AW$2)))</f>
        <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0</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str">
        <f aca="false">IF($B14=BV$2,"-",IF(COUNTIF(CORRIDA!$M:$M,$B14&amp;" d. "&amp;BV$2)+COUNTIF(CORRIDA!$M:$M,BV$2&amp;" d. "&amp;$B14)=0,"",COUNTIF(CORRIDA!$M:$M,$B14&amp;" d. "&amp;BV$2)+COUNTIF(CORRIDA!$M:$M,BV$2&amp;" d. "&amp;$B14)))</f>
        <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str">
        <f aca="false">IF($B14=CB$2,"-",IF(COUNTIF(CORRIDA!$M:$M,$B14&amp;" d. "&amp;CB$2)+COUNTIF(CORRIDA!$M:$M,CB$2&amp;" d. "&amp;$B14)=0,"",COUNTIF(CORRIDA!$M:$M,$B14&amp;" d. "&amp;CB$2)+COUNTIF(CORRIDA!$M:$M,CB$2&amp;" d. "&amp;$B14)))</f>
        <v/>
      </c>
      <c r="CC14" s="83" t="str">
        <f aca="false">IF($B14=CC$2,"-",IF(COUNTIF(CORRIDA!$M:$M,$B14&amp;" d. "&amp;CC$2)+COUNTIF(CORRIDA!$M:$M,CC$2&amp;" d. "&amp;$B14)=0,"",COUNTIF(CORRIDA!$M:$M,$B14&amp;" d. "&amp;CC$2)+COUNTIF(CORRIDA!$M:$M,CC$2&amp;" d. "&amp;$B14)))</f>
        <v/>
      </c>
      <c r="CD14" s="83" t="str">
        <f aca="false">IF($B14=CD$2,"-",IF(COUNTIF(CORRIDA!$M:$M,$B14&amp;" d. "&amp;CD$2)+COUNTIF(CORRIDA!$M:$M,CD$2&amp;" d. "&amp;$B14)=0,"",COUNTIF(CORRIDA!$M:$M,$B14&amp;" d. "&amp;CD$2)+COUNTIF(CORRIDA!$M:$M,CD$2&amp;" d. "&amp;$B14)))</f>
        <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str">
        <f aca="false">IF($B14=CH$2,"-",IF(COUNTIF(CORRIDA!$M:$M,$B14&amp;" d. "&amp;CH$2)+COUNTIF(CORRIDA!$M:$M,CH$2&amp;" d. "&amp;$B14)=0,"",COUNTIF(CORRIDA!$M:$M,$B14&amp;" d. "&amp;CH$2)+COUNTIF(CORRIDA!$M:$M,CH$2&amp;" d. "&amp;$B14)))</f>
        <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str">
        <f aca="false">IF($B14=CN$2,"-",IF(COUNTIF(CORRIDA!$M:$M,$B14&amp;" d. "&amp;CN$2)+COUNTIF(CORRIDA!$M:$M,CN$2&amp;" d. "&amp;$B14)=0,"",COUNTIF(CORRIDA!$M:$M,$B14&amp;" d. "&amp;CN$2)+COUNTIF(CORRIDA!$M:$M,CN$2&amp;" d. "&amp;$B14)))</f>
        <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str">
        <f aca="false">IF($B14=CR$2,"-",IF(COUNTIF(CORRIDA!$M:$M,$B14&amp;" d. "&amp;CR$2)+COUNTIF(CORRIDA!$M:$M,CR$2&amp;" d. "&amp;$B14)=0,"",COUNTIF(CORRIDA!$M:$M,$B14&amp;" d. "&amp;CR$2)+COUNTIF(CORRIDA!$M:$M,CR$2&amp;" d. "&amp;$B14)))</f>
        <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str">
        <f aca="false">IF($B14=CZ$2,"-",IF(COUNTIF(CORRIDA!$M:$M,$B14&amp;" d. "&amp;CZ$2)+COUNTIF(CORRIDA!$M:$M,CZ$2&amp;" d. "&amp;$B14)=0,"",COUNTIF(CORRIDA!$M:$M,$B14&amp;" d. "&amp;CZ$2)+COUNTIF(CORRIDA!$M:$M,CZ$2&amp;" d. "&amp;$B14)))</f>
        <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0</v>
      </c>
      <c r="DE14" s="77" t="n">
        <f aca="false">COUNTIF(BF14:DC14,"&gt;0")</f>
        <v>0</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0</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0</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0</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0</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0</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0</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0</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0</v>
      </c>
      <c r="FH14" s="80"/>
      <c r="FI14" s="73" t="str">
        <f aca="false">BE14</f>
        <v>Elias</v>
      </c>
      <c r="FJ14" s="81" t="n">
        <f aca="false">COUNTIF(BF14:DC14,"&gt;0")</f>
        <v>0</v>
      </c>
      <c r="FK14" s="81" t="e">
        <f aca="false">AVERAGE(BF14:DC14)</f>
        <v>#DIV/0!</v>
      </c>
      <c r="FL14" s="81" t="e">
        <f aca="false">_xlfn.STDEV.P(BF14:DC14)</f>
        <v>#DIV/0!</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str">
        <f aca="false">IF($B15=CV$2,"-",IF(COUNTIF(CORRIDA!$M:$M,$B15&amp;" d. "&amp;CV$2)+COUNTIF(CORRIDA!$M:$M,CV$2&amp;" d. "&amp;$B15)=0,"",COUNTIF(CORRIDA!$M:$M,$B15&amp;" d. "&amp;CV$2)+COUNTIF(CORRIDA!$M:$M,CV$2&amp;" d. "&amp;$B15)))</f>
        <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0</v>
      </c>
      <c r="DE15" s="77" t="n">
        <f aca="false">COUNTIF(BF15:DC15,"&gt;0")</f>
        <v>0</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0</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0</v>
      </c>
      <c r="FK15" s="81" t="e">
        <f aca="false">AVERAGE(BF15:DC15)</f>
        <v>#DIV/0!</v>
      </c>
      <c r="FL15" s="81" t="e">
        <f aca="false">_xlfn.STDEV.P(BF15:DC15)</f>
        <v>#DIV/0!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str">
        <f aca="false">IF($B19=Z$2,"-",IF(COUNTIF(CORRIDA!$M:$M,$B19&amp;" d. "&amp;Z$2)=0,"",COUNTIF(CORRIDA!$M:$M,$B19&amp;" d. "&amp;Z$2)))</f>
        <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0</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str">
        <f aca="false">IF($B19=BQ$2,"-",IF(COUNTIF(CORRIDA!$M:$M,$B19&amp;" d. "&amp;BQ$2)+COUNTIF(CORRIDA!$M:$M,BQ$2&amp;" d. "&amp;$B19)=0,"",COUNTIF(CORRIDA!$M:$M,$B19&amp;" d. "&amp;BQ$2)+COUNTIF(CORRIDA!$M:$M,BQ$2&amp;" d. "&amp;$B19)))</f>
        <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str">
        <f aca="false">IF($B19=CC$2,"-",IF(COUNTIF(CORRIDA!$M:$M,$B19&amp;" d. "&amp;CC$2)+COUNTIF(CORRIDA!$M:$M,CC$2&amp;" d. "&amp;$B19)=0,"",COUNTIF(CORRIDA!$M:$M,$B19&amp;" d. "&amp;CC$2)+COUNTIF(CORRIDA!$M:$M,CC$2&amp;" d. "&amp;$B19)))</f>
        <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str">
        <f aca="false">IF($B19=CK$2,"-",IF(COUNTIF(CORRIDA!$M:$M,$B19&amp;" d. "&amp;CK$2)+COUNTIF(CORRIDA!$M:$M,CK$2&amp;" d. "&amp;$B19)=0,"",COUNTIF(CORRIDA!$M:$M,$B19&amp;" d. "&amp;CK$2)+COUNTIF(CORRIDA!$M:$M,CK$2&amp;" d. "&amp;$B19)))</f>
        <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0</v>
      </c>
      <c r="DE19" s="77" t="n">
        <f aca="false">COUNTIF(BF19:DC19,"&gt;0")</f>
        <v>0</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0</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0</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0</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0</v>
      </c>
      <c r="FH19" s="80"/>
      <c r="FI19" s="73" t="str">
        <f aca="false">BE19</f>
        <v>Flavio</v>
      </c>
      <c r="FJ19" s="81" t="n">
        <f aca="false">COUNTIF(BF19:DC19,"&gt;0")</f>
        <v>0</v>
      </c>
      <c r="FK19" s="81" t="e">
        <f aca="false">AVERAGE(BF19:DC19)</f>
        <v>#DIV/0!</v>
      </c>
      <c r="FL19" s="81" t="e">
        <f aca="false">_xlfn.STDEV.P(BF19:DC19)</f>
        <v>#DIV/0!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str">
        <f aca="false">IF($B24=AG$2,"-",IF(COUNTIF(CORRIDA!$M:$M,$B24&amp;" d. "&amp;AG$2)=0,"",COUNTIF(CORRIDA!$M:$M,$B24&amp;" d. "&amp;AG$2)))</f>
        <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str">
        <f aca="false">IF($B24=AO$2,"-",IF(COUNTIF(CORRIDA!$M:$M,$B24&amp;" d. "&amp;AO$2)=0,"",COUNTIF(CORRIDA!$M:$M,$B24&amp;" d. "&amp;AO$2)))</f>
        <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str">
        <f aca="false">IF($B24=AU$2,"-",IF(COUNTIF(CORRIDA!$M:$M,$B24&amp;" d. "&amp;AU$2)=0,"",COUNTIF(CORRIDA!$M:$M,$B24&amp;" d. "&amp;AU$2)))</f>
        <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0</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str">
        <f aca="false">IF($B24=BK$2,"-",IF(COUNTIF(CORRIDA!$M:$M,$B24&amp;" d. "&amp;BK$2)+COUNTIF(CORRIDA!$M:$M,BK$2&amp;" d. "&amp;$B24)=0,"",COUNTIF(CORRIDA!$M:$M,$B24&amp;" d. "&amp;BK$2)+COUNTIF(CORRIDA!$M:$M,BK$2&amp;" d. "&amp;$B24)))</f>
        <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str">
        <f aca="false">IF($B24=CJ$2,"-",IF(COUNTIF(CORRIDA!$M:$M,$B24&amp;" d. "&amp;CJ$2)+COUNTIF(CORRIDA!$M:$M,CJ$2&amp;" d. "&amp;$B24)=0,"",COUNTIF(CORRIDA!$M:$M,$B24&amp;" d. "&amp;CJ$2)+COUNTIF(CORRIDA!$M:$M,CJ$2&amp;" d. "&amp;$B24)))</f>
        <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str">
        <f aca="false">IF($B24=CR$2,"-",IF(COUNTIF(CORRIDA!$M:$M,$B24&amp;" d. "&amp;CR$2)+COUNTIF(CORRIDA!$M:$M,CR$2&amp;" d. "&amp;$B24)=0,"",COUNTIF(CORRIDA!$M:$M,$B24&amp;" d. "&amp;CR$2)+COUNTIF(CORRIDA!$M:$M,CR$2&amp;" d. "&amp;$B24)))</f>
        <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str">
        <f aca="false">IF($B24=CX$2,"-",IF(COUNTIF(CORRIDA!$M:$M,$B24&amp;" d. "&amp;CX$2)+COUNTIF(CORRIDA!$M:$M,CX$2&amp;" d. "&amp;$B24)=0,"",COUNTIF(CORRIDA!$M:$M,$B24&amp;" d. "&amp;CX$2)+COUNTIF(CORRIDA!$M:$M,CX$2&amp;" d. "&amp;$B24)))</f>
        <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0</v>
      </c>
      <c r="DE24" s="77" t="n">
        <f aca="false">COUNTIF(BF24:DC24,"&gt;0")</f>
        <v>0</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0</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0</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0</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0</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0</v>
      </c>
      <c r="FH24" s="80"/>
      <c r="FI24" s="73" t="str">
        <f aca="false">BE24</f>
        <v>Ivan</v>
      </c>
      <c r="FJ24" s="81" t="n">
        <f aca="false">COUNTIF(BF24:DC24,"&gt;0")</f>
        <v>0</v>
      </c>
      <c r="FK24" s="81" t="e">
        <f aca="false">AVERAGE(BF24:DC24)</f>
        <v>#DIV/0!</v>
      </c>
      <c r="FL24" s="81" t="e">
        <f aca="false">_xlfn.STDEV.P(BF24:DC24)</f>
        <v>#DIV/0!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str">
        <f aca="false">IF($B25=AY$2,"-",IF(COUNTIF(CORRIDA!$M:$M,$B25&amp;" d. "&amp;AY$2)=0,"",COUNTIF(CORRIDA!$M:$M,$B25&amp;" d. "&amp;AY$2)))</f>
        <v/>
      </c>
      <c r="AZ25" s="74" t="str">
        <f aca="false">IF($B25=AZ$2,"-",IF(COUNTIF(CORRIDA!$M:$M,$B25&amp;" d. "&amp;AZ$2)=0,"",COUNTIF(CORRIDA!$M:$M,$B25&amp;" d. "&amp;AZ$2)))</f>
        <v/>
      </c>
      <c r="BA25" s="75" t="n">
        <f aca="false">SUM(C25:AZ25)</f>
        <v>0</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str">
        <f aca="false">IF($B25=BQ$2,"-",IF(COUNTIF(CORRIDA!$M:$M,$B25&amp;" d. "&amp;BQ$2)+COUNTIF(CORRIDA!$M:$M,BQ$2&amp;" d. "&amp;$B25)=0,"",COUNTIF(CORRIDA!$M:$M,$B25&amp;" d. "&amp;BQ$2)+COUNTIF(CORRIDA!$M:$M,BQ$2&amp;" d. "&amp;$B25)))</f>
        <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str">
        <f aca="false">IF($B25=CR$2,"-",IF(COUNTIF(CORRIDA!$M:$M,$B25&amp;" d. "&amp;CR$2)+COUNTIF(CORRIDA!$M:$M,CR$2&amp;" d. "&amp;$B25)=0,"",COUNTIF(CORRIDA!$M:$M,$B25&amp;" d. "&amp;CR$2)+COUNTIF(CORRIDA!$M:$M,CR$2&amp;" d. "&amp;$B25)))</f>
        <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str">
        <f aca="false">IF($B25=CU$2,"-",IF(COUNTIF(CORRIDA!$M:$M,$B25&amp;" d. "&amp;CU$2)+COUNTIF(CORRIDA!$M:$M,CU$2&amp;" d. "&amp;$B25)=0,"",COUNTIF(CORRIDA!$M:$M,$B25&amp;" d. "&amp;CU$2)+COUNTIF(CORRIDA!$M:$M,CU$2&amp;" d. "&amp;$B25)))</f>
        <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str">
        <f aca="false">IF($B25=CZ$2,"-",IF(COUNTIF(CORRIDA!$M:$M,$B25&amp;" d. "&amp;CZ$2)+COUNTIF(CORRIDA!$M:$M,CZ$2&amp;" d. "&amp;$B25)=0,"",COUNTIF(CORRIDA!$M:$M,$B25&amp;" d. "&amp;CZ$2)+COUNTIF(CORRIDA!$M:$M,CZ$2&amp;" d. "&amp;$B25)))</f>
        <v/>
      </c>
      <c r="DA25" s="76" t="str">
        <f aca="false">IF($B25=DA$2,"-",IF(COUNTIF(CORRIDA!$M:$M,$B25&amp;" d. "&amp;DA$2)+COUNTIF(CORRIDA!$M:$M,DA$2&amp;" d. "&amp;$B25)=0,"",COUNTIF(CORRIDA!$M:$M,$B25&amp;" d. "&amp;DA$2)+COUNTIF(CORRIDA!$M:$M,DA$2&amp;" d. "&amp;$B25)))</f>
        <v/>
      </c>
      <c r="DB25" s="76" t="str">
        <f aca="false">IF($B25=DB$2,"-",IF(COUNTIF(CORRIDA!$M:$M,$B25&amp;" d. "&amp;DB$2)+COUNTIF(CORRIDA!$M:$M,DB$2&amp;" d. "&amp;$B25)=0,"",COUNTIF(CORRIDA!$M:$M,$B25&amp;" d. "&amp;DB$2)+COUNTIF(CORRIDA!$M:$M,DB$2&amp;" d. "&amp;$B25)))</f>
        <v/>
      </c>
      <c r="DC25" s="76" t="str">
        <f aca="false">IF($B25=DC$2,"-",IF(COUNTIF(CORRIDA!$M:$M,$B25&amp;" d. "&amp;DC$2)+COUNTIF(CORRIDA!$M:$M,DC$2&amp;" d. "&amp;$B25)=0,"",COUNTIF(CORRIDA!$M:$M,$B25&amp;" d. "&amp;DC$2)+COUNTIF(CORRIDA!$M:$M,DC$2&amp;" d. "&amp;$B25)))</f>
        <v/>
      </c>
      <c r="DD25" s="75" t="n">
        <f aca="false">SUM(BF25:DC25)</f>
        <v>0</v>
      </c>
      <c r="DE25" s="77" t="n">
        <f aca="false">COUNTIF(BF25:DC25,"&gt;0")</f>
        <v>0</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0</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0</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0</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0</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0</v>
      </c>
      <c r="FF25" s="76" t="n">
        <f aca="false">IF($B25=FF$2,0,IF(COUNTIF(CORRIDA!$M:$M,$B25&amp;" d. "&amp;FF$2)+COUNTIF(CORRIDA!$M:$M,FF$2&amp;" d. "&amp;$B25)=0,0,COUNTIF(CORRIDA!$M:$M,$B25&amp;" d. "&amp;FF$2)+COUNTIF(CORRIDA!$M:$M,FF$2&amp;" d. "&amp;$B25)))</f>
        <v>0</v>
      </c>
      <c r="FG25" s="75" t="n">
        <f aca="false">SUM(DI25:EW25)</f>
        <v>0</v>
      </c>
      <c r="FH25" s="80"/>
      <c r="FI25" s="73" t="str">
        <f aca="false">BE25</f>
        <v>Juan</v>
      </c>
      <c r="FJ25" s="81" t="n">
        <f aca="false">COUNTIF(BF25:DC25,"&gt;0")</f>
        <v>0</v>
      </c>
      <c r="FK25" s="81" t="e">
        <f aca="false">AVERAGE(BF25:DC25)</f>
        <v>#DIV/0!</v>
      </c>
      <c r="FL25" s="81" t="e">
        <f aca="false">_xlfn.STDEV.P(BF25:DC25)</f>
        <v>#DIV/0!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str">
        <f aca="false">IF($B26=BV$2,"-",IF(COUNTIF(CORRIDA!$M:$M,$B26&amp;" d. "&amp;BV$2)+COUNTIF(CORRIDA!$M:$M,BV$2&amp;" d. "&amp;$B26)=0,"",COUNTIF(CORRIDA!$M:$M,$B26&amp;" d. "&amp;BV$2)+COUNTIF(CORRIDA!$M:$M,BV$2&amp;" d. "&amp;$B26)))</f>
        <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0</v>
      </c>
      <c r="DE26" s="77" t="n">
        <f aca="false">COUNTIF(BF26:DC26,"&gt;0")</f>
        <v>0</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0</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0</v>
      </c>
      <c r="FH26" s="80"/>
      <c r="FI26" s="73" t="str">
        <f aca="false">BE26</f>
        <v>Luis Carlos</v>
      </c>
      <c r="FJ26" s="81" t="n">
        <f aca="false">COUNTIF(BF26:DC26,"&gt;0")</f>
        <v>0</v>
      </c>
      <c r="FK26" s="81" t="e">
        <f aca="false">AVERAGE(BF26:DC26)</f>
        <v>#DIV/0!</v>
      </c>
      <c r="FL26" s="81" t="e">
        <f aca="false">_xlfn.STDEV.P(BF26:DC26)</f>
        <v>#DIV/0!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str">
        <f aca="false">IF($B27=AQ$2,"-",IF(COUNTIF(CORRIDA!$M:$M,$B27&amp;" d. "&amp;AQ$2)=0,"",COUNTIF(CORRIDA!$M:$M,$B27&amp;" d. "&amp;AQ$2)))</f>
        <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0</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str">
        <f aca="false">IF($B27=BQ$2,"-",IF(COUNTIF(CORRIDA!$M:$M,$B27&amp;" d. "&amp;BQ$2)+COUNTIF(CORRIDA!$M:$M,BQ$2&amp;" d. "&amp;$B27)=0,"",COUNTIF(CORRIDA!$M:$M,$B27&amp;" d. "&amp;BQ$2)+COUNTIF(CORRIDA!$M:$M,BQ$2&amp;" d. "&amp;$B27)))</f>
        <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str">
        <f aca="false">IF($B27=CT$2,"-",IF(COUNTIF(CORRIDA!$M:$M,$B27&amp;" d. "&amp;CT$2)+COUNTIF(CORRIDA!$M:$M,CT$2&amp;" d. "&amp;$B27)=0,"",COUNTIF(CORRIDA!$M:$M,$B27&amp;" d. "&amp;CT$2)+COUNTIF(CORRIDA!$M:$M,CT$2&amp;" d. "&amp;$B27)))</f>
        <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0</v>
      </c>
      <c r="DE27" s="77" t="n">
        <f aca="false">COUNTIF(BF27:DC27,"&gt;0")</f>
        <v>0</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0</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0</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0</v>
      </c>
      <c r="FH27" s="80"/>
      <c r="FI27" s="73" t="str">
        <f aca="false">BE27</f>
        <v>Luiz Henrique</v>
      </c>
      <c r="FJ27" s="81" t="n">
        <f aca="false">COUNTIF(BF27:DC27,"&gt;0")</f>
        <v>0</v>
      </c>
      <c r="FK27" s="81" t="e">
        <f aca="false">AVERAGE(BF27:DC27)</f>
        <v>#DIV/0!</v>
      </c>
      <c r="FL27" s="81" t="e">
        <f aca="false">_xlfn.STDEV.P(BF27:DC27)</f>
        <v>#DIV/0!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str">
        <f aca="false">IF($B31=BQ$2,"-",IF(COUNTIF(CORRIDA!$M:$M,$B31&amp;" d. "&amp;BQ$2)+COUNTIF(CORRIDA!$M:$M,BQ$2&amp;" d. "&amp;$B31)=0,"",COUNTIF(CORRIDA!$M:$M,$B31&amp;" d. "&amp;BQ$2)+COUNTIF(CORRIDA!$M:$M,BQ$2&amp;" d. "&amp;$B31)))</f>
        <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0</v>
      </c>
      <c r="DE31" s="77" t="n">
        <f aca="false">COUNTIF(BF31:DC31,"&gt;0")</f>
        <v>0</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0</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0</v>
      </c>
      <c r="FH31" s="80"/>
      <c r="FI31" s="73" t="str">
        <f aca="false">BE31</f>
        <v>Oswald</v>
      </c>
      <c r="FJ31" s="81" t="n">
        <f aca="false">COUNTIF(BF31:DC31,"&gt;0")</f>
        <v>0</v>
      </c>
      <c r="FK31" s="81" t="e">
        <f aca="false">AVERAGE(BF31:DC31)</f>
        <v>#DIV/0!</v>
      </c>
      <c r="FL31" s="81" t="e">
        <f aca="false">_xlfn.STDEV.P(BF31:DC31)</f>
        <v>#DIV/0!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str">
        <f aca="false">IF($B33=CA$2,"-",IF(COUNTIF(CORRIDA!$M:$M,$B33&amp;" d. "&amp;CA$2)+COUNTIF(CORRIDA!$M:$M,CA$2&amp;" d. "&amp;$B33)=0,"",COUNTIF(CORRIDA!$M:$M,$B33&amp;" d. "&amp;CA$2)+COUNTIF(CORRIDA!$M:$M,CA$2&amp;" d. "&amp;$B33)))</f>
        <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0</v>
      </c>
      <c r="DE33" s="77" t="n">
        <f aca="false">COUNTIF(BF33:DC33,"&gt;0")</f>
        <v>0</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0</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0</v>
      </c>
      <c r="FH33" s="80"/>
      <c r="FI33" s="73" t="str">
        <f aca="false">BE33</f>
        <v>Paulo</v>
      </c>
      <c r="FJ33" s="81" t="n">
        <f aca="false">COUNTIF(BF33:DC33,"&gt;0")</f>
        <v>0</v>
      </c>
      <c r="FK33" s="81" t="e">
        <f aca="false">AVERAGE(BF33:DC33)</f>
        <v>#DIV/0!</v>
      </c>
      <c r="FL33" s="81" t="e">
        <f aca="false">_xlfn.STDEV.P(BF33:DC33)</f>
        <v>#DIV/0!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str">
        <f aca="false">IF($B34=S$2,"-",IF(COUNTIF(CORRIDA!$M:$M,$B34&amp;" d. "&amp;S$2)=0,"",COUNTIF(CORRIDA!$M:$M,$B34&amp;" d. "&amp;S$2)))</f>
        <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0</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str">
        <f aca="false">IF($B34=BV$2,"-",IF(COUNTIF(CORRIDA!$M:$M,$B34&amp;" d. "&amp;BV$2)+COUNTIF(CORRIDA!$M:$M,BV$2&amp;" d. "&amp;$B34)=0,"",COUNTIF(CORRIDA!$M:$M,$B34&amp;" d. "&amp;BV$2)+COUNTIF(CORRIDA!$M:$M,BV$2&amp;" d. "&amp;$B34)))</f>
        <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0</v>
      </c>
      <c r="DE34" s="77" t="n">
        <f aca="false">COUNTIF(BF34:DC34,"&gt;0")</f>
        <v>0</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0</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0</v>
      </c>
      <c r="FH34" s="80"/>
      <c r="FI34" s="73" t="str">
        <f aca="false">BE34</f>
        <v>Pedrão</v>
      </c>
      <c r="FJ34" s="81" t="n">
        <f aca="false">COUNTIF(BF34:DC34,"&gt;0")</f>
        <v>0</v>
      </c>
      <c r="FK34" s="81" t="e">
        <f aca="false">AVERAGE(BF34:DC34)</f>
        <v>#DIV/0!</v>
      </c>
      <c r="FL34" s="81" t="e">
        <f aca="false">_xlfn.STDEV.P(BF34:DC34)</f>
        <v>#DIV/0!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str">
        <f aca="false">IF($B37=N$2,"-",IF(COUNTIF(CORRIDA!$M:$M,$B37&amp;" d. "&amp;N$2)=0,"",COUNTIF(CORRIDA!$M:$M,$B37&amp;" d. "&amp;N$2)))</f>
        <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0</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str">
        <f aca="false">IF($B37=BP$2,"-",IF(COUNTIF(CORRIDA!$M:$M,$B37&amp;" d. "&amp;BP$2)+COUNTIF(CORRIDA!$M:$M,BP$2&amp;" d. "&amp;$B37)=0,"",COUNTIF(CORRIDA!$M:$M,$B37&amp;" d. "&amp;BP$2)+COUNTIF(CORRIDA!$M:$M,BP$2&amp;" d. "&amp;$B37)))</f>
        <v/>
      </c>
      <c r="BQ37" s="76" t="str">
        <f aca="false">IF($B37=BQ$2,"-",IF(COUNTIF(CORRIDA!$M:$M,$B37&amp;" d. "&amp;BQ$2)+COUNTIF(CORRIDA!$M:$M,BQ$2&amp;" d. "&amp;$B37)=0,"",COUNTIF(CORRIDA!$M:$M,$B37&amp;" d. "&amp;BQ$2)+COUNTIF(CORRIDA!$M:$M,BQ$2&amp;" d. "&amp;$B37)))</f>
        <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0</v>
      </c>
      <c r="DE37" s="77" t="n">
        <f aca="false">COUNTIF(BF37:DC37,"&gt;0")</f>
        <v>0</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0</v>
      </c>
      <c r="DT37" s="76" t="n">
        <f aca="false">IF($B37=DT$2,0,IF(COUNTIF(CORRIDA!$M:$M,$B37&amp;" d. "&amp;DT$2)+COUNTIF(CORRIDA!$M:$M,DT$2&amp;" d. "&amp;$B37)=0,0,COUNTIF(CORRIDA!$M:$M,$B37&amp;" d. "&amp;DT$2)+COUNTIF(CORRIDA!$M:$M,DT$2&amp;" d. "&amp;$B37)))</f>
        <v>0</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0</v>
      </c>
      <c r="FH37" s="80"/>
      <c r="FI37" s="73" t="str">
        <f aca="false">BE37</f>
        <v>Pinga</v>
      </c>
      <c r="FJ37" s="81" t="n">
        <f aca="false">COUNTIF(BF37:DC37,"&gt;0")</f>
        <v>0</v>
      </c>
      <c r="FK37" s="81" t="e">
        <f aca="false">AVERAGE(BF37:DC37)</f>
        <v>#DIV/0!</v>
      </c>
      <c r="FL37" s="81" t="e">
        <f aca="false">_xlfn.STDEV.P(BF37:DC37)</f>
        <v>#DIV/0!</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str">
        <f aca="false">IF($B41=N$2,"-",IF(COUNTIF(CORRIDA!$M:$M,$B41&amp;" d. "&amp;N$2)=0,"",COUNTIF(CORRIDA!$M:$M,$B41&amp;" d. "&amp;N$2)))</f>
        <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str">
        <f aca="false">IF($B41=Y$2,"-",IF(COUNTIF(CORRIDA!$M:$M,$B41&amp;" d. "&amp;Y$2)=0,"",COUNTIF(CORRIDA!$M:$M,$B41&amp;" d. "&amp;Y$2)))</f>
        <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str">
        <f aca="false">IF($B41=AS$2,"-",IF(COUNTIF(CORRIDA!$M:$M,$B41&amp;" d. "&amp;AS$2)=0,"",COUNTIF(CORRIDA!$M:$M,$B41&amp;" d. "&amp;AS$2)))</f>
        <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0</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str">
        <f aca="false">IF($B41=BQ$2,"-",IF(COUNTIF(CORRIDA!$M:$M,$B41&amp;" d. "&amp;BQ$2)+COUNTIF(CORRIDA!$M:$M,BQ$2&amp;" d. "&amp;$B41)=0,"",COUNTIF(CORRIDA!$M:$M,$B41&amp;" d. "&amp;BQ$2)+COUNTIF(CORRIDA!$M:$M,BQ$2&amp;" d. "&amp;$B41)))</f>
        <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str">
        <f aca="false">IF($B41=CA$2,"-",IF(COUNTIF(CORRIDA!$M:$M,$B41&amp;" d. "&amp;CA$2)+COUNTIF(CORRIDA!$M:$M,CA$2&amp;" d. "&amp;$B41)=0,"",COUNTIF(CORRIDA!$M:$M,$B41&amp;" d. "&amp;CA$2)+COUNTIF(CORRIDA!$M:$M,CA$2&amp;" d. "&amp;$B41)))</f>
        <v/>
      </c>
      <c r="CB41" s="76" t="str">
        <f aca="false">IF($B41=CB$2,"-",IF(COUNTIF(CORRIDA!$M:$M,$B41&amp;" d. "&amp;CB$2)+COUNTIF(CORRIDA!$M:$M,CB$2&amp;" d. "&amp;$B41)=0,"",COUNTIF(CORRIDA!$M:$M,$B41&amp;" d. "&amp;CB$2)+COUNTIF(CORRIDA!$M:$M,CB$2&amp;" d. "&amp;$B41)))</f>
        <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str">
        <f aca="false">IF($B41=CV$2,"-",IF(COUNTIF(CORRIDA!$M:$M,$B41&amp;" d. "&amp;CV$2)+COUNTIF(CORRIDA!$M:$M,CV$2&amp;" d. "&amp;$B41)=0,"",COUNTIF(CORRIDA!$M:$M,$B41&amp;" d. "&amp;CV$2)+COUNTIF(CORRIDA!$M:$M,CV$2&amp;" d. "&amp;$B41)))</f>
        <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0</v>
      </c>
      <c r="DE41" s="77" t="n">
        <f aca="false">COUNTIF(BF41:DC41,"&gt;0")</f>
        <v>0</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0</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0</v>
      </c>
      <c r="EE41" s="76" t="n">
        <f aca="false">IF($B41=EE$2,0,IF(COUNTIF(CORRIDA!$M:$M,$B41&amp;" d. "&amp;EE$2)+COUNTIF(CORRIDA!$M:$M,EE$2&amp;" d. "&amp;$B41)=0,0,COUNTIF(CORRIDA!$M:$M,$B41&amp;" d. "&amp;EE$2)+COUNTIF(CORRIDA!$M:$M,EE$2&amp;" d. "&amp;$B41)))</f>
        <v>0</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0</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0</v>
      </c>
      <c r="FH41" s="80"/>
      <c r="FI41" s="73" t="str">
        <f aca="false">BE41</f>
        <v>Robertinho</v>
      </c>
      <c r="FJ41" s="81" t="n">
        <f aca="false">COUNTIF(BF41:DC41,"&gt;0")</f>
        <v>0</v>
      </c>
      <c r="FK41" s="81" t="e">
        <f aca="false">AVERAGE(BF41:DC41)</f>
        <v>#DIV/0!</v>
      </c>
      <c r="FL41" s="81" t="e">
        <f aca="false">_xlfn.STDEV.P(BF41:DC41)</f>
        <v>#DIV/0!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str">
        <f aca="false">IF($B43=AY$2,"-",IF(COUNTIF(CORRIDA!$M:$M,$B43&amp;" d. "&amp;AY$2)=0,"",COUNTIF(CORRIDA!$M:$M,$B43&amp;" d. "&amp;AY$2)))</f>
        <v/>
      </c>
      <c r="AZ43" s="74" t="str">
        <f aca="false">IF($B43=AZ$2,"-",IF(COUNTIF(CORRIDA!$M:$M,$B43&amp;" d. "&amp;AZ$2)=0,"",COUNTIF(CORRIDA!$M:$M,$B43&amp;" d. "&amp;AZ$2)))</f>
        <v/>
      </c>
      <c r="BA43" s="75" t="n">
        <f aca="false">SUM(C43:AZ43)</f>
        <v>0</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str">
        <f aca="false">IF($B43=CD$2,"-",IF(COUNTIF(CORRIDA!$M:$M,$B43&amp;" d. "&amp;CD$2)+COUNTIF(CORRIDA!$M:$M,CD$2&amp;" d. "&amp;$B43)=0,"",COUNTIF(CORRIDA!$M:$M,$B43&amp;" d. "&amp;CD$2)+COUNTIF(CORRIDA!$M:$M,CD$2&amp;" d. "&amp;$B43)))</f>
        <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str">
        <f aca="false">IF($B43=DB$2,"-",IF(COUNTIF(CORRIDA!$M:$M,$B43&amp;" d. "&amp;DB$2)+COUNTIF(CORRIDA!$M:$M,DB$2&amp;" d. "&amp;$B43)=0,"",COUNTIF(CORRIDA!$M:$M,$B43&amp;" d. "&amp;DB$2)+COUNTIF(CORRIDA!$M:$M,DB$2&amp;" d. "&amp;$B43)))</f>
        <v/>
      </c>
      <c r="DC43" s="76" t="str">
        <f aca="false">IF($B43=DC$2,"-",IF(COUNTIF(CORRIDA!$M:$M,$B43&amp;" d. "&amp;DC$2)+COUNTIF(CORRIDA!$M:$M,DC$2&amp;" d. "&amp;$B43)=0,"",COUNTIF(CORRIDA!$M:$M,$B43&amp;" d. "&amp;DC$2)+COUNTIF(CORRIDA!$M:$M,DC$2&amp;" d. "&amp;$B43)))</f>
        <v/>
      </c>
      <c r="DD43" s="75" t="n">
        <f aca="false">SUM(BF43:DC43)</f>
        <v>0</v>
      </c>
      <c r="DE43" s="77" t="n">
        <f aca="false">COUNTIF(BF43:DC43,"&gt;0")</f>
        <v>0</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0</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0</v>
      </c>
      <c r="FF43" s="76" t="n">
        <f aca="false">IF($B43=FF$2,0,IF(COUNTIF(CORRIDA!$M:$M,$B43&amp;" d. "&amp;FF$2)+COUNTIF(CORRIDA!$M:$M,FF$2&amp;" d. "&amp;$B43)=0,0,COUNTIF(CORRIDA!$M:$M,$B43&amp;" d. "&amp;FF$2)+COUNTIF(CORRIDA!$M:$M,FF$2&amp;" d. "&amp;$B43)))</f>
        <v>0</v>
      </c>
      <c r="FG43" s="75" t="n">
        <f aca="false">SUM(DI43:EW43)</f>
        <v>0</v>
      </c>
      <c r="FH43" s="80"/>
      <c r="FI43" s="73" t="str">
        <f aca="false">BE43</f>
        <v>Salgado</v>
      </c>
      <c r="FJ43" s="81" t="n">
        <f aca="false">COUNTIF(BF43:DC43,"&gt;0")</f>
        <v>0</v>
      </c>
      <c r="FK43" s="81" t="e">
        <f aca="false">AVERAGE(BF43:DC43)</f>
        <v>#DIV/0!</v>
      </c>
      <c r="FL43" s="81" t="e">
        <f aca="false">_xlfn.STDEV.P(BF43:DC43)</f>
        <v>#DIV/0!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str">
        <f aca="false">IF($B44=Y$2,"-",IF(COUNTIF(CORRIDA!$M:$M,$B44&amp;" d. "&amp;Y$2)=0,"",COUNTIF(CORRIDA!$M:$M,$B44&amp;" d. "&amp;Y$2)))</f>
        <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0</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str">
        <f aca="false">IF($B44=CB$2,"-",IF(COUNTIF(CORRIDA!$M:$M,$B44&amp;" d. "&amp;CB$2)+COUNTIF(CORRIDA!$M:$M,CB$2&amp;" d. "&amp;$B44)=0,"",COUNTIF(CORRIDA!$M:$M,$B44&amp;" d. "&amp;CB$2)+COUNTIF(CORRIDA!$M:$M,CB$2&amp;" d. "&amp;$B44)))</f>
        <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0</v>
      </c>
      <c r="DE44" s="77" t="n">
        <f aca="false">COUNTIF(BF44:DC44,"&gt;0")</f>
        <v>0</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0</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0</v>
      </c>
      <c r="FH44" s="80"/>
      <c r="FI44" s="73" t="str">
        <f aca="false">BE44</f>
        <v>Sérgio Nacif</v>
      </c>
      <c r="FJ44" s="81" t="n">
        <f aca="false">COUNTIF(BF44:DC44,"&gt;0")</f>
        <v>0</v>
      </c>
      <c r="FK44" s="81" t="e">
        <f aca="false">AVERAGE(BF44:DC44)</f>
        <v>#DIV/0!</v>
      </c>
      <c r="FL44" s="81" t="e">
        <f aca="false">_xlfn.STDEV.P(BF44:DC44)</f>
        <v>#DIV/0!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str">
        <f aca="false">IF($B45=O$2,"-",IF(COUNTIF(CORRIDA!$M:$M,$B45&amp;" d. "&amp;O$2)=0,"",COUNTIF(CORRIDA!$M:$M,$B45&amp;" d. "&amp;O$2)))</f>
        <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0</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str">
        <f aca="false">IF($B45=BK$2,"-",IF(COUNTIF(CORRIDA!$M:$M,$B45&amp;" d. "&amp;BK$2)+COUNTIF(CORRIDA!$M:$M,BK$2&amp;" d. "&amp;$B45)=0,"",COUNTIF(CORRIDA!$M:$M,$B45&amp;" d. "&amp;BK$2)+COUNTIF(CORRIDA!$M:$M,BK$2&amp;" d. "&amp;$B45)))</f>
        <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str">
        <f aca="false">IF($B45=BR$2,"-",IF(COUNTIF(CORRIDA!$M:$M,$B45&amp;" d. "&amp;BR$2)+COUNTIF(CORRIDA!$M:$M,BR$2&amp;" d. "&amp;$B45)=0,"",COUNTIF(CORRIDA!$M:$M,$B45&amp;" d. "&amp;BR$2)+COUNTIF(CORRIDA!$M:$M,BR$2&amp;" d. "&amp;$B45)))</f>
        <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str">
        <f aca="false">IF($B45=CR$2,"-",IF(COUNTIF(CORRIDA!$M:$M,$B45&amp;" d. "&amp;CR$2)+COUNTIF(CORRIDA!$M:$M,CR$2&amp;" d. "&amp;$B45)=0,"",COUNTIF(CORRIDA!$M:$M,$B45&amp;" d. "&amp;CR$2)+COUNTIF(CORRIDA!$M:$M,CR$2&amp;" d. "&amp;$B45)))</f>
        <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0</v>
      </c>
      <c r="DE45" s="77" t="n">
        <f aca="false">COUNTIF(BF45:DC45,"&gt;0")</f>
        <v>0</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0</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0</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0</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0</v>
      </c>
      <c r="FH45" s="80"/>
      <c r="FI45" s="73" t="str">
        <f aca="false">BE45</f>
        <v>Rubens</v>
      </c>
      <c r="FJ45" s="81" t="n">
        <f aca="false">COUNTIF(BF45:DC45,"&gt;0")</f>
        <v>0</v>
      </c>
      <c r="FK45" s="81" t="e">
        <f aca="false">AVERAGE(BF45:DC45)</f>
        <v>#DIV/0!</v>
      </c>
      <c r="FL45" s="81" t="e">
        <f aca="false">_xlfn.STDEV.P(BF45:DC45)</f>
        <v>#DIV/0!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str">
        <f aca="false">IF($B47=AX$2,"-",IF(COUNTIF(CORRIDA!$M:$M,$B47&amp;" d. "&amp;AX$2)=0,"",COUNTIF(CORRIDA!$M:$M,$B47&amp;" d. "&amp;AX$2)))</f>
        <v/>
      </c>
      <c r="AY47" s="74" t="str">
        <f aca="false">IF($B47=AY$2,"-",IF(COUNTIF(CORRIDA!$M:$M,$B47&amp;" d. "&amp;AY$2)=0,"",COUNTIF(CORRIDA!$M:$M,$B47&amp;" d. "&amp;AY$2)))</f>
        <v/>
      </c>
      <c r="AZ47" s="74" t="str">
        <f aca="false">IF($B47=AZ$2,"-",IF(COUNTIF(CORRIDA!$M:$M,$B47&amp;" d. "&amp;AZ$2)=0,"",COUNTIF(CORRIDA!$M:$M,$B47&amp;" d. "&amp;AZ$2)))</f>
        <v/>
      </c>
      <c r="BA47" s="75" t="n">
        <f aca="false">SUM(C47:AZ47)</f>
        <v>0</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str">
        <f aca="false">IF($B47=CA$2,"-",IF(COUNTIF(CORRIDA!$M:$M,$B47&amp;" d. "&amp;CA$2)+COUNTIF(CORRIDA!$M:$M,CA$2&amp;" d. "&amp;$B47)=0,"",COUNTIF(CORRIDA!$M:$M,$B47&amp;" d. "&amp;CA$2)+COUNTIF(CORRIDA!$M:$M,CA$2&amp;" d. "&amp;$B47)))</f>
        <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str">
        <f aca="false">IF($B47=DA$2,"-",IF(COUNTIF(CORRIDA!$M:$M,$B47&amp;" d. "&amp;DA$2)+COUNTIF(CORRIDA!$M:$M,DA$2&amp;" d. "&amp;$B47)=0,"",COUNTIF(CORRIDA!$M:$M,$B47&amp;" d. "&amp;DA$2)+COUNTIF(CORRIDA!$M:$M,DA$2&amp;" d. "&amp;$B47)))</f>
        <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0</v>
      </c>
      <c r="DE47" s="77" t="n">
        <f aca="false">COUNTIF(BF47:DC47,"&gt;0")</f>
        <v>0</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0</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0</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0</v>
      </c>
      <c r="FH47" s="80"/>
      <c r="FI47" s="73" t="str">
        <f aca="false">BE47</f>
        <v>Andre Bruni</v>
      </c>
      <c r="FJ47" s="81" t="n">
        <f aca="false">COUNTIF(BF47:DC47,"&gt;0")</f>
        <v>0</v>
      </c>
      <c r="FK47" s="81" t="e">
        <f aca="false">AVERAGE(BF47:DC47)</f>
        <v>#DIV/0!</v>
      </c>
      <c r="FL47" s="81" t="e">
        <f aca="false">_xlfn.STDEV.P(BF47:DC47)</f>
        <v>#DIV/0!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str">
        <f aca="false">IF($B49=Y$2,"-",IF(COUNTIF(CORRIDA!$M:$M,$B49&amp;" d. "&amp;Y$2)=0,"",COUNTIF(CORRIDA!$M:$M,$B49&amp;" d. "&amp;Y$2)))</f>
        <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0</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str">
        <f aca="false">IF($B49=BQ$2,"-",IF(COUNTIF(CORRIDA!$M:$M,$B49&amp;" d. "&amp;BQ$2)+COUNTIF(CORRIDA!$M:$M,BQ$2&amp;" d. "&amp;$B49)=0,"",COUNTIF(CORRIDA!$M:$M,$B49&amp;" d. "&amp;BQ$2)+COUNTIF(CORRIDA!$M:$M,BQ$2&amp;" d. "&amp;$B49)))</f>
        <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str">
        <f aca="false">IF($B49=CB$2,"-",IF(COUNTIF(CORRIDA!$M:$M,$B49&amp;" d. "&amp;CB$2)+COUNTIF(CORRIDA!$M:$M,CB$2&amp;" d. "&amp;$B49)=0,"",COUNTIF(CORRIDA!$M:$M,$B49&amp;" d. "&amp;CB$2)+COUNTIF(CORRIDA!$M:$M,CB$2&amp;" d. "&amp;$B49)))</f>
        <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0</v>
      </c>
      <c r="DE49" s="77" t="n">
        <f aca="false">COUNTIF(BF49:DC49,"&gt;0")</f>
        <v>0</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0</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0</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0</v>
      </c>
      <c r="FH49" s="80"/>
      <c r="FI49" s="73" t="str">
        <f aca="false">BE49</f>
        <v>Guto</v>
      </c>
      <c r="FJ49" s="81" t="n">
        <f aca="false">COUNTIF(BF49:DC49,"&gt;0")</f>
        <v>0</v>
      </c>
      <c r="FK49" s="81" t="e">
        <f aca="false">AVERAGE(BF49:DC49)</f>
        <v>#DIV/0!</v>
      </c>
      <c r="FL49" s="81" t="e">
        <f aca="false">_xlfn.STDEV.P(BF49:DC49)</f>
        <v>#DIV/0!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str">
        <f aca="false">IF($B50=CX$2,"-",IF(COUNTIF(CORRIDA!$M:$M,$B50&amp;" d. "&amp;CX$2)+COUNTIF(CORRIDA!$M:$M,CX$2&amp;" d. "&amp;$B50)=0,"",COUNTIF(CORRIDA!$M:$M,$B50&amp;" d. "&amp;CX$2)+COUNTIF(CORRIDA!$M:$M,CX$2&amp;" d. "&amp;$B50)))</f>
        <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0</v>
      </c>
      <c r="DE50" s="77" t="n">
        <f aca="false">COUNTIF(BF50:DC50,"&gt;0")</f>
        <v>0</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0</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0</v>
      </c>
      <c r="FK50" s="81" t="e">
        <f aca="false">AVERAGE(BF50:DC50)</f>
        <v>#DIV/0!</v>
      </c>
      <c r="FL50" s="81" t="e">
        <f aca="false">_xlfn.STDEV.P(BF50:DC50)</f>
        <v>#DIV/0!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str">
        <f aca="false">IF($B51=CB$2,"-",IF(COUNTIF(CORRIDA!$M:$M,$B51&amp;" d. "&amp;CB$2)+COUNTIF(CORRIDA!$M:$M,CB$2&amp;" d. "&amp;$B51)=0,"",COUNTIF(CORRIDA!$M:$M,$B51&amp;" d. "&amp;CB$2)+COUNTIF(CORRIDA!$M:$M,CB$2&amp;" d. "&amp;$B51)))</f>
        <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str">
        <f aca="false">IF($B51=CT$2,"-",IF(COUNTIF(CORRIDA!$M:$M,$B51&amp;" d. "&amp;CT$2)+COUNTIF(CORRIDA!$M:$M,CT$2&amp;" d. "&amp;$B51)=0,"",COUNTIF(CORRIDA!$M:$M,$B51&amp;" d. "&amp;CT$2)+COUNTIF(CORRIDA!$M:$M,CT$2&amp;" d. "&amp;$B51)))</f>
        <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0</v>
      </c>
      <c r="DE51" s="77" t="n">
        <f aca="false">COUNTIF(BF51:DC51,"&gt;0")</f>
        <v>0</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0</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0</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0</v>
      </c>
      <c r="FH51" s="80"/>
      <c r="FI51" s="73" t="str">
        <f aca="false">BE51</f>
        <v>Yokota</v>
      </c>
      <c r="FJ51" s="81" t="n">
        <f aca="false">COUNTIF(BF51:DC51,"&gt;0")</f>
        <v>0</v>
      </c>
      <c r="FK51" s="81" t="e">
        <f aca="false">AVERAGE(BF51:DC51)</f>
        <v>#DIV/0!</v>
      </c>
      <c r="FL51" s="81" t="e">
        <f aca="false">_xlfn.STDEV.P(BF51:DC51)</f>
        <v>#DIV/0!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0</v>
      </c>
      <c r="O53" s="75" t="n">
        <f aca="false">SUM(O3:O52)</f>
        <v>0</v>
      </c>
      <c r="P53" s="75" t="n">
        <f aca="false">SUM(P3:P52)</f>
        <v>0</v>
      </c>
      <c r="Q53" s="75" t="n">
        <f aca="false">SUM(Q3:Q52)</f>
        <v>0</v>
      </c>
      <c r="R53" s="75" t="n">
        <f aca="false">SUM(R3:R52)</f>
        <v>0</v>
      </c>
      <c r="S53" s="75" t="n">
        <f aca="false">SUM(S3:S52)</f>
        <v>0</v>
      </c>
      <c r="T53" s="75" t="n">
        <f aca="false">SUM(T3:T52)</f>
        <v>0</v>
      </c>
      <c r="U53" s="75" t="n">
        <f aca="false">SUM(U3:U52)</f>
        <v>0</v>
      </c>
      <c r="V53" s="75" t="n">
        <f aca="false">SUM(V3:V52)</f>
        <v>0</v>
      </c>
      <c r="W53" s="75" t="n">
        <f aca="false">SUM(W3:W52)</f>
        <v>0</v>
      </c>
      <c r="X53" s="75" t="n">
        <f aca="false">SUM(X3:X52)</f>
        <v>0</v>
      </c>
      <c r="Y53" s="75" t="n">
        <f aca="false">SUM(Y3:Y52)</f>
        <v>0</v>
      </c>
      <c r="Z53" s="75" t="n">
        <f aca="false">SUM(Z3:Z52)</f>
        <v>0</v>
      </c>
      <c r="AA53" s="75" t="n">
        <f aca="false">SUM(AA3:AA52)</f>
        <v>0</v>
      </c>
      <c r="AB53" s="75" t="n">
        <f aca="false">SUM(AB3:AB52)</f>
        <v>0</v>
      </c>
      <c r="AC53" s="75" t="n">
        <f aca="false">SUM(AC3:AC52)</f>
        <v>0</v>
      </c>
      <c r="AD53" s="75" t="n">
        <f aca="false">SUM(AD3:AD52)</f>
        <v>0</v>
      </c>
      <c r="AE53" s="75" t="n">
        <f aca="false">SUM(AE3:AE52)</f>
        <v>0</v>
      </c>
      <c r="AF53" s="75" t="n">
        <f aca="false">SUM(AF3:AF52)</f>
        <v>0</v>
      </c>
      <c r="AG53" s="75" t="n">
        <f aca="false">SUM(AG3:AG52)</f>
        <v>0</v>
      </c>
      <c r="AH53" s="75" t="n">
        <f aca="false">SUM(AH3:AH52)</f>
        <v>0</v>
      </c>
      <c r="AI53" s="75" t="n">
        <f aca="false">SUM(AI3:AI52)</f>
        <v>0</v>
      </c>
      <c r="AJ53" s="75" t="n">
        <f aca="false">SUM(AJ3:AJ52)</f>
        <v>0</v>
      </c>
      <c r="AK53" s="75" t="n">
        <f aca="false">SUM(AK3:AK52)</f>
        <v>0</v>
      </c>
      <c r="AL53" s="75" t="n">
        <f aca="false">SUM(AL3:AL52)</f>
        <v>0</v>
      </c>
      <c r="AM53" s="75" t="n">
        <f aca="false">SUM(AM3:AM52)</f>
        <v>0</v>
      </c>
      <c r="AN53" s="75" t="n">
        <f aca="false">SUM(AN3:AN52)</f>
        <v>0</v>
      </c>
      <c r="AO53" s="75" t="n">
        <f aca="false">SUM(AO3:AO52)</f>
        <v>0</v>
      </c>
      <c r="AP53" s="75" t="n">
        <f aca="false">SUM(AP3:AP52)</f>
        <v>0</v>
      </c>
      <c r="AQ53" s="75" t="n">
        <f aca="false">SUM(AQ3:AQ52)</f>
        <v>0</v>
      </c>
      <c r="AR53" s="75" t="n">
        <f aca="false">SUM(AR3:AR52)</f>
        <v>0</v>
      </c>
      <c r="AS53" s="75" t="n">
        <f aca="false">SUM(AS3:AS52)</f>
        <v>0</v>
      </c>
      <c r="AT53" s="75" t="n">
        <f aca="false">SUM(AT3:AT52)</f>
        <v>0</v>
      </c>
      <c r="AU53" s="75" t="n">
        <f aca="false">SUM(AU3:AU52)</f>
        <v>0</v>
      </c>
      <c r="AV53" s="75" t="n">
        <f aca="false">SUM(AV3:AV52)</f>
        <v>0</v>
      </c>
      <c r="AW53" s="75" t="n">
        <f aca="false">SUM(AW3:AW52)</f>
        <v>0</v>
      </c>
      <c r="AX53" s="75" t="n">
        <f aca="false">SUM(AX3:AX52)</f>
        <v>0</v>
      </c>
      <c r="AY53" s="75" t="n">
        <f aca="false">SUM(AY3:AY52)</f>
        <v>0</v>
      </c>
      <c r="AZ53" s="75" t="n">
        <f aca="false">SUM(AZ3:AZ52)</f>
        <v>0</v>
      </c>
      <c r="BA53" s="75" t="n">
        <f aca="false">SUM(BA3:BA52)</f>
        <v>0</v>
      </c>
      <c r="BE53" s="84" t="s">
        <v>78</v>
      </c>
      <c r="BF53" s="75" t="n">
        <f aca="false">SUM(BF3:BF52)</f>
        <v>0</v>
      </c>
      <c r="BG53" s="75" t="n">
        <f aca="false">SUM(BG3:BG52)</f>
        <v>0</v>
      </c>
      <c r="BH53" s="75" t="n">
        <f aca="false">SUM(BH3:BH52)</f>
        <v>0</v>
      </c>
      <c r="BI53" s="75" t="n">
        <f aca="false">SUM(BI3:BI52)</f>
        <v>0</v>
      </c>
      <c r="BJ53" s="75" t="n">
        <f aca="false">SUM(BJ3:BJ52)</f>
        <v>0</v>
      </c>
      <c r="BK53" s="75" t="n">
        <f aca="false">SUM(BK3:BK52)</f>
        <v>0</v>
      </c>
      <c r="BL53" s="75" t="n">
        <f aca="false">SUM(BL3:BL52)</f>
        <v>0</v>
      </c>
      <c r="BM53" s="75" t="n">
        <f aca="false">SUM(BM3:BM52)</f>
        <v>0</v>
      </c>
      <c r="BN53" s="75" t="n">
        <f aca="false">SUM(BN3:BN52)</f>
        <v>0</v>
      </c>
      <c r="BO53" s="75" t="n">
        <f aca="false">SUM(BO3:BO52)</f>
        <v>0</v>
      </c>
      <c r="BP53" s="75" t="n">
        <f aca="false">SUM(BP3:BP52)</f>
        <v>0</v>
      </c>
      <c r="BQ53" s="75" t="n">
        <f aca="false">SUM(BQ3:BQ52)</f>
        <v>0</v>
      </c>
      <c r="BR53" s="75" t="n">
        <f aca="false">SUM(BR3:BR52)</f>
        <v>0</v>
      </c>
      <c r="BS53" s="75" t="n">
        <f aca="false">SUM(BS3:BS52)</f>
        <v>0</v>
      </c>
      <c r="BT53" s="75" t="n">
        <f aca="false">SUM(BT3:BT52)</f>
        <v>0</v>
      </c>
      <c r="BU53" s="75" t="n">
        <f aca="false">SUM(BU3:BU52)</f>
        <v>0</v>
      </c>
      <c r="BV53" s="75" t="n">
        <f aca="false">SUM(BV3:BV52)</f>
        <v>0</v>
      </c>
      <c r="BW53" s="75" t="n">
        <f aca="false">SUM(BW3:BW52)</f>
        <v>0</v>
      </c>
      <c r="BX53" s="75" t="n">
        <f aca="false">SUM(BX3:BX52)</f>
        <v>0</v>
      </c>
      <c r="BY53" s="75" t="n">
        <f aca="false">SUM(BY3:BY52)</f>
        <v>0</v>
      </c>
      <c r="BZ53" s="75" t="n">
        <f aca="false">SUM(BZ3:BZ52)</f>
        <v>0</v>
      </c>
      <c r="CA53" s="75" t="n">
        <f aca="false">SUM(CA3:CA52)</f>
        <v>0</v>
      </c>
      <c r="CB53" s="75" t="n">
        <f aca="false">SUM(CB3:CB52)</f>
        <v>0</v>
      </c>
      <c r="CC53" s="75" t="n">
        <f aca="false">SUM(CC3:CC52)</f>
        <v>0</v>
      </c>
      <c r="CD53" s="75" t="n">
        <f aca="false">SUM(CD3:CD52)</f>
        <v>0</v>
      </c>
      <c r="CE53" s="75" t="n">
        <f aca="false">SUM(CE3:CE52)</f>
        <v>0</v>
      </c>
      <c r="CF53" s="75" t="n">
        <f aca="false">SUM(CF3:CF52)</f>
        <v>0</v>
      </c>
      <c r="CG53" s="75" t="n">
        <f aca="false">SUM(CG3:CG52)</f>
        <v>0</v>
      </c>
      <c r="CH53" s="75" t="n">
        <f aca="false">SUM(CH3:CH52)</f>
        <v>0</v>
      </c>
      <c r="CI53" s="75" t="n">
        <f aca="false">SUM(CI3:CI52)</f>
        <v>0</v>
      </c>
      <c r="CJ53" s="75" t="n">
        <f aca="false">SUM(CJ3:CJ52)</f>
        <v>0</v>
      </c>
      <c r="CK53" s="75" t="n">
        <f aca="false">SUM(CK3:CK52)</f>
        <v>0</v>
      </c>
      <c r="CL53" s="75" t="n">
        <f aca="false">SUM(CL3:CL52)</f>
        <v>0</v>
      </c>
      <c r="CM53" s="75" t="n">
        <f aca="false">SUM(CM3:CM52)</f>
        <v>0</v>
      </c>
      <c r="CN53" s="75" t="n">
        <f aca="false">SUM(CN3:CN52)</f>
        <v>0</v>
      </c>
      <c r="CO53" s="75" t="n">
        <f aca="false">SUM(CO3:CO52)</f>
        <v>0</v>
      </c>
      <c r="CP53" s="75" t="n">
        <f aca="false">SUM(CP3:CP52)</f>
        <v>0</v>
      </c>
      <c r="CQ53" s="75" t="n">
        <f aca="false">SUM(CQ3:CQ52)</f>
        <v>0</v>
      </c>
      <c r="CR53" s="75" t="n">
        <f aca="false">SUM(CR3:CR52)</f>
        <v>0</v>
      </c>
      <c r="CS53" s="75" t="n">
        <f aca="false">SUM(CS3:CS52)</f>
        <v>0</v>
      </c>
      <c r="CT53" s="75" t="n">
        <f aca="false">SUM(CT3:CT52)</f>
        <v>0</v>
      </c>
      <c r="CU53" s="75" t="n">
        <f aca="false">SUM(CU3:CU52)</f>
        <v>0</v>
      </c>
      <c r="CV53" s="75" t="n">
        <f aca="false">SUM(CV3:CV52)</f>
        <v>0</v>
      </c>
      <c r="CW53" s="75" t="n">
        <f aca="false">SUM(CW3:CW52)</f>
        <v>0</v>
      </c>
      <c r="CX53" s="75" t="n">
        <f aca="false">SUM(CX3:CX52)</f>
        <v>0</v>
      </c>
      <c r="CY53" s="75" t="n">
        <f aca="false">SUM(CY3:CY52)</f>
        <v>0</v>
      </c>
      <c r="CZ53" s="75" t="n">
        <f aca="false">SUM(CZ3:CZ52)</f>
        <v>0</v>
      </c>
      <c r="DA53" s="75" t="n">
        <f aca="false">SUM(DA3:DA52)</f>
        <v>0</v>
      </c>
      <c r="DB53" s="75" t="n">
        <f aca="false">SUM(DB3:DB52)</f>
        <v>0</v>
      </c>
      <c r="DC53" s="75" t="n">
        <f aca="false">SUM(DC3:DC52)</f>
        <v>0</v>
      </c>
      <c r="DD53" s="75" t="n">
        <f aca="false">SUM(DD3:DD52)</f>
        <v>0</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0</v>
      </c>
      <c r="DO53" s="75" t="n">
        <f aca="false">SUM(DO3:DO43)</f>
        <v>0</v>
      </c>
      <c r="DP53" s="75" t="n">
        <f aca="false">SUM(DP3:DP43)</f>
        <v>0</v>
      </c>
      <c r="DQ53" s="75" t="n">
        <f aca="false">SUM(DQ3:DQ43)</f>
        <v>0</v>
      </c>
      <c r="DR53" s="75" t="n">
        <f aca="false">SUM(DR3:DR43)</f>
        <v>0</v>
      </c>
      <c r="DS53" s="75" t="n">
        <f aca="false">SUM(DS3:DS43)</f>
        <v>0</v>
      </c>
      <c r="DT53" s="75" t="n">
        <f aca="false">SUM(DT3:DT43)</f>
        <v>0</v>
      </c>
      <c r="DU53" s="75" t="n">
        <f aca="false">SUM(DU3:DU43)</f>
        <v>0</v>
      </c>
      <c r="DV53" s="75" t="n">
        <f aca="false">SUM(DV3:DV43)</f>
        <v>0</v>
      </c>
      <c r="DW53" s="75" t="n">
        <f aca="false">SUM(DW3:DW43)</f>
        <v>0</v>
      </c>
      <c r="DX53" s="75" t="n">
        <f aca="false">SUM(DX3:DX43)</f>
        <v>0</v>
      </c>
      <c r="DY53" s="75" t="n">
        <f aca="false">SUM(DY3:DY43)</f>
        <v>0</v>
      </c>
      <c r="DZ53" s="75" t="n">
        <f aca="false">SUM(DZ3:DZ43)</f>
        <v>0</v>
      </c>
      <c r="EA53" s="75" t="n">
        <f aca="false">SUM(EA3:EA43)</f>
        <v>0</v>
      </c>
      <c r="EB53" s="75" t="n">
        <f aca="false">SUM(EB3:EB43)</f>
        <v>0</v>
      </c>
      <c r="EC53" s="75" t="n">
        <f aca="false">SUM(EC3:EC43)</f>
        <v>0</v>
      </c>
      <c r="ED53" s="75" t="n">
        <f aca="false">SUM(ED3:ED43)</f>
        <v>0</v>
      </c>
      <c r="EE53" s="75" t="n">
        <f aca="false">SUM(EE3:EE43)</f>
        <v>0</v>
      </c>
      <c r="EF53" s="75" t="n">
        <f aca="false">SUM(EF3:EF43)</f>
        <v>0</v>
      </c>
      <c r="EG53" s="75" t="n">
        <f aca="false">SUM(EG3:EG43)</f>
        <v>0</v>
      </c>
      <c r="EH53" s="75" t="n">
        <f aca="false">SUM(EH3:EH43)</f>
        <v>0</v>
      </c>
      <c r="EI53" s="75" t="n">
        <f aca="false">SUM(EI3:EI43)</f>
        <v>0</v>
      </c>
      <c r="EJ53" s="75" t="n">
        <f aca="false">SUM(EJ3:EJ43)</f>
        <v>0</v>
      </c>
      <c r="EK53" s="75" t="n">
        <f aca="false">SUM(EK3:EK43)</f>
        <v>0</v>
      </c>
      <c r="EL53" s="75" t="n">
        <f aca="false">SUM(EL3:EL43)</f>
        <v>0</v>
      </c>
      <c r="EM53" s="75" t="n">
        <f aca="false">SUM(EM3:EM43)</f>
        <v>0</v>
      </c>
      <c r="EN53" s="75" t="n">
        <f aca="false">SUM(EN3:EN43)</f>
        <v>0</v>
      </c>
      <c r="EO53" s="75" t="n">
        <f aca="false">SUM(EO3:EO43)</f>
        <v>0</v>
      </c>
      <c r="EP53" s="75" t="n">
        <f aca="false">SUM(EP3:EP43)</f>
        <v>0</v>
      </c>
      <c r="EQ53" s="75" t="n">
        <f aca="false">SUM(EQ3:EQ43)</f>
        <v>0</v>
      </c>
      <c r="ER53" s="75" t="n">
        <f aca="false">SUM(ER3:ER43)</f>
        <v>0</v>
      </c>
      <c r="ES53" s="75" t="n">
        <f aca="false">SUM(ES3:ES43)</f>
        <v>0</v>
      </c>
      <c r="ET53" s="75" t="n">
        <f aca="false">SUM(ET3:ET43)</f>
        <v>0</v>
      </c>
      <c r="EU53" s="75" t="n">
        <f aca="false">SUM(EU3:EU43)</f>
        <v>0</v>
      </c>
      <c r="EV53" s="75" t="n">
        <f aca="false">SUM(EV3:EV43)</f>
        <v>0</v>
      </c>
      <c r="EW53" s="75" t="n">
        <f aca="false">SUM(EW3:EW43)</f>
        <v>0</v>
      </c>
      <c r="EX53" s="75" t="n">
        <f aca="false">SUM(EX3:EX43)</f>
        <v>0</v>
      </c>
      <c r="EY53" s="75" t="n">
        <f aca="false">SUM(EY3:EY43)</f>
        <v>0</v>
      </c>
      <c r="EZ53" s="75" t="n">
        <f aca="false">SUM(EZ3:EZ43)</f>
        <v>0</v>
      </c>
      <c r="FA53" s="75" t="n">
        <f aca="false">SUM(FA3:FA43)</f>
        <v>0</v>
      </c>
      <c r="FB53" s="75" t="n">
        <f aca="false">SUM(FB3:FB43)</f>
        <v>0</v>
      </c>
      <c r="FC53" s="75" t="n">
        <f aca="false">SUM(FC3:FC43)</f>
        <v>0</v>
      </c>
      <c r="FD53" s="75" t="n">
        <f aca="false">SUM(FD3:FD43)</f>
        <v>0</v>
      </c>
      <c r="FE53" s="75" t="n">
        <f aca="false">SUM(FE3:FE43)</f>
        <v>0</v>
      </c>
      <c r="FF53" s="75" t="n">
        <f aca="false">SUM(FF3:FF43)</f>
        <v>0</v>
      </c>
      <c r="FG53" s="75" t="n">
        <f aca="false">SUM(FG3:FG52)</f>
        <v>0</v>
      </c>
      <c r="FH53" s="80"/>
      <c r="FI53" s="84"/>
      <c r="FJ53" s="85"/>
      <c r="FK53" s="85"/>
      <c r="FL53" s="85"/>
    </row>
    <row r="54" customFormat="false" ht="12.75" hidden="false" customHeight="false" outlineLevel="0" collapsed="false">
      <c r="BA54" s="86" t="n">
        <f aca="false">SUM(C53:AZ53)</f>
        <v>0</v>
      </c>
      <c r="DD54" s="86" t="n">
        <f aca="false">SUM(BF53:DC53)</f>
        <v>0</v>
      </c>
      <c r="DE54" s="79"/>
      <c r="DF54" s="87"/>
      <c r="DG54" s="79"/>
      <c r="FG54" s="86" t="n">
        <f aca="false">SUM(DI53:FF53)</f>
        <v>0</v>
      </c>
      <c r="FH54" s="79"/>
      <c r="FJ54" s="88"/>
      <c r="FK54" s="88"/>
      <c r="FL54" s="88"/>
    </row>
    <row r="55" customFormat="false" ht="12.75" hidden="false" customHeight="false" outlineLevel="0" collapsed="false">
      <c r="DD55" s="86" t="n">
        <f aca="false">MAX(BF3:DC52)</f>
        <v>0</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e">
        <f aca="false">SUMPRODUCT(DN3:DN52,CLASSIF!$T3:$T52)/DN53</f>
        <v>#DIV/0!</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e">
        <f aca="false">SUMPRODUCT(DS3:DS52,CLASSIF!$T3:$T52)/DS53</f>
        <v>#DIV/0!</v>
      </c>
      <c r="DT55" s="89" t="e">
        <f aca="false">SUMPRODUCT(DT3:DT52,CLASSIF!$T3:$T52)/DT53</f>
        <v>#DIV/0!</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e">
        <f aca="false">SUMPRODUCT(DY3:DY52,CLASSIF!$T3:$T52)/DY53</f>
        <v>#DIV/0!</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e">
        <f aca="false">SUMPRODUCT(ED3:ED52,CLASSIF!$T3:$T52)/ED53</f>
        <v>#DIV/0!</v>
      </c>
      <c r="EE55" s="89" t="e">
        <f aca="false">SUMPRODUCT(EE3:EE52,CLASSIF!$T3:$T52)/EE53</f>
        <v>#DIV/0!</v>
      </c>
      <c r="EF55" s="89" t="e">
        <f aca="false">SUMPRODUCT(EF3:EF52,CLASSIF!$T3:$T52)/EF53</f>
        <v>#DIV/0!</v>
      </c>
      <c r="EG55" s="89" t="e">
        <f aca="false">SUMPRODUCT(EG3:EG52,CLASSIF!$T3:$T52)/EG53</f>
        <v>#DIV/0!</v>
      </c>
      <c r="EH55" s="89" t="e">
        <f aca="false">SUMPRODUCT(EH3:EH52,CLASSIF!$T3:$T52)/EH53</f>
        <v>#DIV/0!</v>
      </c>
      <c r="EI55" s="89" t="e">
        <f aca="false">SUMPRODUCT(EI3:EI52,CLASSIF!$T3:$T52)/EI53</f>
        <v>#DIV/0!</v>
      </c>
      <c r="EJ55" s="89" t="e">
        <f aca="false">SUMPRODUCT(EJ3:EJ52,CLASSIF!$T3:$T52)/EJ53</f>
        <v>#DIV/0!</v>
      </c>
      <c r="EK55" s="89" t="e">
        <f aca="false">SUMPRODUCT(EK3:EK52,CLASSIF!$T3:$T52)/EK53</f>
        <v>#DIV/0!</v>
      </c>
      <c r="EL55" s="89" t="e">
        <f aca="false">SUMPRODUCT(EL3:EL52,CLASSIF!$T3:$T52)/EL53</f>
        <v>#DIV/0!</v>
      </c>
      <c r="EM55" s="89" t="e">
        <f aca="false">SUMPRODUCT(EM3:EM52,CLASSIF!$T3:$T52)/EM53</f>
        <v>#DIV/0!</v>
      </c>
      <c r="EN55" s="89" t="e">
        <f aca="false">SUMPRODUCT(EN3:EN52,CLASSIF!$T3:$T52)/EN53</f>
        <v>#DIV/0!</v>
      </c>
      <c r="EO55" s="89" t="e">
        <f aca="false">SUMPRODUCT(EO3:EO52,CLASSIF!$T3:$T52)/EO53</f>
        <v>#DIV/0!</v>
      </c>
      <c r="EP55" s="89" t="e">
        <f aca="false">SUMPRODUCT(EP3:EP52,CLASSIF!$T3:$T52)/EP53</f>
        <v>#DIV/0!</v>
      </c>
      <c r="EQ55" s="89" t="e">
        <f aca="false">SUMPRODUCT(EQ3:EQ52,CLASSIF!$T3:$T52)/EQ53</f>
        <v>#DIV/0!</v>
      </c>
      <c r="ER55" s="89" t="e">
        <f aca="false">SUMPRODUCT(ER3:ER52,CLASSIF!$T3:$T52)/ER53</f>
        <v>#DIV/0!</v>
      </c>
      <c r="ES55" s="89" t="e">
        <f aca="false">SUMPRODUCT(ES3:ES52,CLASSIF!$T3:$T52)/ES53</f>
        <v>#DIV/0!</v>
      </c>
      <c r="ET55" s="89" t="e">
        <f aca="false">SUMPRODUCT(ET3:ET52,CLASSIF!$T3:$T52)/ET53</f>
        <v>#DIV/0!</v>
      </c>
      <c r="EU55" s="89" t="e">
        <f aca="false">SUMPRODUCT(EU3:EU52,CLASSIF!$T3:$T52)/EU53</f>
        <v>#DIV/0!</v>
      </c>
      <c r="EV55" s="89" t="e">
        <f aca="false">SUMPRODUCT(EV3:EV52,CLASSIF!$T3:$T52)/EV53</f>
        <v>#DIV/0!</v>
      </c>
      <c r="EW55" s="89" t="e">
        <f aca="false">SUMPRODUCT(EW3:EW52,CLASSIF!$T3:$T52)/EW53</f>
        <v>#DIV/0!</v>
      </c>
      <c r="EX55" s="89" t="e">
        <f aca="false">SUMPRODUCT(EX3:EX52,CLASSIF!$T3:$T52)/EX53</f>
        <v>#DIV/0!</v>
      </c>
      <c r="EY55" s="89" t="e">
        <f aca="false">SUMPRODUCT(EY3:EY52,CLASSIF!$T3:$T52)/EY53</f>
        <v>#DIV/0!</v>
      </c>
      <c r="EZ55" s="89" t="e">
        <f aca="false">SUMPRODUCT(EZ3:EZ52,CLASSIF!$T3:$T52)/EZ53</f>
        <v>#DIV/0!</v>
      </c>
      <c r="FA55" s="89" t="e">
        <f aca="false">SUMPRODUCT(FA3:FA52,CLASSIF!$T3:$T52)/FA53</f>
        <v>#DIV/0!</v>
      </c>
      <c r="FB55" s="89" t="e">
        <f aca="false">SUMPRODUCT(FB3:FB52,CLASSIF!$T3:$T52)/FB53</f>
        <v>#DIV/0!</v>
      </c>
      <c r="FC55" s="89" t="e">
        <f aca="false">SUMPRODUCT(FC3:FC52,CLASSIF!$T3:$T52)/FC53</f>
        <v>#DIV/0!</v>
      </c>
      <c r="FD55" s="89" t="e">
        <f aca="false">SUMPRODUCT(FD3:FD52,CLASSIF!$T3:$T52)/FD53</f>
        <v>#DIV/0!</v>
      </c>
      <c r="FE55" s="89" t="e">
        <f aca="false">SUMPRODUCT(FE3:FE52,CLASSIF!$T3:$T52)/FE53</f>
        <v>#DIV/0!</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7" activeCellId="0" sqref="D2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44529</v>
      </c>
    </row>
    <row r="2" customFormat="false" ht="12.8" hidden="false" customHeight="false" outlineLevel="0" collapsed="false">
      <c r="A2" s="94"/>
      <c r="B2" s="95"/>
      <c r="C2" s="40"/>
      <c r="D2" s="96" t="n">
        <v>6</v>
      </c>
      <c r="E2" s="96"/>
      <c r="F2" s="40"/>
      <c r="G2" s="97" t="n">
        <f aca="false">C2</f>
        <v>0</v>
      </c>
      <c r="H2" s="94" t="n">
        <f aca="false">IF(AND(E2=0,E3=0),25,20)</f>
        <v>25</v>
      </c>
      <c r="I2" s="97" t="n">
        <f aca="false">F2</f>
        <v>0</v>
      </c>
      <c r="J2" s="94" t="n">
        <f aca="false">IF(E2="WO40",-40,MAX(4,SUM(E2:E3)))</f>
        <v>4</v>
      </c>
      <c r="K2" s="94" t="n">
        <f aca="false">IF(D2&gt;E2,1,0)+IF(D3&gt;E3,1,0)+IF(D4&gt;E4,1,0)</f>
        <v>2</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8" hidden="false" customHeight="false" outlineLevel="0" collapsed="false">
      <c r="A3" s="94"/>
      <c r="B3" s="39"/>
      <c r="C3" s="40"/>
      <c r="D3" s="98" t="n">
        <v>6</v>
      </c>
      <c r="E3" s="98"/>
      <c r="F3" s="40"/>
      <c r="G3" s="97"/>
      <c r="H3" s="94"/>
      <c r="I3" s="97"/>
      <c r="J3" s="94"/>
      <c r="K3" s="94"/>
      <c r="L3" s="94"/>
      <c r="M3" s="97" t="n">
        <v>0</v>
      </c>
      <c r="N3" s="97" t="n">
        <v>0</v>
      </c>
      <c r="O3" s="97" t="n">
        <v>0</v>
      </c>
      <c r="P3" s="94"/>
      <c r="Q3" s="94"/>
    </row>
    <row r="4" customFormat="false" ht="12.8"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8" hidden="false" customHeight="false" outlineLevel="0" collapsed="false">
      <c r="A5" s="104"/>
      <c r="B5" s="95"/>
      <c r="C5" s="40"/>
      <c r="D5" s="96" t="n">
        <v>6</v>
      </c>
      <c r="E5" s="96"/>
      <c r="F5" s="40"/>
      <c r="G5" s="105" t="n">
        <f aca="false">C5</f>
        <v>0</v>
      </c>
      <c r="H5" s="104" t="n">
        <f aca="false">IF(AND(E5=0,E6=0),25,20)</f>
        <v>25</v>
      </c>
      <c r="I5" s="105" t="n">
        <f aca="false">F5</f>
        <v>0</v>
      </c>
      <c r="J5" s="94" t="n">
        <f aca="false">IF(E5="WO40",-40,MAX(4,SUM(E5:E6)))</f>
        <v>4</v>
      </c>
      <c r="K5" s="104" t="n">
        <f aca="false">IF(D5&gt;E5,1,0)+IF(D6&gt;E6,1,0)+IF(D7&gt;E7,1,0)</f>
        <v>2</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8" hidden="false" customHeight="false" outlineLevel="0" collapsed="false">
      <c r="A6" s="94"/>
      <c r="B6" s="39"/>
      <c r="C6" s="40"/>
      <c r="D6" s="98" t="n">
        <v>6</v>
      </c>
      <c r="E6" s="98"/>
      <c r="F6" s="40"/>
      <c r="G6" s="97"/>
      <c r="H6" s="94"/>
      <c r="I6" s="97"/>
      <c r="J6" s="94"/>
      <c r="K6" s="94"/>
      <c r="L6" s="94"/>
      <c r="M6" s="97" t="n">
        <v>0</v>
      </c>
      <c r="N6" s="97" t="n">
        <v>0</v>
      </c>
      <c r="O6" s="97" t="n">
        <v>0</v>
      </c>
      <c r="P6" s="94"/>
      <c r="Q6" s="94"/>
    </row>
    <row r="7" customFormat="false" ht="12.8"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c r="B8" s="95"/>
      <c r="C8" s="40"/>
      <c r="D8" s="96" t="n">
        <v>6</v>
      </c>
      <c r="E8" s="96"/>
      <c r="F8" s="40"/>
      <c r="G8" s="105" t="n">
        <f aca="false">C8</f>
        <v>0</v>
      </c>
      <c r="H8" s="104" t="n">
        <f aca="false">IF(AND(E8=0,E9=0),25,20)</f>
        <v>25</v>
      </c>
      <c r="I8" s="105" t="n">
        <f aca="false">F8</f>
        <v>0</v>
      </c>
      <c r="J8" s="94" t="n">
        <f aca="false">IF(E8="WO40",-40,MAX(4,SUM(E8:E9)))</f>
        <v>4</v>
      </c>
      <c r="K8" s="104" t="n">
        <f aca="false">IF(D8&gt;E8,1,0)+IF(D9&gt;E9,1,0)+IF(D10&gt;E10,1,0)</f>
        <v>2</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8" hidden="false" customHeight="false" outlineLevel="0" collapsed="false">
      <c r="A9" s="94"/>
      <c r="B9" s="39"/>
      <c r="C9" s="40"/>
      <c r="D9" s="98" t="n">
        <v>6</v>
      </c>
      <c r="E9" s="98"/>
      <c r="F9" s="40"/>
      <c r="G9" s="97"/>
      <c r="H9" s="94"/>
      <c r="I9" s="97"/>
      <c r="J9" s="94"/>
      <c r="K9" s="94"/>
      <c r="L9" s="94"/>
      <c r="M9" s="97" t="n">
        <v>0</v>
      </c>
      <c r="N9" s="97" t="n">
        <v>0</v>
      </c>
      <c r="O9" s="97" t="n">
        <v>0</v>
      </c>
      <c r="P9" s="94"/>
      <c r="Q9" s="94"/>
    </row>
    <row r="10" customFormat="false" ht="12.8"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8" hidden="false" customHeight="false" outlineLevel="0" collapsed="false">
      <c r="A11" s="104"/>
      <c r="B11" s="95"/>
      <c r="C11" s="40"/>
      <c r="D11" s="96" t="n">
        <v>6</v>
      </c>
      <c r="E11" s="96"/>
      <c r="F11" s="40"/>
      <c r="G11" s="105" t="n">
        <f aca="false">C11</f>
        <v>0</v>
      </c>
      <c r="H11" s="104" t="n">
        <f aca="false">IF(AND(E11=0,E12=0),25,20)</f>
        <v>25</v>
      </c>
      <c r="I11" s="105" t="n">
        <f aca="false">F11</f>
        <v>0</v>
      </c>
      <c r="J11" s="94" t="n">
        <f aca="false">IF(E11="WO40",-40,MAX(4,SUM(E11:E12)))</f>
        <v>4</v>
      </c>
      <c r="K11" s="104" t="n">
        <f aca="false">IF(D11&gt;E11,1,0)+IF(D12&gt;E12,1,0)+IF(D13&gt;E13,1,0)</f>
        <v>2</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8" hidden="false" customHeight="false" outlineLevel="0" collapsed="false">
      <c r="A12" s="94"/>
      <c r="B12" s="39"/>
      <c r="C12" s="40"/>
      <c r="D12" s="98" t="n">
        <v>6</v>
      </c>
      <c r="E12" s="98"/>
      <c r="F12" s="40"/>
      <c r="G12" s="97"/>
      <c r="H12" s="94"/>
      <c r="I12" s="97"/>
      <c r="J12" s="94"/>
      <c r="K12" s="94"/>
      <c r="L12" s="94"/>
      <c r="M12" s="97" t="n">
        <v>0</v>
      </c>
      <c r="N12" s="97" t="n">
        <v>0</v>
      </c>
      <c r="O12" s="97" t="n">
        <v>0</v>
      </c>
      <c r="P12" s="94"/>
      <c r="Q12" s="94"/>
    </row>
    <row r="13" customFormat="false" ht="12.8"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8" hidden="false" customHeight="false" outlineLevel="0" collapsed="false">
      <c r="A14" s="104"/>
      <c r="B14" s="95"/>
      <c r="C14" s="40"/>
      <c r="D14" s="96" t="n">
        <v>6</v>
      </c>
      <c r="E14" s="96"/>
      <c r="F14" s="40"/>
      <c r="G14" s="105" t="n">
        <f aca="false">C14</f>
        <v>0</v>
      </c>
      <c r="H14" s="104" t="n">
        <f aca="false">IF(AND(E14=0,E15=0),25,20)</f>
        <v>25</v>
      </c>
      <c r="I14" s="105" t="n">
        <f aca="false">F14</f>
        <v>0</v>
      </c>
      <c r="J14" s="94" t="n">
        <f aca="false">IF(E14="WO40",-40,MAX(4,SUM(E14:E15)))</f>
        <v>4</v>
      </c>
      <c r="K14" s="104" t="n">
        <f aca="false">IF(D14&gt;E14,1,0)+IF(D15&gt;E15,1,0)+IF(D16&gt;E16,1,0)</f>
        <v>2</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8" hidden="false" customHeight="false" outlineLevel="0" collapsed="false">
      <c r="A15" s="94"/>
      <c r="B15" s="39"/>
      <c r="C15" s="40"/>
      <c r="D15" s="98" t="n">
        <v>6</v>
      </c>
      <c r="E15" s="98"/>
      <c r="F15" s="40"/>
      <c r="G15" s="97"/>
      <c r="H15" s="94"/>
      <c r="I15" s="97"/>
      <c r="J15" s="94"/>
      <c r="K15" s="94"/>
      <c r="L15" s="94"/>
      <c r="M15" s="97" t="n">
        <v>0</v>
      </c>
      <c r="N15" s="97" t="n">
        <v>0</v>
      </c>
      <c r="O15" s="97" t="n">
        <v>0</v>
      </c>
      <c r="P15" s="94"/>
      <c r="Q15" s="94"/>
    </row>
    <row r="16" customFormat="false" ht="12.8"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8" hidden="false" customHeight="false" outlineLevel="0" collapsed="false">
      <c r="A17" s="104"/>
      <c r="B17" s="95"/>
      <c r="C17" s="40"/>
      <c r="D17" s="96" t="n">
        <v>6</v>
      </c>
      <c r="E17" s="96"/>
      <c r="F17" s="40"/>
      <c r="G17" s="105" t="n">
        <f aca="false">C17</f>
        <v>0</v>
      </c>
      <c r="H17" s="104" t="n">
        <f aca="false">IF(AND(E17=0,E18=0),25,20)</f>
        <v>25</v>
      </c>
      <c r="I17" s="105" t="n">
        <f aca="false">F17</f>
        <v>0</v>
      </c>
      <c r="J17" s="94" t="n">
        <f aca="false">IF(E17="WO40",-40,MAX(4,SUM(E17:E18)))</f>
        <v>4</v>
      </c>
      <c r="K17" s="104" t="n">
        <f aca="false">IF(D17&gt;E17,1,0)+IF(D18&gt;E18,1,0)+IF(D19&gt;E19,1,0)</f>
        <v>2</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8" hidden="false" customHeight="false" outlineLevel="0" collapsed="false">
      <c r="A18" s="94"/>
      <c r="B18" s="39"/>
      <c r="C18" s="40"/>
      <c r="D18" s="98" t="n">
        <v>6</v>
      </c>
      <c r="E18" s="98"/>
      <c r="F18" s="40"/>
      <c r="G18" s="97"/>
      <c r="H18" s="94"/>
      <c r="I18" s="97"/>
      <c r="J18" s="94"/>
      <c r="K18" s="94"/>
      <c r="L18" s="94"/>
      <c r="M18" s="97" t="n">
        <v>0</v>
      </c>
      <c r="N18" s="97" t="n">
        <v>0</v>
      </c>
      <c r="O18" s="97" t="n">
        <v>0</v>
      </c>
      <c r="P18" s="94"/>
      <c r="Q18" s="94"/>
    </row>
    <row r="19" customFormat="false" ht="12.8"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8" hidden="false" customHeight="false" outlineLevel="0" collapsed="false">
      <c r="A20" s="104"/>
      <c r="B20" s="95"/>
      <c r="C20" s="40"/>
      <c r="D20" s="96" t="n">
        <v>6</v>
      </c>
      <c r="E20" s="96"/>
      <c r="F20" s="40"/>
      <c r="G20" s="105" t="n">
        <f aca="false">C20</f>
        <v>0</v>
      </c>
      <c r="H20" s="104" t="n">
        <f aca="false">IF(AND(E20=0,E21=0),25,20)</f>
        <v>25</v>
      </c>
      <c r="I20" s="105" t="n">
        <f aca="false">F20</f>
        <v>0</v>
      </c>
      <c r="J20" s="94" t="n">
        <f aca="false">IF(E20="WO40",-40,MAX(4,SUM(E20:E21)))</f>
        <v>4</v>
      </c>
      <c r="K20" s="104" t="n">
        <f aca="false">IF(D20&gt;E20,1,0)+IF(D21&gt;E21,1,0)+IF(D22&gt;E22,1,0)</f>
        <v>2</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8" hidden="false" customHeight="false" outlineLevel="0" collapsed="false">
      <c r="A21" s="94"/>
      <c r="B21" s="39"/>
      <c r="C21" s="40"/>
      <c r="D21" s="98" t="n">
        <v>6</v>
      </c>
      <c r="E21" s="98"/>
      <c r="F21" s="40"/>
      <c r="G21" s="97"/>
      <c r="H21" s="94"/>
      <c r="I21" s="97"/>
      <c r="J21" s="94"/>
      <c r="K21" s="94"/>
      <c r="L21" s="94"/>
      <c r="M21" s="97" t="n">
        <v>0</v>
      </c>
      <c r="N21" s="97" t="n">
        <v>0</v>
      </c>
      <c r="O21" s="97" t="n">
        <v>0</v>
      </c>
      <c r="P21" s="94"/>
      <c r="Q21" s="94"/>
    </row>
    <row r="22" customFormat="false" ht="12.8"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8" hidden="false" customHeight="false" outlineLevel="0" collapsed="false">
      <c r="A23" s="104"/>
      <c r="B23" s="95"/>
      <c r="C23" s="40"/>
      <c r="D23" s="96" t="n">
        <v>6</v>
      </c>
      <c r="E23" s="96"/>
      <c r="F23" s="40"/>
      <c r="G23" s="105" t="n">
        <f aca="false">C23</f>
        <v>0</v>
      </c>
      <c r="H23" s="104" t="n">
        <f aca="false">IF(AND(E23=0,E24=0),25,20)</f>
        <v>25</v>
      </c>
      <c r="I23" s="105" t="n">
        <f aca="false">F23</f>
        <v>0</v>
      </c>
      <c r="J23" s="94" t="n">
        <f aca="false">IF(E23="WO40",-40,MAX(4,SUM(E23:E24)))</f>
        <v>4</v>
      </c>
      <c r="K23" s="104" t="n">
        <f aca="false">IF(D23&gt;E23,1,0)+IF(D24&gt;E24,1,0)+IF(D25&gt;E25,1,0)</f>
        <v>2</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8" hidden="false" customHeight="false" outlineLevel="0" collapsed="false">
      <c r="A24" s="94"/>
      <c r="B24" s="39"/>
      <c r="C24" s="40"/>
      <c r="D24" s="98" t="n">
        <v>6</v>
      </c>
      <c r="E24" s="98"/>
      <c r="F24" s="40"/>
      <c r="G24" s="97"/>
      <c r="H24" s="94"/>
      <c r="I24" s="97"/>
      <c r="J24" s="94"/>
      <c r="K24" s="94"/>
      <c r="L24" s="94"/>
      <c r="M24" s="97" t="n">
        <v>0</v>
      </c>
      <c r="N24" s="97" t="n">
        <v>0</v>
      </c>
      <c r="O24" s="97" t="n">
        <v>0</v>
      </c>
      <c r="P24" s="94"/>
      <c r="Q24" s="94"/>
    </row>
    <row r="25" customFormat="false" ht="12.8"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8" hidden="false" customHeight="false" outlineLevel="0" collapsed="false">
      <c r="A26" s="104"/>
      <c r="B26" s="95"/>
      <c r="C26" s="40"/>
      <c r="D26" s="96" t="n">
        <v>6</v>
      </c>
      <c r="E26" s="96"/>
      <c r="F26" s="40"/>
      <c r="G26" s="105" t="n">
        <f aca="false">C26</f>
        <v>0</v>
      </c>
      <c r="H26" s="104" t="n">
        <f aca="false">IF(AND(E26=0,E27=0),25,20)</f>
        <v>25</v>
      </c>
      <c r="I26" s="105" t="n">
        <f aca="false">F26</f>
        <v>0</v>
      </c>
      <c r="J26" s="94" t="n">
        <f aca="false">IF(E26="WO40",-40,MAX(4,SUM(E26:E27)))</f>
        <v>4</v>
      </c>
      <c r="K26" s="104" t="n">
        <f aca="false">IF(D26&gt;E26,1,0)+IF(D27&gt;E27,1,0)+IF(D28&gt;E28,1,0)</f>
        <v>2</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8" hidden="false" customHeight="false" outlineLevel="0" collapsed="false">
      <c r="A27" s="94"/>
      <c r="B27" s="39"/>
      <c r="C27" s="40"/>
      <c r="D27" s="98" t="n">
        <v>6</v>
      </c>
      <c r="E27" s="98"/>
      <c r="F27" s="40"/>
      <c r="G27" s="97"/>
      <c r="H27" s="94"/>
      <c r="I27" s="97"/>
      <c r="J27" s="94"/>
      <c r="K27" s="94"/>
      <c r="L27" s="94"/>
      <c r="M27" s="97" t="n">
        <v>0</v>
      </c>
      <c r="N27" s="97" t="n">
        <v>0</v>
      </c>
      <c r="O27" s="97" t="n">
        <v>0</v>
      </c>
      <c r="P27" s="94"/>
      <c r="Q27" s="94"/>
    </row>
    <row r="28" customFormat="false" ht="12.8"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8" hidden="false" customHeight="false" outlineLevel="0" collapsed="false">
      <c r="A29" s="104"/>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8"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8"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8" hidden="false" customHeight="false" outlineLevel="0" collapsed="false">
      <c r="A32" s="104"/>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8"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8"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8" hidden="false" customHeight="false" outlineLevel="0" collapsed="false">
      <c r="A35" s="104"/>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8"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8"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8" hidden="false" customHeight="false" outlineLevel="0" collapsed="false">
      <c r="A38" s="104"/>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8"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8"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8" hidden="false" customHeight="false" outlineLevel="0" collapsed="false">
      <c r="A41" s="104"/>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8"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8"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8" hidden="false" customHeight="false" outlineLevel="0" collapsed="false">
      <c r="A44" s="104"/>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8"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8"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8" hidden="false" customHeight="false" outlineLevel="0" collapsed="false">
      <c r="A47" s="104"/>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8"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8"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8" hidden="false" customHeight="false" outlineLevel="0" collapsed="false">
      <c r="A50" s="104"/>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8"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8"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8" hidden="false" customHeight="false" outlineLevel="0" collapsed="false">
      <c r="A53" s="104"/>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8" hidden="false" customHeight="false" outlineLevel="0" collapsed="false">
      <c r="A54" s="94"/>
      <c r="B54" s="95"/>
      <c r="C54" s="40"/>
      <c r="D54" s="98"/>
      <c r="E54" s="98"/>
      <c r="F54" s="40"/>
      <c r="G54" s="97"/>
      <c r="H54" s="94"/>
      <c r="I54" s="97"/>
      <c r="J54" s="94"/>
      <c r="K54" s="94"/>
      <c r="L54" s="94"/>
      <c r="M54" s="97" t="n">
        <v>0</v>
      </c>
      <c r="N54" s="97" t="n">
        <v>0</v>
      </c>
      <c r="O54" s="97" t="n">
        <v>0</v>
      </c>
      <c r="P54" s="94"/>
      <c r="Q54" s="94"/>
    </row>
    <row r="55" customFormat="false" ht="12.8"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8" hidden="false" customHeight="false" outlineLevel="0" collapsed="false">
      <c r="A56" s="104"/>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8"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8"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8" hidden="false" customHeight="false" outlineLevel="0" collapsed="false">
      <c r="A59" s="104"/>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8"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8"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8" hidden="false" customHeight="false" outlineLevel="0" collapsed="false">
      <c r="A62" s="104"/>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8"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8"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8" hidden="false" customHeight="false" outlineLevel="0" collapsed="false">
      <c r="A65" s="104"/>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8"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8"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8" hidden="false" customHeight="false" outlineLevel="0" collapsed="false">
      <c r="A68" s="104"/>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8"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8"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8" hidden="false" customHeight="false" outlineLevel="0" collapsed="false">
      <c r="A71" s="104"/>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8"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8"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8" hidden="false" customHeight="false" outlineLevel="0" collapsed="false">
      <c r="A74" s="104"/>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8"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8"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8" hidden="false" customHeight="false" outlineLevel="0" collapsed="false">
      <c r="A77" s="104"/>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8"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8"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8" hidden="false" customHeight="false" outlineLevel="0" collapsed="false">
      <c r="A80" s="104"/>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8"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8"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8" hidden="false" customHeight="false" outlineLevel="0" collapsed="false">
      <c r="A83" s="104"/>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8"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8"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8" hidden="false" customHeight="false" outlineLevel="0" collapsed="false">
      <c r="A86" s="104"/>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8"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8"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8" hidden="false" customHeight="false" outlineLevel="0" collapsed="false">
      <c r="A89" s="104"/>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8"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8"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8" hidden="false" customHeight="false" outlineLevel="0" collapsed="false">
      <c r="A92" s="104"/>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8"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8"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8" hidden="false" customHeight="false" outlineLevel="0" collapsed="false">
      <c r="A95" s="104"/>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8"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8"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8" hidden="false" customHeight="false" outlineLevel="0" collapsed="false">
      <c r="A98" s="104"/>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8"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8"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8" hidden="false" customHeight="false" outlineLevel="0" collapsed="false">
      <c r="A101" s="104"/>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8"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8"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c r="B104" s="95"/>
      <c r="C104" s="106"/>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8"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8"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8" hidden="false" customHeight="false" outlineLevel="0" collapsed="false">
      <c r="A107" s="104"/>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8"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8"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8" hidden="false" customHeight="false" outlineLevel="0" collapsed="false">
      <c r="A110" s="104"/>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8"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8"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8" hidden="false" customHeight="false" outlineLevel="0" collapsed="false">
      <c r="A113" s="104"/>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8"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8"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8" hidden="false" customHeight="false" outlineLevel="0" collapsed="false">
      <c r="A116" s="104"/>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8"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8"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8" hidden="false" customHeight="false" outlineLevel="0" collapsed="false">
      <c r="A119" s="104"/>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8"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8"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8" hidden="false" customHeight="false" outlineLevel="0" collapsed="false">
      <c r="A122" s="104"/>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8"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8"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8" hidden="false" customHeight="false" outlineLevel="0" collapsed="false">
      <c r="A125" s="104"/>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8"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8"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8" hidden="false" customHeight="false" outlineLevel="0" collapsed="false">
      <c r="A128" s="104"/>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8"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8"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8" hidden="false" customHeight="false" outlineLevel="0" collapsed="false">
      <c r="A131" s="104"/>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8"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8"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8" hidden="false" customHeight="false" outlineLevel="0" collapsed="false">
      <c r="A134" s="104"/>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8"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8"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8" hidden="false" customHeight="false" outlineLevel="0" collapsed="false">
      <c r="A137" s="104"/>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8"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8"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8" hidden="false" customHeight="false" outlineLevel="0" collapsed="false">
      <c r="A140" s="104"/>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8"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8"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8" hidden="false" customHeight="false" outlineLevel="0" collapsed="false">
      <c r="A143" s="104"/>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8"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8"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8" hidden="false" customHeight="false" outlineLevel="0" collapsed="false">
      <c r="A146" s="104"/>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8"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8"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8" hidden="false" customHeight="false" outlineLevel="0" collapsed="false">
      <c r="A149" s="104"/>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8"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8"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8" hidden="false" customHeight="false" outlineLevel="0" collapsed="false">
      <c r="A152" s="104"/>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8"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8"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8" hidden="false" customHeight="false" outlineLevel="0" collapsed="false">
      <c r="A155" s="104"/>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8"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8"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8" hidden="false" customHeight="false" outlineLevel="0" collapsed="false">
      <c r="A158" s="104"/>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8"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8"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8" hidden="false" customHeight="false" outlineLevel="0" collapsed="false">
      <c r="A161" s="104"/>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8"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8"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8" hidden="false" customHeight="false" outlineLevel="0" collapsed="false">
      <c r="A164" s="104"/>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8"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8"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8" hidden="false" customHeight="false" outlineLevel="0" collapsed="false">
      <c r="A167" s="104"/>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8"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8"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8" hidden="false" customHeight="false" outlineLevel="0" collapsed="false">
      <c r="A170" s="104"/>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8"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8"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8" hidden="false" customHeight="false" outlineLevel="0" collapsed="false">
      <c r="A173" s="104"/>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8"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8"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8" hidden="false" customHeight="false" outlineLevel="0" collapsed="false">
      <c r="A176" s="104"/>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8"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8"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8" hidden="false" customHeight="false" outlineLevel="0" collapsed="false">
      <c r="A179" s="104"/>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8"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8"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8" hidden="false" customHeight="false" outlineLevel="0" collapsed="false">
      <c r="A182" s="104"/>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8"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8"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8" hidden="false" customHeight="false" outlineLevel="0" collapsed="false">
      <c r="A185" s="104"/>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8"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8"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8" hidden="false" customHeight="false" outlineLevel="0" collapsed="false">
      <c r="A188" s="104"/>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8"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8"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8" hidden="false" customHeight="false" outlineLevel="0" collapsed="false">
      <c r="A191" s="104"/>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8"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8"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8" hidden="false" customHeight="false" outlineLevel="0" collapsed="false">
      <c r="A194" s="104"/>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8"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8"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8" hidden="false" customHeight="false" outlineLevel="0" collapsed="false">
      <c r="A197" s="104"/>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8"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8"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8" hidden="false" customHeight="false" outlineLevel="0" collapsed="false">
      <c r="A200" s="104"/>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8"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8"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8" hidden="false" customHeight="false" outlineLevel="0" collapsed="false">
      <c r="A203" s="104"/>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8"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8"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8" hidden="false" customHeight="false" outlineLevel="0" collapsed="false">
      <c r="A206" s="104"/>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8"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8"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8" hidden="false" customHeight="false" outlineLevel="0" collapsed="false">
      <c r="A209" s="104"/>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8"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8"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8" hidden="false" customHeight="false" outlineLevel="0" collapsed="false">
      <c r="A212" s="104"/>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8"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8"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8" hidden="false" customHeight="false" outlineLevel="0" collapsed="false">
      <c r="A215" s="104"/>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8"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8"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8" hidden="false" customHeight="false" outlineLevel="0" collapsed="false">
      <c r="A218" s="104"/>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8"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8"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8" hidden="false" customHeight="false" outlineLevel="0" collapsed="false">
      <c r="A221" s="104"/>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8"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8"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8" hidden="false" customHeight="false" outlineLevel="0" collapsed="false">
      <c r="A224" s="104"/>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8"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8"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8" hidden="false" customHeight="false" outlineLevel="0" collapsed="false">
      <c r="A227" s="104"/>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8"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8"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8" hidden="false" customHeight="false" outlineLevel="0" collapsed="false">
      <c r="A230" s="104"/>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8"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8"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8" hidden="false" customHeight="false" outlineLevel="0" collapsed="false">
      <c r="A233" s="104"/>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8"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8"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8" hidden="false" customHeight="false" outlineLevel="0" collapsed="false">
      <c r="A236" s="104"/>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8"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8"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8" hidden="false" customHeight="false" outlineLevel="0" collapsed="false">
      <c r="A239" s="104"/>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8"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8"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8" hidden="false" customHeight="false" outlineLevel="0" collapsed="false">
      <c r="A242" s="104"/>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8"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8"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8" hidden="false" customHeight="false" outlineLevel="0" collapsed="false">
      <c r="A245" s="104"/>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8"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8"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8" hidden="false" customHeight="false" outlineLevel="0" collapsed="false">
      <c r="A248" s="104"/>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8"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8"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8" hidden="false" customHeight="false" outlineLevel="0" collapsed="false">
      <c r="A251" s="104"/>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8"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8"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8" hidden="false" customHeight="false" outlineLevel="0" collapsed="false">
      <c r="A254" s="104"/>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8"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8"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8" hidden="false" customHeight="false" outlineLevel="0" collapsed="false">
      <c r="A257" s="104"/>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8"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8"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8" hidden="false" customHeight="false" outlineLevel="0" collapsed="false">
      <c r="A260" s="104"/>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8"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8"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8" hidden="false" customHeight="false" outlineLevel="0" collapsed="false">
      <c r="A263" s="104"/>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8"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8"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8" hidden="false" customHeight="false" outlineLevel="0" collapsed="false">
      <c r="A266" s="104"/>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8"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8"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8" hidden="false" customHeight="false" outlineLevel="0" collapsed="false">
      <c r="A269" s="104"/>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8"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8"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8" hidden="false" customHeight="false" outlineLevel="0" collapsed="false">
      <c r="A272" s="104"/>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8"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8"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8" hidden="false" customHeight="false" outlineLevel="0" collapsed="false">
      <c r="A275" s="104"/>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8"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8"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8" hidden="false" customHeight="false" outlineLevel="0" collapsed="false">
      <c r="A278" s="104"/>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8"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8"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8" hidden="false" customHeight="false" outlineLevel="0" collapsed="false">
      <c r="A281" s="104"/>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8"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8"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8" hidden="false" customHeight="false" outlineLevel="0" collapsed="false">
      <c r="A284" s="104"/>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8"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8"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8" hidden="false" customHeight="false" outlineLevel="0" collapsed="false">
      <c r="A287" s="104"/>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8"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8"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8" hidden="false" customHeight="false" outlineLevel="0" collapsed="false">
      <c r="A290" s="104"/>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8"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8"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8"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8"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8" hidden="false" customHeight="false" outlineLevel="0" collapsed="false">
      <c r="A296" s="104"/>
      <c r="B296" s="107"/>
      <c r="C296" s="108"/>
      <c r="D296" s="109"/>
      <c r="E296" s="109"/>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8"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8"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8" hidden="false" customHeight="false" outlineLevel="0" collapsed="false">
      <c r="A299" s="104"/>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8"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8"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8" hidden="false" customHeight="false" outlineLevel="0" collapsed="false">
      <c r="A302" s="104"/>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8"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8"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8" hidden="false" customHeight="false" outlineLevel="0" collapsed="false">
      <c r="A305" s="104"/>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8"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8"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8" hidden="false" customHeight="false" outlineLevel="0" collapsed="false">
      <c r="A308" s="104"/>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8"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8"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8" hidden="false" customHeight="false" outlineLevel="0" collapsed="false">
      <c r="A311" s="104"/>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8"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8"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8" hidden="false" customHeight="false" outlineLevel="0" collapsed="false">
      <c r="A314" s="104"/>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8"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8"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8" hidden="false" customHeight="false" outlineLevel="0" collapsed="false">
      <c r="A317" s="104"/>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8"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8"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8" hidden="false" customHeight="false" outlineLevel="0" collapsed="false">
      <c r="A320" s="104"/>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8"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8"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8" hidden="false" customHeight="false" outlineLevel="0" collapsed="false">
      <c r="A323" s="104"/>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8"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8"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8" hidden="false" customHeight="false" outlineLevel="0" collapsed="false">
      <c r="A326" s="104"/>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8"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8"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8" hidden="false" customHeight="false" outlineLevel="0" collapsed="false">
      <c r="A329" s="104"/>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8"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8"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8" hidden="false" customHeight="false" outlineLevel="0" collapsed="false">
      <c r="A332" s="104"/>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8"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8"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8" hidden="false" customHeight="false" outlineLevel="0" collapsed="false">
      <c r="A335" s="104"/>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8"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8"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8" hidden="false" customHeight="false" outlineLevel="0" collapsed="false">
      <c r="A338" s="104"/>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8"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8"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8" hidden="false" customHeight="false" outlineLevel="0" collapsed="false">
      <c r="A341" s="104"/>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8"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8"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8" hidden="false" customHeight="false" outlineLevel="0" collapsed="false">
      <c r="A344" s="104"/>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8"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8"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8" hidden="false" customHeight="false" outlineLevel="0" collapsed="false">
      <c r="A347" s="104"/>
      <c r="B347" s="107"/>
      <c r="C347" s="108"/>
      <c r="D347" s="109"/>
      <c r="E347" s="109"/>
      <c r="F347" s="108"/>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8"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8"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8" hidden="false" customHeight="false" outlineLevel="0" collapsed="false">
      <c r="A350" s="104"/>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8"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8"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8" hidden="false" customHeight="false" outlineLevel="0" collapsed="false">
      <c r="A353" s="104"/>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8"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8"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8" hidden="false" customHeight="false" outlineLevel="0" collapsed="false">
      <c r="A356" s="104"/>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8"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8"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8" hidden="false" customHeight="false" outlineLevel="0" collapsed="false">
      <c r="A359" s="104"/>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8"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8"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8" hidden="false" customHeight="false" outlineLevel="0" collapsed="false">
      <c r="A362" s="104"/>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8"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8"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8" hidden="false" customHeight="false" outlineLevel="0" collapsed="false">
      <c r="A365" s="104"/>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8"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8"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8" hidden="false" customHeight="false" outlineLevel="0" collapsed="false">
      <c r="A368" s="104"/>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8"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8"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8" hidden="false" customHeight="false" outlineLevel="0" collapsed="false">
      <c r="A371" s="104"/>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8"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8"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8" hidden="false" customHeight="false" outlineLevel="0" collapsed="false">
      <c r="A374" s="104"/>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8"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8"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8" hidden="false" customHeight="false" outlineLevel="0" collapsed="false">
      <c r="A377" s="104"/>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8"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8"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8" hidden="false" customHeight="false" outlineLevel="0" collapsed="false">
      <c r="A380" s="104"/>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8"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8"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8" hidden="false" customHeight="false" outlineLevel="0" collapsed="false">
      <c r="A383" s="104"/>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8"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8"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8" hidden="false" customHeight="false" outlineLevel="0" collapsed="false">
      <c r="A386" s="104"/>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8"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8"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8" hidden="false" customHeight="false" outlineLevel="0" collapsed="false">
      <c r="A389" s="104"/>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8"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8"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8" hidden="false" customHeight="false" outlineLevel="0" collapsed="false">
      <c r="A392" s="104"/>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8"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8"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8" hidden="false" customHeight="false" outlineLevel="0" collapsed="false">
      <c r="A395" s="104"/>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8"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8"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8" hidden="false" customHeight="false" outlineLevel="0" collapsed="false">
      <c r="A398" s="104"/>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8"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8"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8" hidden="false" customHeight="false" outlineLevel="0" collapsed="false">
      <c r="A401" s="104"/>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8"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8"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8" hidden="false" customHeight="false" outlineLevel="0" collapsed="false">
      <c r="A404" s="104"/>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8"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8"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8" hidden="false" customHeight="false" outlineLevel="0" collapsed="false">
      <c r="A407" s="104"/>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8"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8"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8" hidden="false" customHeight="false" outlineLevel="0" collapsed="false">
      <c r="A410" s="104"/>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8"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8"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8" hidden="false" customHeight="false" outlineLevel="0" collapsed="false">
      <c r="A413" s="104"/>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8"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8"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8" hidden="false" customHeight="false" outlineLevel="0" collapsed="false">
      <c r="A416" s="104"/>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8"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8"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8" hidden="false" customHeight="false" outlineLevel="0" collapsed="false">
      <c r="A419" s="104"/>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8"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8"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8" hidden="false" customHeight="false" outlineLevel="0" collapsed="false">
      <c r="A422" s="104"/>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8"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8"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8" hidden="false" customHeight="false" outlineLevel="0" collapsed="false">
      <c r="A425" s="104"/>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8"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8"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8" hidden="false" customHeight="false" outlineLevel="0" collapsed="false">
      <c r="A428" s="104"/>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8"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8"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8" hidden="false" customHeight="false" outlineLevel="0" collapsed="false">
      <c r="A431" s="104"/>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8"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8"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8" hidden="false" customHeight="false" outlineLevel="0" collapsed="false">
      <c r="A434" s="104"/>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8"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8"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8" hidden="false" customHeight="false" outlineLevel="0" collapsed="false">
      <c r="A437" s="104"/>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8"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8"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8" hidden="false" customHeight="false" outlineLevel="0" collapsed="false">
      <c r="A440" s="104"/>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8"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8"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8" hidden="false" customHeight="false" outlineLevel="0" collapsed="false">
      <c r="A443" s="104"/>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8"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8"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8" hidden="false" customHeight="false" outlineLevel="0" collapsed="false">
      <c r="A446" s="104"/>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8"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8"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8" hidden="false" customHeight="false" outlineLevel="0" collapsed="false">
      <c r="A449" s="104"/>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8"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8"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8" hidden="false" customHeight="false" outlineLevel="0" collapsed="false">
      <c r="A452" s="104"/>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8"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8" hidden="false" customHeight="false" outlineLevel="0" collapsed="false">
      <c r="A455" s="104"/>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8"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8"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8" hidden="false" customHeight="false" outlineLevel="0" collapsed="false">
      <c r="A458" s="104"/>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8"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8"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8" hidden="false" customHeight="false" outlineLevel="0" collapsed="false">
      <c r="A461" s="104"/>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8"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8"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8" hidden="false" customHeight="false" outlineLevel="0" collapsed="false">
      <c r="A464" s="104"/>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8"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8"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8" hidden="false" customHeight="false" outlineLevel="0" collapsed="false">
      <c r="A467" s="104"/>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8"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8" hidden="false" customHeight="false" outlineLevel="0" collapsed="false">
      <c r="A470" s="104"/>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8"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8"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8" hidden="false" customHeight="false" outlineLevel="0" collapsed="false">
      <c r="A473" s="104"/>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8"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8"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8"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8" hidden="false" customHeight="false" outlineLevel="0" collapsed="false">
      <c r="A479" s="104"/>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8"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8"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8" hidden="false" customHeight="false" outlineLevel="0" collapsed="false">
      <c r="A482" s="104"/>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8"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8"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8" hidden="false" customHeight="false" outlineLevel="0" collapsed="false">
      <c r="A485" s="104"/>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8"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8"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8" hidden="false" customHeight="false" outlineLevel="0" collapsed="false">
      <c r="A488" s="104"/>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8"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8"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8" hidden="false" customHeight="false" outlineLevel="0" collapsed="false">
      <c r="A491" s="104"/>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8"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8"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8" hidden="false" customHeight="false" outlineLevel="0" collapsed="false">
      <c r="A494" s="104"/>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8"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8"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8" hidden="false" customHeight="false" outlineLevel="0" collapsed="false">
      <c r="A497" s="104"/>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8"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8"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8" hidden="false" customHeight="false" outlineLevel="0" collapsed="false">
      <c r="A500" s="104"/>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8"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8"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8" hidden="false" customHeight="false" outlineLevel="0" collapsed="false">
      <c r="A503" s="104"/>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8"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8"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8" hidden="false" customHeight="false" outlineLevel="0" collapsed="false">
      <c r="A506" s="104"/>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8"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8"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8" hidden="false" customHeight="false" outlineLevel="0" collapsed="false">
      <c r="A509" s="104"/>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8"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8"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8" hidden="false" customHeight="false" outlineLevel="0" collapsed="false">
      <c r="A512" s="104"/>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8"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8"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8" hidden="false" customHeight="false" outlineLevel="0" collapsed="false">
      <c r="A515" s="104"/>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8"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8"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8" hidden="false" customHeight="false" outlineLevel="0" collapsed="false">
      <c r="A518" s="104"/>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8"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8"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8" hidden="false" customHeight="false" outlineLevel="0" collapsed="false">
      <c r="A521" s="104"/>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8"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8"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8" hidden="false" customHeight="false" outlineLevel="0" collapsed="false">
      <c r="A524" s="104"/>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8"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8"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8" hidden="false" customHeight="false" outlineLevel="0" collapsed="false">
      <c r="A527" s="104"/>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8"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8"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8" hidden="false" customHeight="false" outlineLevel="0" collapsed="false">
      <c r="A530" s="104"/>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8"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8"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8" hidden="false" customHeight="false" outlineLevel="0" collapsed="false">
      <c r="A533" s="104"/>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8"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8"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8" hidden="false" customHeight="false" outlineLevel="0" collapsed="false">
      <c r="A536" s="104"/>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8"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8"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8" hidden="false" customHeight="false" outlineLevel="0" collapsed="false">
      <c r="A539" s="104"/>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8"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8"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8" hidden="false" customHeight="false" outlineLevel="0" collapsed="false">
      <c r="A542" s="104"/>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8"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8"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8" hidden="false" customHeight="false" outlineLevel="0" collapsed="false">
      <c r="A545" s="104"/>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8"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8"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8" hidden="false" customHeight="false" outlineLevel="0" collapsed="false">
      <c r="A548" s="104"/>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8"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8"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8" hidden="false" customHeight="false" outlineLevel="0" collapsed="false">
      <c r="A551" s="104"/>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8"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8"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8" hidden="false" customHeight="false" outlineLevel="0" collapsed="false">
      <c r="A554" s="104"/>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8"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8"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8" hidden="false" customHeight="false" outlineLevel="0" collapsed="false">
      <c r="A557" s="104"/>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8"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8"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8" hidden="false" customHeight="false" outlineLevel="0" collapsed="false">
      <c r="A560" s="104"/>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8"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8"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8" hidden="false" customHeight="false" outlineLevel="0" collapsed="false">
      <c r="A563" s="104"/>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8"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8"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8" hidden="false" customHeight="false" outlineLevel="0" collapsed="false">
      <c r="A566" s="104"/>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8"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8"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8" hidden="false" customHeight="false" outlineLevel="0" collapsed="false">
      <c r="A569" s="104"/>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8"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8"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8" hidden="false" customHeight="false" outlineLevel="0" collapsed="false">
      <c r="A572" s="104"/>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8"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8"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8" hidden="false" customHeight="false" outlineLevel="0" collapsed="false">
      <c r="A575" s="104"/>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8"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8"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8" hidden="false" customHeight="false" outlineLevel="0" collapsed="false">
      <c r="A578" s="104"/>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8"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8"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8" hidden="false" customHeight="false" outlineLevel="0" collapsed="false">
      <c r="A581" s="104"/>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8"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8"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8" hidden="false" customHeight="false" outlineLevel="0" collapsed="false">
      <c r="A584" s="104"/>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8"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8"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8" hidden="false" customHeight="false" outlineLevel="0" collapsed="false">
      <c r="A587" s="104"/>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8"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8"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8" hidden="false" customHeight="false" outlineLevel="0" collapsed="false">
      <c r="A590" s="104"/>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8"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8"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8" hidden="false" customHeight="false" outlineLevel="0" collapsed="false">
      <c r="A593" s="104"/>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8"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8"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8" hidden="false" customHeight="false" outlineLevel="0" collapsed="false">
      <c r="A596" s="104"/>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8"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8"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8" hidden="false" customHeight="false" outlineLevel="0" collapsed="false">
      <c r="A599" s="104"/>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8"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8"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8" hidden="false" customHeight="false" outlineLevel="0" collapsed="false">
      <c r="A602" s="104"/>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8"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8"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8" hidden="false" customHeight="false" outlineLevel="0" collapsed="false">
      <c r="A605" s="104"/>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8"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8"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8" hidden="false" customHeight="false" outlineLevel="0" collapsed="false">
      <c r="A608" s="104"/>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8"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8"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8" hidden="false" customHeight="false" outlineLevel="0" collapsed="false">
      <c r="A611" s="104"/>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8"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8"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8" hidden="false" customHeight="false" outlineLevel="0" collapsed="false">
      <c r="A614" s="104"/>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8"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8"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8" hidden="false" customHeight="false" outlineLevel="0" collapsed="false">
      <c r="A617" s="104"/>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8"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8"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8" hidden="false" customHeight="false" outlineLevel="0" collapsed="false">
      <c r="A620" s="104"/>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8"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8"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8" hidden="false" customHeight="false" outlineLevel="0" collapsed="false">
      <c r="A623" s="104"/>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8"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8"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8" hidden="false" customHeight="false" outlineLevel="0" collapsed="false">
      <c r="A626" s="104"/>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8"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8"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8" hidden="false" customHeight="false" outlineLevel="0" collapsed="false">
      <c r="A629" s="104"/>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8"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8"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8" hidden="false" customHeight="false" outlineLevel="0" collapsed="false">
      <c r="A632" s="104"/>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8"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8"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8" hidden="false" customHeight="false" outlineLevel="0" collapsed="false">
      <c r="A635" s="104"/>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8"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8"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8" hidden="false" customHeight="false" outlineLevel="0" collapsed="false">
      <c r="A638" s="104"/>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8"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8"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8" hidden="false" customHeight="false" outlineLevel="0" collapsed="false">
      <c r="A641" s="104"/>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8"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8"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8" hidden="false" customHeight="false" outlineLevel="0" collapsed="false">
      <c r="A644" s="104"/>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8"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8"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8" hidden="false" customHeight="false" outlineLevel="0" collapsed="false">
      <c r="A647" s="104"/>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8"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8"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8" hidden="false" customHeight="false" outlineLevel="0" collapsed="false">
      <c r="A650" s="104"/>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8"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8"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8" hidden="false" customHeight="false" outlineLevel="0" collapsed="false">
      <c r="A653" s="104"/>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8"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8"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8" hidden="false" customHeight="false" outlineLevel="0" collapsed="false">
      <c r="A656" s="104"/>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8"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8"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8" hidden="false" customHeight="false" outlineLevel="0" collapsed="false">
      <c r="A659" s="104"/>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8"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8"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8" hidden="false" customHeight="false" outlineLevel="0" collapsed="false">
      <c r="A662" s="104"/>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8"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8"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8" hidden="false" customHeight="false" outlineLevel="0" collapsed="false">
      <c r="A665" s="104"/>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8"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8"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8" hidden="false" customHeight="false" outlineLevel="0" collapsed="false">
      <c r="A668" s="104"/>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8"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8"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8" hidden="false" customHeight="false" outlineLevel="0" collapsed="false">
      <c r="A671" s="104"/>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8"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8"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8" hidden="false" customHeight="false" outlineLevel="0" collapsed="false">
      <c r="A674" s="104"/>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8"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8"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8" hidden="false" customHeight="false" outlineLevel="0" collapsed="false">
      <c r="A677" s="104"/>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8"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8"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8" hidden="false" customHeight="false" outlineLevel="0" collapsed="false">
      <c r="A680" s="104"/>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8"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8"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8" hidden="false" customHeight="false" outlineLevel="0" collapsed="false">
      <c r="A683" s="104"/>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8"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8"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8" hidden="false" customHeight="false" outlineLevel="0" collapsed="false">
      <c r="A686" s="104"/>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8"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8"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8" hidden="false" customHeight="false" outlineLevel="0" collapsed="false">
      <c r="A689" s="104"/>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8"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8"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8" hidden="false" customHeight="false" outlineLevel="0" collapsed="false">
      <c r="A692" s="104"/>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8"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8"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8" hidden="false" customHeight="false" outlineLevel="0" collapsed="false">
      <c r="A695" s="104"/>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8"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8"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8" hidden="false" customHeight="false" outlineLevel="0" collapsed="false">
      <c r="A698" s="104"/>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8"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8"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8" hidden="false" customHeight="false" outlineLevel="0" collapsed="false">
      <c r="A701" s="104"/>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8"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8"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8" hidden="false" customHeight="false" outlineLevel="0" collapsed="false">
      <c r="A704" s="104"/>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8"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8"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8" hidden="false" customHeight="false" outlineLevel="0" collapsed="false">
      <c r="A707" s="104"/>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8"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8"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8" hidden="false" customHeight="false" outlineLevel="0" collapsed="false">
      <c r="A710" s="104"/>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8"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8"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8" hidden="false" customHeight="false" outlineLevel="0" collapsed="false">
      <c r="A713" s="104"/>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8"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8"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8" hidden="false" customHeight="false" outlineLevel="0" collapsed="false">
      <c r="A716" s="104"/>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8"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8"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8" hidden="false" customHeight="false" outlineLevel="0" collapsed="false">
      <c r="A719" s="104"/>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8"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8"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8" hidden="false" customHeight="false" outlineLevel="0" collapsed="false">
      <c r="A722" s="104"/>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8"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8"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8" hidden="false" customHeight="false" outlineLevel="0" collapsed="false">
      <c r="A725" s="104"/>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8"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8"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8" hidden="false" customHeight="false" outlineLevel="0" collapsed="false">
      <c r="A728" s="104"/>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8"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8"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8" hidden="false" customHeight="false" outlineLevel="0" collapsed="false">
      <c r="A731" s="104"/>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8"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8"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8" hidden="false" customHeight="false" outlineLevel="0" collapsed="false">
      <c r="A734" s="104"/>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8"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8"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8" hidden="false" customHeight="false" outlineLevel="0" collapsed="false">
      <c r="A737" s="104"/>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8"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8"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8" hidden="false" customHeight="false" outlineLevel="0" collapsed="false">
      <c r="A740" s="104"/>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8"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8"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8" hidden="false" customHeight="false" outlineLevel="0" collapsed="false">
      <c r="A743" s="104"/>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8"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8"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8" hidden="false" customHeight="false" outlineLevel="0" collapsed="false">
      <c r="A746" s="104"/>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8"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8"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8" hidden="false" customHeight="false" outlineLevel="0" collapsed="false">
      <c r="A749" s="104"/>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8"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8"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8" hidden="false" customHeight="false" outlineLevel="0" collapsed="false">
      <c r="A752" s="104"/>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8"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8"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8" hidden="false" customHeight="false" outlineLevel="0" collapsed="false">
      <c r="A755" s="104"/>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8"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8"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8" hidden="false" customHeight="false" outlineLevel="0" collapsed="false">
      <c r="A758" s="104"/>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8"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8"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8" hidden="false" customHeight="false" outlineLevel="0" collapsed="false">
      <c r="A761" s="104"/>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8"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8"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8" hidden="false" customHeight="false" outlineLevel="0" collapsed="false">
      <c r="A764" s="104"/>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8"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8"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8" hidden="false" customHeight="false" outlineLevel="0" collapsed="false">
      <c r="A767" s="104"/>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8"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8"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8" hidden="false" customHeight="false" outlineLevel="0" collapsed="false">
      <c r="A770" s="104"/>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8"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8"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8" hidden="false" customHeight="false" outlineLevel="0" collapsed="false">
      <c r="A773" s="104"/>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8"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8"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8" hidden="false" customHeight="false" outlineLevel="0" collapsed="false">
      <c r="A776" s="104"/>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8"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8"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8" hidden="false" customHeight="false" outlineLevel="0" collapsed="false">
      <c r="A779" s="104"/>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8"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8"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8" hidden="false" customHeight="false" outlineLevel="0" collapsed="false">
      <c r="A782" s="104"/>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8"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1</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3</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4</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5</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6</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7</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8</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9</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10</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11</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12</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13</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14</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15</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16</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17</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18</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19</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20</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21</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22</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23</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24</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25</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26</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27</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30</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31</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32</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33</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34</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35</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36</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37</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38</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39</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40</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41</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42</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43</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44</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45</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46</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47</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48</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49</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50</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51</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52</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53</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54</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55</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56</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57</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58</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59</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60</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61</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62</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63</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64</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65</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66</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67</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68</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69</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70</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71</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72</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73</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74</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75</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76</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77</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78</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79</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80</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81</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82</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83</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84</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85</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86</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87</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88</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89</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90</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91</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92</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93</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94</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95</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96</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97</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98</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99</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100</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101</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102</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103</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104</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105</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106</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107</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108</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109</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110</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111</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112</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113</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114</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115</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116</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117</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118</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119</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120</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121</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122</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123</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124</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125</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126</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127</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128</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129</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130</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131</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132</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133</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134</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135</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136</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137</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138</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139</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140</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141</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142</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143</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144</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145</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146</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147</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148</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149</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150</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151</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152</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153</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154</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155</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156</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157</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158</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159</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160</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161</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162</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163</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164</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165</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166</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167</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168</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169</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170</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171</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172</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173</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174</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175</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176</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177</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178</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179</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180</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181</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182</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183</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184</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185</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186</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187</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188</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189</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190</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191</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192</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193</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194</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195</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196</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197</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198</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199</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200</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201</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202</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203</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204</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205</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206</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207</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208</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209</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210</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211</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212</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213</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214</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215</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216</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217</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218</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219</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220</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221</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222</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223</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224</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225</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226</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227</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228</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229</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230</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231</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232</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233</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234</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235</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236</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237</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238</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239</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240</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241</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242</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243</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244</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245</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246</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247</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248</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249</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250</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251</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252</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253</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254</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255</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256</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257</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258</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259</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260</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261</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262</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263</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264</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265</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266</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267</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268</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269</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270</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271</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272</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273</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274</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275</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276</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277</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278</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279</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280</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281</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282</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283</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284</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285</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286</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287</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288</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289</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290</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291</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292</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293</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294</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295</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296</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297</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298</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299</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300</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301</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302</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303</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304</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305</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306</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307</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308</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309</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310</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311</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312</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313</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314</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315</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316</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317</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318</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319</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320</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321</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322</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323</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324</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325</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326</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327</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328</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329</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330</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331</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332</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333</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334</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335</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336</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337</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338</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8" hidden="false" customHeight="false" outlineLevel="0" collapsed="false">
      <c r="A2" s="94" t="n">
        <v>1</v>
      </c>
      <c r="B2" s="95" t="n">
        <v>44527</v>
      </c>
      <c r="C2" s="40" t="s">
        <v>5</v>
      </c>
      <c r="D2" s="96" t="n">
        <v>6</v>
      </c>
      <c r="E2" s="96" t="n">
        <v>0</v>
      </c>
      <c r="F2" s="40" t="s">
        <v>48</v>
      </c>
      <c r="G2" s="97" t="str">
        <f aca="false">C2</f>
        <v>Bruno</v>
      </c>
      <c r="H2" s="94" t="n">
        <f aca="false">IF(AND(E2=0,E3=0),25,20)</f>
        <v>25</v>
      </c>
      <c r="I2" s="97" t="str">
        <f aca="false">F2</f>
        <v>Guto</v>
      </c>
      <c r="J2" s="94" t="n">
        <f aca="false">IF(E2="WO40",-40,MAX(4,SUM(E2:E3)))</f>
        <v>4</v>
      </c>
      <c r="K2" s="94" t="n">
        <f aca="false">IF(D2&gt;E2,1,0)+IF(D3&gt;E3,1,0)+IF(D4&gt;E4,1,0)</f>
        <v>1</v>
      </c>
      <c r="L2" s="94" t="n">
        <f aca="false">IF(E2&gt;D2,1,0)+IF(E3&gt;D3,1,0)+IF(E4&gt;D4,1,0)</f>
        <v>0</v>
      </c>
      <c r="M2" s="97" t="str">
        <f aca="false">G2&amp;" d. "&amp;I2</f>
        <v>Bruno d. Guto</v>
      </c>
      <c r="N2" s="97" t="str">
        <f aca="false">G2&amp;" x "&amp;I2</f>
        <v>Bruno x Guto</v>
      </c>
      <c r="O2" s="97" t="str">
        <f aca="false">I2&amp;" x "&amp;G2</f>
        <v>Guto x Bruno</v>
      </c>
      <c r="P2" s="94" t="n">
        <f aca="false">MONTH(B2)</f>
        <v>11</v>
      </c>
      <c r="Q2" s="94" t="n">
        <f aca="false">QUOTIENT(B2-2,7)-6129</f>
        <v>231</v>
      </c>
      <c r="S2" s="2" t="s">
        <v>5</v>
      </c>
      <c r="T2" s="1" t="n">
        <v>20</v>
      </c>
    </row>
    <row r="3" customFormat="false" ht="12.8" hidden="false" customHeight="false" outlineLevel="0" collapsed="false">
      <c r="A3" s="94"/>
      <c r="B3" s="39"/>
      <c r="C3" s="40"/>
      <c r="D3" s="115"/>
      <c r="E3" s="115"/>
      <c r="F3" s="40"/>
      <c r="G3" s="97"/>
      <c r="H3" s="94"/>
      <c r="I3" s="97"/>
      <c r="J3" s="94"/>
      <c r="K3" s="94"/>
      <c r="L3" s="94"/>
      <c r="M3" s="97" t="n">
        <v>0</v>
      </c>
      <c r="N3" s="97" t="n">
        <v>0</v>
      </c>
      <c r="O3" s="97" t="n">
        <v>0</v>
      </c>
      <c r="P3" s="94"/>
      <c r="Q3" s="94"/>
      <c r="S3" s="2" t="s">
        <v>48</v>
      </c>
      <c r="T3" s="1" t="n">
        <v>20</v>
      </c>
    </row>
    <row r="4" customFormat="false" ht="12.8"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35</v>
      </c>
      <c r="T4" s="1" t="n">
        <v>20</v>
      </c>
    </row>
    <row r="5" customFormat="false" ht="12.8" hidden="false" customHeight="false" outlineLevel="0" collapsed="false">
      <c r="A5" s="104" t="n">
        <f aca="false">A2+1</f>
        <v>2</v>
      </c>
      <c r="B5" s="95" t="n">
        <v>44527</v>
      </c>
      <c r="C5" s="40" t="s">
        <v>6</v>
      </c>
      <c r="D5" s="96" t="n">
        <v>6</v>
      </c>
      <c r="E5" s="96" t="n">
        <v>1</v>
      </c>
      <c r="F5" s="40" t="s">
        <v>25</v>
      </c>
      <c r="G5" s="105" t="str">
        <f aca="false">C5</f>
        <v>Caio</v>
      </c>
      <c r="H5" s="104" t="n">
        <f aca="false">IF(AND(E5=0,E6=0),25,20)</f>
        <v>20</v>
      </c>
      <c r="I5" s="105" t="str">
        <f aca="false">F5</f>
        <v>Luis Carlos</v>
      </c>
      <c r="J5" s="94" t="n">
        <f aca="false">IF(E5="WO40",-40,MAX(4,SUM(E5:E6)))</f>
        <v>4</v>
      </c>
      <c r="K5" s="104" t="n">
        <f aca="false">IF(D5&gt;E5,1,0)+IF(D6&gt;E6,1,0)+IF(D7&gt;E7,1,0)</f>
        <v>1</v>
      </c>
      <c r="L5" s="104" t="n">
        <f aca="false">IF(E5&gt;D5,1,0)+IF(E6&gt;D6,1,0)+IF(E7&gt;D7,1,0)</f>
        <v>0</v>
      </c>
      <c r="M5" s="97" t="str">
        <f aca="false">G5&amp;" d. "&amp;I5</f>
        <v>Caio d. Luis Carlos</v>
      </c>
      <c r="N5" s="97" t="str">
        <f aca="false">G5&amp;" x "&amp;I5</f>
        <v>Caio x Luis Carlos</v>
      </c>
      <c r="O5" s="97" t="str">
        <f aca="false">I5&amp;" x "&amp;G5</f>
        <v>Luis Carlos x Caio</v>
      </c>
      <c r="P5" s="94" t="n">
        <f aca="false">MONTH(B5)</f>
        <v>11</v>
      </c>
      <c r="Q5" s="94" t="n">
        <f aca="false">QUOTIENT(B5-2,7)-6129</f>
        <v>231</v>
      </c>
      <c r="S5" s="116" t="s">
        <v>25</v>
      </c>
      <c r="T5" s="1" t="n">
        <v>20</v>
      </c>
    </row>
    <row r="6" customFormat="false" ht="12.8"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8"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27</v>
      </c>
      <c r="T7" s="1" t="n">
        <v>20</v>
      </c>
    </row>
    <row r="8" customFormat="false" ht="12.8" hidden="false" customHeight="false" outlineLevel="0" collapsed="false">
      <c r="A8" s="104" t="n">
        <f aca="false">A5+1</f>
        <v>3</v>
      </c>
      <c r="B8" s="95" t="n">
        <v>44527</v>
      </c>
      <c r="C8" s="40" t="s">
        <v>27</v>
      </c>
      <c r="D8" s="96" t="n">
        <v>6</v>
      </c>
      <c r="E8" s="96" t="n">
        <v>1</v>
      </c>
      <c r="F8" s="40" t="s">
        <v>26</v>
      </c>
      <c r="G8" s="105" t="str">
        <f aca="false">C8</f>
        <v>Magritto</v>
      </c>
      <c r="H8" s="104" t="n">
        <f aca="false">IF(AND(E8=0,E9=0),25,20)</f>
        <v>20</v>
      </c>
      <c r="I8" s="105" t="str">
        <f aca="false">F8</f>
        <v>Luiz Henrique</v>
      </c>
      <c r="J8" s="94" t="n">
        <f aca="false">IF(E8="WO40",-40,MAX(4,SUM(E8:E9)))</f>
        <v>4</v>
      </c>
      <c r="K8" s="104" t="n">
        <f aca="false">IF(D8&gt;E8,1,0)+IF(D9&gt;E9,1,0)+IF(D10&gt;E10,1,0)</f>
        <v>1</v>
      </c>
      <c r="L8" s="104" t="n">
        <f aca="false">IF(E8&gt;D8,1,0)+IF(E9&gt;D9,1,0)+IF(E10&gt;D10,1,0)</f>
        <v>0</v>
      </c>
      <c r="M8" s="97" t="str">
        <f aca="false">G8&amp;" d. "&amp;I8</f>
        <v>Magritto d. Luiz Henrique</v>
      </c>
      <c r="N8" s="97" t="str">
        <f aca="false">G8&amp;" x "&amp;I8</f>
        <v>Magritto x Luiz Henrique</v>
      </c>
      <c r="O8" s="97" t="str">
        <f aca="false">I8&amp;" x "&amp;G8</f>
        <v>Luiz Henrique x Magritto</v>
      </c>
      <c r="P8" s="94" t="n">
        <f aca="false">MONTH(B8)</f>
        <v>11</v>
      </c>
      <c r="Q8" s="94" t="n">
        <f aca="false">QUOTIENT(B8-2,7)-6129</f>
        <v>231</v>
      </c>
      <c r="T8" s="1"/>
    </row>
    <row r="9" customFormat="false" ht="12.8"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8"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T10" s="1"/>
    </row>
    <row r="11" customFormat="false" ht="12.8" hidden="false" customHeight="false" outlineLevel="0" collapsed="false">
      <c r="A11" s="104" t="n">
        <f aca="false">A8+1</f>
        <v>4</v>
      </c>
      <c r="B11" s="95" t="n">
        <v>44527</v>
      </c>
      <c r="C11" s="40" t="s">
        <v>12</v>
      </c>
      <c r="D11" s="96" t="n">
        <v>6</v>
      </c>
      <c r="E11" s="96" t="n">
        <v>1</v>
      </c>
      <c r="F11" s="40" t="s">
        <v>24</v>
      </c>
      <c r="G11" s="105" t="str">
        <f aca="false">C11</f>
        <v>Duclerc</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Duclerc d. Juan</v>
      </c>
      <c r="N11" s="97" t="str">
        <f aca="false">G11&amp;" x "&amp;I11</f>
        <v>Duclerc x Juan</v>
      </c>
      <c r="O11" s="97" t="str">
        <f aca="false">I11&amp;" x "&amp;G11</f>
        <v>Juan x Duclerc</v>
      </c>
      <c r="P11" s="94" t="n">
        <f aca="false">MONTH(B11)</f>
        <v>11</v>
      </c>
      <c r="Q11" s="94" t="n">
        <f aca="false">QUOTIENT(B11-2,7)-6129</f>
        <v>231</v>
      </c>
      <c r="T11" s="1"/>
    </row>
    <row r="12" customFormat="false" ht="12.8" hidden="false" customHeight="false" outlineLevel="0" collapsed="false">
      <c r="A12" s="94"/>
      <c r="B12" s="39"/>
      <c r="C12" s="40"/>
      <c r="D12" s="115"/>
      <c r="E12" s="115"/>
      <c r="F12" s="40"/>
      <c r="G12" s="97"/>
      <c r="H12" s="94"/>
      <c r="I12" s="97"/>
      <c r="J12" s="94"/>
      <c r="K12" s="94"/>
      <c r="L12" s="94"/>
      <c r="M12" s="97" t="n">
        <v>0</v>
      </c>
      <c r="N12" s="97" t="n">
        <v>0</v>
      </c>
      <c r="O12" s="97" t="n">
        <v>0</v>
      </c>
      <c r="P12" s="94"/>
      <c r="Q12" s="94"/>
      <c r="T12" s="1"/>
    </row>
    <row r="13" customFormat="false" ht="12.8"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c r="T13" s="1"/>
    </row>
    <row r="14" customFormat="false" ht="12.8" hidden="false" customHeight="false" outlineLevel="0" collapsed="false">
      <c r="A14" s="104" t="n">
        <f aca="false">A11+1</f>
        <v>5</v>
      </c>
      <c r="B14" s="95" t="n">
        <v>44527</v>
      </c>
      <c r="C14" s="40" t="s">
        <v>35</v>
      </c>
      <c r="D14" s="96" t="n">
        <v>6</v>
      </c>
      <c r="E14" s="96" t="n">
        <v>1</v>
      </c>
      <c r="F14" s="40" t="s">
        <v>5</v>
      </c>
      <c r="G14" s="105" t="str">
        <f aca="false">C14</f>
        <v>Persio</v>
      </c>
      <c r="H14" s="104" t="n">
        <f aca="false">IF(AND(E14=0,E15=0),25,20)</f>
        <v>20</v>
      </c>
      <c r="I14" s="105" t="str">
        <f aca="false">F14</f>
        <v>Bruno</v>
      </c>
      <c r="J14" s="94" t="n">
        <f aca="false">IF(E14="WO40",-40,MAX(4,SUM(E14:E15)))</f>
        <v>4</v>
      </c>
      <c r="K14" s="104" t="n">
        <f aca="false">IF(D14&gt;E14,1,0)+IF(D15&gt;E15,1,0)+IF(D16&gt;E16,1,0)</f>
        <v>1</v>
      </c>
      <c r="L14" s="104" t="n">
        <f aca="false">IF(E14&gt;D14,1,0)+IF(E15&gt;D15,1,0)+IF(E16&gt;D16,1,0)</f>
        <v>0</v>
      </c>
      <c r="M14" s="97" t="str">
        <f aca="false">G14&amp;" d. "&amp;I14</f>
        <v>Persio d. Bruno</v>
      </c>
      <c r="N14" s="97" t="str">
        <f aca="false">G14&amp;" x "&amp;I14</f>
        <v>Persio x Bruno</v>
      </c>
      <c r="O14" s="97" t="str">
        <f aca="false">I14&amp;" x "&amp;G14</f>
        <v>Bruno x Persio</v>
      </c>
      <c r="P14" s="94" t="n">
        <f aca="false">MONTH(B14)</f>
        <v>11</v>
      </c>
      <c r="Q14" s="94" t="n">
        <f aca="false">QUOTIENT(B14-2,7)-6129</f>
        <v>231</v>
      </c>
      <c r="S14" s="2" t="s">
        <v>12</v>
      </c>
      <c r="T14" s="1" t="n">
        <v>20</v>
      </c>
    </row>
    <row r="15" customFormat="false" ht="12.8"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8"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T16" s="1"/>
    </row>
    <row r="17" customFormat="false" ht="12.8" hidden="false" customHeight="false" outlineLevel="0" collapsed="false">
      <c r="A17" s="104" t="n">
        <f aca="false">A14+1</f>
        <v>6</v>
      </c>
      <c r="B17" s="95" t="n">
        <v>44527</v>
      </c>
      <c r="C17" s="40" t="s">
        <v>6</v>
      </c>
      <c r="D17" s="96" t="n">
        <v>7</v>
      </c>
      <c r="E17" s="96" t="n">
        <v>6</v>
      </c>
      <c r="F17" s="40" t="s">
        <v>35</v>
      </c>
      <c r="G17" s="105" t="str">
        <f aca="false">C17</f>
        <v>Caio</v>
      </c>
      <c r="H17" s="104" t="n">
        <f aca="false">IF(AND(E17=0,E18=0),25,20)</f>
        <v>20</v>
      </c>
      <c r="I17" s="105" t="str">
        <f aca="false">F17</f>
        <v>Persio</v>
      </c>
      <c r="J17" s="94" t="n">
        <f aca="false">IF(E17="WO40",-40,MAX(4,SUM(E17:E18)))</f>
        <v>6</v>
      </c>
      <c r="K17" s="104" t="n">
        <f aca="false">IF(D17&gt;E17,1,0)+IF(D18&gt;E18,1,0)+IF(D19&gt;E19,1,0)</f>
        <v>1</v>
      </c>
      <c r="L17" s="104" t="n">
        <f aca="false">IF(E17&gt;D17,1,0)+IF(E18&gt;D18,1,0)+IF(E19&gt;D19,1,0)</f>
        <v>0</v>
      </c>
      <c r="M17" s="97" t="str">
        <f aca="false">G17&amp;" d. "&amp;I17</f>
        <v>Caio d. Persio</v>
      </c>
      <c r="N17" s="97" t="str">
        <f aca="false">G17&amp;" x "&amp;I17</f>
        <v>Caio x Persio</v>
      </c>
      <c r="O17" s="97" t="str">
        <f aca="false">I17&amp;" x "&amp;G17</f>
        <v>Persio x Caio</v>
      </c>
      <c r="P17" s="94" t="n">
        <f aca="false">MONTH(B17)</f>
        <v>11</v>
      </c>
      <c r="Q17" s="94" t="n">
        <f aca="false">QUOTIENT(B17-2,7)-6129</f>
        <v>231</v>
      </c>
      <c r="T17" s="1"/>
    </row>
    <row r="18" customFormat="false" ht="12.8"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8"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8" hidden="false" customHeight="false" outlineLevel="0" collapsed="false">
      <c r="A20" s="104" t="n">
        <f aca="false">A17+1</f>
        <v>7</v>
      </c>
      <c r="B20" s="95" t="n">
        <v>44527</v>
      </c>
      <c r="C20" s="40" t="s">
        <v>27</v>
      </c>
      <c r="D20" s="96" t="n">
        <v>6</v>
      </c>
      <c r="E20" s="96" t="n">
        <v>2</v>
      </c>
      <c r="F20" s="40" t="s">
        <v>12</v>
      </c>
      <c r="G20" s="105" t="str">
        <f aca="false">C20</f>
        <v>Magritto</v>
      </c>
      <c r="H20" s="104" t="n">
        <f aca="false">IF(AND(E20=0,E21=0),25,20)</f>
        <v>20</v>
      </c>
      <c r="I20" s="105" t="str">
        <f aca="false">F20</f>
        <v>Duclerc</v>
      </c>
      <c r="J20" s="94" t="n">
        <f aca="false">IF(E20="WO40",-40,MAX(4,SUM(E20:E21)))</f>
        <v>4</v>
      </c>
      <c r="K20" s="104" t="n">
        <f aca="false">IF(D20&gt;E20,1,0)+IF(D21&gt;E21,1,0)+IF(D22&gt;E22,1,0)</f>
        <v>1</v>
      </c>
      <c r="L20" s="104" t="n">
        <f aca="false">IF(E20&gt;D20,1,0)+IF(E21&gt;D21,1,0)+IF(E22&gt;D22,1,0)</f>
        <v>0</v>
      </c>
      <c r="M20" s="97" t="str">
        <f aca="false">G20&amp;" d. "&amp;I20</f>
        <v>Magritto d. Duclerc</v>
      </c>
      <c r="N20" s="97" t="str">
        <f aca="false">G20&amp;" x "&amp;I20</f>
        <v>Magritto x Duclerc</v>
      </c>
      <c r="O20" s="97" t="str">
        <f aca="false">I20&amp;" x "&amp;G20</f>
        <v>Duclerc x Magritto</v>
      </c>
      <c r="P20" s="94" t="n">
        <f aca="false">MONTH(B20)</f>
        <v>11</v>
      </c>
      <c r="Q20" s="94" t="n">
        <f aca="false">QUOTIENT(B20-2,7)-6129</f>
        <v>231</v>
      </c>
      <c r="T20" s="1"/>
    </row>
    <row r="21" customFormat="false" ht="12.8"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8"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8" hidden="false" customHeight="false" outlineLevel="0" collapsed="false">
      <c r="A23" s="104" t="n">
        <f aca="false">A20+1</f>
        <v>8</v>
      </c>
      <c r="B23" s="95" t="n">
        <v>44527</v>
      </c>
      <c r="C23" s="40" t="s">
        <v>27</v>
      </c>
      <c r="D23" s="96" t="n">
        <v>6</v>
      </c>
      <c r="E23" s="96" t="n">
        <v>0</v>
      </c>
      <c r="F23" s="40" t="s">
        <v>6</v>
      </c>
      <c r="G23" s="105" t="str">
        <f aca="false">C23</f>
        <v>Magritto</v>
      </c>
      <c r="H23" s="104" t="n">
        <f aca="false">IF(AND(E23=0,E24=0),25,20)</f>
        <v>25</v>
      </c>
      <c r="I23" s="105" t="str">
        <f aca="false">F23</f>
        <v>Caio</v>
      </c>
      <c r="J23" s="94" t="n">
        <f aca="false">IF(E23="WO40",-40,MAX(4,SUM(E23:E24)))</f>
        <v>4</v>
      </c>
      <c r="K23" s="104" t="n">
        <f aca="false">IF(D23&gt;E23,1,0)+IF(D24&gt;E24,1,0)+IF(D25&gt;E25,1,0)</f>
        <v>1</v>
      </c>
      <c r="L23" s="104" t="n">
        <f aca="false">IF(E23&gt;D23,1,0)+IF(E24&gt;D24,1,0)+IF(E25&gt;D25,1,0)</f>
        <v>0</v>
      </c>
      <c r="M23" s="97" t="str">
        <f aca="false">G23&amp;" d. "&amp;I23</f>
        <v>Magritto d. Caio</v>
      </c>
      <c r="N23" s="97" t="str">
        <f aca="false">G23&amp;" x "&amp;I23</f>
        <v>Magritto x Caio</v>
      </c>
      <c r="O23" s="97" t="str">
        <f aca="false">I23&amp;" x "&amp;G23</f>
        <v>Caio x Magritto</v>
      </c>
      <c r="P23" s="94" t="n">
        <f aca="false">MONTH(B23)</f>
        <v>11</v>
      </c>
      <c r="Q23" s="94" t="n">
        <f aca="false">QUOTIENT(B23-2,7)-6129</f>
        <v>231</v>
      </c>
      <c r="T23" s="1"/>
    </row>
    <row r="24" customFormat="false" ht="12.8"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8"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8"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c r="T26" s="1"/>
    </row>
    <row r="27" customFormat="false" ht="12.8"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8"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8"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c r="T29" s="1"/>
    </row>
    <row r="30" customFormat="false" ht="12.8"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8"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8"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c r="T32" s="1"/>
    </row>
    <row r="33" customFormat="false" ht="12.8"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8"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8"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8"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2.8"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8"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8"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2.8"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8"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44529</v>
      </c>
    </row>
    <row r="2" customFormat="false" ht="12.8"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8"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8"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8"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8"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8"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8"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8"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2021-11-29T12:03:17Z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