
<file path=[Content_Types].xml><?xml version="1.0" encoding="utf-8"?>
<Types xmlns="http://schemas.openxmlformats.org/package/2006/content-types">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8" name="_xlnm.Print_Titles" vbProcedure="false">WOs!$1:$1</definedName>
    <definedName function="false" hidden="false" localSheetId="8" name="_xlnm.Print_Titles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<sst xmlns="http://schemas.openxmlformats.org/spreadsheetml/2006/main" count="381" uniqueCount="99">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</sst>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6104548"/>
        <c:axId val="81980447"/>
      </c:barChart>
      <c:catAx>
        <c:axId val="1610454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980447"/>
        <c:crosses val="autoZero"/>
        <c:auto val="1"/>
        <c:lblAlgn val="ctr"/>
        <c:lblOffset val="100"/>
      </c:catAx>
      <c:valAx>
        <c:axId val="819804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104548"/>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4" strike="noStrike">
                <a:solidFill>
                  <a:srgbClr val="f2f2f2"/>
                </a:solidFill>
                <a:latin typeface="Arial Narrow"/>
              </a:defRPr>
            </a:pPr>
            <a:r>
              <a:rPr b="1" sz="1600" spc="94"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Salgado</c:v>
                </c:pt>
                <c:pt idx="7">
                  <c:v>Felipe</c:v>
                </c:pt>
                <c:pt idx="8">
                  <c:v>Sérgio Nacif</c:v>
                </c:pt>
                <c:pt idx="9">
                  <c:v>Costinha</c:v>
                </c:pt>
                <c:pt idx="10">
                  <c:v>Flavio</c:v>
                </c:pt>
                <c:pt idx="11">
                  <c:v>Juan</c:v>
                </c:pt>
                <c:pt idx="12">
                  <c:v>Guto</c:v>
                </c:pt>
                <c:pt idx="13">
                  <c:v>Fabinho</c:v>
                </c:pt>
                <c:pt idx="14">
                  <c:v>Robertinho</c:v>
                </c:pt>
                <c:pt idx="15">
                  <c:v>Duclerc</c:v>
                </c:pt>
                <c:pt idx="16">
                  <c:v>Paulo</c:v>
                </c:pt>
                <c:pt idx="17">
                  <c:v>Pedrão</c:v>
                </c:pt>
                <c:pt idx="18">
                  <c:v>Pinga</c:v>
                </c:pt>
                <c:pt idx="19">
                  <c:v>Rubens</c:v>
                </c:pt>
                <c:pt idx="20">
                  <c:v>Yokota</c:v>
                </c:pt>
                <c:pt idx="21">
                  <c:v>Arthur Fontalvinho</c:v>
                </c:pt>
                <c:pt idx="22">
                  <c:v>Bérgamo</c:v>
                </c:pt>
                <c:pt idx="23">
                  <c:v>Bernardo</c:v>
                </c:pt>
                <c:pt idx="24">
                  <c:v>Bruno</c:v>
                </c:pt>
                <c:pt idx="25">
                  <c:v>Daniel Borges</c:v>
                </c:pt>
                <c:pt idx="26">
                  <c:v>Danilo</c:v>
                </c:pt>
                <c:pt idx="27">
                  <c:v>Dênis Gigante</c:v>
                </c:pt>
                <c:pt idx="28">
                  <c:v>Fernando Bio</c:v>
                </c:pt>
                <c:pt idx="29">
                  <c:v>Fiorito</c:v>
                </c:pt>
                <c:pt idx="30">
                  <c:v>Fontalvo</c:v>
                </c:pt>
                <c:pt idx="31">
                  <c:v>Grilovic</c:v>
                </c:pt>
                <c:pt idx="32">
                  <c:v>Guedes</c:v>
                </c:pt>
                <c:pt idx="33">
                  <c:v>Gus</c:v>
                </c:pt>
                <c:pt idx="34">
                  <c:v>Luis Carlos</c:v>
                </c:pt>
                <c:pt idx="35">
                  <c:v>Magritto</c:v>
                </c:pt>
                <c:pt idx="36">
                  <c:v>Marcelo</c:v>
                </c:pt>
                <c:pt idx="37">
                  <c:v>Odair</c:v>
                </c:pt>
                <c:pt idx="38">
                  <c:v>Oswald</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151.000870088</c:v>
                </c:pt>
                <c:pt idx="1">
                  <c:v>104.001000094</c:v>
                </c:pt>
                <c:pt idx="2">
                  <c:v>80.000000064</c:v>
                </c:pt>
                <c:pt idx="3">
                  <c:v>74.000750075</c:v>
                </c:pt>
                <c:pt idx="4">
                  <c:v>74.000725078</c:v>
                </c:pt>
                <c:pt idx="5">
                  <c:v>64.000000095</c:v>
                </c:pt>
                <c:pt idx="6">
                  <c:v>56.000800059</c:v>
                </c:pt>
                <c:pt idx="7">
                  <c:v>49.000000086</c:v>
                </c:pt>
                <c:pt idx="8">
                  <c:v>44.001000058</c:v>
                </c:pt>
                <c:pt idx="9">
                  <c:v>44.000000093</c:v>
                </c:pt>
                <c:pt idx="10">
                  <c:v>42.000450083</c:v>
                </c:pt>
                <c:pt idx="11">
                  <c:v>42.000225077</c:v>
                </c:pt>
                <c:pt idx="12">
                  <c:v>28.000700053</c:v>
                </c:pt>
                <c:pt idx="13">
                  <c:v>28.000200087</c:v>
                </c:pt>
                <c:pt idx="14">
                  <c:v>27.000675061</c:v>
                </c:pt>
                <c:pt idx="15">
                  <c:v>25.000000089</c:v>
                </c:pt>
                <c:pt idx="16">
                  <c:v>24.000000069</c:v>
                </c:pt>
                <c:pt idx="17">
                  <c:v>20.001000068</c:v>
                </c:pt>
                <c:pt idx="18">
                  <c:v>20.001000065</c:v>
                </c:pt>
                <c:pt idx="19">
                  <c:v>20.001000057</c:v>
                </c:pt>
                <c:pt idx="20">
                  <c:v>4.000200051</c:v>
                </c:pt>
                <c:pt idx="21">
                  <c:v>9.9E-008</c:v>
                </c:pt>
                <c:pt idx="22">
                  <c:v>9.8E-008</c:v>
                </c:pt>
                <c:pt idx="23">
                  <c:v>9.7E-008</c:v>
                </c:pt>
                <c:pt idx="24">
                  <c:v>9.6E-008</c:v>
                </c:pt>
                <c:pt idx="25">
                  <c:v>9.2E-008</c:v>
                </c:pt>
                <c:pt idx="26">
                  <c:v>9.1E-008</c:v>
                </c:pt>
                <c:pt idx="27">
                  <c:v>9E-008</c:v>
                </c:pt>
                <c:pt idx="28">
                  <c:v>8.5E-008</c:v>
                </c:pt>
                <c:pt idx="29">
                  <c:v>8.4E-008</c:v>
                </c:pt>
                <c:pt idx="30">
                  <c:v>8.2E-008</c:v>
                </c:pt>
                <c:pt idx="31">
                  <c:v>8.1E-008</c:v>
                </c:pt>
                <c:pt idx="32">
                  <c:v>8E-008</c:v>
                </c:pt>
                <c:pt idx="33">
                  <c:v>7.9E-008</c:v>
                </c:pt>
                <c:pt idx="34">
                  <c:v>7.6E-008</c:v>
                </c:pt>
                <c:pt idx="35">
                  <c:v>7.4E-008</c:v>
                </c:pt>
                <c:pt idx="36">
                  <c:v>7.3E-008</c:v>
                </c:pt>
                <c:pt idx="37">
                  <c:v>7.2E-008</c:v>
                </c:pt>
                <c:pt idx="38">
                  <c:v>7.1E-008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56041039"/>
        <c:axId val="91486050"/>
      </c:barChart>
      <c:catAx>
        <c:axId val="5604103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1486050"/>
        <c:crosses val="autoZero"/>
        <c:auto val="1"/>
        <c:lblAlgn val="ctr"/>
        <c:lblOffset val="100"/>
      </c:catAx>
      <c:valAx>
        <c:axId val="9148605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604103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589680</xdr:colOff>
      <xdr:row>19</xdr:row>
      <xdr:rowOff>67320</xdr:rowOff>
    </xdr:to>
    <xdr:pic>
      <xdr:nvPicPr>
        <xdr:cNvPr id="0" name="Picture 33" descr=""/>
        <xdr:cNvPicPr/>
      </xdr:nvPicPr>
      <xdr:blipFill>
        <a:blip r:embed="rId1"/>
        <a:stretch/>
      </xdr:blipFill>
      <xdr:spPr>
        <a:xfrm>
          <a:off x="0" y="0"/>
          <a:ext cx="11212920" cy="3686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285840</xdr:colOff>
      <xdr:row>55</xdr:row>
      <xdr:rowOff>93600</xdr:rowOff>
    </xdr:to>
    <xdr:graphicFrame>
      <xdr:nvGraphicFramePr>
        <xdr:cNvPr id="1" name="Chart 1"/>
        <xdr:cNvGraphicFramePr/>
      </xdr:nvGraphicFramePr>
      <xdr:xfrm>
        <a:off x="31679280" y="4806720"/>
        <a:ext cx="9991080" cy="439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289440</xdr:colOff>
      <xdr:row>42</xdr:row>
      <xdr:rowOff>156960</xdr:rowOff>
    </xdr:to>
    <xdr:graphicFrame>
      <xdr:nvGraphicFramePr>
        <xdr:cNvPr id="2" name="Chart 1"/>
        <xdr:cNvGraphicFramePr/>
      </xdr:nvGraphicFramePr>
      <xdr:xfrm>
        <a:off x="0" y="0"/>
        <a:ext cx="10129320" cy="698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9" activeCellId="0" sqref="J19"/>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5</v>
      </c>
      <c r="D3" s="22" t="str">
        <f aca="false">VLOOKUP($A3,$N:$Z,R$1,0)&amp;"-"&amp;VLOOKUP($A3,$N:$Z,S$1,0)</f>
        <v>4-1</v>
      </c>
      <c r="E3" s="20" t="n">
        <f aca="false">VLOOKUP($A3,$N:$Z,X$1,0)</f>
        <v>87</v>
      </c>
      <c r="F3" s="20" t="n">
        <f aca="false">VLOOKUP($A3,$N:$Z,V$1,0)</f>
        <v>0</v>
      </c>
      <c r="G3" s="20" t="n">
        <f aca="false">VLOOKUP($A3,$N:$Z,W$1,0)</f>
        <v>64</v>
      </c>
      <c r="H3" s="20" t="n">
        <f aca="false">VLOOKUP($A3,$N:$Z,Y$1,0)</f>
        <v>0</v>
      </c>
      <c r="I3" s="23" t="n">
        <f aca="false">VLOOKUP($A3,$N:$Z,13,0)</f>
        <v>151.000870088</v>
      </c>
      <c r="J3" s="24" t="s">
        <v>75</v>
      </c>
      <c r="K3" s="25" t="n">
        <f aca="false">VLOOKUP($A3,$N:$Z,R$1,0)</f>
        <v>4</v>
      </c>
      <c r="L3" s="25" t="n">
        <f aca="false">VLOOKUP($A3,$N:$Z,S$1,0)</f>
        <v>1</v>
      </c>
      <c r="M3" s="25"/>
      <c r="N3" s="26" t="n">
        <f aca="false">RANK(Z3,Z:Z)</f>
        <v>22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1472</v>
      </c>
      <c r="AE3" s="2" t="n">
        <f aca="false">AC3-AB3</f>
        <v>150</v>
      </c>
      <c r="AF3" s="2" t="n">
        <f aca="false">AD3/AE3</f>
        <v>9.81333333333333</v>
      </c>
      <c r="AG3" s="30" t="n">
        <f aca="false">E3/$AF$3</f>
        <v>8.86548913043478</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1</v>
      </c>
      <c r="D4" s="33" t="str">
        <f aca="false">VLOOKUP($A4,$N:$Z,R$1,0)&amp;"-"&amp;VLOOKUP($A4,$N:$Z,S$1,0)</f>
        <v>1-0</v>
      </c>
      <c r="E4" s="31" t="n">
        <f aca="false">VLOOKUP($A4,$N:$Z,X$1,0)</f>
        <v>20</v>
      </c>
      <c r="F4" s="31" t="n">
        <f aca="false">VLOOKUP($A4,$N:$Z,V$1,0)</f>
        <v>0</v>
      </c>
      <c r="G4" s="31" t="n">
        <f aca="false">VLOOKUP($A4,$N:$Z,W$1,0)</f>
        <v>84</v>
      </c>
      <c r="H4" s="31" t="n">
        <f aca="false">VLOOKUP($A4,$N:$Z,Y$1,0)</f>
        <v>0</v>
      </c>
      <c r="I4" s="34" t="n">
        <f aca="false">VLOOKUP($A4,$N:$Z,13,0)</f>
        <v>104.001000094</v>
      </c>
      <c r="J4" s="24"/>
      <c r="K4" s="35" t="n">
        <f aca="false">VLOOKUP($A4,$N:$Z,R$1,0)</f>
        <v>1</v>
      </c>
      <c r="L4" s="35" t="n">
        <f aca="false">VLOOKUP($A4,$N:$Z,S$1,0)</f>
        <v>0</v>
      </c>
      <c r="M4" s="35" t="n">
        <f aca="false">E$3-E4</f>
        <v>67</v>
      </c>
      <c r="N4" s="36" t="n">
        <f aca="false">RANK(Z4,Z:Z)</f>
        <v>23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2.03804347826087</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0</v>
      </c>
      <c r="D5" s="33" t="str">
        <f aca="false">VLOOKUP($A5,$N:$Z,R$1,0)&amp;"-"&amp;VLOOKUP($A5,$N:$Z,S$1,0)</f>
        <v>0-0</v>
      </c>
      <c r="E5" s="31" t="n">
        <f aca="false">VLOOKUP($A5,$N:$Z,X$1,0)</f>
        <v>0</v>
      </c>
      <c r="F5" s="31" t="n">
        <f aca="false">VLOOKUP($A5,$N:$Z,V$1,0)</f>
        <v>0</v>
      </c>
      <c r="G5" s="31" t="n">
        <f aca="false">VLOOKUP($A5,$N:$Z,W$1,0)</f>
        <v>80</v>
      </c>
      <c r="H5" s="31" t="n">
        <f aca="false">VLOOKUP($A5,$N:$Z,Y$1,0)</f>
        <v>0</v>
      </c>
      <c r="I5" s="34" t="n">
        <f aca="false">VLOOKUP($A5,$N:$Z,13,0)</f>
        <v>80.000000064</v>
      </c>
      <c r="J5" s="24"/>
      <c r="K5" s="35" t="n">
        <f aca="false">VLOOKUP($A5,$N:$Z,R$1,0)</f>
        <v>0</v>
      </c>
      <c r="L5" s="35" t="n">
        <f aca="false">VLOOKUP($A5,$N:$Z,S$1,0)</f>
        <v>0</v>
      </c>
      <c r="M5" s="35"/>
      <c r="N5" s="36" t="n">
        <f aca="false">RANK(Z5,Z:Z)</f>
        <v>24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2</v>
      </c>
      <c r="D6" s="33" t="str">
        <f aca="false">VLOOKUP($A6,$N:$Z,R$1,0)&amp;"-"&amp;VLOOKUP($A6,$N:$Z,S$1,0)</f>
        <v>1-1</v>
      </c>
      <c r="E6" s="31" t="n">
        <f aca="false">VLOOKUP($A6,$N:$Z,X$1,0)</f>
        <v>30</v>
      </c>
      <c r="F6" s="31" t="n">
        <f aca="false">VLOOKUP($A6,$N:$Z,V$1,0)</f>
        <v>0</v>
      </c>
      <c r="G6" s="31" t="n">
        <f aca="false">VLOOKUP($A6,$N:$Z,W$1,0)</f>
        <v>44</v>
      </c>
      <c r="H6" s="31" t="n">
        <f aca="false">VLOOKUP($A6,$N:$Z,Y$1,0)</f>
        <v>0</v>
      </c>
      <c r="I6" s="34" t="n">
        <f aca="false">VLOOKUP($A6,$N:$Z,13,0)</f>
        <v>74.000750075</v>
      </c>
      <c r="J6" s="24"/>
      <c r="K6" s="35" t="n">
        <f aca="false">VLOOKUP($A6,$N:$Z,R$1,0)</f>
        <v>1</v>
      </c>
      <c r="L6" s="35" t="n">
        <f aca="false">VLOOKUP($A6,$N:$Z,S$1,0)</f>
        <v>1</v>
      </c>
      <c r="M6" s="35"/>
      <c r="N6" s="36" t="n">
        <f aca="false">RANK(Z6,Z:Z)</f>
        <v>25</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3.0570652173913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Ivan</v>
      </c>
      <c r="C7" s="31" t="n">
        <f aca="false">VLOOKUP($A7,$N:$Z,Q$1,0)</f>
        <v>2</v>
      </c>
      <c r="D7" s="33" t="str">
        <f aca="false">VLOOKUP($A7,$N:$Z,R$1,0)&amp;"-"&amp;VLOOKUP($A7,$N:$Z,S$1,0)</f>
        <v>1-1</v>
      </c>
      <c r="E7" s="31" t="n">
        <f aca="false">VLOOKUP($A7,$N:$Z,X$1,0)</f>
        <v>29</v>
      </c>
      <c r="F7" s="31" t="n">
        <f aca="false">VLOOKUP($A7,$N:$Z,V$1,0)</f>
        <v>0</v>
      </c>
      <c r="G7" s="31" t="n">
        <f aca="false">VLOOKUP($A7,$N:$Z,W$1,0)</f>
        <v>45</v>
      </c>
      <c r="H7" s="31" t="n">
        <f aca="false">VLOOKUP($A7,$N:$Z,Y$1,0)</f>
        <v>0</v>
      </c>
      <c r="I7" s="34" t="n">
        <f aca="false">VLOOKUP($A7,$N:$Z,13,0)</f>
        <v>74.000725078</v>
      </c>
      <c r="J7" s="24"/>
      <c r="K7" s="35" t="n">
        <f aca="false">VLOOKUP($A7,$N:$Z,R$1,0)</f>
        <v>1</v>
      </c>
      <c r="L7" s="35" t="n">
        <f aca="false">VLOOKUP($A7,$N:$Z,S$1,0)</f>
        <v>1</v>
      </c>
      <c r="M7" s="35"/>
      <c r="N7" s="36" t="n">
        <f aca="false">RANK(Z7,Z:Z)</f>
        <v>6</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2.95516304347826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0</v>
      </c>
      <c r="D8" s="33" t="str">
        <f aca="false">VLOOKUP($A8,$N:$Z,R$1,0)&amp;"-"&amp;VLOOKUP($A8,$N:$Z,S$1,0)</f>
        <v>0-0</v>
      </c>
      <c r="E8" s="31" t="n">
        <f aca="false">VLOOKUP($A8,$N:$Z,X$1,0)</f>
        <v>0</v>
      </c>
      <c r="F8" s="31" t="n">
        <f aca="false">VLOOKUP($A8,$N:$Z,V$1,0)</f>
        <v>0</v>
      </c>
      <c r="G8" s="31" t="n">
        <f aca="false">VLOOKUP($A8,$N:$Z,W$1,0)</f>
        <v>64</v>
      </c>
      <c r="H8" s="31" t="n">
        <f aca="false">VLOOKUP($A8,$N:$Z,Y$1,0)</f>
        <v>0</v>
      </c>
      <c r="I8" s="34" t="n">
        <f aca="false">VLOOKUP($A8,$N:$Z,13,0)</f>
        <v>64.000000095</v>
      </c>
      <c r="J8" s="24"/>
      <c r="K8" s="35" t="n">
        <f aca="false">VLOOKUP($A8,$N:$Z,R$1,0)</f>
        <v>0</v>
      </c>
      <c r="L8" s="35" t="n">
        <f aca="false">VLOOKUP($A8,$N:$Z,S$1,0)</f>
        <v>0</v>
      </c>
      <c r="M8" s="35"/>
      <c r="N8" s="36" t="n">
        <f aca="false">RANK(Z8,Z:Z)</f>
        <v>2</v>
      </c>
      <c r="O8" s="35" t="n">
        <v>6</v>
      </c>
      <c r="P8" s="36" t="s">
        <v>7</v>
      </c>
      <c r="Q8" s="36" t="n">
        <f aca="false">COUNTIF(CORRIDA!G:G,CLASSIF!P8)+COUNTIF(CORRIDA!I:I,CLASSIF!P8)</f>
        <v>1</v>
      </c>
      <c r="R8" s="36" t="n">
        <f aca="false">COUNTIF(CORRIDA!G:G,CLASSIF!$P8)</f>
        <v>1</v>
      </c>
      <c r="S8" s="36" t="n">
        <f aca="false">COUNTIF(CORRIDA!I:I,CLASSIF!P8)</f>
        <v>0</v>
      </c>
      <c r="T8" s="37" t="n">
        <f aca="false">IF(Q8=0,0,U8/(Q8*20))</f>
        <v>1</v>
      </c>
      <c r="U8" s="36" t="n">
        <f aca="false">SUMIF(CORRIDA!G:G,CLASSIF!P8,CORRIDA!H:H)+SUMIF(CORRIDA!I:I,CLASSIF!P8,CORRIDA!J:J)</f>
        <v>20</v>
      </c>
      <c r="V8" s="36" t="n">
        <f aca="false">SUMIF(WOs!G:G,CLASSIF!P8,WOs!H:H)+SUMIF(WOs!I:I,CLASSIF!P8,WOs!J:J)</f>
        <v>0</v>
      </c>
      <c r="W8" s="36" t="n">
        <f aca="false">SUMIF(TORNEIO!G:G,CLASSIF!P8,TORNEIO!H:H)+SUMIF(TORNEIO!I:I,CLASSIF!P8,TORNEIO!J:J)+SUMIF(TORNEIO!S:S,CLASSIF!P8,TORNEIO!T:T)</f>
        <v>84</v>
      </c>
      <c r="X8" s="36" t="n">
        <f aca="false">SUM(U8:V8)</f>
        <v>20</v>
      </c>
      <c r="Y8" s="36" t="n">
        <f aca="false">VLOOKUP(P8,STATS!$B$2:$DF$52,109,0)</f>
        <v>0</v>
      </c>
      <c r="Z8" s="38" t="n">
        <f aca="false">SUM(W8:Y8)+T8/1000+(100-O8)/1000000000</f>
        <v>104.001000094</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Salgado</v>
      </c>
      <c r="C9" s="31" t="n">
        <f aca="false">VLOOKUP($A9,$N:$Z,Q$1,0)</f>
        <v>2</v>
      </c>
      <c r="D9" s="33" t="str">
        <f aca="false">VLOOKUP($A9,$N:$Z,R$1,0)&amp;"-"&amp;VLOOKUP($A9,$N:$Z,S$1,0)</f>
        <v>1-1</v>
      </c>
      <c r="E9" s="31" t="n">
        <f aca="false">VLOOKUP($A9,$N:$Z,X$1,0)</f>
        <v>32</v>
      </c>
      <c r="F9" s="31" t="n">
        <f aca="false">VLOOKUP($A9,$N:$Z,V$1,0)</f>
        <v>0</v>
      </c>
      <c r="G9" s="31" t="n">
        <f aca="false">VLOOKUP($A9,$N:$Z,W$1,0)</f>
        <v>24</v>
      </c>
      <c r="H9" s="31" t="n">
        <f aca="false">VLOOKUP($A9,$N:$Z,Y$1,0)</f>
        <v>0</v>
      </c>
      <c r="I9" s="34" t="n">
        <f aca="false">VLOOKUP($A9,$N:$Z,13,0)</f>
        <v>56.000800059</v>
      </c>
      <c r="J9" s="24"/>
      <c r="K9" s="35" t="n">
        <f aca="false">VLOOKUP($A9,$N:$Z,R$1,0)</f>
        <v>1</v>
      </c>
      <c r="L9" s="35" t="n">
        <f aca="false">VLOOKUP($A9,$N:$Z,S$1,0)</f>
        <v>1</v>
      </c>
      <c r="M9" s="35"/>
      <c r="N9" s="36" t="n">
        <f aca="false">RANK(Z9,Z:Z)</f>
        <v>10</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3.26086956521739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Felipe</v>
      </c>
      <c r="C10" s="31" t="n">
        <f aca="false">VLOOKUP($A10,$N:$Z,Q$1,0)</f>
        <v>0</v>
      </c>
      <c r="D10" s="33" t="str">
        <f aca="false">VLOOKUP($A10,$N:$Z,R$1,0)&amp;"-"&amp;VLOOKUP($A10,$N:$Z,S$1,0)</f>
        <v>0-0</v>
      </c>
      <c r="E10" s="31" t="n">
        <f aca="false">VLOOKUP($A10,$N:$Z,X$1,0)</f>
        <v>0</v>
      </c>
      <c r="F10" s="31" t="n">
        <f aca="false">VLOOKUP($A10,$N:$Z,V$1,0)</f>
        <v>0</v>
      </c>
      <c r="G10" s="31" t="n">
        <f aca="false">VLOOKUP($A10,$N:$Z,W$1,0)</f>
        <v>49</v>
      </c>
      <c r="H10" s="31" t="n">
        <f aca="false">VLOOKUP($A10,$N:$Z,Y$1,0)</f>
        <v>0</v>
      </c>
      <c r="I10" s="34" t="n">
        <f aca="false">VLOOKUP($A10,$N:$Z,13,0)</f>
        <v>49.000000086</v>
      </c>
      <c r="J10" s="24"/>
      <c r="K10" s="35" t="n">
        <f aca="false">VLOOKUP($A10,$N:$Z,R$1,0)</f>
        <v>0</v>
      </c>
      <c r="L10" s="35" t="n">
        <f aca="false">VLOOKUP($A10,$N:$Z,S$1,0)</f>
        <v>0</v>
      </c>
      <c r="M10" s="35"/>
      <c r="N10" s="36" t="n">
        <f aca="false">RANK(Z10,Z:Z)</f>
        <v>26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0</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Sérgio Nacif</v>
      </c>
      <c r="C11" s="39" t="n">
        <f aca="false">VLOOKUP($A11,$N:$Z,Q$1,0)</f>
        <v>1</v>
      </c>
      <c r="D11" s="41" t="str">
        <f aca="false">VLOOKUP($A11,$N:$Z,R$1,0)&amp;"-"&amp;VLOOKUP($A11,$N:$Z,S$1,0)</f>
        <v>1-0</v>
      </c>
      <c r="E11" s="39" t="n">
        <f aca="false">VLOOKUP($A11,$N:$Z,X$1,0)</f>
        <v>20</v>
      </c>
      <c r="F11" s="39" t="n">
        <f aca="false">VLOOKUP($A11,$N:$Z,V$1,0)</f>
        <v>0</v>
      </c>
      <c r="G11" s="39" t="n">
        <f aca="false">VLOOKUP($A11,$N:$Z,W$1,0)</f>
        <v>24</v>
      </c>
      <c r="H11" s="39" t="n">
        <f aca="false">VLOOKUP($A11,$N:$Z,Y$1,0)</f>
        <v>0</v>
      </c>
      <c r="I11" s="42" t="n">
        <f aca="false">VLOOKUP($A11,$N:$Z,13,0)</f>
        <v>44.001000058</v>
      </c>
      <c r="J11" s="43" t="s">
        <v>76</v>
      </c>
      <c r="K11" s="35" t="n">
        <f aca="false">VLOOKUP($A11,$N:$Z,R$1,0)</f>
        <v>1</v>
      </c>
      <c r="L11" s="35" t="n">
        <f aca="false">VLOOKUP($A11,$N:$Z,S$1,0)</f>
        <v>0</v>
      </c>
      <c r="M11" s="35"/>
      <c r="N11" s="36" t="n">
        <f aca="false">RANK(Z11,Z:Z)</f>
        <v>27</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2.03804347826087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0</v>
      </c>
      <c r="D12" s="41" t="str">
        <f aca="false">VLOOKUP($A12,$N:$Z,R$1,0)&amp;"-"&amp;VLOOKUP($A12,$N:$Z,S$1,0)</f>
        <v>0-0</v>
      </c>
      <c r="E12" s="39" t="n">
        <f aca="false">VLOOKUP($A12,$N:$Z,X$1,0)</f>
        <v>0</v>
      </c>
      <c r="F12" s="39" t="n">
        <f aca="false">VLOOKUP($A12,$N:$Z,V$1,0)</f>
        <v>0</v>
      </c>
      <c r="G12" s="39" t="n">
        <f aca="false">VLOOKUP($A12,$N:$Z,W$1,0)</f>
        <v>44</v>
      </c>
      <c r="H12" s="39" t="n">
        <f aca="false">VLOOKUP($A12,$N:$Z,Y$1,0)</f>
        <v>0</v>
      </c>
      <c r="I12" s="42" t="n">
        <f aca="false">VLOOKUP($A12,$N:$Z,13,0)</f>
        <v>44.000000093</v>
      </c>
      <c r="J12" s="43"/>
      <c r="K12" s="35" t="n">
        <f aca="false">VLOOKUP($A12,$N:$Z,R$1,0)</f>
        <v>0</v>
      </c>
      <c r="L12" s="35" t="n">
        <f aca="false">VLOOKUP($A12,$N:$Z,S$1,0)</f>
        <v>0</v>
      </c>
      <c r="M12" s="35"/>
      <c r="N12" s="36" t="n">
        <f aca="false">RANK(Z12,Z:Z)</f>
        <v>28</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0</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v>
      </c>
      <c r="D13" s="41" t="str">
        <f aca="false">VLOOKUP($A13,$N:$Z,R$1,0)&amp;"-"&amp;VLOOKUP($A13,$N:$Z,S$1,0)</f>
        <v>0-2</v>
      </c>
      <c r="E13" s="39" t="n">
        <f aca="false">VLOOKUP($A13,$N:$Z,X$1,0)</f>
        <v>18</v>
      </c>
      <c r="F13" s="39" t="n">
        <f aca="false">VLOOKUP($A13,$N:$Z,V$1,0)</f>
        <v>0</v>
      </c>
      <c r="G13" s="39" t="n">
        <f aca="false">VLOOKUP($A13,$N:$Z,W$1,0)</f>
        <v>24</v>
      </c>
      <c r="H13" s="39" t="n">
        <f aca="false">VLOOKUP($A13,$N:$Z,Y$1,0)</f>
        <v>0</v>
      </c>
      <c r="I13" s="42" t="n">
        <f aca="false">VLOOKUP($A13,$N:$Z,13,0)</f>
        <v>42.000450083</v>
      </c>
      <c r="J13" s="43"/>
      <c r="K13" s="35" t="n">
        <f aca="false">VLOOKUP($A13,$N:$Z,R$1,0)</f>
        <v>0</v>
      </c>
      <c r="L13" s="35" t="n">
        <f aca="false">VLOOKUP($A13,$N:$Z,S$1,0)</f>
        <v>2</v>
      </c>
      <c r="M13" s="35"/>
      <c r="N13" s="36" t="n">
        <f aca="false">RANK(Z13,Z:Z)</f>
        <v>16</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25</v>
      </c>
      <c r="X13" s="36" t="n">
        <f aca="false">SUM(U13:V13)</f>
        <v>0</v>
      </c>
      <c r="Y13" s="36" t="n">
        <f aca="false">VLOOKUP(P13,STATS!$B$2:$DF$52,109,0)</f>
        <v>0</v>
      </c>
      <c r="Z13" s="38" t="n">
        <f aca="false">SUM(W13:Y13)+T13/1000+(100-O13)/1000000000</f>
        <v>25.000000089</v>
      </c>
      <c r="AA13" s="36"/>
      <c r="AG13" s="30" t="n">
        <f aca="false">E13/$AF$3</f>
        <v>1.83423913043478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4</v>
      </c>
      <c r="D14" s="41" t="str">
        <f aca="false">VLOOKUP($A14,$N:$Z,R$1,0)&amp;"-"&amp;VLOOKUP($A14,$N:$Z,S$1,0)</f>
        <v>0-4</v>
      </c>
      <c r="E14" s="39" t="n">
        <f aca="false">VLOOKUP($A14,$N:$Z,X$1,0)</f>
        <v>18</v>
      </c>
      <c r="F14" s="39" t="n">
        <f aca="false">VLOOKUP($A14,$N:$Z,V$1,0)</f>
        <v>0</v>
      </c>
      <c r="G14" s="39" t="n">
        <f aca="false">VLOOKUP($A14,$N:$Z,W$1,0)</f>
        <v>24</v>
      </c>
      <c r="H14" s="39" t="n">
        <f aca="false">VLOOKUP($A14,$N:$Z,Y$1,0)</f>
        <v>0</v>
      </c>
      <c r="I14" s="42" t="n">
        <f aca="false">VLOOKUP($A14,$N:$Z,13,0)</f>
        <v>42.000225077</v>
      </c>
      <c r="J14" s="43"/>
      <c r="K14" s="35" t="n">
        <f aca="false">VLOOKUP($A14,$N:$Z,R$1,0)</f>
        <v>0</v>
      </c>
      <c r="L14" s="35" t="n">
        <f aca="false">VLOOKUP($A14,$N:$Z,S$1,0)</f>
        <v>4</v>
      </c>
      <c r="M14" s="35"/>
      <c r="N14" s="36" t="n">
        <f aca="false">RANK(Z14,Z:Z)</f>
        <v>1</v>
      </c>
      <c r="O14" s="35" t="n">
        <v>12</v>
      </c>
      <c r="P14" s="36" t="s">
        <v>13</v>
      </c>
      <c r="Q14" s="36" t="n">
        <f aca="false">COUNTIF(CORRIDA!G:G,CLASSIF!P14)+COUNTIF(CORRIDA!I:I,CLASSIF!P14)</f>
        <v>5</v>
      </c>
      <c r="R14" s="36" t="n">
        <f aca="false">COUNTIF(CORRIDA!G:G,CLASSIF!$P14)</f>
        <v>4</v>
      </c>
      <c r="S14" s="36" t="n">
        <f aca="false">COUNTIF(CORRIDA!I:I,CLASSIF!P14)</f>
        <v>1</v>
      </c>
      <c r="T14" s="37" t="n">
        <f aca="false">IF(Q14=0,0,U14/(Q14*20))</f>
        <v>0.87</v>
      </c>
      <c r="U14" s="36" t="n">
        <f aca="false">SUMIF(CORRIDA!G:G,CLASSIF!P14,CORRIDA!H:H)+SUMIF(CORRIDA!I:I,CLASSIF!P14,CORRIDA!J:J)</f>
        <v>87</v>
      </c>
      <c r="V14" s="36" t="n">
        <f aca="false">SUMIF(WOs!G:G,CLASSIF!P14,WOs!H:H)+SUMIF(WOs!I:I,CLASSIF!P14,WOs!J:J)</f>
        <v>0</v>
      </c>
      <c r="W14" s="36" t="n">
        <f aca="false">SUMIF(TORNEIO!G:G,CLASSIF!P14,TORNEIO!H:H)+SUMIF(TORNEIO!I:I,CLASSIF!P14,TORNEIO!J:J)+SUMIF(TORNEIO!S:S,CLASSIF!P14,TORNEIO!T:T)</f>
        <v>64</v>
      </c>
      <c r="X14" s="36" t="n">
        <f aca="false">SUM(U14:V14)</f>
        <v>87</v>
      </c>
      <c r="Y14" s="36" t="n">
        <f aca="false">VLOOKUP(P14,STATS!$B$2:$DF$52,109,0)</f>
        <v>0</v>
      </c>
      <c r="Z14" s="38" t="n">
        <f aca="false">SUM(W14:Y14)+T14/1000+(100-O14)/1000000000</f>
        <v>151.000870088</v>
      </c>
      <c r="AA14" s="36"/>
      <c r="AG14" s="30" t="n">
        <f aca="false">E14/$AF$3</f>
        <v>1.83423913043478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Guto</v>
      </c>
      <c r="C15" s="39" t="n">
        <f aca="false">VLOOKUP($A15,$N:$Z,Q$1,0)</f>
        <v>2</v>
      </c>
      <c r="D15" s="41" t="str">
        <f aca="false">VLOOKUP($A15,$N:$Z,R$1,0)&amp;"-"&amp;VLOOKUP($A15,$N:$Z,S$1,0)</f>
        <v>1-1</v>
      </c>
      <c r="E15" s="39" t="n">
        <f aca="false">VLOOKUP($A15,$N:$Z,X$1,0)</f>
        <v>28</v>
      </c>
      <c r="F15" s="39" t="n">
        <f aca="false">VLOOKUP($A15,$N:$Z,V$1,0)</f>
        <v>0</v>
      </c>
      <c r="G15" s="39" t="n">
        <f aca="false">VLOOKUP($A15,$N:$Z,W$1,0)</f>
        <v>0</v>
      </c>
      <c r="H15" s="39" t="n">
        <f aca="false">VLOOKUP($A15,$N:$Z,Y$1,0)</f>
        <v>0</v>
      </c>
      <c r="I15" s="42" t="n">
        <f aca="false">VLOOKUP($A15,$N:$Z,13,0)</f>
        <v>28.000700053</v>
      </c>
      <c r="J15" s="43"/>
      <c r="K15" s="35" t="n">
        <f aca="false">VLOOKUP($A15,$N:$Z,R$1,0)</f>
        <v>1</v>
      </c>
      <c r="L15" s="35" t="n">
        <f aca="false">VLOOKUP($A15,$N:$Z,S$1,0)</f>
        <v>1</v>
      </c>
      <c r="M15" s="35"/>
      <c r="N15" s="36" t="n">
        <f aca="false">RANK(Z15,Z:Z)</f>
        <v>14</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2.85326086956522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Fabinho</v>
      </c>
      <c r="C16" s="39" t="n">
        <f aca="false">VLOOKUP($A16,$N:$Z,Q$1,0)</f>
        <v>1</v>
      </c>
      <c r="D16" s="41" t="str">
        <f aca="false">VLOOKUP($A16,$N:$Z,R$1,0)&amp;"-"&amp;VLOOKUP($A16,$N:$Z,S$1,0)</f>
        <v>0-1</v>
      </c>
      <c r="E16" s="39" t="n">
        <f aca="false">VLOOKUP($A16,$N:$Z,X$1,0)</f>
        <v>4</v>
      </c>
      <c r="F16" s="39" t="n">
        <f aca="false">VLOOKUP($A16,$N:$Z,V$1,0)</f>
        <v>0</v>
      </c>
      <c r="G16" s="39" t="n">
        <f aca="false">VLOOKUP($A16,$N:$Z,W$1,0)</f>
        <v>24</v>
      </c>
      <c r="H16" s="39" t="n">
        <f aca="false">VLOOKUP($A16,$N:$Z,Y$1,0)</f>
        <v>0</v>
      </c>
      <c r="I16" s="42" t="n">
        <f aca="false">VLOOKUP($A16,$N:$Z,13,0)</f>
        <v>28.000200087</v>
      </c>
      <c r="J16" s="43"/>
      <c r="K16" s="35" t="n">
        <f aca="false">VLOOKUP($A16,$N:$Z,R$1,0)</f>
        <v>0</v>
      </c>
      <c r="L16" s="35" t="n">
        <f aca="false">VLOOKUP($A16,$N:$Z,S$1,0)</f>
        <v>1</v>
      </c>
      <c r="M16" s="36"/>
      <c r="N16" s="36" t="n">
        <f aca="false">RANK(Z16,Z:Z)</f>
        <v>8</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0.407608695652174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Robertinho</v>
      </c>
      <c r="C17" s="39" t="n">
        <f aca="false">VLOOKUP($A17,$N:$Z,Q$1,0)</f>
        <v>2</v>
      </c>
      <c r="D17" s="41" t="str">
        <f aca="false">VLOOKUP($A17,$N:$Z,R$1,0)&amp;"-"&amp;VLOOKUP($A17,$N:$Z,S$1,0)</f>
        <v>1-1</v>
      </c>
      <c r="E17" s="39" t="n">
        <f aca="false">VLOOKUP($A17,$N:$Z,X$1,0)</f>
        <v>27</v>
      </c>
      <c r="F17" s="39" t="n">
        <f aca="false">VLOOKUP($A17,$N:$Z,V$1,0)</f>
        <v>0</v>
      </c>
      <c r="G17" s="39" t="n">
        <f aca="false">VLOOKUP($A17,$N:$Z,W$1,0)</f>
        <v>0</v>
      </c>
      <c r="H17" s="39" t="n">
        <f aca="false">VLOOKUP($A17,$N:$Z,Y$1,0)</f>
        <v>0</v>
      </c>
      <c r="I17" s="42" t="n">
        <f aca="false">VLOOKUP($A17,$N:$Z,13,0)</f>
        <v>27.000675061</v>
      </c>
      <c r="J17" s="43"/>
      <c r="K17" s="35" t="n">
        <f aca="false">VLOOKUP($A17,$N:$Z,R$1,0)</f>
        <v>1</v>
      </c>
      <c r="L17" s="35" t="n">
        <f aca="false">VLOOKUP($A17,$N:$Z,S$1,0)</f>
        <v>1</v>
      </c>
      <c r="M17" s="36"/>
      <c r="N17" s="36" t="n">
        <f aca="false">RANK(Z17,Z:Z)</f>
        <v>29</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2.75135869565217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Duclerc</v>
      </c>
      <c r="C18" s="39" t="n">
        <f aca="false">VLOOKUP($A18,$N:$Z,Q$1,0)</f>
        <v>0</v>
      </c>
      <c r="D18" s="41" t="str">
        <f aca="false">VLOOKUP($A18,$N:$Z,R$1,0)&amp;"-"&amp;VLOOKUP($A18,$N:$Z,S$1,0)</f>
        <v>0-0</v>
      </c>
      <c r="E18" s="39" t="n">
        <f aca="false">VLOOKUP($A18,$N:$Z,X$1,0)</f>
        <v>0</v>
      </c>
      <c r="F18" s="39" t="n">
        <f aca="false">VLOOKUP($A18,$N:$Z,V$1,0)</f>
        <v>0</v>
      </c>
      <c r="G18" s="39" t="n">
        <f aca="false">VLOOKUP($A18,$N:$Z,W$1,0)</f>
        <v>25</v>
      </c>
      <c r="H18" s="39" t="n">
        <f aca="false">VLOOKUP($A18,$N:$Z,Y$1,0)</f>
        <v>0</v>
      </c>
      <c r="I18" s="42" t="n">
        <f aca="false">VLOOKUP($A18,$N:$Z,13,0)</f>
        <v>25.000000089</v>
      </c>
      <c r="J18" s="43"/>
      <c r="K18" s="35" t="n">
        <f aca="false">VLOOKUP($A18,$N:$Z,R$1,0)</f>
        <v>0</v>
      </c>
      <c r="L18" s="35" t="n">
        <f aca="false">VLOOKUP($A18,$N:$Z,S$1,0)</f>
        <v>0</v>
      </c>
      <c r="M18" s="36"/>
      <c r="N18" s="36" t="n">
        <f aca="false">RANK(Z18,Z:Z)</f>
        <v>30</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0</v>
      </c>
      <c r="D19" s="46" t="str">
        <f aca="false">VLOOKUP($A19,$N:$Z,R$1,0)&amp;"-"&amp;VLOOKUP($A19,$N:$Z,S$1,0)</f>
        <v>0-0</v>
      </c>
      <c r="E19" s="44" t="n">
        <f aca="false">VLOOKUP($A19,$N:$Z,X$1,0)</f>
        <v>0</v>
      </c>
      <c r="F19" s="44" t="n">
        <f aca="false">VLOOKUP($A19,$N:$Z,V$1,0)</f>
        <v>0</v>
      </c>
      <c r="G19" s="44" t="n">
        <f aca="false">VLOOKUP($A19,$N:$Z,W$1,0)</f>
        <v>24</v>
      </c>
      <c r="H19" s="44" t="n">
        <f aca="false">VLOOKUP($A19,$N:$Z,Y$1,0)</f>
        <v>0</v>
      </c>
      <c r="I19" s="47" t="n">
        <f aca="false">VLOOKUP($A19,$N:$Z,13,0)</f>
        <v>24.000000069</v>
      </c>
      <c r="J19" s="48" t="s">
        <v>77</v>
      </c>
      <c r="K19" s="35" t="n">
        <f aca="false">VLOOKUP($A19,$N:$Z,R$1,0)</f>
        <v>0</v>
      </c>
      <c r="L19" s="35" t="n">
        <f aca="false">VLOOKUP($A19,$N:$Z,S$1,0)</f>
        <v>0</v>
      </c>
      <c r="M19" s="36"/>
      <c r="N19" s="36" t="n">
        <f aca="false">RANK(Z19,Z:Z)</f>
        <v>11</v>
      </c>
      <c r="O19" s="35" t="n">
        <v>17</v>
      </c>
      <c r="P19" s="36" t="s">
        <v>18</v>
      </c>
      <c r="Q19" s="36" t="n">
        <f aca="false">COUNTIF(CORRIDA!G:G,CLASSIF!P19)+COUNTIF(CORRIDA!I:I,CLASSIF!P19)</f>
        <v>2</v>
      </c>
      <c r="R19" s="36" t="n">
        <f aca="false">COUNTIF(CORRIDA!G:G,CLASSIF!$P19)</f>
        <v>0</v>
      </c>
      <c r="S19" s="36" t="n">
        <f aca="false">COUNTIF(CORRIDA!I:I,CLASSIF!P19)</f>
        <v>2</v>
      </c>
      <c r="T19" s="37" t="n">
        <f aca="false">IF(Q19=0,0,U19/(Q19*20))</f>
        <v>0.45</v>
      </c>
      <c r="U19" s="36" t="n">
        <f aca="false">SUMIF(CORRIDA!G:G,CLASSIF!P19,CORRIDA!H:H)+SUMIF(CORRIDA!I:I,CLASSIF!P19,CORRIDA!J:J)</f>
        <v>18</v>
      </c>
      <c r="V19" s="36" t="n">
        <f aca="false">SUMIF(WOs!G:G,CLASSIF!P19,WOs!H:H)+SUMIF(WOs!I:I,CLASSIF!P19,WOs!J:J)</f>
        <v>0</v>
      </c>
      <c r="W19" s="36" t="n">
        <f aca="false">SUMIF(TORNEIO!G:G,CLASSIF!P19,TORNEIO!H:H)+SUMIF(TORNEIO!I:I,CLASSIF!P19,TORNEIO!J:J)+SUMIF(TORNEIO!S:S,CLASSIF!P19,TORNEIO!T:T)</f>
        <v>24</v>
      </c>
      <c r="X19" s="36" t="n">
        <f aca="false">SUM(U19:V19)</f>
        <v>18</v>
      </c>
      <c r="Y19" s="36" t="n">
        <f aca="false">VLOOKUP(P19,STATS!$B$2:$DF$52,109,0)</f>
        <v>0</v>
      </c>
      <c r="Z19" s="38" t="n">
        <f aca="false">SUM(W19:Y19)+T19/1000+(100-O19)/1000000000</f>
        <v>42.000450083</v>
      </c>
      <c r="AA19" s="36"/>
      <c r="AG19" s="30" t="n">
        <f aca="false">E19/$AF$3</f>
        <v>0</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Pedrão</v>
      </c>
      <c r="C20" s="44" t="n">
        <f aca="false">VLOOKUP($A20,$N:$Z,Q$1,0)</f>
        <v>1</v>
      </c>
      <c r="D20" s="46" t="str">
        <f aca="false">VLOOKUP($A20,$N:$Z,R$1,0)&amp;"-"&amp;VLOOKUP($A20,$N:$Z,S$1,0)</f>
        <v>1-0</v>
      </c>
      <c r="E20" s="44" t="n">
        <f aca="false">VLOOKUP($A20,$N:$Z,X$1,0)</f>
        <v>20</v>
      </c>
      <c r="F20" s="44" t="n">
        <f aca="false">VLOOKUP($A20,$N:$Z,V$1,0)</f>
        <v>0</v>
      </c>
      <c r="G20" s="44" t="n">
        <f aca="false">VLOOKUP($A20,$N:$Z,W$1,0)</f>
        <v>0</v>
      </c>
      <c r="H20" s="44" t="n">
        <f aca="false">VLOOKUP($A20,$N:$Z,Y$1,0)</f>
        <v>0</v>
      </c>
      <c r="I20" s="47" t="n">
        <f aca="false">VLOOKUP($A20,$N:$Z,13,0)</f>
        <v>20.001000068</v>
      </c>
      <c r="J20" s="48"/>
      <c r="K20" s="35" t="n">
        <f aca="false">VLOOKUP($A20,$N:$Z,R$1,0)</f>
        <v>1</v>
      </c>
      <c r="L20" s="35" t="n">
        <f aca="false">VLOOKUP($A20,$N:$Z,S$1,0)</f>
        <v>0</v>
      </c>
      <c r="M20" s="36"/>
      <c r="N20" s="36" t="n">
        <f aca="false">RANK(Z20,Z:Z)</f>
        <v>31</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2.03804347826087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Pinga</v>
      </c>
      <c r="C21" s="44" t="n">
        <f aca="false">VLOOKUP($A21,$N:$Z,Q$1,0)</f>
        <v>1</v>
      </c>
      <c r="D21" s="46" t="str">
        <f aca="false">VLOOKUP($A21,$N:$Z,R$1,0)&amp;"-"&amp;VLOOKUP($A21,$N:$Z,S$1,0)</f>
        <v>1-0</v>
      </c>
      <c r="E21" s="44" t="n">
        <f aca="false">VLOOKUP($A21,$N:$Z,X$1,0)</f>
        <v>20</v>
      </c>
      <c r="F21" s="44" t="n">
        <f aca="false">VLOOKUP($A21,$N:$Z,V$1,0)</f>
        <v>0</v>
      </c>
      <c r="G21" s="44" t="n">
        <f aca="false">VLOOKUP($A21,$N:$Z,W$1,0)</f>
        <v>0</v>
      </c>
      <c r="H21" s="44" t="n">
        <f aca="false">VLOOKUP($A21,$N:$Z,Y$1,0)</f>
        <v>0</v>
      </c>
      <c r="I21" s="47" t="n">
        <f aca="false">VLOOKUP($A21,$N:$Z,13,0)</f>
        <v>20.001000065</v>
      </c>
      <c r="J21" s="48"/>
      <c r="K21" s="35" t="n">
        <f aca="false">VLOOKUP($A21,$N:$Z,R$1,0)</f>
        <v>1</v>
      </c>
      <c r="L21" s="35" t="n">
        <f aca="false">VLOOKUP($A21,$N:$Z,S$1,0)</f>
        <v>0</v>
      </c>
      <c r="M21" s="36"/>
      <c r="N21" s="36" t="n">
        <f aca="false">RANK(Z21,Z:Z)</f>
        <v>32</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2.03804347826087</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20.001000057</v>
      </c>
      <c r="J22" s="48"/>
      <c r="K22" s="35" t="n">
        <f aca="false">VLOOKUP($A22,$N:$Z,R$1,0)</f>
        <v>1</v>
      </c>
      <c r="L22" s="35" t="n">
        <f aca="false">VLOOKUP($A22,$N:$Z,S$1,0)</f>
        <v>0</v>
      </c>
      <c r="M22" s="36"/>
      <c r="N22" s="36" t="n">
        <f aca="false">RANK(Z22,Z:Z)</f>
        <v>33</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2.03804347826087</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Yokota</v>
      </c>
      <c r="C23" s="44" t="n">
        <f aca="false">VLOOKUP($A23,$N:$Z,Q$1,0)</f>
        <v>1</v>
      </c>
      <c r="D23" s="46" t="str">
        <f aca="false">VLOOKUP($A23,$N:$Z,R$1,0)&amp;"-"&amp;VLOOKUP($A23,$N:$Z,S$1,0)</f>
        <v>0-1</v>
      </c>
      <c r="E23" s="44" t="n">
        <f aca="false">VLOOKUP($A23,$N:$Z,X$1,0)</f>
        <v>4</v>
      </c>
      <c r="F23" s="44" t="n">
        <f aca="false">VLOOKUP($A23,$N:$Z,V$1,0)</f>
        <v>0</v>
      </c>
      <c r="G23" s="44" t="n">
        <f aca="false">VLOOKUP($A23,$N:$Z,W$1,0)</f>
        <v>0</v>
      </c>
      <c r="H23" s="44" t="n">
        <f aca="false">VLOOKUP($A23,$N:$Z,Y$1,0)</f>
        <v>0</v>
      </c>
      <c r="I23" s="47" t="n">
        <f aca="false">VLOOKUP($A23,$N:$Z,13,0)</f>
        <v>4.000200051</v>
      </c>
      <c r="J23" s="48"/>
      <c r="K23" s="35" t="n">
        <f aca="false">VLOOKUP($A23,$N:$Z,R$1,0)</f>
        <v>0</v>
      </c>
      <c r="L23" s="35" t="n">
        <f aca="false">VLOOKUP($A23,$N:$Z,S$1,0)</f>
        <v>1</v>
      </c>
      <c r="M23" s="36"/>
      <c r="N23" s="36" t="n">
        <f aca="false">RANK(Z23,Z:Z)</f>
        <v>34</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0.407608695652174</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Arthur Fontalvinho</v>
      </c>
      <c r="C24" s="44" t="n">
        <f aca="false">VLOOKUP($A24,$N:$Z,Q$1,0)</f>
        <v>0</v>
      </c>
      <c r="D24" s="46" t="str">
        <f aca="false">VLOOKUP($A24,$N:$Z,R$1,0)&amp;"-"&amp;VLOOKUP($A24,$N:$Z,S$1,0)</f>
        <v>0-0</v>
      </c>
      <c r="E24" s="44" t="n">
        <f aca="false">VLOOKUP($A24,$N:$Z,X$1,0)</f>
        <v>0</v>
      </c>
      <c r="F24" s="44" t="n">
        <f aca="false">VLOOKUP($A24,$N:$Z,V$1,0)</f>
        <v>0</v>
      </c>
      <c r="G24" s="44" t="n">
        <f aca="false">VLOOKUP($A24,$N:$Z,W$1,0)</f>
        <v>0</v>
      </c>
      <c r="H24" s="44" t="n">
        <f aca="false">VLOOKUP($A24,$N:$Z,Y$1,0)</f>
        <v>0</v>
      </c>
      <c r="I24" s="47" t="n">
        <f aca="false">VLOOKUP($A24,$N:$Z,13,0)</f>
        <v>9.9E-008</v>
      </c>
      <c r="J24" s="48"/>
      <c r="K24" s="35" t="n">
        <f aca="false">VLOOKUP($A24,$N:$Z,R$1,0)</f>
        <v>0</v>
      </c>
      <c r="L24" s="35" t="n">
        <f aca="false">VLOOKUP($A24,$N:$Z,S$1,0)</f>
        <v>0</v>
      </c>
      <c r="M24" s="36"/>
      <c r="N24" s="36" t="n">
        <f aca="false">RANK(Z24,Z:Z)</f>
        <v>5</v>
      </c>
      <c r="O24" s="35" t="n">
        <v>22</v>
      </c>
      <c r="P24" s="36" t="s">
        <v>23</v>
      </c>
      <c r="Q24" s="36" t="n">
        <f aca="false">COUNTIF(CORRIDA!G:G,CLASSIF!P24)+COUNTIF(CORRIDA!I:I,CLASSIF!P24)</f>
        <v>2</v>
      </c>
      <c r="R24" s="36" t="n">
        <f aca="false">COUNTIF(CORRIDA!G:G,CLASSIF!$P24)</f>
        <v>1</v>
      </c>
      <c r="S24" s="36" t="n">
        <f aca="false">COUNTIF(CORRIDA!I:I,CLASSIF!P24)</f>
        <v>1</v>
      </c>
      <c r="T24" s="37" t="n">
        <f aca="false">IF(Q24=0,0,U24/(Q24*20))</f>
        <v>0.725</v>
      </c>
      <c r="U24" s="36" t="n">
        <f aca="false">SUMIF(CORRIDA!G:G,CLASSIF!P24,CORRIDA!H:H)+SUMIF(CORRIDA!I:I,CLASSIF!P24,CORRIDA!J:J)</f>
        <v>29</v>
      </c>
      <c r="V24" s="36" t="n">
        <f aca="false">SUMIF(WOs!G:G,CLASSIF!P24,WOs!H:H)+SUMIF(WOs!I:I,CLASSIF!P24,WOs!J:J)</f>
        <v>0</v>
      </c>
      <c r="W24" s="36" t="n">
        <f aca="false">SUMIF(TORNEIO!G:G,CLASSIF!P24,TORNEIO!H:H)+SUMIF(TORNEIO!I:I,CLASSIF!P24,TORNEIO!J:J)+SUMIF(TORNEIO!S:S,CLASSIF!P24,TORNEIO!T:T)</f>
        <v>45</v>
      </c>
      <c r="X24" s="36" t="n">
        <f aca="false">SUM(U24:V24)</f>
        <v>29</v>
      </c>
      <c r="Y24" s="36" t="n">
        <f aca="false">VLOOKUP(P24,STATS!$B$2:$DF$52,109,0)</f>
        <v>0</v>
      </c>
      <c r="Z24" s="38" t="n">
        <f aca="false">SUM(W24:Y24)+T24/1000+(100-O24)/1000000000</f>
        <v>74.000725078</v>
      </c>
      <c r="AA24" s="36"/>
      <c r="AG24" s="30" t="n">
        <f aca="false">E24/$AF$3</f>
        <v>0</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Bérgamo</v>
      </c>
      <c r="C25" s="44" t="n">
        <f aca="false">VLOOKUP($A25,$N:$Z,Q$1,0)</f>
        <v>0</v>
      </c>
      <c r="D25" s="46" t="str">
        <f aca="false">VLOOKUP($A25,$N:$Z,R$1,0)&amp;"-"&amp;VLOOKUP($A25,$N:$Z,S$1,0)</f>
        <v>0-0</v>
      </c>
      <c r="E25" s="44" t="n">
        <f aca="false">VLOOKUP($A25,$N:$Z,X$1,0)</f>
        <v>0</v>
      </c>
      <c r="F25" s="44" t="n">
        <f aca="false">VLOOKUP($A25,$N:$Z,V$1,0)</f>
        <v>0</v>
      </c>
      <c r="G25" s="44" t="n">
        <f aca="false">VLOOKUP($A25,$N:$Z,W$1,0)</f>
        <v>0</v>
      </c>
      <c r="H25" s="44" t="n">
        <f aca="false">VLOOKUP($A25,$N:$Z,Y$1,0)</f>
        <v>0</v>
      </c>
      <c r="I25" s="47" t="n">
        <f aca="false">VLOOKUP($A25,$N:$Z,13,0)</f>
        <v>9.8E-008</v>
      </c>
      <c r="J25" s="48"/>
      <c r="K25" s="35" t="n">
        <f aca="false">VLOOKUP($A25,$N:$Z,R$1,0)</f>
        <v>0</v>
      </c>
      <c r="L25" s="35" t="n">
        <f aca="false">VLOOKUP($A25,$N:$Z,S$1,0)</f>
        <v>0</v>
      </c>
      <c r="M25" s="36"/>
      <c r="N25" s="36" t="n">
        <f aca="false">RANK(Z25,Z:Z)</f>
        <v>12</v>
      </c>
      <c r="O25" s="35" t="n">
        <v>23</v>
      </c>
      <c r="P25" s="36" t="s">
        <v>24</v>
      </c>
      <c r="Q25" s="36" t="n">
        <f aca="false">COUNTIF(CORRIDA!G:G,CLASSIF!P25)+COUNTIF(CORRIDA!I:I,CLASSIF!P25)</f>
        <v>4</v>
      </c>
      <c r="R25" s="36" t="n">
        <f aca="false">COUNTIF(CORRIDA!G:G,CLASSIF!$P25)</f>
        <v>0</v>
      </c>
      <c r="S25" s="36" t="n">
        <f aca="false">COUNTIF(CORRIDA!I:I,CLASSIF!P25)</f>
        <v>4</v>
      </c>
      <c r="T25" s="37" t="n">
        <f aca="false">IF(Q25=0,0,U25/(Q25*20))</f>
        <v>0.225</v>
      </c>
      <c r="U25" s="36" t="n">
        <f aca="false">SUMIF(CORRIDA!G:G,CLASSIF!P25,CORRIDA!H:H)+SUMIF(CORRIDA!I:I,CLASSIF!P25,CORRIDA!J:J)</f>
        <v>18</v>
      </c>
      <c r="V25" s="36" t="n">
        <f aca="false">SUMIF(WOs!G:G,CLASSIF!P25,WOs!H:H)+SUMIF(WOs!I:I,CLASSIF!P25,WOs!J:J)</f>
        <v>0</v>
      </c>
      <c r="W25" s="36" t="n">
        <f aca="false">SUMIF(TORNEIO!G:G,CLASSIF!P25,TORNEIO!H:H)+SUMIF(TORNEIO!I:I,CLASSIF!P25,TORNEIO!J:J)+SUMIF(TORNEIO!S:S,CLASSIF!P25,TORNEIO!T:T)</f>
        <v>24</v>
      </c>
      <c r="X25" s="36" t="n">
        <f aca="false">SUM(U25:V25)</f>
        <v>18</v>
      </c>
      <c r="Y25" s="36" t="n">
        <f aca="false">VLOOKUP(P25,STATS!$B$2:$DF$52,109,0)</f>
        <v>0</v>
      </c>
      <c r="Z25" s="38" t="n">
        <f aca="false">SUM(W25:Y25)+T25/1000+(100-O25)/1000000000</f>
        <v>42.000225077</v>
      </c>
      <c r="AA25" s="36"/>
      <c r="AG25" s="30" t="n">
        <f aca="false">E25/$AF$3</f>
        <v>0</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Bernardo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9.7E-008</v>
      </c>
      <c r="J26" s="48"/>
      <c r="K26" s="35" t="n">
        <f aca="false">VLOOKUP($A26,$N:$Z,R$1,0)</f>
        <v>0</v>
      </c>
      <c r="L26" s="35" t="n">
        <f aca="false">VLOOKUP($A26,$N:$Z,S$1,0)</f>
        <v>0</v>
      </c>
      <c r="M26" s="36"/>
      <c r="N26" s="36" t="n">
        <f aca="false">RANK(Z26,Z:Z)</f>
        <v>35</v>
      </c>
      <c r="O26" s="35" t="n">
        <v>24</v>
      </c>
      <c r="P26" s="36" t="s">
        <v>25</v>
      </c>
      <c r="Q26" s="36" t="n">
        <f aca="false">COUNTIF(CORRIDA!G:G,CLASSIF!P26)+COUNTIF(CORRIDA!I:I,CLASSIF!P26)</f>
        <v>0</v>
      </c>
      <c r="R26" s="36" t="n">
        <f aca="false">COUNTIF(CORRIDA!G:G,CLASSIF!$P26)</f>
        <v>0</v>
      </c>
      <c r="S26" s="36" t="n">
        <f aca="false">COUNTIF(CORRIDA!I:I,CLASSIF!P26)</f>
        <v>0</v>
      </c>
      <c r="T26" s="37" t="n">
        <f aca="false">IF(Q26=0,0,U26/(Q26*20))</f>
        <v>0</v>
      </c>
      <c r="U26" s="36" t="n">
        <f aca="false">SUMIF(CORRIDA!G:G,CLASSIF!P26,CORRIDA!H:H)+SUMIF(CORRIDA!I:I,CLASSIF!P26,CORRIDA!J:J)</f>
        <v>0</v>
      </c>
      <c r="V26" s="36" t="n">
        <f aca="false">SUMIF(WOs!G:G,CLASSIF!P26,WOs!H:H)+SUMIF(WOs!I:I,CLASSIF!P26,WOs!J:J)</f>
        <v>0</v>
      </c>
      <c r="W26" s="36" t="n">
        <f aca="false">SUMIF(TORNEIO!G:G,CLASSIF!P26,TORNEIO!H:H)+SUMIF(TORNEIO!I:I,CLASSIF!P26,TORNEIO!J:J)+SUMIF(TORNEIO!S:S,CLASSIF!P26,TORNEIO!T:T)</f>
        <v>0</v>
      </c>
      <c r="X26" s="36" t="n">
        <f aca="false">SUM(U26:V26)</f>
        <v>0</v>
      </c>
      <c r="Y26" s="36" t="n">
        <f aca="false">VLOOKUP(P26,STATS!$B$2:$DF$52,109,0)</f>
        <v>0</v>
      </c>
      <c r="Z26" s="38" t="n">
        <f aca="false">SUM(W26:Y26)+T26/1000+(100-O26)/1000000000</f>
        <v>7.6E-008</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9.6E-008</v>
      </c>
      <c r="J27" s="53"/>
      <c r="K27" s="35" t="n">
        <f aca="false">VLOOKUP($A27,$N:$Z,R$1,0)</f>
        <v>0</v>
      </c>
      <c r="L27" s="35" t="n">
        <f aca="false">VLOOKUP($A27,$N:$Z,S$1,0)</f>
        <v>0</v>
      </c>
      <c r="M27" s="36"/>
      <c r="N27" s="36" t="n">
        <f aca="false">RANK(Z27,Z:Z)</f>
        <v>4</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Daniel Borges</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9.2E-008</v>
      </c>
      <c r="J28" s="53"/>
      <c r="K28" s="35" t="n">
        <f aca="false">VLOOKUP($A28,$N:$Z,R$1,0)</f>
        <v>0</v>
      </c>
      <c r="L28" s="35" t="n">
        <f aca="false">VLOOKUP($A28,$N:$Z,S$1,0)</f>
        <v>0</v>
      </c>
      <c r="M28" s="36"/>
      <c r="N28" s="36" t="n">
        <f aca="false">RANK(Z28,Z:Z)</f>
        <v>36</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Danilo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9.1E-008</v>
      </c>
      <c r="J29" s="53"/>
      <c r="K29" s="35" t="n">
        <f aca="false">VLOOKUP($A29,$N:$Z,R$1,0)</f>
        <v>0</v>
      </c>
      <c r="L29" s="35" t="n">
        <f aca="false">VLOOKUP($A29,$N:$Z,S$1,0)</f>
        <v>0</v>
      </c>
      <c r="M29" s="36"/>
      <c r="N29" s="36" t="n">
        <f aca="false">RANK(Z29,Z:Z)</f>
        <v>37</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Dênis Gigante</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9E-008</v>
      </c>
      <c r="J30" s="53"/>
      <c r="K30" s="35" t="n">
        <f aca="false">VLOOKUP($A30,$N:$Z,R$1,0)</f>
        <v>0</v>
      </c>
      <c r="L30" s="35" t="n">
        <f aca="false">VLOOKUP($A30,$N:$Z,S$1,0)</f>
        <v>0</v>
      </c>
      <c r="M30" s="36"/>
      <c r="N30" s="36" t="n">
        <f aca="false">RANK(Z30,Z:Z)</f>
        <v>38</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Fernando Bio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8.5E-008</v>
      </c>
      <c r="J31" s="53"/>
      <c r="K31" s="35" t="n">
        <f aca="false">VLOOKUP($A31,$N:$Z,R$1,0)</f>
        <v>0</v>
      </c>
      <c r="L31" s="35" t="n">
        <f aca="false">VLOOKUP($A31,$N:$Z,S$1,0)</f>
        <v>0</v>
      </c>
      <c r="M31" s="36"/>
      <c r="N31" s="36" t="n">
        <f aca="false">RANK(Z31,Z:Z)</f>
        <v>39</v>
      </c>
      <c r="O31" s="35" t="n">
        <v>29</v>
      </c>
      <c r="P31" s="36" t="s">
        <v>30</v>
      </c>
      <c r="Q31" s="36" t="n">
        <f aca="false">COUNTIF(CORRIDA!G:G,CLASSIF!P31)+COUNTIF(CORRIDA!I:I,CLASSIF!P31)</f>
        <v>0</v>
      </c>
      <c r="R31" s="36" t="n">
        <f aca="false">COUNTIF(CORRIDA!G:G,CLASSIF!$P31)</f>
        <v>0</v>
      </c>
      <c r="S31" s="36" t="n">
        <f aca="false">COUNTIF(CORRIDA!I:I,CLASSIF!P31)</f>
        <v>0</v>
      </c>
      <c r="T31" s="37" t="n">
        <f aca="false">IF(Q31=0,0,U31/(Q31*20))</f>
        <v>0</v>
      </c>
      <c r="U31" s="36" t="n">
        <f aca="false">SUMIF(CORRIDA!G:G,CLASSIF!P31,CORRIDA!H:H)+SUMIF(CORRIDA!I:I,CLASSIF!P31,CORRIDA!J:J)</f>
        <v>0</v>
      </c>
      <c r="V31" s="36" t="n">
        <f aca="false">SUMIF(WOs!G:G,CLASSIF!P31,WOs!H:H)+SUMIF(WOs!I:I,CLASSIF!P31,WOs!J:J)</f>
        <v>0</v>
      </c>
      <c r="W31" s="36" t="n">
        <f aca="false">SUMIF(TORNEIO!G:G,CLASSIF!P31,TORNEIO!H:H)+SUMIF(TORNEIO!I:I,CLASSIF!P31,TORNEIO!J:J)+SUMIF(TORNEIO!S:S,CLASSIF!P31,TORNEIO!T:T)</f>
        <v>0</v>
      </c>
      <c r="X31" s="36" t="n">
        <f aca="false">SUM(U31:V31)</f>
        <v>0</v>
      </c>
      <c r="Y31" s="36" t="n">
        <f aca="false">VLOOKUP(P31,STATS!$B$2:$DF$52,109,0)</f>
        <v>0</v>
      </c>
      <c r="Z31" s="38" t="n">
        <f aca="false">SUM(W31:Y31)+T31/1000+(100-O31)/1000000000</f>
        <v>7.1E-008</v>
      </c>
      <c r="AA31" s="36"/>
    </row>
    <row r="32" customFormat="false" ht="12.75" hidden="false" customHeight="false" outlineLevel="0" collapsed="false">
      <c r="A32" s="49" t="n">
        <v>30</v>
      </c>
      <c r="B32" s="50" t="str">
        <f aca="false">VLOOKUP($A32,$N:$Z,P$1,0)</f>
        <v>Fiorito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8.4E-008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Fontalvo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8.2E-008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24</v>
      </c>
      <c r="X33" s="36" t="n">
        <f aca="false">SUM(U33:V33)</f>
        <v>0</v>
      </c>
      <c r="Y33" s="36" t="n">
        <f aca="false">VLOOKUP(P33,STATS!$B$2:$DF$52,109,0)</f>
        <v>0</v>
      </c>
      <c r="Z33" s="38" t="n">
        <f aca="false">SUM(W33:Y33)+T33/1000+(100-O33)/1000000000</f>
        <v>24.000000069</v>
      </c>
      <c r="AA33" s="36"/>
    </row>
    <row r="34" customFormat="false" ht="12.75" hidden="false" customHeight="false" outlineLevel="0" collapsed="false">
      <c r="A34" s="49" t="n">
        <v>32</v>
      </c>
      <c r="B34" s="50" t="str">
        <f aca="false">VLOOKUP($A34,$N:$Z,P$1,0)</f>
        <v>Grilovic</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8.1E-008</v>
      </c>
      <c r="J34" s="53"/>
      <c r="K34" s="35" t="n">
        <f aca="false">VLOOKUP($A34,$N:$Z,R$1,0)</f>
        <v>0</v>
      </c>
      <c r="L34" s="35" t="n">
        <f aca="false">VLOOKUP($A34,$N:$Z,S$1,0)</f>
        <v>0</v>
      </c>
      <c r="M34" s="36"/>
      <c r="N34" s="36" t="n">
        <f aca="false">RANK(Z34,Z:Z)</f>
        <v>18</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Guedes</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Gus</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7.9E-008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Luis Carlos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7.6E-008</v>
      </c>
      <c r="J37" s="53"/>
      <c r="K37" s="35" t="n">
        <f aca="false">VLOOKUP($A37,$N:$Z,R$1,0)</f>
        <v>0</v>
      </c>
      <c r="L37" s="35" t="n">
        <f aca="false">VLOOKUP($A37,$N:$Z,S$1,0)</f>
        <v>0</v>
      </c>
      <c r="M37" s="36"/>
      <c r="N37" s="36" t="n">
        <f aca="false">RANK(Z37,Z:Z)</f>
        <v>19</v>
      </c>
      <c r="O37" s="35" t="n">
        <v>35</v>
      </c>
      <c r="P37" s="36" t="s">
        <v>36</v>
      </c>
      <c r="Q37" s="36" t="n">
        <f aca="false">COUNTIF(CORRIDA!G:G,CLASSIF!P37)+COUNTIF(CORRIDA!I:I,CLASSIF!P37)</f>
        <v>1</v>
      </c>
      <c r="R37" s="36" t="n">
        <f aca="false">COUNTIF(CORRIDA!G:G,CLASSIF!$P37)</f>
        <v>1</v>
      </c>
      <c r="S37" s="36" t="n">
        <f aca="false">COUNTIF(CORRIDA!I:I,CLASSIF!P37)</f>
        <v>0</v>
      </c>
      <c r="T37" s="37" t="n">
        <f aca="false">IF(Q37=0,0,U37/(Q37*20))</f>
        <v>1</v>
      </c>
      <c r="U37" s="36" t="n">
        <f aca="false">SUMIF(CORRIDA!G:G,CLASSIF!P37,CORRIDA!H:H)+SUMIF(CORRIDA!I:I,CLASSIF!P37,CORRIDA!J:J)</f>
        <v>20</v>
      </c>
      <c r="V37" s="36" t="n">
        <f aca="false">SUMIF(WOs!G:G,CLASSIF!P37,WOs!H:H)+SUMIF(WOs!I:I,CLASSIF!P37,WOs!J:J)</f>
        <v>0</v>
      </c>
      <c r="W37" s="36" t="n">
        <f aca="false">SUMIF(TORNEIO!G:G,CLASSIF!P37,TORNEIO!H:H)+SUMIF(TORNEIO!I:I,CLASSIF!P37,TORNEIO!J:J)+SUMIF(TORNEIO!S:S,CLASSIF!P37,TORNEIO!T:T)</f>
        <v>0</v>
      </c>
      <c r="X37" s="36" t="n">
        <f aca="false">SUM(U37:V37)</f>
        <v>20</v>
      </c>
      <c r="Y37" s="36" t="n">
        <f aca="false">VLOOKUP(P37,STATS!$B$2:$DF$52,109,0)</f>
        <v>0</v>
      </c>
      <c r="Z37" s="38" t="n">
        <f aca="false">SUM(W37:Y37)+T37/1000+(100-O37)/1000000000</f>
        <v>20.001000065</v>
      </c>
      <c r="AA37" s="36"/>
    </row>
    <row r="38" customFormat="false" ht="12.75" hidden="false" customHeight="false" outlineLevel="0" collapsed="false">
      <c r="A38" s="49" t="n">
        <v>36</v>
      </c>
      <c r="B38" s="50" t="str">
        <f aca="false">VLOOKUP($A38,$N:$Z,P$1,0)</f>
        <v>Magritto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Marcelo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7.3E-008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Odair</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7.2E-008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Oswald</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7.1E-008</v>
      </c>
      <c r="J41" s="53"/>
      <c r="K41" s="35" t="n">
        <f aca="false">VLOOKUP($A41,$N:$Z,R$1,0)</f>
        <v>0</v>
      </c>
      <c r="L41" s="35" t="n">
        <f aca="false">VLOOKUP($A41,$N:$Z,S$1,0)</f>
        <v>0</v>
      </c>
      <c r="M41" s="36"/>
      <c r="N41" s="36" t="n">
        <f aca="false">RANK(Z41,Z:Z)</f>
        <v>15</v>
      </c>
      <c r="O41" s="35" t="n">
        <v>39</v>
      </c>
      <c r="P41" s="36" t="s">
        <v>40</v>
      </c>
      <c r="Q41" s="36" t="n">
        <f aca="false">COUNTIF(CORRIDA!G:G,CLASSIF!P41)+COUNTIF(CORRIDA!I:I,CLASSIF!P41)</f>
        <v>2</v>
      </c>
      <c r="R41" s="36" t="n">
        <f aca="false">COUNTIF(CORRIDA!G:G,CLASSIF!$P41)</f>
        <v>1</v>
      </c>
      <c r="S41" s="36" t="n">
        <f aca="false">COUNTIF(CORRIDA!I:I,CLASSIF!P41)</f>
        <v>1</v>
      </c>
      <c r="T41" s="37" t="n">
        <f aca="false">IF(Q41=0,0,U41/(Q41*20))</f>
        <v>0.675</v>
      </c>
      <c r="U41" s="36" t="n">
        <f aca="false">SUMIF(CORRIDA!G:G,CLASSIF!P41,CORRIDA!H:H)+SUMIF(CORRIDA!I:I,CLASSIF!P41,CORRIDA!J:J)</f>
        <v>27</v>
      </c>
      <c r="V41" s="36" t="n">
        <f aca="false">SUMIF(WOs!G:G,CLASSIF!P41,WOs!H:H)+SUMIF(WOs!I:I,CLASSIF!P41,WOs!J:J)</f>
        <v>0</v>
      </c>
      <c r="W41" s="36" t="n">
        <f aca="false">SUMIF(TORNEIO!G:G,CLASSIF!P41,TORNEIO!H:H)+SUMIF(TORNEIO!I:I,CLASSIF!P41,TORNEIO!J:J)+SUMIF(TORNEIO!S:S,CLASSIF!P41,TORNEIO!T:T)</f>
        <v>0</v>
      </c>
      <c r="X41" s="36" t="n">
        <f aca="false">SUM(U41:V41)</f>
        <v>27</v>
      </c>
      <c r="Y41" s="36" t="n">
        <f aca="false">VLOOKUP(P41,STATS!$B$2:$DF$52,109,0)</f>
        <v>0</v>
      </c>
      <c r="Z41" s="38" t="n">
        <f aca="false">SUM(W41:Y41)+T41/1000+(100-O41)/1000000000</f>
        <v>27.000675061</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7</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9</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v>
      </c>
      <c r="R45" s="36" t="n">
        <f aca="false">COUNTIF(CORRIDA!G:G,CLASSIF!$P45)</f>
        <v>1</v>
      </c>
      <c r="S45" s="36" t="n">
        <f aca="false">COUNTIF(CORRIDA!I:I,CLASSIF!P45)</f>
        <v>0</v>
      </c>
      <c r="T45" s="37" t="n">
        <f aca="false">IF(Q45=0,0,U45/(Q45*20))</f>
        <v>1</v>
      </c>
      <c r="U45" s="36" t="n">
        <f aca="false">SUMIF(CORRIDA!G:G,CLASSIF!P45,CORRIDA!H:H)+SUMIF(CORRIDA!I:I,CLASSIF!P45,CORRIDA!J:J)</f>
        <v>20</v>
      </c>
      <c r="V45" s="36" t="n">
        <f aca="false">SUMIF(WOs!G:G,CLASSIF!P45,WOs!H:H)+SUMIF(WOs!I:I,CLASSIF!P45,WOs!J:J)</f>
        <v>0</v>
      </c>
      <c r="W45" s="36" t="n">
        <f aca="false">SUMIF(TORNEIO!G:G,CLASSIF!P45,TORNEIO!H:H)+SUMIF(TORNEIO!I:I,CLASSIF!P45,TORNEIO!J:J)+SUMIF(TORNEIO!S:S,CLASSIF!P45,TORNEIO!T:T)</f>
        <v>0</v>
      </c>
      <c r="X45" s="36" t="n">
        <f aca="false">SUM(U45:V45)</f>
        <v>20</v>
      </c>
      <c r="Y45" s="36" t="n">
        <f aca="false">VLOOKUP(P45,STATS!$B$2:$DF$52,109,0)</f>
        <v>0</v>
      </c>
      <c r="Z45" s="38" t="n">
        <f aca="false">SUM(W45:Y45)+T45/1000+(100-O45)/1000000000</f>
        <v>20.001000057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13</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21</v>
      </c>
      <c r="O51" s="35" t="n">
        <v>49</v>
      </c>
      <c r="P51" s="36" t="s">
        <v>50</v>
      </c>
      <c r="Q51" s="36" t="n">
        <f aca="false">COUNTIF(CORRIDA!G:G,CLASSIF!P51)+COUNTIF(CORRIDA!I:I,CLASSIF!P51)</f>
        <v>1</v>
      </c>
      <c r="R51" s="36" t="n">
        <f aca="false">COUNTIF(CORRIDA!G:G,CLASSIF!$P51)</f>
        <v>0</v>
      </c>
      <c r="S51" s="36" t="n">
        <f aca="false">COUNTIF(CORRIDA!I:I,CLASSIF!P51)</f>
        <v>1</v>
      </c>
      <c r="T51" s="37" t="n">
        <f aca="false">IF(Q51=0,0,U51/(Q51*20))</f>
        <v>0.2</v>
      </c>
      <c r="U51" s="36" t="n">
        <f aca="false">SUMIF(CORRIDA!G:G,CLASSIF!P51,CORRIDA!H:H)+SUMIF(CORRIDA!I:I,CLASSIF!P51,CORRIDA!J:J)</f>
        <v>4</v>
      </c>
      <c r="V51" s="36" t="n">
        <f aca="false">SUMIF(WOs!G:G,CLASSIF!P51,WOs!H:H)+SUMIF(WOs!I:I,CLASSIF!P51,WOs!J:J)</f>
        <v>0</v>
      </c>
      <c r="W51" s="36" t="n">
        <f aca="false">SUMIF(TORNEIO!G:G,CLASSIF!P51,TORNEIO!H:H)+SUMIF(TORNEIO!I:I,CLASSIF!P51,TORNEIO!J:J)+SUMIF(TORNEIO!S:S,CLASSIF!P51,TORNEIO!T:T)</f>
        <v>0</v>
      </c>
      <c r="X51" s="36" t="n">
        <f aca="false">SUM(U51:V51)</f>
        <v>4</v>
      </c>
      <c r="Y51" s="36" t="n">
        <f aca="false">VLOOKUP(P51,STATS!$B$2:$DF$52,109,0)</f>
        <v>0</v>
      </c>
      <c r="Z51" s="38" t="n">
        <f aca="false">SUM(W51:Y51)+T51/1000+(100-O51)/1000000000</f>
        <v>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1</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v>
      </c>
      <c r="DE8" s="77" t="n">
        <f aca="false">COUNTIF(BF8:DC8,"&gt;0")</f>
        <v>1</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1</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str">
        <f aca="false">IF($B14=AE$2,"-",IF(COUNTIF(CORRIDA!$M:$M,$B14&amp;" d. "&amp;AE$2)=0,"",COUNTIF(CORRIDA!$M:$M,$B14&amp;" d. "&amp;AE$2)))</f>
        <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4</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str">
        <f aca="false">IF($B14=CH$2,"-",IF(COUNTIF(CORRIDA!$M:$M,$B14&amp;" d. "&amp;CH$2)+COUNTIF(CORRIDA!$M:$M,CH$2&amp;" d. "&amp;$B14)=0,"",COUNTIF(CORRIDA!$M:$M,$B14&amp;" d. "&amp;CH$2)+COUNTIF(CORRIDA!$M:$M,CH$2&amp;" d. "&amp;$B14)))</f>
        <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1</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str">
        <f aca="false">IF($B14=CR$2,"-",IF(COUNTIF(CORRIDA!$M:$M,$B14&amp;" d. "&amp;CR$2)+COUNTIF(CORRIDA!$M:$M,CR$2&amp;" d. "&amp;$B14)=0,"",COUNTIF(CORRIDA!$M:$M,$B14&amp;" d. "&amp;CR$2)+COUNTIF(CORRIDA!$M:$M,CR$2&amp;" d. "&amp;$B14)))</f>
        <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5</v>
      </c>
      <c r="DE14" s="77" t="n">
        <f aca="false">COUNTIF(BF14:DC14,"&gt;0")</f>
        <v>5</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0</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1</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0</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4</v>
      </c>
      <c r="FH14" s="80"/>
      <c r="FI14" s="73" t="str">
        <f aca="false">BE14</f>
        <v>Elias</v>
      </c>
      <c r="FJ14" s="81" t="n">
        <f aca="false">COUNTIF(BF14:DC14,"&gt;0")</f>
        <v>5</v>
      </c>
      <c r="FK14" s="81" t="n">
        <f aca="false">AVERAGE(BF14:DC14)</f>
        <v>1</v>
      </c>
      <c r="FL14" s="81" t="n">
        <f aca="false">_xlfn.STDEV.P(BF14:DC14)</f>
        <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str">
        <f aca="false">IF($B19=Z$2,"-",IF(COUNTIF(CORRIDA!$M:$M,$B19&amp;" d. "&amp;Z$2)=0,"",COUNTIF(CORRIDA!$M:$M,$B19&amp;" d. "&amp;Z$2)))</f>
        <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0</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str">
        <f aca="false">IF($B19=CC$2,"-",IF(COUNTIF(CORRIDA!$M:$M,$B19&amp;" d. "&amp;CC$2)+COUNTIF(CORRIDA!$M:$M,CC$2&amp;" d. "&amp;$B19)=0,"",COUNTIF(CORRIDA!$M:$M,$B19&amp;" d. "&amp;CC$2)+COUNTIF(CORRIDA!$M:$M,CC$2&amp;" d. "&amp;$B19)))</f>
        <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v>
      </c>
      <c r="DE19" s="77" t="n">
        <f aca="false">COUNTIF(BF19:DC19,"&gt;0")</f>
        <v>2</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0</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2</v>
      </c>
      <c r="FH19" s="80"/>
      <c r="FI19" s="73" t="str">
        <f aca="false">BE19</f>
        <v>Flavio</v>
      </c>
      <c r="FJ19" s="81" t="n">
        <f aca="false">COUNTIF(BF19:DC19,"&gt;0")</f>
        <v>2</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1</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2</v>
      </c>
      <c r="DE24" s="77" t="n">
        <f aca="false">COUNTIF(BF24:DC24,"&gt;0")</f>
        <v>2</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2</v>
      </c>
      <c r="FH24" s="80"/>
      <c r="FI24" s="73" t="str">
        <f aca="false">BE24</f>
        <v>Ivan</v>
      </c>
      <c r="FJ24" s="81" t="n">
        <f aca="false">COUNTIF(BF24:DC24,"&gt;0")</f>
        <v>2</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str">
        <f aca="false">IF($B25=AY$2,"-",IF(COUNTIF(CORRIDA!$M:$M,$B25&amp;" d. "&amp;AY$2)=0,"",COUNTIF(CORRIDA!$M:$M,$B25&amp;" d. "&amp;AY$2)))</f>
        <v/>
      </c>
      <c r="AZ25" s="74" t="str">
        <f aca="false">IF($B25=AZ$2,"-",IF(COUNTIF(CORRIDA!$M:$M,$B25&amp;" d. "&amp;AZ$2)=0,"",COUNTIF(CORRIDA!$M:$M,$B25&amp;" d. "&amp;AZ$2)))</f>
        <v/>
      </c>
      <c r="BA25" s="75" t="n">
        <f aca="false">SUM(C25:AZ25)</f>
        <v>0</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str">
        <f aca="false">IF($B25=DB$2,"-",IF(COUNTIF(CORRIDA!$M:$M,$B25&amp;" d. "&amp;DB$2)+COUNTIF(CORRIDA!$M:$M,DB$2&amp;" d. "&amp;$B25)=0,"",COUNTIF(CORRIDA!$M:$M,$B25&amp;" d. "&amp;DB$2)+COUNTIF(CORRIDA!$M:$M,DB$2&amp;" d. "&amp;$B25)))</f>
        <v/>
      </c>
      <c r="DC25" s="76" t="str">
        <f aca="false">IF($B25=DC$2,"-",IF(COUNTIF(CORRIDA!$M:$M,$B25&amp;" d. "&amp;DC$2)+COUNTIF(CORRIDA!$M:$M,DC$2&amp;" d. "&amp;$B25)=0,"",COUNTIF(CORRIDA!$M:$M,$B25&amp;" d. "&amp;DC$2)+COUNTIF(CORRIDA!$M:$M,DC$2&amp;" d. "&amp;$B25)))</f>
        <v/>
      </c>
      <c r="DD25" s="75" t="n">
        <f aca="false">SUM(BF25:DC25)</f>
        <v>4</v>
      </c>
      <c r="DE25" s="77" t="n">
        <f aca="false">COUNTIF(BF25:DC25,"&gt;0")</f>
        <v>4</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0</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4</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str">
        <f aca="false">IF($B26=BV$2,"-",IF(COUNTIF(CORRIDA!$M:$M,$B26&amp;" d. "&amp;BV$2)+COUNTIF(CORRIDA!$M:$M,BV$2&amp;" d. "&amp;$B26)=0,"",COUNTIF(CORRIDA!$M:$M,$B26&amp;" d. "&amp;BV$2)+COUNTIF(CORRIDA!$M:$M,BV$2&amp;" d. "&amp;$B26)))</f>
        <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0</v>
      </c>
      <c r="DE26" s="77" t="n">
        <f aca="false">COUNTIF(BF26:DC26,"&gt;0")</f>
        <v>0</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0</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0</v>
      </c>
      <c r="FH26" s="80"/>
      <c r="FI26" s="73" t="str">
        <f aca="false">BE26</f>
        <v>Luis Carlos</v>
      </c>
      <c r="FJ26" s="81" t="n">
        <f aca="false">COUNTIF(BF26:DC26,"&gt;0")</f>
        <v>0</v>
      </c>
      <c r="FK26" s="81" t="e">
        <f aca="false">AVERAGE(BF26:DC26)</f>
        <v>#DIV/0!</v>
      </c>
      <c r="FL26" s="81" t="e">
        <f aca="false">_xlfn.STDEV.P(BF26:DC26)</f>
        <v>#DIV/0!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str">
        <f aca="false">IF($B31=BQ$2,"-",IF(COUNTIF(CORRIDA!$M:$M,$B31&amp;" d. "&amp;BQ$2)+COUNTIF(CORRIDA!$M:$M,BQ$2&amp;" d. "&amp;$B31)=0,"",COUNTIF(CORRIDA!$M:$M,$B31&amp;" d. "&amp;BQ$2)+COUNTIF(CORRIDA!$M:$M,BQ$2&amp;" d. "&amp;$B31)))</f>
        <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0</v>
      </c>
      <c r="DE31" s="77" t="n">
        <f aca="false">COUNTIF(BF31:DC31,"&gt;0")</f>
        <v>0</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0</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0</v>
      </c>
      <c r="FH31" s="80"/>
      <c r="FI31" s="73" t="str">
        <f aca="false">BE31</f>
        <v>Oswald</v>
      </c>
      <c r="FJ31" s="81" t="n">
        <f aca="false">COUNTIF(BF31:DC31,"&gt;0")</f>
        <v>0</v>
      </c>
      <c r="FK31" s="81" t="e">
        <f aca="false">AVERAGE(BF31:DC31)</f>
        <v>#DIV/0!</v>
      </c>
      <c r="FL31" s="81" t="e">
        <f aca="false">_xlfn.STDEV.P(BF31:DC31)</f>
        <v>#DIV/0!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n">
        <f aca="false">IF($B37=BQ$2,"-",IF(COUNTIF(CORRIDA!$M:$M,$B37&amp;" d. "&amp;BQ$2)+COUNTIF(CORRIDA!$M:$M,BQ$2&amp;" d. "&amp;$B37)=0,"",COUNTIF(CORRIDA!$M:$M,$B37&amp;" d. "&amp;BQ$2)+COUNTIF(CORRIDA!$M:$M,BQ$2&amp;" d. "&amp;$B37)))</f>
        <v>1</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v>
      </c>
      <c r="DE37" s="77" t="n">
        <f aca="false">COUNTIF(BF37:DC37,"&gt;0")</f>
        <v>1</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1</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v>
      </c>
      <c r="FH37" s="80"/>
      <c r="FI37" s="73" t="str">
        <f aca="false">BE37</f>
        <v>Pinga</v>
      </c>
      <c r="FJ37" s="81" t="n">
        <f aca="false">COUNTIF(BF37:DC37,"&gt;0")</f>
        <v>1</v>
      </c>
      <c r="FK37" s="81" t="n">
        <f aca="false">AVERAGE(BF37:DC37)</f>
        <v>1</v>
      </c>
      <c r="FL37" s="81" t="n">
        <f aca="false">_xlfn.STDEV.P(BF37:DC37)</f>
        <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str">
        <f aca="false">IF($B41=N$2,"-",IF(COUNTIF(CORRIDA!$M:$M,$B41&amp;" d. "&amp;N$2)=0,"",COUNTIF(CORRIDA!$M:$M,$B41&amp;" d. "&amp;N$2)))</f>
        <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1</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str">
        <f aca="false">IF($B41=BQ$2,"-",IF(COUNTIF(CORRIDA!$M:$M,$B41&amp;" d. "&amp;BQ$2)+COUNTIF(CORRIDA!$M:$M,BQ$2&amp;" d. "&amp;$B41)=0,"",COUNTIF(CORRIDA!$M:$M,$B41&amp;" d. "&amp;BQ$2)+COUNTIF(CORRIDA!$M:$M,BQ$2&amp;" d. "&amp;$B41)))</f>
        <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v>
      </c>
      <c r="DE41" s="77" t="n">
        <f aca="false">COUNTIF(BF41:DC41,"&gt;0")</f>
        <v>2</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0</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v>
      </c>
      <c r="FH41" s="80"/>
      <c r="FI41" s="73" t="str">
        <f aca="false">BE41</f>
        <v>Robertinho</v>
      </c>
      <c r="FJ41" s="81" t="n">
        <f aca="false">COUNTIF(BF41:DC41,"&gt;0")</f>
        <v>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v>
      </c>
      <c r="DE45" s="77" t="n">
        <f aca="false">COUNTIF(BF45:DC45,"&gt;0")</f>
        <v>1</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v>
      </c>
      <c r="FH45" s="80"/>
      <c r="FI45" s="73" t="str">
        <f aca="false">BE45</f>
        <v>Rubens</v>
      </c>
      <c r="FJ45" s="81" t="n">
        <f aca="false">COUNTIF(BF45:DC45,"&gt;0")</f>
        <v>1</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str">
        <f aca="false">IF($B51=CB$2,"-",IF(COUNTIF(CORRIDA!$M:$M,$B51&amp;" d. "&amp;CB$2)+COUNTIF(CORRIDA!$M:$M,CB$2&amp;" d. "&amp;$B51)=0,"",COUNTIF(CORRIDA!$M:$M,$B51&amp;" d. "&amp;CB$2)+COUNTIF(CORRIDA!$M:$M,CB$2&amp;" d. "&amp;$B51)))</f>
        <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1</v>
      </c>
      <c r="DE51" s="77" t="n">
        <f aca="false">COUNTIF(BF51:DC51,"&gt;0")</f>
        <v>1</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0</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1</v>
      </c>
      <c r="FH51" s="80"/>
      <c r="FI51" s="73" t="str">
        <f aca="false">BE51</f>
        <v>Yokota</v>
      </c>
      <c r="FJ51" s="81" t="n">
        <f aca="false">COUNTIF(BF51:DC51,"&gt;0")</f>
        <v>1</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1</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0</v>
      </c>
      <c r="AA53" s="75" t="n">
        <f aca="false">SUM(AA3:AA52)</f>
        <v>1</v>
      </c>
      <c r="AB53" s="75" t="n">
        <f aca="false">SUM(AB3:AB52)</f>
        <v>0</v>
      </c>
      <c r="AC53" s="75" t="n">
        <f aca="false">SUM(AC3:AC52)</f>
        <v>0</v>
      </c>
      <c r="AD53" s="75" t="n">
        <f aca="false">SUM(AD3:AD52)</f>
        <v>0</v>
      </c>
      <c r="AE53" s="75" t="n">
        <f aca="false">SUM(AE3:AE52)</f>
        <v>0</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0</v>
      </c>
      <c r="AT53" s="75" t="n">
        <f aca="false">SUM(AT3:AT52)</f>
        <v>0</v>
      </c>
      <c r="AU53" s="75" t="n">
        <f aca="false">SUM(AU3:AU52)</f>
        <v>0</v>
      </c>
      <c r="AV53" s="75" t="n">
        <f aca="false">SUM(AV3:AV52)</f>
        <v>0</v>
      </c>
      <c r="AW53" s="75" t="n">
        <f aca="false">SUM(AW3:AW52)</f>
        <v>1</v>
      </c>
      <c r="AX53" s="75" t="n">
        <f aca="false">SUM(AX3:AX52)</f>
        <v>0</v>
      </c>
      <c r="AY53" s="75" t="n">
        <f aca="false">SUM(AY3:AY52)</f>
        <v>1</v>
      </c>
      <c r="AZ53" s="75" t="n">
        <f aca="false">SUM(AZ3:AZ52)</f>
        <v>0</v>
      </c>
      <c r="BA53" s="75" t="n">
        <f aca="false">SUM(BA3:BA52)</f>
        <v>14</v>
      </c>
      <c r="BE53" s="84" t="s">
        <v>78</v>
      </c>
      <c r="BF53" s="75" t="n">
        <f aca="false">SUM(BF3:BF52)</f>
        <v>0</v>
      </c>
      <c r="BG53" s="75" t="n">
        <f aca="false">SUM(BG3:BG52)</f>
        <v>0</v>
      </c>
      <c r="BH53" s="75" t="n">
        <f aca="false">SUM(BH3:BH52)</f>
        <v>0</v>
      </c>
      <c r="BI53" s="75" t="n">
        <f aca="false">SUM(BI3:BI52)</f>
        <v>0</v>
      </c>
      <c r="BJ53" s="75" t="n">
        <f aca="false">SUM(BJ3:BJ52)</f>
        <v>0</v>
      </c>
      <c r="BK53" s="75" t="n">
        <f aca="false">SUM(BK3:BK52)</f>
        <v>1</v>
      </c>
      <c r="BL53" s="75" t="n">
        <f aca="false">SUM(BL3:BL52)</f>
        <v>0</v>
      </c>
      <c r="BM53" s="75" t="n">
        <f aca="false">SUM(BM3:BM52)</f>
        <v>0</v>
      </c>
      <c r="BN53" s="75" t="n">
        <f aca="false">SUM(BN3:BN52)</f>
        <v>0</v>
      </c>
      <c r="BO53" s="75" t="n">
        <f aca="false">SUM(BO3:BO52)</f>
        <v>0</v>
      </c>
      <c r="BP53" s="75" t="n">
        <f aca="false">SUM(BP3:BP52)</f>
        <v>0</v>
      </c>
      <c r="BQ53" s="75" t="n">
        <f aca="false">SUM(BQ3:BQ52)</f>
        <v>5</v>
      </c>
      <c r="BR53" s="75" t="n">
        <f aca="false">SUM(BR3:BR52)</f>
        <v>1</v>
      </c>
      <c r="BS53" s="75" t="n">
        <f aca="false">SUM(BS3:BS52)</f>
        <v>0</v>
      </c>
      <c r="BT53" s="75" t="n">
        <f aca="false">SUM(BT3:BT52)</f>
        <v>0</v>
      </c>
      <c r="BU53" s="75" t="n">
        <f aca="false">SUM(BU3:BU52)</f>
        <v>0</v>
      </c>
      <c r="BV53" s="75" t="n">
        <f aca="false">SUM(BV3:BV52)</f>
        <v>2</v>
      </c>
      <c r="BW53" s="75" t="n">
        <f aca="false">SUM(BW3:BW52)</f>
        <v>0</v>
      </c>
      <c r="BX53" s="75" t="n">
        <f aca="false">SUM(BX3:BX52)</f>
        <v>0</v>
      </c>
      <c r="BY53" s="75" t="n">
        <f aca="false">SUM(BY3:BY52)</f>
        <v>0</v>
      </c>
      <c r="BZ53" s="75" t="n">
        <f aca="false">SUM(BZ3:BZ52)</f>
        <v>0</v>
      </c>
      <c r="CA53" s="75" t="n">
        <f aca="false">SUM(CA3:CA52)</f>
        <v>2</v>
      </c>
      <c r="CB53" s="75" t="n">
        <f aca="false">SUM(CB3:CB52)</f>
        <v>4</v>
      </c>
      <c r="CC53" s="75" t="n">
        <f aca="false">SUM(CC3:CC52)</f>
        <v>0</v>
      </c>
      <c r="CD53" s="75" t="n">
        <f aca="false">SUM(CD3:CD52)</f>
        <v>2</v>
      </c>
      <c r="CE53" s="75" t="n">
        <f aca="false">SUM(CE3:CE52)</f>
        <v>0</v>
      </c>
      <c r="CF53" s="75" t="n">
        <f aca="false">SUM(CF3:CF52)</f>
        <v>0</v>
      </c>
      <c r="CG53" s="75" t="n">
        <f aca="false">SUM(CG3:CG52)</f>
        <v>0</v>
      </c>
      <c r="CH53" s="75" t="n">
        <f aca="false">SUM(CH3:CH52)</f>
        <v>0</v>
      </c>
      <c r="CI53" s="75" t="n">
        <f aca="false">SUM(CI3:CI52)</f>
        <v>0</v>
      </c>
      <c r="CJ53" s="75" t="n">
        <f aca="false">SUM(CJ3:CJ52)</f>
        <v>0</v>
      </c>
      <c r="CK53" s="75" t="n">
        <f aca="false">SUM(CK3:CK52)</f>
        <v>1</v>
      </c>
      <c r="CL53" s="75" t="n">
        <f aca="false">SUM(CL3:CL52)</f>
        <v>0</v>
      </c>
      <c r="CM53" s="75" t="n">
        <f aca="false">SUM(CM3:CM52)</f>
        <v>0</v>
      </c>
      <c r="CN53" s="75" t="n">
        <f aca="false">SUM(CN3:CN52)</f>
        <v>1</v>
      </c>
      <c r="CO53" s="75" t="n">
        <f aca="false">SUM(CO3:CO52)</f>
        <v>0</v>
      </c>
      <c r="CP53" s="75" t="n">
        <f aca="false">SUM(CP3:CP52)</f>
        <v>0</v>
      </c>
      <c r="CQ53" s="75" t="n">
        <f aca="false">SUM(CQ3:CQ52)</f>
        <v>0</v>
      </c>
      <c r="CR53" s="75" t="n">
        <f aca="false">SUM(CR3:CR52)</f>
        <v>2</v>
      </c>
      <c r="CS53" s="75" t="n">
        <f aca="false">SUM(CS3:CS52)</f>
        <v>0</v>
      </c>
      <c r="CT53" s="75" t="n">
        <f aca="false">SUM(CT3:CT52)</f>
        <v>2</v>
      </c>
      <c r="CU53" s="75" t="n">
        <f aca="false">SUM(CU3:CU52)</f>
        <v>1</v>
      </c>
      <c r="CV53" s="75" t="n">
        <f aca="false">SUM(CV3:CV52)</f>
        <v>1</v>
      </c>
      <c r="CW53" s="75" t="n">
        <f aca="false">SUM(CW3:CW52)</f>
        <v>0</v>
      </c>
      <c r="CX53" s="75" t="n">
        <f aca="false">SUM(CX3:CX52)</f>
        <v>0</v>
      </c>
      <c r="CY53" s="75" t="n">
        <f aca="false">SUM(CY3:CY52)</f>
        <v>0</v>
      </c>
      <c r="CZ53" s="75" t="n">
        <f aca="false">SUM(CZ3:CZ52)</f>
        <v>2</v>
      </c>
      <c r="DA53" s="75" t="n">
        <f aca="false">SUM(DA3:DA52)</f>
        <v>0</v>
      </c>
      <c r="DB53" s="75" t="n">
        <f aca="false">SUM(DB3:DB52)</f>
        <v>1</v>
      </c>
      <c r="DC53" s="75" t="n">
        <f aca="false">SUM(DC3:DC52)</f>
        <v>0</v>
      </c>
      <c r="DD53" s="75" t="n">
        <f aca="false">SUM(DD3:DD52)</f>
        <v>28</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0</v>
      </c>
      <c r="DT53" s="75" t="n">
        <f aca="false">SUM(DT3:DT43)</f>
        <v>4</v>
      </c>
      <c r="DU53" s="75" t="n">
        <f aca="false">SUM(DU3:DU43)</f>
        <v>0</v>
      </c>
      <c r="DV53" s="75" t="n">
        <f aca="false">SUM(DV3:DV43)</f>
        <v>0</v>
      </c>
      <c r="DW53" s="75" t="n">
        <f aca="false">SUM(DW3:DW43)</f>
        <v>0</v>
      </c>
      <c r="DX53" s="75" t="n">
        <f aca="false">SUM(DX3:DX43)</f>
        <v>0</v>
      </c>
      <c r="DY53" s="75" t="n">
        <f aca="false">SUM(DY3:DY43)</f>
        <v>2</v>
      </c>
      <c r="DZ53" s="75" t="n">
        <f aca="false">SUM(DZ3:DZ43)</f>
        <v>0</v>
      </c>
      <c r="EA53" s="75" t="n">
        <f aca="false">SUM(EA3:EA43)</f>
        <v>0</v>
      </c>
      <c r="EB53" s="75" t="n">
        <f aca="false">SUM(EB3:EB43)</f>
        <v>0</v>
      </c>
      <c r="EC53" s="75" t="n">
        <f aca="false">SUM(EC3:EC43)</f>
        <v>0</v>
      </c>
      <c r="ED53" s="75" t="n">
        <f aca="false">SUM(ED3:ED43)</f>
        <v>2</v>
      </c>
      <c r="EE53" s="75" t="n">
        <f aca="false">SUM(EE3:EE43)</f>
        <v>2</v>
      </c>
      <c r="EF53" s="75" t="n">
        <f aca="false">SUM(EF3:EF43)</f>
        <v>0</v>
      </c>
      <c r="EG53" s="75" t="n">
        <f aca="false">SUM(EG3:EG43)</f>
        <v>2</v>
      </c>
      <c r="EH53" s="75" t="n">
        <f aca="false">SUM(EH3:EH43)</f>
        <v>0</v>
      </c>
      <c r="EI53" s="75" t="n">
        <f aca="false">SUM(EI3:EI43)</f>
        <v>0</v>
      </c>
      <c r="EJ53" s="75" t="n">
        <f aca="false">SUM(EJ3:EJ43)</f>
        <v>0</v>
      </c>
      <c r="EK53" s="75" t="n">
        <f aca="false">SUM(EK3:EK43)</f>
        <v>0</v>
      </c>
      <c r="EL53" s="75" t="n">
        <f aca="false">SUM(EL3:EL43)</f>
        <v>0</v>
      </c>
      <c r="EM53" s="75" t="n">
        <f aca="false">SUM(EM3:EM43)</f>
        <v>0</v>
      </c>
      <c r="EN53" s="75" t="n">
        <f aca="false">SUM(EN3:EN43)</f>
        <v>1</v>
      </c>
      <c r="EO53" s="75" t="n">
        <f aca="false">SUM(EO3:EO43)</f>
        <v>0</v>
      </c>
      <c r="EP53" s="75" t="n">
        <f aca="false">SUM(EP3:EP43)</f>
        <v>0</v>
      </c>
      <c r="EQ53" s="75" t="n">
        <f aca="false">SUM(EQ3:EQ43)</f>
        <v>1</v>
      </c>
      <c r="ER53" s="75" t="n">
        <f aca="false">SUM(ER3:ER43)</f>
        <v>0</v>
      </c>
      <c r="ES53" s="75" t="n">
        <f aca="false">SUM(ES3:ES43)</f>
        <v>0</v>
      </c>
      <c r="ET53" s="75" t="n">
        <f aca="false">SUM(ET3:ET43)</f>
        <v>0</v>
      </c>
      <c r="EU53" s="75" t="n">
        <f aca="false">SUM(EU3:EU43)</f>
        <v>2</v>
      </c>
      <c r="EV53" s="75" t="n">
        <f aca="false">SUM(EV3:EV43)</f>
        <v>0</v>
      </c>
      <c r="EW53" s="75" t="n">
        <f aca="false">SUM(EW3:EW43)</f>
        <v>1</v>
      </c>
      <c r="EX53" s="75" t="n">
        <f aca="false">SUM(EX3:EX43)</f>
        <v>1</v>
      </c>
      <c r="EY53" s="75" t="n">
        <f aca="false">SUM(EY3:EY43)</f>
        <v>1</v>
      </c>
      <c r="EZ53" s="75" t="n">
        <f aca="false">SUM(EZ3:EZ43)</f>
        <v>0</v>
      </c>
      <c r="FA53" s="75" t="n">
        <f aca="false">SUM(FA3:FA43)</f>
        <v>0</v>
      </c>
      <c r="FB53" s="75" t="n">
        <f aca="false">SUM(FB3:FB43)</f>
        <v>0</v>
      </c>
      <c r="FC53" s="75" t="n">
        <f aca="false">SUM(FC3:FC43)</f>
        <v>2</v>
      </c>
      <c r="FD53" s="75" t="n">
        <f aca="false">SUM(FD3:FD43)</f>
        <v>0</v>
      </c>
      <c r="FE53" s="75" t="n">
        <f aca="false">SUM(FE3:FE43)</f>
        <v>1</v>
      </c>
      <c r="FF53" s="75" t="n">
        <f aca="false">SUM(FF3:FF43)</f>
        <v>0</v>
      </c>
      <c r="FG53" s="75" t="n">
        <f aca="false">SUM(FG3:FG52)</f>
        <v>23</v>
      </c>
      <c r="FH53" s="80"/>
      <c r="FI53" s="84"/>
      <c r="FJ53" s="85"/>
      <c r="FK53" s="85"/>
      <c r="FL53" s="85"/>
    </row>
    <row r="54" customFormat="false" ht="12.75" hidden="false" customHeight="false" outlineLevel="0" collapsed="false">
      <c r="BA54" s="86" t="n">
        <f aca="false">SUM(C53:AZ53)</f>
        <v>14</v>
      </c>
      <c r="DD54" s="86" t="n">
        <f aca="false">SUM(BF53:DC53)</f>
        <v>28</v>
      </c>
      <c r="DE54" s="79"/>
      <c r="DF54" s="87"/>
      <c r="DG54" s="79"/>
      <c r="FG54" s="86" t="n">
        <f aca="false">SUM(DI53:FF53)</f>
        <v>23</v>
      </c>
      <c r="FH54" s="79"/>
      <c r="FJ54" s="88"/>
      <c r="FK54" s="88"/>
      <c r="FL54" s="88"/>
    </row>
    <row r="55" customFormat="false" ht="12.75" hidden="false" customHeight="false" outlineLevel="0" collapsed="false">
      <c r="DD55" s="86" t="n">
        <f aca="false">MAX(BF3:DC52)</f>
        <v>1</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0.725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n">
        <f aca="false">SUMPRODUCT(DT3:DT52,CLASSIF!$T3:$T52)/DT53</f>
        <v>0.78125</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0.935</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0.8375</v>
      </c>
      <c r="EE55" s="89" t="n">
        <f aca="false">SUMPRODUCT(EE3:EE52,CLASSIF!$T3:$T52)/EE53</f>
        <v>1.6225</v>
      </c>
      <c r="EF55" s="89" t="e">
        <f aca="false">SUMPRODUCT(EF3:EF52,CLASSIF!$T3:$T52)/EF53</f>
        <v>#DIV/0!</v>
      </c>
      <c r="EG55" s="89" t="n">
        <f aca="false">SUMPRODUCT(EG3:EG52,CLASSIF!$T3:$T52)/EG53</f>
        <v>0.835</v>
      </c>
      <c r="EH55" s="89" t="e">
        <f aca="false">SUMPRODUCT(EH3:EH52,CLASSIF!$T3:$T52)/EH53</f>
        <v>#DIV/0!</v>
      </c>
      <c r="EI55" s="89" t="e">
        <f aca="false">SUMPRODUCT(EI3:EI52,CLASSIF!$T3:$T52)/EI53</f>
        <v>#DIV/0!</v>
      </c>
      <c r="EJ55" s="89" t="e">
        <f aca="false">SUMPRODUCT(EJ3:EJ52,CLASSIF!$T3:$T52)/EJ53</f>
        <v>#DIV/0!</v>
      </c>
      <c r="EK55" s="89" t="e">
        <f aca="false">SUMPRODUCT(EK3:EK52,CLASSIF!$T3:$T52)/EK53</f>
        <v>#DIV/0!</v>
      </c>
      <c r="EL55" s="89" t="e">
        <f aca="false">SUMPRODUCT(EL3:EL52,CLASSIF!$T3:$T52)/EL53</f>
        <v>#DIV/0!</v>
      </c>
      <c r="EM55" s="89" t="e">
        <f aca="false">SUMPRODUCT(EM3:EM52,CLASSIF!$T3:$T52)/EM53</f>
        <v>#DIV/0!</v>
      </c>
      <c r="EN55" s="89" t="n">
        <f aca="false">SUMPRODUCT(EN3:EN52,CLASSIF!$T3:$T52)/EN53</f>
        <v>0.45</v>
      </c>
      <c r="EO55" s="89" t="e">
        <f aca="false">SUMPRODUCT(EO3:EO52,CLASSIF!$T3:$T52)/EO53</f>
        <v>#DIV/0!</v>
      </c>
      <c r="EP55" s="89" t="e">
        <f aca="false">SUMPRODUCT(EP3:EP52,CLASSIF!$T3:$T52)/EP53</f>
        <v>#DIV/0!</v>
      </c>
      <c r="EQ55" s="89" t="n">
        <f aca="false">SUMPRODUCT(EQ3:EQ52,CLASSIF!$T3:$T52)/EQ53</f>
        <v>0.87</v>
      </c>
      <c r="ER55" s="89" t="e">
        <f aca="false">SUMPRODUCT(ER3:ER52,CLASSIF!$T3:$T52)/ER53</f>
        <v>#DIV/0!</v>
      </c>
      <c r="ES55" s="89" t="e">
        <f aca="false">SUMPRODUCT(ES3:ES52,CLASSIF!$T3:$T52)/ES53</f>
        <v>#DIV/0!</v>
      </c>
      <c r="ET55" s="89" t="e">
        <f aca="false">SUMPRODUCT(ET3:ET52,CLASSIF!$T3:$T52)/ET53</f>
        <v>#DIV/0!</v>
      </c>
      <c r="EU55" s="89" t="n">
        <f aca="false">SUMPRODUCT(EU3:EU52,CLASSIF!$T3:$T52)/EU53</f>
        <v>0.475</v>
      </c>
      <c r="EV55" s="89" t="e">
        <f aca="false">SUMPRODUCT(EV3:EV52,CLASSIF!$T3:$T52)/EV53</f>
        <v>#DIV/0!</v>
      </c>
      <c r="EW55" s="89" t="n">
        <f aca="false">SUMPRODUCT(EW3:EW52,CLASSIF!$T3:$T52)/EW53</f>
        <v>0.95</v>
      </c>
      <c r="EX55" s="89" t="n">
        <f aca="false">SUMPRODUCT(EX3:EX52,CLASSIF!$T3:$T52)/EX53</f>
        <v>0.225</v>
      </c>
      <c r="EY55" s="89" t="n">
        <f aca="false">SUMPRODUCT(EY3:EY52,CLASSIF!$T3:$T52)/EY53</f>
        <v>0.2</v>
      </c>
      <c r="EZ55" s="89" t="e">
        <f aca="false">SUMPRODUCT(EZ3:EZ52,CLASSIF!$T3:$T52)/EZ53</f>
        <v>#DIV/0!</v>
      </c>
      <c r="FA55" s="89" t="e">
        <f aca="false">SUMPRODUCT(FA3:FA52,CLASSIF!$T3:$T52)/FA53</f>
        <v>#DIV/0!</v>
      </c>
      <c r="FB55" s="89" t="e">
        <f aca="false">SUMPRODUCT(FB3:FB52,CLASSIF!$T3:$T52)/FB53</f>
        <v>#DIV/0!</v>
      </c>
      <c r="FC55" s="89" t="n">
        <f aca="false">SUMPRODUCT(FC3:FC52,CLASSIF!$T3:$T52)/FC53</f>
        <v>0.5475</v>
      </c>
      <c r="FD55" s="89" t="e">
        <f aca="false">SUMPRODUCT(FD3:FD52,CLASSIF!$T3:$T52)/FD53</f>
        <v>#DIV/0!</v>
      </c>
      <c r="FE55" s="89" t="n">
        <f aca="false">SUMPRODUCT(FE3:FE52,CLASSIF!$T3:$T52)/FE53</f>
        <v>0.8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1" activeCellId="0" sqref="F4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95"/>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1388888888889"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44391</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2021-07-14T11:38:33Z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